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Juan.Castillo\Desktop\Macro Test\"/>
    </mc:Choice>
  </mc:AlternateContent>
  <xr:revisionPtr revIDLastSave="0" documentId="13_ncr:1_{1AD99DB3-F2AF-4CF3-BCAE-798F45D35353}" xr6:coauthVersionLast="47" xr6:coauthVersionMax="47" xr10:uidLastSave="{00000000-0000-0000-0000-000000000000}"/>
  <bookViews>
    <workbookView xWindow="-108" yWindow="-108" windowWidth="23256" windowHeight="12456" xr2:uid="{D4F4FE7C-751E-49E9-B0B3-CF86EB7E18A0}"/>
  </bookViews>
  <sheets>
    <sheet name="Master" sheetId="3" r:id="rId1"/>
    <sheet name="Sheet1" sheetId="1" r:id="rId2"/>
  </sheets>
  <functionGroups builtInGroupCount="19"/>
  <definedNames>
    <definedName name="_xlnm._FilterDatabase" localSheetId="0" hidden="1">Master!$A$1:$IY$1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Q247" i="3" l="1"/>
  <c r="IN247" i="3"/>
  <c r="IX247" i="3" s="1"/>
  <c r="IM247" i="3"/>
  <c r="HX247" i="3"/>
  <c r="IW247" i="3" s="1"/>
  <c r="HX247" i="3" a="1"/>
  <c r="HW247" i="3" a="1"/>
  <c r="HW247" i="3" s="1"/>
  <c r="IV247" i="3" s="1"/>
  <c r="HV247" i="3" a="1"/>
  <c r="HV247" i="3" s="1"/>
  <c r="IU247" i="3" s="1"/>
  <c r="HU247" i="3"/>
  <c r="IT247" i="3" s="1"/>
  <c r="HU247" i="3" a="1"/>
  <c r="HT247" i="3" a="1"/>
  <c r="HT247" i="3" s="1"/>
  <c r="IS247" i="3" s="1"/>
  <c r="HS247" i="3" a="1"/>
  <c r="HS247" i="3" s="1"/>
  <c r="IR247" i="3" s="1"/>
  <c r="HR247" i="3"/>
  <c r="HR247" i="3" a="1"/>
  <c r="HQ247" i="3" a="1"/>
  <c r="HQ247" i="3" s="1"/>
  <c r="IP247" i="3" s="1"/>
  <c r="HP247" i="3" a="1"/>
  <c r="HP247" i="3" s="1"/>
  <c r="IO247" i="3" s="1"/>
  <c r="HL247" i="3"/>
  <c r="HJ247" i="3"/>
  <c r="HH247" i="3"/>
  <c r="HI247" i="3" s="1"/>
  <c r="HB247" i="3"/>
  <c r="HA247" i="3"/>
  <c r="GZ247" i="3"/>
  <c r="GY247" i="3"/>
  <c r="GX247" i="3"/>
  <c r="GW247" i="3"/>
  <c r="GV247" i="3"/>
  <c r="GU247" i="3"/>
  <c r="GT247" i="3"/>
  <c r="GP247" i="3"/>
  <c r="GM247" i="3"/>
  <c r="GL247" i="3"/>
  <c r="GI247" i="3"/>
  <c r="GH247" i="3"/>
  <c r="GG247" i="3"/>
  <c r="GF247" i="3"/>
  <c r="GE247" i="3"/>
  <c r="GB247" i="3"/>
  <c r="GA247" i="3"/>
  <c r="FZ247" i="3"/>
  <c r="FY247" i="3"/>
  <c r="FW247" i="3"/>
  <c r="FV247" i="3"/>
  <c r="FU247" i="3"/>
  <c r="FT247" i="3"/>
  <c r="FS247" i="3"/>
  <c r="FR247" i="3"/>
  <c r="FQ247" i="3"/>
  <c r="FP247" i="3"/>
  <c r="FJ247" i="3"/>
  <c r="FM247" i="3" s="1"/>
  <c r="FI247" i="3"/>
  <c r="FL247" i="3" s="1"/>
  <c r="FH247" i="3"/>
  <c r="FK247" i="3" s="1"/>
  <c r="FG247" i="3"/>
  <c r="FF247" i="3"/>
  <c r="FE247" i="3"/>
  <c r="FD247" i="3"/>
  <c r="FB247" i="3"/>
  <c r="FA247" i="3"/>
  <c r="EZ247" i="3"/>
  <c r="EY247" i="3"/>
  <c r="EX247" i="3"/>
  <c r="EW247" i="3"/>
  <c r="EV247" i="3"/>
  <c r="EU247" i="3"/>
  <c r="ET247" i="3"/>
  <c r="ES247" i="3"/>
  <c r="ER247" i="3"/>
  <c r="EQ247" i="3"/>
  <c r="EP247" i="3"/>
  <c r="EO247" i="3"/>
  <c r="EN247" i="3"/>
  <c r="EM247" i="3"/>
  <c r="EL247" i="3"/>
  <c r="EK247" i="3"/>
  <c r="EJ247" i="3"/>
  <c r="EI247" i="3"/>
  <c r="EH247" i="3"/>
  <c r="EG247" i="3"/>
  <c r="EF247" i="3"/>
  <c r="EE247" i="3"/>
  <c r="ED247" i="3"/>
  <c r="EC247" i="3"/>
  <c r="EB247" i="3"/>
  <c r="EA247" i="3"/>
  <c r="DW247" i="3"/>
  <c r="DU247" i="3"/>
  <c r="DT247" i="3"/>
  <c r="DS247" i="3"/>
  <c r="DR247" i="3"/>
  <c r="DQ247" i="3"/>
  <c r="DP247" i="3"/>
  <c r="DO247" i="3"/>
  <c r="DN247" i="3"/>
  <c r="DM247" i="3" a="1"/>
  <c r="DM247" i="3" s="1"/>
  <c r="DL247" i="3"/>
  <c r="DK247" i="3"/>
  <c r="DJ247" i="3"/>
  <c r="DI247" i="3"/>
  <c r="DH247" i="3"/>
  <c r="DG247" i="3"/>
  <c r="DF247" i="3"/>
  <c r="DE247" i="3"/>
  <c r="DD247" i="3"/>
  <c r="DB247" i="3"/>
  <c r="DA247" i="3"/>
  <c r="CZ247" i="3"/>
  <c r="CX247" i="3"/>
  <c r="CV247" i="3"/>
  <c r="CU247" i="3"/>
  <c r="CT247" i="3"/>
  <c r="CS247" i="3"/>
  <c r="GN247" i="3" s="1"/>
  <c r="CR247" i="3"/>
  <c r="CQ247" i="3"/>
  <c r="CP247" i="3"/>
  <c r="GJ247" i="3" s="1"/>
  <c r="GK247" i="3" s="1"/>
  <c r="CO247" i="3"/>
  <c r="DZ247" i="3" s="1"/>
  <c r="CN247" i="3"/>
  <c r="DY247" i="3" s="1"/>
  <c r="CM247" i="3"/>
  <c r="DX247" i="3" s="1"/>
  <c r="CL247" i="3"/>
  <c r="CK247" i="3"/>
  <c r="CJ247" i="3"/>
  <c r="CY247" i="3" s="1"/>
  <c r="CI247" i="3"/>
  <c r="CH247" i="3"/>
  <c r="CW247" i="3" s="1"/>
  <c r="CG247" i="3"/>
  <c r="CG247" i="3" a="1"/>
  <c r="AW191" i="3"/>
  <c r="AV191" i="3"/>
  <c r="J191" i="3"/>
  <c r="G191" i="3"/>
  <c r="IU246" i="3"/>
  <c r="IT246" i="3"/>
  <c r="HX246" i="3"/>
  <c r="IW246" i="3" s="1"/>
  <c r="HX246" i="3" a="1"/>
  <c r="HW246" i="3" a="1"/>
  <c r="HW246" i="3" s="1"/>
  <c r="IV246" i="3" s="1"/>
  <c r="HV246" i="3" a="1"/>
  <c r="HV246" i="3" s="1"/>
  <c r="HU246" i="3"/>
  <c r="HU246" i="3" a="1"/>
  <c r="HT246" i="3" a="1"/>
  <c r="HT246" i="3" s="1"/>
  <c r="IS246" i="3" s="1"/>
  <c r="HS246" i="3" a="1"/>
  <c r="HS246" i="3" s="1"/>
  <c r="IR246" i="3" s="1"/>
  <c r="HR246" i="3"/>
  <c r="IQ246" i="3" s="1"/>
  <c r="HR246" i="3" a="1"/>
  <c r="HQ246" i="3" a="1"/>
  <c r="HQ246" i="3" s="1"/>
  <c r="IP246" i="3" s="1"/>
  <c r="HP246" i="3"/>
  <c r="IO246" i="3" s="1"/>
  <c r="HP246" i="3" a="1"/>
  <c r="HL246" i="3"/>
  <c r="HJ246" i="3"/>
  <c r="HH246" i="3"/>
  <c r="HB246" i="3"/>
  <c r="HA246" i="3"/>
  <c r="GZ246" i="3"/>
  <c r="GY246" i="3"/>
  <c r="GX246" i="3"/>
  <c r="GW246" i="3"/>
  <c r="GV246" i="3"/>
  <c r="GU246" i="3"/>
  <c r="GT246" i="3"/>
  <c r="GP246" i="3"/>
  <c r="GK246" i="3"/>
  <c r="GI246" i="3"/>
  <c r="GH246" i="3"/>
  <c r="GG246" i="3"/>
  <c r="GF246" i="3"/>
  <c r="GE246" i="3"/>
  <c r="GB246" i="3"/>
  <c r="GA246" i="3"/>
  <c r="FZ246" i="3"/>
  <c r="FY246" i="3"/>
  <c r="FW246" i="3"/>
  <c r="FV246" i="3"/>
  <c r="FU246" i="3"/>
  <c r="FT246" i="3"/>
  <c r="FS246" i="3"/>
  <c r="FR246" i="3"/>
  <c r="FQ246" i="3"/>
  <c r="FP246" i="3"/>
  <c r="FO246" i="3"/>
  <c r="FN246" i="3"/>
  <c r="FL246" i="3"/>
  <c r="FK246" i="3"/>
  <c r="FJ246" i="3"/>
  <c r="FM246" i="3" s="1"/>
  <c r="FI246" i="3"/>
  <c r="FH246" i="3"/>
  <c r="FG246" i="3"/>
  <c r="FF246" i="3"/>
  <c r="FE246" i="3"/>
  <c r="FD246" i="3"/>
  <c r="FB246" i="3"/>
  <c r="FA246" i="3"/>
  <c r="EZ246" i="3"/>
  <c r="EY246" i="3"/>
  <c r="EX246" i="3"/>
  <c r="EW246" i="3"/>
  <c r="EV246" i="3"/>
  <c r="EU246" i="3"/>
  <c r="ET246" i="3"/>
  <c r="ES246" i="3"/>
  <c r="ER246" i="3"/>
  <c r="EQ246" i="3"/>
  <c r="EP246" i="3"/>
  <c r="EO246" i="3"/>
  <c r="EN246" i="3"/>
  <c r="EM246" i="3"/>
  <c r="EL246" i="3"/>
  <c r="EK246" i="3"/>
  <c r="EJ246" i="3"/>
  <c r="EI246" i="3"/>
  <c r="EH246" i="3"/>
  <c r="EG246" i="3"/>
  <c r="EF246" i="3"/>
  <c r="EE246" i="3"/>
  <c r="ED246" i="3"/>
  <c r="EC246" i="3"/>
  <c r="EB246" i="3"/>
  <c r="EA246" i="3"/>
  <c r="DU246" i="3"/>
  <c r="DT246" i="3"/>
  <c r="DS246" i="3"/>
  <c r="DR246" i="3"/>
  <c r="DQ246" i="3"/>
  <c r="DP246" i="3"/>
  <c r="DO246" i="3"/>
  <c r="DN246" i="3"/>
  <c r="DK246" i="3"/>
  <c r="DJ246" i="3"/>
  <c r="DI246" i="3"/>
  <c r="DH246" i="3"/>
  <c r="DG246" i="3"/>
  <c r="DF246" i="3"/>
  <c r="DE246" i="3"/>
  <c r="DD246" i="3"/>
  <c r="DB246" i="3"/>
  <c r="DA246" i="3"/>
  <c r="CV246" i="3"/>
  <c r="CU246" i="3"/>
  <c r="CT246" i="3"/>
  <c r="CS246" i="3"/>
  <c r="GN246" i="3" s="1"/>
  <c r="CR246" i="3"/>
  <c r="GM246" i="3" s="1"/>
  <c r="CQ246" i="3"/>
  <c r="GL246" i="3" s="1"/>
  <c r="CP246" i="3"/>
  <c r="GJ246" i="3" s="1"/>
  <c r="CO246" i="3"/>
  <c r="DZ246" i="3" s="1"/>
  <c r="CN246" i="3"/>
  <c r="DY246" i="3" s="1"/>
  <c r="CM246" i="3"/>
  <c r="DX246" i="3" s="1"/>
  <c r="CL246" i="3"/>
  <c r="DW246" i="3" s="1"/>
  <c r="CJ246" i="3"/>
  <c r="CY246" i="3" s="1"/>
  <c r="CG246" i="3"/>
  <c r="CG246" i="3" a="1"/>
  <c r="AW190" i="3"/>
  <c r="AV190" i="3"/>
  <c r="J190" i="3"/>
  <c r="HI246" i="3" s="1"/>
  <c r="G190" i="3"/>
  <c r="IU245" i="3"/>
  <c r="IQ245" i="3"/>
  <c r="IP245" i="3"/>
  <c r="IN245" i="3"/>
  <c r="IX245" i="3" s="1"/>
  <c r="IM245" i="3"/>
  <c r="HX245" i="3"/>
  <c r="IW245" i="3" s="1"/>
  <c r="HX245" i="3" a="1"/>
  <c r="HW245" i="3" a="1"/>
  <c r="HW245" i="3" s="1"/>
  <c r="IV245" i="3" s="1"/>
  <c r="HV245" i="3" a="1"/>
  <c r="HV245" i="3" s="1"/>
  <c r="HU245" i="3"/>
  <c r="IT245" i="3" s="1"/>
  <c r="HU245" i="3" a="1"/>
  <c r="HT245" i="3" a="1"/>
  <c r="HT245" i="3" s="1"/>
  <c r="IS245" i="3" s="1"/>
  <c r="HS245" i="3" a="1"/>
  <c r="HS245" i="3" s="1"/>
  <c r="IR245" i="3" s="1"/>
  <c r="HR245" i="3"/>
  <c r="HR245" i="3" a="1"/>
  <c r="HQ245" i="3" a="1"/>
  <c r="HQ245" i="3" s="1"/>
  <c r="HP245" i="3" a="1"/>
  <c r="HP245" i="3" s="1"/>
  <c r="IO245" i="3" s="1"/>
  <c r="HL245" i="3"/>
  <c r="HJ245" i="3"/>
  <c r="HH245" i="3"/>
  <c r="HB245" i="3"/>
  <c r="HA245" i="3"/>
  <c r="GZ245" i="3"/>
  <c r="GY245" i="3"/>
  <c r="GX245" i="3"/>
  <c r="GW245" i="3"/>
  <c r="GV245" i="3"/>
  <c r="GU245" i="3"/>
  <c r="GT245" i="3"/>
  <c r="GP245" i="3"/>
  <c r="GL245" i="3"/>
  <c r="GJ245" i="3"/>
  <c r="GK245" i="3" s="1"/>
  <c r="GI245" i="3"/>
  <c r="GH245" i="3"/>
  <c r="GG245" i="3"/>
  <c r="GF245" i="3"/>
  <c r="GE245" i="3"/>
  <c r="GB245" i="3"/>
  <c r="GA245" i="3"/>
  <c r="FZ245" i="3"/>
  <c r="FY245" i="3"/>
  <c r="FW245" i="3"/>
  <c r="FV245" i="3"/>
  <c r="FU245" i="3"/>
  <c r="FT245" i="3"/>
  <c r="FS245" i="3"/>
  <c r="FR245" i="3"/>
  <c r="FQ245" i="3"/>
  <c r="FJ245" i="3"/>
  <c r="FI245" i="3"/>
  <c r="FH245" i="3"/>
  <c r="FG245" i="3"/>
  <c r="FF245" i="3"/>
  <c r="FP245" i="3" s="1"/>
  <c r="FE245" i="3"/>
  <c r="FD245" i="3"/>
  <c r="FB245" i="3"/>
  <c r="FA245" i="3"/>
  <c r="EZ245" i="3"/>
  <c r="EY245" i="3"/>
  <c r="EX245" i="3"/>
  <c r="EW245" i="3"/>
  <c r="EV245" i="3"/>
  <c r="EU245" i="3"/>
  <c r="ET245" i="3"/>
  <c r="ES245" i="3"/>
  <c r="ER245" i="3"/>
  <c r="EQ245" i="3"/>
  <c r="EP245" i="3"/>
  <c r="EO245" i="3"/>
  <c r="EN245" i="3"/>
  <c r="EM245" i="3"/>
  <c r="EL245" i="3"/>
  <c r="EK245" i="3"/>
  <c r="EJ245" i="3"/>
  <c r="EI245" i="3"/>
  <c r="EH245" i="3"/>
  <c r="EG245" i="3"/>
  <c r="EF245" i="3"/>
  <c r="EE245" i="3"/>
  <c r="ED245" i="3"/>
  <c r="EC245" i="3"/>
  <c r="EB245" i="3"/>
  <c r="EA245" i="3"/>
  <c r="DX245" i="3"/>
  <c r="DU245" i="3"/>
  <c r="DT245" i="3"/>
  <c r="DS245" i="3"/>
  <c r="DR245" i="3"/>
  <c r="DQ245" i="3"/>
  <c r="DP245" i="3"/>
  <c r="DO245" i="3"/>
  <c r="DN245" i="3"/>
  <c r="DM245" i="3" a="1"/>
  <c r="DM245" i="3" s="1"/>
  <c r="DL245" i="3"/>
  <c r="DK245" i="3"/>
  <c r="DJ245" i="3"/>
  <c r="DI245" i="3"/>
  <c r="DH245" i="3"/>
  <c r="DG245" i="3"/>
  <c r="DF245" i="3"/>
  <c r="DE245" i="3"/>
  <c r="DD245" i="3"/>
  <c r="DB245" i="3"/>
  <c r="DA245" i="3"/>
  <c r="CZ245" i="3"/>
  <c r="CY245" i="3"/>
  <c r="CV245" i="3"/>
  <c r="CU245" i="3"/>
  <c r="CT245" i="3"/>
  <c r="CS245" i="3"/>
  <c r="GN245" i="3" s="1"/>
  <c r="CR245" i="3"/>
  <c r="GM245" i="3" s="1"/>
  <c r="CQ245" i="3"/>
  <c r="CP245" i="3"/>
  <c r="CO245" i="3"/>
  <c r="DZ245" i="3" s="1"/>
  <c r="CN245" i="3"/>
  <c r="DY245" i="3" s="1"/>
  <c r="CM245" i="3"/>
  <c r="CL245" i="3"/>
  <c r="DW245" i="3" s="1"/>
  <c r="CK245" i="3"/>
  <c r="CJ245" i="3"/>
  <c r="CI245" i="3"/>
  <c r="CX245" i="3" s="1"/>
  <c r="CH245" i="3"/>
  <c r="CW245" i="3" s="1"/>
  <c r="CG245" i="3"/>
  <c r="CG245" i="3" a="1"/>
  <c r="AW189" i="3"/>
  <c r="AV189" i="3"/>
  <c r="J189" i="3"/>
  <c r="G189" i="3"/>
  <c r="IT244" i="3"/>
  <c r="IS244" i="3"/>
  <c r="IO244" i="3"/>
  <c r="HX244" i="3" a="1"/>
  <c r="HX244" i="3" s="1"/>
  <c r="IW244" i="3" s="1"/>
  <c r="HW244" i="3"/>
  <c r="IV244" i="3" s="1"/>
  <c r="HW244" i="3" a="1"/>
  <c r="HV244" i="3"/>
  <c r="IU244" i="3" s="1"/>
  <c r="HV244" i="3" a="1"/>
  <c r="HU244" i="3"/>
  <c r="HU244" i="3" a="1"/>
  <c r="HT244" i="3" a="1"/>
  <c r="HT244" i="3" s="1"/>
  <c r="HS244" i="3"/>
  <c r="IR244" i="3" s="1"/>
  <c r="HS244" i="3" a="1"/>
  <c r="HR244" i="3" a="1"/>
  <c r="HR244" i="3" s="1"/>
  <c r="IQ244" i="3" s="1"/>
  <c r="HQ244" i="3" a="1"/>
  <c r="HQ244" i="3" s="1"/>
  <c r="IP244" i="3" s="1"/>
  <c r="HP244" i="3" a="1"/>
  <c r="HP244" i="3" s="1"/>
  <c r="HL244" i="3"/>
  <c r="HJ244" i="3"/>
  <c r="HH244" i="3"/>
  <c r="HI244" i="3" s="1"/>
  <c r="HB244" i="3"/>
  <c r="HA244" i="3"/>
  <c r="GZ244" i="3"/>
  <c r="GY244" i="3"/>
  <c r="GX244" i="3"/>
  <c r="GW244" i="3"/>
  <c r="GV244" i="3"/>
  <c r="GU244" i="3"/>
  <c r="GT244" i="3"/>
  <c r="HC244" i="3" s="1"/>
  <c r="GP244" i="3"/>
  <c r="GM244" i="3"/>
  <c r="GL244" i="3"/>
  <c r="GI244" i="3"/>
  <c r="GH244" i="3"/>
  <c r="GG244" i="3"/>
  <c r="GF244" i="3"/>
  <c r="GE244" i="3"/>
  <c r="GB244" i="3"/>
  <c r="GA244" i="3"/>
  <c r="FZ244" i="3"/>
  <c r="FY244" i="3"/>
  <c r="FW244" i="3"/>
  <c r="FV244" i="3"/>
  <c r="FU244" i="3"/>
  <c r="FT244" i="3"/>
  <c r="FS244" i="3"/>
  <c r="FR244" i="3"/>
  <c r="FQ244" i="3"/>
  <c r="FP244" i="3"/>
  <c r="FO244" i="3"/>
  <c r="FN244" i="3"/>
  <c r="FM244" i="3"/>
  <c r="FK244" i="3"/>
  <c r="FJ244" i="3"/>
  <c r="FI244" i="3"/>
  <c r="FH244" i="3"/>
  <c r="FG244" i="3"/>
  <c r="FF244" i="3"/>
  <c r="FL244" i="3" s="1"/>
  <c r="FE244" i="3"/>
  <c r="FD244" i="3"/>
  <c r="FB244" i="3"/>
  <c r="FA244" i="3"/>
  <c r="EZ244" i="3"/>
  <c r="EY244" i="3"/>
  <c r="EX244" i="3"/>
  <c r="EW244" i="3"/>
  <c r="EV244" i="3"/>
  <c r="EU244" i="3"/>
  <c r="ET244" i="3"/>
  <c r="ES244" i="3"/>
  <c r="ER244" i="3"/>
  <c r="EQ244" i="3"/>
  <c r="EP244" i="3"/>
  <c r="EO244" i="3"/>
  <c r="EN244" i="3"/>
  <c r="EM244" i="3"/>
  <c r="EL244" i="3"/>
  <c r="EK244" i="3"/>
  <c r="EJ244" i="3"/>
  <c r="EI244" i="3"/>
  <c r="EH244" i="3"/>
  <c r="EG244" i="3"/>
  <c r="EF244" i="3"/>
  <c r="EE244" i="3"/>
  <c r="ED244" i="3"/>
  <c r="EC244" i="3"/>
  <c r="EB244" i="3"/>
  <c r="EA244" i="3"/>
  <c r="DZ244" i="3"/>
  <c r="DY244" i="3"/>
  <c r="DU244" i="3"/>
  <c r="DT244" i="3"/>
  <c r="DS244" i="3"/>
  <c r="DR244" i="3"/>
  <c r="DQ244" i="3"/>
  <c r="DP244" i="3"/>
  <c r="DO244" i="3"/>
  <c r="DN244" i="3"/>
  <c r="DK244" i="3"/>
  <c r="DJ244" i="3"/>
  <c r="DI244" i="3"/>
  <c r="DH244" i="3"/>
  <c r="DG244" i="3"/>
  <c r="DF244" i="3"/>
  <c r="DE244" i="3"/>
  <c r="DD244" i="3"/>
  <c r="DB244" i="3"/>
  <c r="DA244" i="3"/>
  <c r="CV244" i="3"/>
  <c r="CU244" i="3"/>
  <c r="CT244" i="3"/>
  <c r="CS244" i="3"/>
  <c r="GN244" i="3" s="1"/>
  <c r="CR244" i="3"/>
  <c r="CQ244" i="3"/>
  <c r="CP244" i="3"/>
  <c r="GJ244" i="3" s="1"/>
  <c r="GK244" i="3" s="1"/>
  <c r="CO244" i="3"/>
  <c r="CN244" i="3"/>
  <c r="CM244" i="3"/>
  <c r="DX244" i="3" s="1"/>
  <c r="CL244" i="3"/>
  <c r="DW244" i="3" s="1"/>
  <c r="CG244" i="3" a="1"/>
  <c r="CG244" i="3" s="1"/>
  <c r="AW188" i="3"/>
  <c r="AV188" i="3"/>
  <c r="J188" i="3"/>
  <c r="G188" i="3"/>
  <c r="IQ243" i="3"/>
  <c r="IP243" i="3"/>
  <c r="IN243" i="3"/>
  <c r="IX243" i="3" s="1"/>
  <c r="HX243" i="3"/>
  <c r="IW243" i="3" s="1"/>
  <c r="HX243" i="3" a="1"/>
  <c r="HW243" i="3" a="1"/>
  <c r="HW243" i="3" s="1"/>
  <c r="IV243" i="3" s="1"/>
  <c r="HV243" i="3"/>
  <c r="IU243" i="3" s="1"/>
  <c r="HV243" i="3" a="1"/>
  <c r="HU243" i="3"/>
  <c r="IT243" i="3" s="1"/>
  <c r="HU243" i="3" a="1"/>
  <c r="HT243" i="3" a="1"/>
  <c r="HT243" i="3" s="1"/>
  <c r="IS243" i="3" s="1"/>
  <c r="HS243" i="3"/>
  <c r="IR243" i="3" s="1"/>
  <c r="HS243" i="3" a="1"/>
  <c r="HR243" i="3"/>
  <c r="HR243" i="3" a="1"/>
  <c r="HQ243" i="3" a="1"/>
  <c r="HQ243" i="3" s="1"/>
  <c r="HP243" i="3" a="1"/>
  <c r="HP243" i="3" s="1"/>
  <c r="IO243" i="3" s="1"/>
  <c r="HL243" i="3"/>
  <c r="HJ243" i="3"/>
  <c r="HH243" i="3"/>
  <c r="HI243" i="3" s="1"/>
  <c r="HB243" i="3"/>
  <c r="HA243" i="3"/>
  <c r="GZ243" i="3"/>
  <c r="GY243" i="3"/>
  <c r="GX243" i="3"/>
  <c r="GW243" i="3"/>
  <c r="GV243" i="3"/>
  <c r="GU243" i="3"/>
  <c r="GT243" i="3"/>
  <c r="GP243" i="3"/>
  <c r="GL243" i="3"/>
  <c r="GI243" i="3"/>
  <c r="GH243" i="3"/>
  <c r="GG243" i="3"/>
  <c r="GF243" i="3"/>
  <c r="GE243" i="3"/>
  <c r="GB243" i="3"/>
  <c r="GA243" i="3"/>
  <c r="FZ243" i="3"/>
  <c r="FY243" i="3"/>
  <c r="FW243" i="3"/>
  <c r="FV243" i="3"/>
  <c r="FU243" i="3"/>
  <c r="FT243" i="3"/>
  <c r="FS243" i="3"/>
  <c r="FR243" i="3"/>
  <c r="FQ243" i="3"/>
  <c r="FP243" i="3"/>
  <c r="FO243" i="3"/>
  <c r="FJ243" i="3"/>
  <c r="FM243" i="3" s="1"/>
  <c r="FI243" i="3"/>
  <c r="FL243" i="3" s="1"/>
  <c r="FH243" i="3"/>
  <c r="FK243" i="3" s="1"/>
  <c r="FG243" i="3"/>
  <c r="FF243" i="3"/>
  <c r="FE243" i="3"/>
  <c r="FD243" i="3"/>
  <c r="FB243" i="3"/>
  <c r="FA243" i="3"/>
  <c r="EZ243" i="3"/>
  <c r="EY243" i="3"/>
  <c r="EX243" i="3"/>
  <c r="EW243" i="3"/>
  <c r="EV243" i="3"/>
  <c r="EU243" i="3"/>
  <c r="ET243" i="3"/>
  <c r="ES243" i="3"/>
  <c r="ER243" i="3"/>
  <c r="EQ243" i="3"/>
  <c r="EP243" i="3"/>
  <c r="EO243" i="3"/>
  <c r="EN243" i="3"/>
  <c r="EM243" i="3"/>
  <c r="EL243" i="3"/>
  <c r="EK243" i="3"/>
  <c r="EJ243" i="3"/>
  <c r="EI243" i="3"/>
  <c r="EH243" i="3"/>
  <c r="EG243" i="3"/>
  <c r="EF243" i="3"/>
  <c r="EE243" i="3"/>
  <c r="ED243" i="3"/>
  <c r="EC243" i="3"/>
  <c r="EB243" i="3"/>
  <c r="EA243" i="3"/>
  <c r="DW243" i="3"/>
  <c r="DU243" i="3"/>
  <c r="DT243" i="3"/>
  <c r="DS243" i="3"/>
  <c r="DR243" i="3"/>
  <c r="DQ243" i="3"/>
  <c r="DP243" i="3"/>
  <c r="DO243" i="3"/>
  <c r="DN243" i="3"/>
  <c r="DM243" i="3" a="1"/>
  <c r="DM243" i="3" s="1"/>
  <c r="DL243" i="3"/>
  <c r="DK243" i="3"/>
  <c r="DJ243" i="3"/>
  <c r="DI243" i="3"/>
  <c r="DH243" i="3"/>
  <c r="DG243" i="3"/>
  <c r="DF243" i="3"/>
  <c r="DE243" i="3"/>
  <c r="DD243" i="3"/>
  <c r="DB243" i="3"/>
  <c r="DA243" i="3"/>
  <c r="CV243" i="3"/>
  <c r="CU243" i="3"/>
  <c r="CT243" i="3"/>
  <c r="CS243" i="3"/>
  <c r="GN243" i="3" s="1"/>
  <c r="CR243" i="3"/>
  <c r="GM243" i="3" s="1"/>
  <c r="CQ243" i="3"/>
  <c r="CP243" i="3"/>
  <c r="GJ243" i="3" s="1"/>
  <c r="GK243" i="3" s="1"/>
  <c r="CO243" i="3"/>
  <c r="DZ243" i="3" s="1"/>
  <c r="CN243" i="3"/>
  <c r="DY243" i="3" s="1"/>
  <c r="CM243" i="3"/>
  <c r="DX243" i="3" s="1"/>
  <c r="CL243" i="3"/>
  <c r="CG243" i="3"/>
  <c r="CG243" i="3" a="1"/>
  <c r="AW187" i="3"/>
  <c r="AV187" i="3"/>
  <c r="J187" i="3"/>
  <c r="G187" i="3"/>
  <c r="IX242" i="3"/>
  <c r="IW242" i="3"/>
  <c r="IO242" i="3"/>
  <c r="IN242" i="3"/>
  <c r="IM242" i="3"/>
  <c r="HX242" i="3" a="1"/>
  <c r="HX242" i="3" s="1"/>
  <c r="HW242" i="3"/>
  <c r="IV242" i="3" s="1"/>
  <c r="HW242" i="3" a="1"/>
  <c r="HV242" i="3" a="1"/>
  <c r="HV242" i="3" s="1"/>
  <c r="IU242" i="3" s="1"/>
  <c r="HU242" i="3"/>
  <c r="IT242" i="3" s="1"/>
  <c r="HU242" i="3" a="1"/>
  <c r="HT242" i="3" a="1"/>
  <c r="HT242" i="3" s="1"/>
  <c r="IS242" i="3" s="1"/>
  <c r="HS242" i="3" a="1"/>
  <c r="HS242" i="3" s="1"/>
  <c r="IR242" i="3" s="1"/>
  <c r="HR242" i="3"/>
  <c r="IQ242" i="3" s="1"/>
  <c r="HR242" i="3" a="1"/>
  <c r="HQ242" i="3"/>
  <c r="IP242" i="3" s="1"/>
  <c r="HQ242" i="3" a="1"/>
  <c r="HP242" i="3"/>
  <c r="HP242" i="3" a="1"/>
  <c r="HL242" i="3"/>
  <c r="HJ242" i="3"/>
  <c r="HH242" i="3"/>
  <c r="HI242" i="3" s="1"/>
  <c r="HB242" i="3"/>
  <c r="HA242" i="3"/>
  <c r="GZ242" i="3"/>
  <c r="GY242" i="3"/>
  <c r="GX242" i="3"/>
  <c r="GW242" i="3"/>
  <c r="GV242" i="3"/>
  <c r="GU242" i="3"/>
  <c r="GT242" i="3"/>
  <c r="HC242" i="3" s="1"/>
  <c r="GP242" i="3"/>
  <c r="GI242" i="3"/>
  <c r="GH242" i="3"/>
  <c r="GG242" i="3"/>
  <c r="GF242" i="3"/>
  <c r="GE242" i="3"/>
  <c r="GB242" i="3"/>
  <c r="GA242" i="3"/>
  <c r="FZ242" i="3"/>
  <c r="FY242" i="3"/>
  <c r="FW242" i="3"/>
  <c r="FV242" i="3"/>
  <c r="FU242" i="3"/>
  <c r="FT242" i="3"/>
  <c r="FS242" i="3"/>
  <c r="FR242" i="3"/>
  <c r="FQ242" i="3"/>
  <c r="FP242" i="3"/>
  <c r="FO242" i="3"/>
  <c r="FN242" i="3"/>
  <c r="FL242" i="3"/>
  <c r="FK242" i="3"/>
  <c r="FJ242" i="3"/>
  <c r="FM242" i="3" s="1"/>
  <c r="FI242" i="3"/>
  <c r="FH242" i="3"/>
  <c r="FG242" i="3"/>
  <c r="FF242" i="3"/>
  <c r="FE242" i="3"/>
  <c r="FD242" i="3"/>
  <c r="FB242" i="3"/>
  <c r="FA242" i="3"/>
  <c r="EZ242" i="3"/>
  <c r="EY242" i="3"/>
  <c r="EX242" i="3"/>
  <c r="EW242" i="3"/>
  <c r="EV242" i="3"/>
  <c r="EU242" i="3"/>
  <c r="ET242" i="3"/>
  <c r="ES242" i="3"/>
  <c r="ER242" i="3"/>
  <c r="EQ242" i="3"/>
  <c r="EP242" i="3"/>
  <c r="EO242" i="3"/>
  <c r="EN242" i="3"/>
  <c r="EM242" i="3"/>
  <c r="EL242" i="3"/>
  <c r="EK242" i="3"/>
  <c r="EJ242" i="3"/>
  <c r="EI242" i="3"/>
  <c r="EH242" i="3"/>
  <c r="EG242" i="3"/>
  <c r="EF242" i="3"/>
  <c r="EE242" i="3"/>
  <c r="ED242" i="3"/>
  <c r="EC242" i="3"/>
  <c r="EB242" i="3"/>
  <c r="EA242" i="3"/>
  <c r="DZ242" i="3"/>
  <c r="DY242" i="3"/>
  <c r="DU242" i="3"/>
  <c r="DT242" i="3"/>
  <c r="DS242" i="3"/>
  <c r="DR242" i="3"/>
  <c r="DQ242" i="3"/>
  <c r="DP242" i="3"/>
  <c r="DO242" i="3"/>
  <c r="DN242" i="3"/>
  <c r="DM242" i="3" a="1"/>
  <c r="DM242" i="3" s="1"/>
  <c r="DL242" i="3"/>
  <c r="DK242" i="3"/>
  <c r="DJ242" i="3"/>
  <c r="DI242" i="3"/>
  <c r="DH242" i="3"/>
  <c r="DG242" i="3"/>
  <c r="DF242" i="3"/>
  <c r="DE242" i="3"/>
  <c r="DD242" i="3"/>
  <c r="DB242" i="3"/>
  <c r="DA242" i="3"/>
  <c r="CZ242" i="3"/>
  <c r="CV242" i="3"/>
  <c r="CU242" i="3"/>
  <c r="CT242" i="3"/>
  <c r="CS242" i="3"/>
  <c r="GN242" i="3" s="1"/>
  <c r="CR242" i="3"/>
  <c r="GM242" i="3" s="1"/>
  <c r="CQ242" i="3"/>
  <c r="GL242" i="3" s="1"/>
  <c r="CP242" i="3"/>
  <c r="GJ242" i="3" s="1"/>
  <c r="GK242" i="3" s="1"/>
  <c r="CO242" i="3"/>
  <c r="CN242" i="3"/>
  <c r="CM242" i="3"/>
  <c r="DX242" i="3" s="1"/>
  <c r="CL242" i="3"/>
  <c r="DW242" i="3" s="1"/>
  <c r="CJ242" i="3"/>
  <c r="CY242" i="3" s="1"/>
  <c r="CH242" i="3"/>
  <c r="CW242" i="3" s="1"/>
  <c r="CG242" i="3"/>
  <c r="CK242" i="3" s="1"/>
  <c r="CG242" i="3" a="1"/>
  <c r="AW186" i="3"/>
  <c r="AV186" i="3"/>
  <c r="J186" i="3"/>
  <c r="G186" i="3"/>
  <c r="IT241" i="3"/>
  <c r="IS241" i="3"/>
  <c r="IN241" i="3"/>
  <c r="IX241" i="3" s="1"/>
  <c r="IM241" i="3"/>
  <c r="HX241" i="3"/>
  <c r="IW241" i="3" s="1"/>
  <c r="HX241" i="3" a="1"/>
  <c r="HW241" i="3" a="1"/>
  <c r="HW241" i="3" s="1"/>
  <c r="IV241" i="3" s="1"/>
  <c r="HV241" i="3" a="1"/>
  <c r="HV241" i="3" s="1"/>
  <c r="IU241" i="3" s="1"/>
  <c r="HU241" i="3"/>
  <c r="HU241" i="3" a="1"/>
  <c r="HT241" i="3"/>
  <c r="HT241" i="3" a="1"/>
  <c r="HS241" i="3" a="1"/>
  <c r="HS241" i="3" s="1"/>
  <c r="IR241" i="3" s="1"/>
  <c r="HR241" i="3"/>
  <c r="IQ241" i="3" s="1"/>
  <c r="HR241" i="3" a="1"/>
  <c r="HQ241" i="3" a="1"/>
  <c r="HQ241" i="3" s="1"/>
  <c r="IP241" i="3" s="1"/>
  <c r="HP241" i="3" a="1"/>
  <c r="HP241" i="3" s="1"/>
  <c r="IO241" i="3" s="1"/>
  <c r="HL241" i="3"/>
  <c r="HJ241" i="3"/>
  <c r="HH241" i="3"/>
  <c r="HI241" i="3" s="1"/>
  <c r="HB241" i="3"/>
  <c r="HA241" i="3"/>
  <c r="GZ241" i="3"/>
  <c r="GY241" i="3"/>
  <c r="GX241" i="3"/>
  <c r="GW241" i="3"/>
  <c r="GV241" i="3"/>
  <c r="GU241" i="3"/>
  <c r="GT241" i="3"/>
  <c r="GP241" i="3"/>
  <c r="GM241" i="3"/>
  <c r="GL241" i="3"/>
  <c r="GJ241" i="3"/>
  <c r="GK241" i="3" s="1"/>
  <c r="GI241" i="3"/>
  <c r="GH241" i="3"/>
  <c r="GG241" i="3"/>
  <c r="GF241" i="3"/>
  <c r="GE241" i="3"/>
  <c r="GB241" i="3"/>
  <c r="GA241" i="3"/>
  <c r="FZ241" i="3"/>
  <c r="FY241" i="3"/>
  <c r="FW241" i="3"/>
  <c r="FV241" i="3"/>
  <c r="FU241" i="3"/>
  <c r="FT241" i="3"/>
  <c r="FS241" i="3"/>
  <c r="FR241" i="3"/>
  <c r="FQ241" i="3"/>
  <c r="FJ241" i="3"/>
  <c r="FM241" i="3" s="1"/>
  <c r="FI241" i="3"/>
  <c r="FL241" i="3" s="1"/>
  <c r="FH241" i="3"/>
  <c r="FK241" i="3" s="1"/>
  <c r="FG241" i="3"/>
  <c r="FF241" i="3"/>
  <c r="FP241" i="3" s="1"/>
  <c r="FE241" i="3"/>
  <c r="FD241" i="3"/>
  <c r="FB241" i="3"/>
  <c r="FA241" i="3"/>
  <c r="EZ241" i="3"/>
  <c r="EY241" i="3"/>
  <c r="EX241" i="3"/>
  <c r="EW241" i="3"/>
  <c r="EV241" i="3"/>
  <c r="EU241" i="3"/>
  <c r="ET241" i="3"/>
  <c r="ES241" i="3"/>
  <c r="ER241" i="3"/>
  <c r="EQ241" i="3"/>
  <c r="EP241" i="3"/>
  <c r="EO241" i="3"/>
  <c r="EN241" i="3"/>
  <c r="EM241" i="3"/>
  <c r="EL241" i="3"/>
  <c r="EK241" i="3"/>
  <c r="EJ241" i="3"/>
  <c r="EI241" i="3"/>
  <c r="EH241" i="3"/>
  <c r="EG241" i="3"/>
  <c r="EF241" i="3"/>
  <c r="EE241" i="3"/>
  <c r="ED241" i="3"/>
  <c r="EC241" i="3"/>
  <c r="EB241" i="3"/>
  <c r="EA241" i="3"/>
  <c r="DU241" i="3"/>
  <c r="DT241" i="3"/>
  <c r="DS241" i="3"/>
  <c r="DR241" i="3"/>
  <c r="DQ241" i="3"/>
  <c r="DP241" i="3"/>
  <c r="DO241" i="3"/>
  <c r="DN241" i="3"/>
  <c r="DK241" i="3"/>
  <c r="DJ241" i="3"/>
  <c r="DI241" i="3"/>
  <c r="DH241" i="3"/>
  <c r="DG241" i="3"/>
  <c r="DF241" i="3"/>
  <c r="DE241" i="3"/>
  <c r="DD241" i="3"/>
  <c r="DB241" i="3"/>
  <c r="DA241" i="3"/>
  <c r="CV241" i="3"/>
  <c r="CU241" i="3"/>
  <c r="CT241" i="3"/>
  <c r="CS241" i="3"/>
  <c r="GN241" i="3" s="1"/>
  <c r="CR241" i="3"/>
  <c r="CQ241" i="3"/>
  <c r="CP241" i="3"/>
  <c r="CO241" i="3"/>
  <c r="DZ241" i="3" s="1"/>
  <c r="CN241" i="3"/>
  <c r="DY241" i="3" s="1"/>
  <c r="CM241" i="3"/>
  <c r="DX241" i="3" s="1"/>
  <c r="CL241" i="3"/>
  <c r="DW241" i="3" s="1"/>
  <c r="CG241" i="3"/>
  <c r="CG241" i="3" a="1"/>
  <c r="AW185" i="3"/>
  <c r="AV185" i="3"/>
  <c r="J185" i="3"/>
  <c r="G185" i="3"/>
  <c r="IR240" i="3"/>
  <c r="HX240" i="3" a="1"/>
  <c r="HX240" i="3" s="1"/>
  <c r="IW240" i="3" s="1"/>
  <c r="HW240" i="3" a="1"/>
  <c r="HW240" i="3" s="1"/>
  <c r="IV240" i="3" s="1"/>
  <c r="HV240" i="3"/>
  <c r="IU240" i="3" s="1"/>
  <c r="HV240" i="3" a="1"/>
  <c r="HU240" i="3"/>
  <c r="IT240" i="3" s="1"/>
  <c r="HU240" i="3" a="1"/>
  <c r="HT240" i="3" a="1"/>
  <c r="HT240" i="3" s="1"/>
  <c r="IS240" i="3" s="1"/>
  <c r="HS240" i="3" a="1"/>
  <c r="HS240" i="3" s="1"/>
  <c r="HR240" i="3"/>
  <c r="IQ240" i="3" s="1"/>
  <c r="HR240" i="3" a="1"/>
  <c r="HQ240" i="3" a="1"/>
  <c r="HQ240" i="3" s="1"/>
  <c r="IP240" i="3" s="1"/>
  <c r="HP240" i="3"/>
  <c r="IO240" i="3" s="1"/>
  <c r="HP240" i="3" a="1"/>
  <c r="HL240" i="3"/>
  <c r="HJ240" i="3"/>
  <c r="HI240" i="3"/>
  <c r="HH240" i="3"/>
  <c r="HB240" i="3"/>
  <c r="HA240" i="3"/>
  <c r="GZ240" i="3"/>
  <c r="GY240" i="3"/>
  <c r="GX240" i="3"/>
  <c r="GW240" i="3"/>
  <c r="GV240" i="3"/>
  <c r="GU240" i="3"/>
  <c r="GT240" i="3"/>
  <c r="HC240" i="3" s="1"/>
  <c r="GP240" i="3"/>
  <c r="GM240" i="3"/>
  <c r="GL240" i="3"/>
  <c r="GJ240" i="3"/>
  <c r="GK240" i="3" s="1"/>
  <c r="GI240" i="3"/>
  <c r="GH240" i="3"/>
  <c r="GG240" i="3"/>
  <c r="GF240" i="3"/>
  <c r="GE240" i="3"/>
  <c r="GB240" i="3"/>
  <c r="GA240" i="3"/>
  <c r="FZ240" i="3"/>
  <c r="FY240" i="3"/>
  <c r="FW240" i="3"/>
  <c r="FV240" i="3"/>
  <c r="FU240" i="3"/>
  <c r="FT240" i="3"/>
  <c r="FS240" i="3"/>
  <c r="FR240" i="3"/>
  <c r="FQ240" i="3"/>
  <c r="FK240" i="3"/>
  <c r="FJ240" i="3"/>
  <c r="FM240" i="3" s="1"/>
  <c r="FI240" i="3"/>
  <c r="FL240" i="3" s="1"/>
  <c r="FH240" i="3"/>
  <c r="FG240" i="3"/>
  <c r="FF240" i="3"/>
  <c r="FP240" i="3" s="1"/>
  <c r="FE240" i="3"/>
  <c r="FD240" i="3"/>
  <c r="FB240" i="3"/>
  <c r="FA240" i="3"/>
  <c r="EZ240" i="3"/>
  <c r="EY240" i="3"/>
  <c r="EX240" i="3"/>
  <c r="EW240" i="3"/>
  <c r="EV240" i="3"/>
  <c r="EU240" i="3"/>
  <c r="ET240" i="3"/>
  <c r="ES240" i="3"/>
  <c r="ER240" i="3"/>
  <c r="EQ240" i="3"/>
  <c r="EP240" i="3"/>
  <c r="EO240" i="3"/>
  <c r="EN240" i="3"/>
  <c r="EM240" i="3"/>
  <c r="EL240" i="3"/>
  <c r="EK240" i="3"/>
  <c r="EJ240" i="3"/>
  <c r="EI240" i="3"/>
  <c r="EH240" i="3"/>
  <c r="EG240" i="3"/>
  <c r="EF240" i="3"/>
  <c r="EE240" i="3"/>
  <c r="ED240" i="3"/>
  <c r="EC240" i="3"/>
  <c r="EB240" i="3"/>
  <c r="EA240" i="3"/>
  <c r="DU240" i="3"/>
  <c r="DT240" i="3"/>
  <c r="DS240" i="3"/>
  <c r="DR240" i="3"/>
  <c r="DQ240" i="3"/>
  <c r="DP240" i="3"/>
  <c r="DO240" i="3"/>
  <c r="DN240" i="3"/>
  <c r="DK240" i="3"/>
  <c r="DJ240" i="3"/>
  <c r="DI240" i="3"/>
  <c r="DH240" i="3"/>
  <c r="DG240" i="3"/>
  <c r="DF240" i="3"/>
  <c r="DE240" i="3"/>
  <c r="DD240" i="3"/>
  <c r="DB240" i="3"/>
  <c r="DA240" i="3"/>
  <c r="CV240" i="3"/>
  <c r="CU240" i="3"/>
  <c r="CT240" i="3"/>
  <c r="CS240" i="3"/>
  <c r="GN240" i="3" s="1"/>
  <c r="CR240" i="3"/>
  <c r="CQ240" i="3"/>
  <c r="CP240" i="3"/>
  <c r="CO240" i="3"/>
  <c r="DZ240" i="3" s="1"/>
  <c r="CN240" i="3"/>
  <c r="DY240" i="3" s="1"/>
  <c r="CM240" i="3"/>
  <c r="DX240" i="3" s="1"/>
  <c r="CL240" i="3"/>
  <c r="DW240" i="3" s="1"/>
  <c r="CG240" i="3"/>
  <c r="CG240" i="3" a="1"/>
  <c r="AW184" i="3"/>
  <c r="AV184" i="3"/>
  <c r="J184" i="3"/>
  <c r="G184" i="3"/>
  <c r="IS239" i="3"/>
  <c r="IQ239" i="3"/>
  <c r="IP239" i="3"/>
  <c r="IO239" i="3"/>
  <c r="HX239" i="3"/>
  <c r="IW239" i="3" s="1"/>
  <c r="HX239" i="3" a="1"/>
  <c r="HW239" i="3" a="1"/>
  <c r="HW239" i="3" s="1"/>
  <c r="IV239" i="3" s="1"/>
  <c r="HV239" i="3" a="1"/>
  <c r="HV239" i="3" s="1"/>
  <c r="IU239" i="3" s="1"/>
  <c r="HU239" i="3" a="1"/>
  <c r="HU239" i="3" s="1"/>
  <c r="IT239" i="3" s="1"/>
  <c r="HT239" i="3" a="1"/>
  <c r="HT239" i="3" s="1"/>
  <c r="HS239" i="3"/>
  <c r="IR239" i="3" s="1"/>
  <c r="HS239" i="3" a="1"/>
  <c r="HR239" i="3"/>
  <c r="HR239" i="3" a="1"/>
  <c r="HQ239" i="3" a="1"/>
  <c r="HQ239" i="3" s="1"/>
  <c r="HP239" i="3" a="1"/>
  <c r="HP239" i="3" s="1"/>
  <c r="HL239" i="3"/>
  <c r="HJ239" i="3"/>
  <c r="HH239" i="3"/>
  <c r="HI239" i="3" s="1"/>
  <c r="HB239" i="3"/>
  <c r="HA239" i="3"/>
  <c r="GZ239" i="3"/>
  <c r="GY239" i="3"/>
  <c r="GX239" i="3"/>
  <c r="GW239" i="3"/>
  <c r="GV239" i="3"/>
  <c r="GU239" i="3"/>
  <c r="GT239" i="3"/>
  <c r="GP239" i="3"/>
  <c r="GM239" i="3"/>
  <c r="GL239" i="3"/>
  <c r="GI239" i="3"/>
  <c r="GH239" i="3"/>
  <c r="GG239" i="3"/>
  <c r="GF239" i="3"/>
  <c r="GE239" i="3"/>
  <c r="GB239" i="3"/>
  <c r="GA239" i="3"/>
  <c r="FZ239" i="3"/>
  <c r="FY239" i="3"/>
  <c r="FW239" i="3"/>
  <c r="FV239" i="3"/>
  <c r="FU239" i="3"/>
  <c r="FT239" i="3"/>
  <c r="FS239" i="3"/>
  <c r="FR239" i="3"/>
  <c r="FQ239" i="3"/>
  <c r="FP239" i="3"/>
  <c r="FL239" i="3"/>
  <c r="FK239" i="3"/>
  <c r="FJ239" i="3"/>
  <c r="FM239" i="3" s="1"/>
  <c r="FI239" i="3"/>
  <c r="FH239" i="3"/>
  <c r="FG239" i="3"/>
  <c r="FF239" i="3"/>
  <c r="FE239" i="3"/>
  <c r="FD239" i="3"/>
  <c r="FB239" i="3"/>
  <c r="FA239" i="3"/>
  <c r="EZ239" i="3"/>
  <c r="EY239" i="3"/>
  <c r="EX239" i="3"/>
  <c r="EW239" i="3"/>
  <c r="EV239" i="3"/>
  <c r="EU239" i="3"/>
  <c r="ET239" i="3"/>
  <c r="ES239" i="3"/>
  <c r="ER239" i="3"/>
  <c r="EQ239" i="3"/>
  <c r="EP239" i="3"/>
  <c r="EO239" i="3"/>
  <c r="EN239" i="3"/>
  <c r="EM239" i="3"/>
  <c r="EL239" i="3"/>
  <c r="EK239" i="3"/>
  <c r="EJ239" i="3"/>
  <c r="EI239" i="3"/>
  <c r="EH239" i="3"/>
  <c r="EG239" i="3"/>
  <c r="EF239" i="3"/>
  <c r="EE239" i="3"/>
  <c r="ED239" i="3"/>
  <c r="EC239" i="3"/>
  <c r="EB239" i="3"/>
  <c r="EA239" i="3"/>
  <c r="DU239" i="3"/>
  <c r="DT239" i="3"/>
  <c r="DS239" i="3"/>
  <c r="DR239" i="3"/>
  <c r="DQ239" i="3"/>
  <c r="DP239" i="3"/>
  <c r="DO239" i="3"/>
  <c r="DN239" i="3"/>
  <c r="DK239" i="3"/>
  <c r="DJ239" i="3"/>
  <c r="DI239" i="3"/>
  <c r="DH239" i="3"/>
  <c r="DG239" i="3"/>
  <c r="DF239" i="3"/>
  <c r="DE239" i="3"/>
  <c r="DD239" i="3"/>
  <c r="DB239" i="3"/>
  <c r="DA239" i="3"/>
  <c r="CV239" i="3"/>
  <c r="CU239" i="3"/>
  <c r="CT239" i="3"/>
  <c r="CS239" i="3"/>
  <c r="GN239" i="3" s="1"/>
  <c r="CR239" i="3"/>
  <c r="CQ239" i="3"/>
  <c r="CP239" i="3"/>
  <c r="GJ239" i="3" s="1"/>
  <c r="GK239" i="3" s="1"/>
  <c r="CO239" i="3"/>
  <c r="DZ239" i="3" s="1"/>
  <c r="CN239" i="3"/>
  <c r="DY239" i="3" s="1"/>
  <c r="CM239" i="3"/>
  <c r="DX239" i="3" s="1"/>
  <c r="CL239" i="3"/>
  <c r="DW239" i="3" s="1"/>
  <c r="CH239" i="3"/>
  <c r="CW239" i="3" s="1"/>
  <c r="CG239" i="3"/>
  <c r="CG239" i="3" a="1"/>
  <c r="AW183" i="3"/>
  <c r="AV183" i="3"/>
  <c r="J183" i="3"/>
  <c r="G183" i="3"/>
  <c r="IS238" i="3"/>
  <c r="IM238" i="3"/>
  <c r="HX238" i="3" a="1"/>
  <c r="HX238" i="3" s="1"/>
  <c r="IW238" i="3" s="1"/>
  <c r="HW238" i="3" a="1"/>
  <c r="HW238" i="3" s="1"/>
  <c r="IV238" i="3" s="1"/>
  <c r="HV238" i="3"/>
  <c r="IU238" i="3" s="1"/>
  <c r="HV238" i="3" a="1"/>
  <c r="HU238" i="3"/>
  <c r="IT238" i="3" s="1"/>
  <c r="HU238" i="3" a="1"/>
  <c r="HT238" i="3" a="1"/>
  <c r="HT238" i="3" s="1"/>
  <c r="HS238" i="3"/>
  <c r="IR238" i="3" s="1"/>
  <c r="HS238" i="3" a="1"/>
  <c r="HR238" i="3" a="1"/>
  <c r="HR238" i="3" s="1"/>
  <c r="IQ238" i="3" s="1"/>
  <c r="HQ238" i="3"/>
  <c r="IP238" i="3" s="1"/>
  <c r="HQ238" i="3" a="1"/>
  <c r="HP238" i="3" a="1"/>
  <c r="HP238" i="3" s="1"/>
  <c r="IO238" i="3" s="1"/>
  <c r="HL238" i="3"/>
  <c r="HJ238" i="3"/>
  <c r="HH238" i="3"/>
  <c r="HI238" i="3" s="1"/>
  <c r="HB238" i="3"/>
  <c r="HA238" i="3"/>
  <c r="GZ238" i="3"/>
  <c r="GY238" i="3"/>
  <c r="GX238" i="3"/>
  <c r="GW238" i="3"/>
  <c r="GV238" i="3"/>
  <c r="GU238" i="3"/>
  <c r="GT238" i="3"/>
  <c r="HC238" i="3" s="1"/>
  <c r="GP238" i="3"/>
  <c r="GI238" i="3"/>
  <c r="GH238" i="3"/>
  <c r="GG238" i="3"/>
  <c r="GF238" i="3"/>
  <c r="GE238" i="3"/>
  <c r="GB238" i="3"/>
  <c r="GA238" i="3"/>
  <c r="FZ238" i="3"/>
  <c r="FY238" i="3"/>
  <c r="FW238" i="3"/>
  <c r="FV238" i="3"/>
  <c r="FU238" i="3"/>
  <c r="FT238" i="3"/>
  <c r="FS238" i="3"/>
  <c r="FR238" i="3"/>
  <c r="FQ238" i="3"/>
  <c r="FP238" i="3"/>
  <c r="FM238" i="3"/>
  <c r="FJ238" i="3"/>
  <c r="FI238" i="3"/>
  <c r="FH238" i="3"/>
  <c r="FG238" i="3"/>
  <c r="FF238" i="3"/>
  <c r="FK238" i="3" s="1"/>
  <c r="FE238" i="3"/>
  <c r="FO238" i="3" s="1"/>
  <c r="FD238" i="3"/>
  <c r="FB238" i="3"/>
  <c r="FA238" i="3"/>
  <c r="EZ238" i="3"/>
  <c r="EY238" i="3"/>
  <c r="EX238" i="3"/>
  <c r="EW238" i="3"/>
  <c r="EV238" i="3"/>
  <c r="EU238" i="3"/>
  <c r="ET238" i="3"/>
  <c r="ES238" i="3"/>
  <c r="ER238" i="3"/>
  <c r="EQ238" i="3"/>
  <c r="EP238" i="3"/>
  <c r="EO238" i="3"/>
  <c r="EN238" i="3"/>
  <c r="EM238" i="3"/>
  <c r="EL238" i="3"/>
  <c r="EK238" i="3"/>
  <c r="EJ238" i="3"/>
  <c r="EI238" i="3"/>
  <c r="EH238" i="3"/>
  <c r="EG238" i="3"/>
  <c r="EF238" i="3"/>
  <c r="EE238" i="3"/>
  <c r="ED238" i="3"/>
  <c r="EC238" i="3"/>
  <c r="EB238" i="3"/>
  <c r="EA238" i="3"/>
  <c r="DX238" i="3"/>
  <c r="DU238" i="3"/>
  <c r="DT238" i="3"/>
  <c r="DS238" i="3"/>
  <c r="DR238" i="3"/>
  <c r="DQ238" i="3"/>
  <c r="DP238" i="3"/>
  <c r="DO238" i="3"/>
  <c r="DN238" i="3"/>
  <c r="DK238" i="3"/>
  <c r="DJ238" i="3"/>
  <c r="DI238" i="3"/>
  <c r="DH238" i="3"/>
  <c r="DG238" i="3"/>
  <c r="DF238" i="3"/>
  <c r="DE238" i="3"/>
  <c r="DD238" i="3"/>
  <c r="DB238" i="3"/>
  <c r="DA238" i="3"/>
  <c r="CV238" i="3"/>
  <c r="CU238" i="3"/>
  <c r="CT238" i="3"/>
  <c r="CS238" i="3"/>
  <c r="GN238" i="3" s="1"/>
  <c r="CR238" i="3"/>
  <c r="GM238" i="3" s="1"/>
  <c r="CQ238" i="3"/>
  <c r="GL238" i="3" s="1"/>
  <c r="CP238" i="3"/>
  <c r="GJ238" i="3" s="1"/>
  <c r="GK238" i="3" s="1"/>
  <c r="CO238" i="3"/>
  <c r="DZ238" i="3" s="1"/>
  <c r="CN238" i="3"/>
  <c r="DY238" i="3" s="1"/>
  <c r="CM238" i="3"/>
  <c r="CL238" i="3"/>
  <c r="DW238" i="3" s="1"/>
  <c r="CG238" i="3"/>
  <c r="CG238" i="3" a="1"/>
  <c r="AW182" i="3"/>
  <c r="AV182" i="3"/>
  <c r="J182" i="3"/>
  <c r="G182" i="3"/>
  <c r="IU237" i="3"/>
  <c r="IR237" i="3"/>
  <c r="IP237" i="3"/>
  <c r="HX237" i="3"/>
  <c r="IW237" i="3" s="1"/>
  <c r="HX237" i="3" a="1"/>
  <c r="HW237" i="3" a="1"/>
  <c r="HW237" i="3" s="1"/>
  <c r="IV237" i="3" s="1"/>
  <c r="HV237" i="3"/>
  <c r="HV237" i="3" a="1"/>
  <c r="HU237" i="3" a="1"/>
  <c r="HU237" i="3" s="1"/>
  <c r="IT237" i="3" s="1"/>
  <c r="HT237" i="3" a="1"/>
  <c r="HT237" i="3" s="1"/>
  <c r="IS237" i="3" s="1"/>
  <c r="HS237" i="3" a="1"/>
  <c r="HS237" i="3" s="1"/>
  <c r="HR237" i="3" a="1"/>
  <c r="HR237" i="3" s="1"/>
  <c r="IQ237" i="3" s="1"/>
  <c r="HQ237" i="3" a="1"/>
  <c r="HQ237" i="3" s="1"/>
  <c r="HP237" i="3" a="1"/>
  <c r="HP237" i="3" s="1"/>
  <c r="IO237" i="3" s="1"/>
  <c r="HL237" i="3"/>
  <c r="HJ237" i="3"/>
  <c r="HH237" i="3"/>
  <c r="HB237" i="3"/>
  <c r="HA237" i="3"/>
  <c r="GZ237" i="3"/>
  <c r="GY237" i="3"/>
  <c r="GX237" i="3"/>
  <c r="GW237" i="3"/>
  <c r="GV237" i="3"/>
  <c r="GU237" i="3"/>
  <c r="GT237" i="3"/>
  <c r="GP237" i="3"/>
  <c r="GM237" i="3"/>
  <c r="GI237" i="3"/>
  <c r="GH237" i="3"/>
  <c r="GG237" i="3"/>
  <c r="GF237" i="3"/>
  <c r="GE237" i="3"/>
  <c r="GB237" i="3"/>
  <c r="GA237" i="3"/>
  <c r="FZ237" i="3"/>
  <c r="FY237" i="3"/>
  <c r="FW237" i="3"/>
  <c r="FV237" i="3"/>
  <c r="FU237" i="3"/>
  <c r="FT237" i="3"/>
  <c r="FS237" i="3"/>
  <c r="FR237" i="3"/>
  <c r="FQ237" i="3"/>
  <c r="FP237" i="3"/>
  <c r="FL237" i="3"/>
  <c r="FK237" i="3"/>
  <c r="FJ237" i="3"/>
  <c r="FM237" i="3" s="1"/>
  <c r="FI237" i="3"/>
  <c r="FH237" i="3"/>
  <c r="FG237" i="3"/>
  <c r="FF237" i="3"/>
  <c r="FE237" i="3"/>
  <c r="FD237" i="3"/>
  <c r="FB237" i="3"/>
  <c r="FA237" i="3"/>
  <c r="EZ237" i="3"/>
  <c r="EY237" i="3"/>
  <c r="EX237" i="3"/>
  <c r="EW237" i="3"/>
  <c r="EV237" i="3"/>
  <c r="EU237" i="3"/>
  <c r="ET237" i="3"/>
  <c r="ES237" i="3"/>
  <c r="ER237" i="3"/>
  <c r="EQ237" i="3"/>
  <c r="EP237" i="3"/>
  <c r="EO237" i="3"/>
  <c r="EN237" i="3"/>
  <c r="EM237" i="3"/>
  <c r="EL237" i="3"/>
  <c r="EK237" i="3"/>
  <c r="EJ237" i="3"/>
  <c r="EI237" i="3"/>
  <c r="EH237" i="3"/>
  <c r="EG237" i="3"/>
  <c r="EF237" i="3"/>
  <c r="EE237" i="3"/>
  <c r="ED237" i="3"/>
  <c r="EC237" i="3"/>
  <c r="EB237" i="3"/>
  <c r="EA237" i="3"/>
  <c r="DU237" i="3"/>
  <c r="DT237" i="3"/>
  <c r="DS237" i="3"/>
  <c r="DR237" i="3"/>
  <c r="DQ237" i="3"/>
  <c r="DP237" i="3"/>
  <c r="DO237" i="3"/>
  <c r="DN237" i="3"/>
  <c r="DK237" i="3"/>
  <c r="DJ237" i="3"/>
  <c r="DI237" i="3"/>
  <c r="DH237" i="3"/>
  <c r="DG237" i="3"/>
  <c r="DF237" i="3"/>
  <c r="DE237" i="3"/>
  <c r="DD237" i="3"/>
  <c r="DB237" i="3"/>
  <c r="DA237" i="3"/>
  <c r="CV237" i="3"/>
  <c r="CU237" i="3"/>
  <c r="CT237" i="3"/>
  <c r="CS237" i="3"/>
  <c r="GN237" i="3" s="1"/>
  <c r="CR237" i="3"/>
  <c r="CQ237" i="3"/>
  <c r="GL237" i="3" s="1"/>
  <c r="CP237" i="3"/>
  <c r="GJ237" i="3" s="1"/>
  <c r="GK237" i="3" s="1"/>
  <c r="CO237" i="3"/>
  <c r="DZ237" i="3" s="1"/>
  <c r="CN237" i="3"/>
  <c r="DY237" i="3" s="1"/>
  <c r="CM237" i="3"/>
  <c r="DX237" i="3" s="1"/>
  <c r="CL237" i="3"/>
  <c r="DW237" i="3" s="1"/>
  <c r="CG237" i="3" a="1"/>
  <c r="CG237" i="3" s="1"/>
  <c r="AW181" i="3"/>
  <c r="AV181" i="3"/>
  <c r="J181" i="3"/>
  <c r="HI237" i="3" s="1"/>
  <c r="G181" i="3"/>
  <c r="IR236" i="3"/>
  <c r="IN236" i="3"/>
  <c r="IX236" i="3" s="1"/>
  <c r="IM236" i="3"/>
  <c r="HX236" i="3"/>
  <c r="IW236" i="3" s="1"/>
  <c r="HX236" i="3" a="1"/>
  <c r="HW236" i="3" a="1"/>
  <c r="HW236" i="3" s="1"/>
  <c r="IV236" i="3" s="1"/>
  <c r="HV236" i="3" a="1"/>
  <c r="HV236" i="3" s="1"/>
  <c r="IU236" i="3" s="1"/>
  <c r="HU236" i="3"/>
  <c r="IT236" i="3" s="1"/>
  <c r="HU236" i="3" a="1"/>
  <c r="HT236" i="3" a="1"/>
  <c r="HT236" i="3" s="1"/>
  <c r="IS236" i="3" s="1"/>
  <c r="HS236" i="3" a="1"/>
  <c r="HS236" i="3" s="1"/>
  <c r="HR236" i="3"/>
  <c r="IQ236" i="3" s="1"/>
  <c r="HR236" i="3" a="1"/>
  <c r="HQ236" i="3" a="1"/>
  <c r="HQ236" i="3" s="1"/>
  <c r="IP236" i="3" s="1"/>
  <c r="HP236" i="3"/>
  <c r="IO236" i="3" s="1"/>
  <c r="HP236" i="3" a="1"/>
  <c r="HL236" i="3"/>
  <c r="HJ236" i="3"/>
  <c r="HH236" i="3"/>
  <c r="HI236" i="3" s="1"/>
  <c r="HB236" i="3"/>
  <c r="HA236" i="3"/>
  <c r="GZ236" i="3"/>
  <c r="GY236" i="3"/>
  <c r="GX236" i="3"/>
  <c r="GW236" i="3"/>
  <c r="GV236" i="3"/>
  <c r="GU236" i="3"/>
  <c r="GT236" i="3"/>
  <c r="GP236" i="3"/>
  <c r="GJ236" i="3"/>
  <c r="GK236" i="3" s="1"/>
  <c r="GI236" i="3"/>
  <c r="GH236" i="3"/>
  <c r="GG236" i="3"/>
  <c r="GF236" i="3"/>
  <c r="GE236" i="3"/>
  <c r="GB236" i="3"/>
  <c r="GA236" i="3"/>
  <c r="FZ236" i="3"/>
  <c r="FY236" i="3"/>
  <c r="FW236" i="3"/>
  <c r="FV236" i="3"/>
  <c r="FU236" i="3"/>
  <c r="FT236" i="3"/>
  <c r="FS236" i="3"/>
  <c r="FR236" i="3"/>
  <c r="FQ236" i="3"/>
  <c r="FO236" i="3"/>
  <c r="FJ236" i="3"/>
  <c r="FI236" i="3"/>
  <c r="FH236" i="3"/>
  <c r="FG236" i="3"/>
  <c r="FF236" i="3"/>
  <c r="FE236" i="3"/>
  <c r="FD236" i="3"/>
  <c r="FB236" i="3"/>
  <c r="FA236" i="3"/>
  <c r="EZ236" i="3"/>
  <c r="EY236" i="3"/>
  <c r="EX236" i="3"/>
  <c r="EW236" i="3"/>
  <c r="EV236" i="3"/>
  <c r="EU236" i="3"/>
  <c r="ET236" i="3"/>
  <c r="ES236" i="3"/>
  <c r="ER236" i="3"/>
  <c r="EQ236" i="3"/>
  <c r="EP236" i="3"/>
  <c r="EO236" i="3"/>
  <c r="EN236" i="3"/>
  <c r="EM236" i="3"/>
  <c r="EL236" i="3"/>
  <c r="EK236" i="3"/>
  <c r="EJ236" i="3"/>
  <c r="EI236" i="3"/>
  <c r="EH236" i="3"/>
  <c r="EG236" i="3"/>
  <c r="EF236" i="3"/>
  <c r="EE236" i="3"/>
  <c r="ED236" i="3"/>
  <c r="EC236" i="3"/>
  <c r="EB236" i="3"/>
  <c r="EA236" i="3"/>
  <c r="DU236" i="3"/>
  <c r="DT236" i="3"/>
  <c r="DS236" i="3"/>
  <c r="DR236" i="3"/>
  <c r="DQ236" i="3"/>
  <c r="DP236" i="3"/>
  <c r="DO236" i="3"/>
  <c r="DN236" i="3"/>
  <c r="DL236" i="3"/>
  <c r="DK236" i="3"/>
  <c r="DJ236" i="3"/>
  <c r="DI236" i="3"/>
  <c r="DH236" i="3"/>
  <c r="DG236" i="3"/>
  <c r="DF236" i="3"/>
  <c r="DE236" i="3"/>
  <c r="DD236" i="3"/>
  <c r="DB236" i="3"/>
  <c r="DA236" i="3"/>
  <c r="CX236" i="3"/>
  <c r="CV236" i="3"/>
  <c r="CU236" i="3"/>
  <c r="CT236" i="3"/>
  <c r="CS236" i="3"/>
  <c r="GN236" i="3" s="1"/>
  <c r="CR236" i="3"/>
  <c r="GM236" i="3" s="1"/>
  <c r="CQ236" i="3"/>
  <c r="GL236" i="3" s="1"/>
  <c r="CP236" i="3"/>
  <c r="CO236" i="3"/>
  <c r="DZ236" i="3" s="1"/>
  <c r="CN236" i="3"/>
  <c r="DY236" i="3" s="1"/>
  <c r="CM236" i="3"/>
  <c r="DX236" i="3" s="1"/>
  <c r="CL236" i="3"/>
  <c r="DW236" i="3" s="1"/>
  <c r="CJ236" i="3"/>
  <c r="CY236" i="3" s="1"/>
  <c r="CI236" i="3"/>
  <c r="CH236" i="3"/>
  <c r="CW236" i="3" s="1"/>
  <c r="CG236" i="3" a="1"/>
  <c r="CG236" i="3" s="1"/>
  <c r="AW180" i="3"/>
  <c r="AV180" i="3"/>
  <c r="J180" i="3"/>
  <c r="G180" i="3"/>
  <c r="IU235" i="3"/>
  <c r="IP235" i="3"/>
  <c r="HX235" i="3" a="1"/>
  <c r="HX235" i="3" s="1"/>
  <c r="IW235" i="3" s="1"/>
  <c r="HW235" i="3" a="1"/>
  <c r="HW235" i="3" s="1"/>
  <c r="IV235" i="3" s="1"/>
  <c r="HV235" i="3" a="1"/>
  <c r="HV235" i="3" s="1"/>
  <c r="HU235" i="3" a="1"/>
  <c r="HU235" i="3" s="1"/>
  <c r="IT235" i="3" s="1"/>
  <c r="HT235" i="3" a="1"/>
  <c r="HT235" i="3" s="1"/>
  <c r="IS235" i="3" s="1"/>
  <c r="HS235" i="3"/>
  <c r="IR235" i="3" s="1"/>
  <c r="HS235" i="3" a="1"/>
  <c r="HR235" i="3" a="1"/>
  <c r="HR235" i="3" s="1"/>
  <c r="IQ235" i="3" s="1"/>
  <c r="HQ235" i="3" a="1"/>
  <c r="HQ235" i="3" s="1"/>
  <c r="HP235" i="3" a="1"/>
  <c r="HP235" i="3" s="1"/>
  <c r="IO235" i="3" s="1"/>
  <c r="HL235" i="3"/>
  <c r="HJ235" i="3"/>
  <c r="HH235" i="3"/>
  <c r="HI235" i="3" s="1"/>
  <c r="HB235" i="3"/>
  <c r="HA235" i="3"/>
  <c r="GZ235" i="3"/>
  <c r="GY235" i="3"/>
  <c r="GX235" i="3"/>
  <c r="GW235" i="3"/>
  <c r="GV235" i="3"/>
  <c r="GU235" i="3"/>
  <c r="GT235" i="3"/>
  <c r="HC235" i="3" s="1"/>
  <c r="GP235" i="3"/>
  <c r="GI235" i="3"/>
  <c r="GH235" i="3"/>
  <c r="GG235" i="3"/>
  <c r="GF235" i="3"/>
  <c r="GE235" i="3"/>
  <c r="GB235" i="3"/>
  <c r="GA235" i="3"/>
  <c r="FZ235" i="3"/>
  <c r="FY235" i="3"/>
  <c r="FW235" i="3"/>
  <c r="FV235" i="3"/>
  <c r="FU235" i="3"/>
  <c r="FT235" i="3"/>
  <c r="FS235" i="3"/>
  <c r="FR235" i="3"/>
  <c r="FQ235" i="3"/>
  <c r="FP235" i="3"/>
  <c r="FO235" i="3"/>
  <c r="FN235" i="3"/>
  <c r="FJ235" i="3"/>
  <c r="FM235" i="3" s="1"/>
  <c r="FI235" i="3"/>
  <c r="FL235" i="3" s="1"/>
  <c r="FH235" i="3"/>
  <c r="FK235" i="3" s="1"/>
  <c r="FG235" i="3"/>
  <c r="FF235" i="3"/>
  <c r="FE235" i="3"/>
  <c r="FD235" i="3"/>
  <c r="FB235" i="3"/>
  <c r="FA235" i="3"/>
  <c r="EZ235" i="3"/>
  <c r="EY235" i="3"/>
  <c r="EX235" i="3"/>
  <c r="EW235" i="3"/>
  <c r="EV235" i="3"/>
  <c r="EU235" i="3"/>
  <c r="ET235" i="3"/>
  <c r="ES235" i="3"/>
  <c r="ER235" i="3"/>
  <c r="EQ235" i="3"/>
  <c r="EP235" i="3"/>
  <c r="EO235" i="3"/>
  <c r="EN235" i="3"/>
  <c r="EM235" i="3"/>
  <c r="EL235" i="3"/>
  <c r="EK235" i="3"/>
  <c r="EJ235" i="3"/>
  <c r="EI235" i="3"/>
  <c r="EH235" i="3"/>
  <c r="EG235" i="3"/>
  <c r="EF235" i="3"/>
  <c r="EE235" i="3"/>
  <c r="ED235" i="3"/>
  <c r="EC235" i="3"/>
  <c r="EB235" i="3"/>
  <c r="EA235" i="3"/>
  <c r="DY235" i="3"/>
  <c r="DX235" i="3"/>
  <c r="DU235" i="3"/>
  <c r="DT235" i="3"/>
  <c r="DS235" i="3"/>
  <c r="DR235" i="3"/>
  <c r="DQ235" i="3"/>
  <c r="DP235" i="3"/>
  <c r="DO235" i="3"/>
  <c r="DN235" i="3"/>
  <c r="DM235" i="3" a="1"/>
  <c r="DM235" i="3" s="1"/>
  <c r="DL235" i="3"/>
  <c r="DK235" i="3"/>
  <c r="DJ235" i="3"/>
  <c r="DI235" i="3"/>
  <c r="DH235" i="3"/>
  <c r="DG235" i="3"/>
  <c r="DF235" i="3"/>
  <c r="DE235" i="3"/>
  <c r="DD235" i="3"/>
  <c r="DB235" i="3"/>
  <c r="DA235" i="3"/>
  <c r="CW235" i="3"/>
  <c r="CV235" i="3"/>
  <c r="CU235" i="3"/>
  <c r="CT235" i="3"/>
  <c r="CS235" i="3"/>
  <c r="GN235" i="3" s="1"/>
  <c r="CR235" i="3"/>
  <c r="GM235" i="3" s="1"/>
  <c r="CQ235" i="3"/>
  <c r="GL235" i="3" s="1"/>
  <c r="CP235" i="3"/>
  <c r="GJ235" i="3" s="1"/>
  <c r="GK235" i="3" s="1"/>
  <c r="CO235" i="3"/>
  <c r="DZ235" i="3" s="1"/>
  <c r="CN235" i="3"/>
  <c r="CM235" i="3"/>
  <c r="CL235" i="3"/>
  <c r="DW235" i="3" s="1"/>
  <c r="CK235" i="3"/>
  <c r="CZ235" i="3" s="1"/>
  <c r="CJ235" i="3"/>
  <c r="CY235" i="3" s="1"/>
  <c r="CI235" i="3"/>
  <c r="CX235" i="3" s="1"/>
  <c r="CH235" i="3"/>
  <c r="CG235" i="3"/>
  <c r="IM235" i="3" s="1"/>
  <c r="CG235" i="3" a="1"/>
  <c r="AW179" i="3"/>
  <c r="AV179" i="3"/>
  <c r="J179" i="3"/>
  <c r="G179" i="3"/>
  <c r="IV234" i="3"/>
  <c r="IS234" i="3"/>
  <c r="IQ234" i="3"/>
  <c r="HX234" i="3" a="1"/>
  <c r="HX234" i="3" s="1"/>
  <c r="IW234" i="3" s="1"/>
  <c r="HW234" i="3" a="1"/>
  <c r="HW234" i="3" s="1"/>
  <c r="HV234" i="3" a="1"/>
  <c r="HV234" i="3" s="1"/>
  <c r="IU234" i="3" s="1"/>
  <c r="HU234" i="3"/>
  <c r="IT234" i="3" s="1"/>
  <c r="HU234" i="3" a="1"/>
  <c r="HT234" i="3" a="1"/>
  <c r="HT234" i="3" s="1"/>
  <c r="HS234" i="3" a="1"/>
  <c r="HS234" i="3" s="1"/>
  <c r="IR234" i="3" s="1"/>
  <c r="HR234" i="3" a="1"/>
  <c r="HR234" i="3" s="1"/>
  <c r="HQ234" i="3"/>
  <c r="IP234" i="3" s="1"/>
  <c r="HQ234" i="3" a="1"/>
  <c r="HP234" i="3" a="1"/>
  <c r="HP234" i="3" s="1"/>
  <c r="IO234" i="3" s="1"/>
  <c r="HL234" i="3"/>
  <c r="HJ234" i="3"/>
  <c r="HH234" i="3"/>
  <c r="HI234" i="3" s="1"/>
  <c r="HB234" i="3"/>
  <c r="HA234" i="3"/>
  <c r="GZ234" i="3"/>
  <c r="GY234" i="3"/>
  <c r="GX234" i="3"/>
  <c r="GW234" i="3"/>
  <c r="GV234" i="3"/>
  <c r="GU234" i="3"/>
  <c r="GT234" i="3"/>
  <c r="GP234" i="3"/>
  <c r="GI234" i="3"/>
  <c r="GH234" i="3"/>
  <c r="GG234" i="3"/>
  <c r="GF234" i="3"/>
  <c r="GE234" i="3"/>
  <c r="GB234" i="3"/>
  <c r="GA234" i="3"/>
  <c r="FZ234" i="3"/>
  <c r="FY234" i="3"/>
  <c r="FW234" i="3"/>
  <c r="FV234" i="3"/>
  <c r="FU234" i="3"/>
  <c r="FT234" i="3"/>
  <c r="FS234" i="3"/>
  <c r="FR234" i="3"/>
  <c r="FQ234" i="3"/>
  <c r="FJ234" i="3"/>
  <c r="FI234" i="3"/>
  <c r="FH234" i="3"/>
  <c r="FG234" i="3"/>
  <c r="FF234" i="3"/>
  <c r="FE234" i="3"/>
  <c r="FD234" i="3"/>
  <c r="FB234" i="3"/>
  <c r="FA234" i="3"/>
  <c r="EZ234" i="3"/>
  <c r="EY234" i="3"/>
  <c r="EX234" i="3"/>
  <c r="EW234" i="3"/>
  <c r="EV234" i="3"/>
  <c r="EU234" i="3"/>
  <c r="ET234" i="3"/>
  <c r="ES234" i="3"/>
  <c r="ER234" i="3"/>
  <c r="EQ234" i="3"/>
  <c r="EP234" i="3"/>
  <c r="EO234" i="3"/>
  <c r="EN234" i="3"/>
  <c r="EM234" i="3"/>
  <c r="EL234" i="3"/>
  <c r="EK234" i="3"/>
  <c r="EJ234" i="3"/>
  <c r="EI234" i="3"/>
  <c r="EH234" i="3"/>
  <c r="EG234" i="3"/>
  <c r="EF234" i="3"/>
  <c r="EE234" i="3"/>
  <c r="ED234" i="3"/>
  <c r="EC234" i="3"/>
  <c r="EB234" i="3"/>
  <c r="EA234" i="3"/>
  <c r="DZ234" i="3"/>
  <c r="DX234" i="3"/>
  <c r="DU234" i="3"/>
  <c r="DT234" i="3"/>
  <c r="DS234" i="3"/>
  <c r="DR234" i="3"/>
  <c r="DQ234" i="3"/>
  <c r="DP234" i="3"/>
  <c r="DO234" i="3"/>
  <c r="DN234" i="3"/>
  <c r="DK234" i="3"/>
  <c r="DJ234" i="3"/>
  <c r="DI234" i="3"/>
  <c r="DH234" i="3"/>
  <c r="DG234" i="3"/>
  <c r="DF234" i="3"/>
  <c r="DE234" i="3"/>
  <c r="DD234" i="3"/>
  <c r="DB234" i="3"/>
  <c r="DA234" i="3"/>
  <c r="CV234" i="3"/>
  <c r="CU234" i="3"/>
  <c r="CT234" i="3"/>
  <c r="CS234" i="3"/>
  <c r="GN234" i="3" s="1"/>
  <c r="CR234" i="3"/>
  <c r="GM234" i="3" s="1"/>
  <c r="CQ234" i="3"/>
  <c r="GL234" i="3" s="1"/>
  <c r="CP234" i="3"/>
  <c r="GJ234" i="3" s="1"/>
  <c r="GK234" i="3" s="1"/>
  <c r="CO234" i="3"/>
  <c r="CN234" i="3"/>
  <c r="DY234" i="3" s="1"/>
  <c r="CM234" i="3"/>
  <c r="CL234" i="3"/>
  <c r="DW234" i="3" s="1"/>
  <c r="CG234" i="3" a="1"/>
  <c r="CG234" i="3" s="1"/>
  <c r="AW178" i="3"/>
  <c r="AV178" i="3"/>
  <c r="AX178" i="3" s="1"/>
  <c r="J178" i="3"/>
  <c r="G178" i="3"/>
  <c r="IN233" i="3"/>
  <c r="IX233" i="3" s="1"/>
  <c r="IM233" i="3"/>
  <c r="HX233" i="3" a="1"/>
  <c r="HX233" i="3" s="1"/>
  <c r="IW233" i="3" s="1"/>
  <c r="HW233" i="3" a="1"/>
  <c r="HW233" i="3" s="1"/>
  <c r="IV233" i="3" s="1"/>
  <c r="HV233" i="3"/>
  <c r="IU233" i="3" s="1"/>
  <c r="HV233" i="3" a="1"/>
  <c r="HU233" i="3"/>
  <c r="IT233" i="3" s="1"/>
  <c r="HU233" i="3" a="1"/>
  <c r="HT233" i="3" a="1"/>
  <c r="HT233" i="3" s="1"/>
  <c r="IS233" i="3" s="1"/>
  <c r="HS233" i="3" a="1"/>
  <c r="HS233" i="3" s="1"/>
  <c r="IR233" i="3" s="1"/>
  <c r="HR233" i="3"/>
  <c r="IQ233" i="3" s="1"/>
  <c r="HR233" i="3" a="1"/>
  <c r="HQ233" i="3" a="1"/>
  <c r="HQ233" i="3" s="1"/>
  <c r="IP233" i="3" s="1"/>
  <c r="HP233" i="3"/>
  <c r="IO233" i="3" s="1"/>
  <c r="HP233" i="3" a="1"/>
  <c r="HL233" i="3"/>
  <c r="HJ233" i="3"/>
  <c r="HI233" i="3"/>
  <c r="HH233" i="3"/>
  <c r="HB233" i="3"/>
  <c r="HA233" i="3"/>
  <c r="GZ233" i="3"/>
  <c r="GY233" i="3"/>
  <c r="GX233" i="3"/>
  <c r="GW233" i="3"/>
  <c r="GV233" i="3"/>
  <c r="GU233" i="3"/>
  <c r="GT233" i="3"/>
  <c r="GP233" i="3"/>
  <c r="GI233" i="3"/>
  <c r="GH233" i="3"/>
  <c r="GG233" i="3"/>
  <c r="GF233" i="3"/>
  <c r="GE233" i="3"/>
  <c r="GB233" i="3"/>
  <c r="GA233" i="3"/>
  <c r="FZ233" i="3"/>
  <c r="FY233" i="3"/>
  <c r="FW233" i="3"/>
  <c r="FV233" i="3"/>
  <c r="FU233" i="3"/>
  <c r="FT233" i="3"/>
  <c r="FS233" i="3"/>
  <c r="FR233" i="3"/>
  <c r="FQ233" i="3"/>
  <c r="FJ233" i="3"/>
  <c r="FI233" i="3"/>
  <c r="FH233" i="3"/>
  <c r="FK233" i="3" s="1"/>
  <c r="FG233" i="3"/>
  <c r="FF233" i="3"/>
  <c r="FP233" i="3" s="1"/>
  <c r="FE233" i="3"/>
  <c r="FD233" i="3"/>
  <c r="FB233" i="3"/>
  <c r="FA233" i="3"/>
  <c r="EZ233" i="3"/>
  <c r="EY233" i="3"/>
  <c r="EX233" i="3"/>
  <c r="EW233" i="3"/>
  <c r="EV233" i="3"/>
  <c r="EU233" i="3"/>
  <c r="ET233" i="3"/>
  <c r="ES233" i="3"/>
  <c r="ER233" i="3"/>
  <c r="EQ233" i="3"/>
  <c r="EP233" i="3"/>
  <c r="EO233" i="3"/>
  <c r="EN233" i="3"/>
  <c r="EM233" i="3"/>
  <c r="EL233" i="3"/>
  <c r="EK233" i="3"/>
  <c r="EJ233" i="3"/>
  <c r="EI233" i="3"/>
  <c r="EH233" i="3"/>
  <c r="EG233" i="3"/>
  <c r="EF233" i="3"/>
  <c r="EE233" i="3"/>
  <c r="ED233" i="3"/>
  <c r="EC233" i="3"/>
  <c r="EB233" i="3"/>
  <c r="EA233" i="3"/>
  <c r="DZ233" i="3"/>
  <c r="DX233" i="3"/>
  <c r="DU233" i="3"/>
  <c r="DT233" i="3"/>
  <c r="DS233" i="3"/>
  <c r="DR233" i="3"/>
  <c r="DQ233" i="3"/>
  <c r="DP233" i="3"/>
  <c r="DO233" i="3"/>
  <c r="DN233" i="3"/>
  <c r="DK233" i="3"/>
  <c r="DJ233" i="3"/>
  <c r="DI233" i="3"/>
  <c r="DH233" i="3"/>
  <c r="DG233" i="3"/>
  <c r="DF233" i="3"/>
  <c r="DE233" i="3"/>
  <c r="DD233" i="3"/>
  <c r="DB233" i="3"/>
  <c r="DA233" i="3"/>
  <c r="CV233" i="3"/>
  <c r="CU233" i="3"/>
  <c r="CT233" i="3"/>
  <c r="CS233" i="3"/>
  <c r="GN233" i="3" s="1"/>
  <c r="CR233" i="3"/>
  <c r="GM233" i="3" s="1"/>
  <c r="CQ233" i="3"/>
  <c r="GL233" i="3" s="1"/>
  <c r="CP233" i="3"/>
  <c r="GJ233" i="3" s="1"/>
  <c r="GK233" i="3" s="1"/>
  <c r="CO233" i="3"/>
  <c r="CN233" i="3"/>
  <c r="DY233" i="3" s="1"/>
  <c r="CM233" i="3"/>
  <c r="CL233" i="3"/>
  <c r="DW233" i="3" s="1"/>
  <c r="CG233" i="3"/>
  <c r="DM233" i="3" s="1" a="1"/>
  <c r="DM233" i="3" s="1"/>
  <c r="CG233" i="3" a="1"/>
  <c r="AW177" i="3"/>
  <c r="AV177" i="3"/>
  <c r="J177" i="3"/>
  <c r="G177" i="3"/>
  <c r="IW232" i="3"/>
  <c r="IV232" i="3"/>
  <c r="HX232" i="3" a="1"/>
  <c r="HX232" i="3" s="1"/>
  <c r="HW232" i="3" a="1"/>
  <c r="HW232" i="3" s="1"/>
  <c r="HV232" i="3"/>
  <c r="IU232" i="3" s="1"/>
  <c r="HV232" i="3" a="1"/>
  <c r="HU232" i="3" a="1"/>
  <c r="HU232" i="3" s="1"/>
  <c r="IT232" i="3" s="1"/>
  <c r="HT232" i="3" a="1"/>
  <c r="HT232" i="3" s="1"/>
  <c r="IS232" i="3" s="1"/>
  <c r="HS232" i="3" a="1"/>
  <c r="HS232" i="3" s="1"/>
  <c r="IR232" i="3" s="1"/>
  <c r="HR232" i="3"/>
  <c r="IQ232" i="3" s="1"/>
  <c r="HR232" i="3" a="1"/>
  <c r="HQ232" i="3" a="1"/>
  <c r="HQ232" i="3" s="1"/>
  <c r="IP232" i="3" s="1"/>
  <c r="HP232" i="3" a="1"/>
  <c r="HP232" i="3" s="1"/>
  <c r="IO232" i="3" s="1"/>
  <c r="HL232" i="3"/>
  <c r="HJ232" i="3"/>
  <c r="HH232" i="3"/>
  <c r="HB232" i="3"/>
  <c r="HA232" i="3"/>
  <c r="GZ232" i="3"/>
  <c r="GY232" i="3"/>
  <c r="GX232" i="3"/>
  <c r="GW232" i="3"/>
  <c r="GV232" i="3"/>
  <c r="GU232" i="3"/>
  <c r="GT232" i="3"/>
  <c r="HC232" i="3" s="1"/>
  <c r="GP232" i="3"/>
  <c r="GI232" i="3"/>
  <c r="GH232" i="3"/>
  <c r="GG232" i="3"/>
  <c r="GF232" i="3"/>
  <c r="GE232" i="3"/>
  <c r="GB232" i="3"/>
  <c r="GA232" i="3"/>
  <c r="FZ232" i="3"/>
  <c r="FY232" i="3"/>
  <c r="FW232" i="3"/>
  <c r="FV232" i="3"/>
  <c r="FU232" i="3"/>
  <c r="FT232" i="3"/>
  <c r="FS232" i="3"/>
  <c r="FR232" i="3"/>
  <c r="FQ232" i="3"/>
  <c r="FO232" i="3"/>
  <c r="FJ232" i="3"/>
  <c r="FI232" i="3"/>
  <c r="FH232" i="3"/>
  <c r="FG232" i="3"/>
  <c r="FF232" i="3"/>
  <c r="FE232" i="3"/>
  <c r="FD232" i="3"/>
  <c r="FB232" i="3"/>
  <c r="FA232" i="3"/>
  <c r="EZ232" i="3"/>
  <c r="EY232" i="3"/>
  <c r="EX232" i="3"/>
  <c r="EW232" i="3"/>
  <c r="EV232" i="3"/>
  <c r="EU232" i="3"/>
  <c r="ET232" i="3"/>
  <c r="ES232" i="3"/>
  <c r="ER232" i="3"/>
  <c r="EQ232" i="3"/>
  <c r="EP232" i="3"/>
  <c r="EO232" i="3"/>
  <c r="EN232" i="3"/>
  <c r="EM232" i="3"/>
  <c r="EL232" i="3"/>
  <c r="EK232" i="3"/>
  <c r="EJ232" i="3"/>
  <c r="EI232" i="3"/>
  <c r="EH232" i="3"/>
  <c r="EG232" i="3"/>
  <c r="EF232" i="3"/>
  <c r="EE232" i="3"/>
  <c r="ED232" i="3"/>
  <c r="EC232" i="3"/>
  <c r="EB232" i="3"/>
  <c r="EA232" i="3"/>
  <c r="DU232" i="3"/>
  <c r="DT232" i="3"/>
  <c r="DS232" i="3"/>
  <c r="DR232" i="3"/>
  <c r="DQ232" i="3"/>
  <c r="DP232" i="3"/>
  <c r="DO232" i="3"/>
  <c r="DN232" i="3"/>
  <c r="DK232" i="3"/>
  <c r="DJ232" i="3"/>
  <c r="DI232" i="3"/>
  <c r="DH232" i="3"/>
  <c r="DG232" i="3"/>
  <c r="DF232" i="3"/>
  <c r="DE232" i="3"/>
  <c r="DD232" i="3"/>
  <c r="DB232" i="3"/>
  <c r="DA232" i="3"/>
  <c r="CV232" i="3"/>
  <c r="CU232" i="3"/>
  <c r="CT232" i="3"/>
  <c r="CS232" i="3"/>
  <c r="GN232" i="3" s="1"/>
  <c r="CR232" i="3"/>
  <c r="GM232" i="3" s="1"/>
  <c r="CQ232" i="3"/>
  <c r="GL232" i="3" s="1"/>
  <c r="CP232" i="3"/>
  <c r="GJ232" i="3" s="1"/>
  <c r="GK232" i="3" s="1"/>
  <c r="CO232" i="3"/>
  <c r="DZ232" i="3" s="1"/>
  <c r="CN232" i="3"/>
  <c r="DY232" i="3" s="1"/>
  <c r="CM232" i="3"/>
  <c r="DX232" i="3" s="1"/>
  <c r="CL232" i="3"/>
  <c r="DW232" i="3" s="1"/>
  <c r="CG232" i="3" a="1"/>
  <c r="CG232" i="3" s="1"/>
  <c r="AW176" i="3"/>
  <c r="AV176" i="3"/>
  <c r="J176" i="3"/>
  <c r="HI232" i="3" s="1"/>
  <c r="G176" i="3"/>
  <c r="IO231" i="3"/>
  <c r="HX231" i="3"/>
  <c r="IW231" i="3" s="1"/>
  <c r="HX231" i="3" a="1"/>
  <c r="HW231" i="3" a="1"/>
  <c r="HW231" i="3" s="1"/>
  <c r="IV231" i="3" s="1"/>
  <c r="HV231" i="3"/>
  <c r="IU231" i="3" s="1"/>
  <c r="HV231" i="3" a="1"/>
  <c r="HU231" i="3" a="1"/>
  <c r="HU231" i="3" s="1"/>
  <c r="IT231" i="3" s="1"/>
  <c r="HT231" i="3" a="1"/>
  <c r="HT231" i="3" s="1"/>
  <c r="IS231" i="3" s="1"/>
  <c r="HS231" i="3"/>
  <c r="IR231" i="3" s="1"/>
  <c r="HS231" i="3" a="1"/>
  <c r="HR231" i="3" a="1"/>
  <c r="HR231" i="3" s="1"/>
  <c r="IQ231" i="3" s="1"/>
  <c r="HQ231" i="3" a="1"/>
  <c r="HQ231" i="3" s="1"/>
  <c r="IP231" i="3" s="1"/>
  <c r="HP231" i="3"/>
  <c r="HP231" i="3" a="1"/>
  <c r="HL231" i="3"/>
  <c r="HJ231" i="3"/>
  <c r="HH231" i="3"/>
  <c r="HB231" i="3"/>
  <c r="HA231" i="3"/>
  <c r="GZ231" i="3"/>
  <c r="GY231" i="3"/>
  <c r="GX231" i="3"/>
  <c r="GW231" i="3"/>
  <c r="GV231" i="3"/>
  <c r="GU231" i="3"/>
  <c r="GT231" i="3"/>
  <c r="GP231" i="3"/>
  <c r="GM231" i="3"/>
  <c r="GL231" i="3"/>
  <c r="GJ231" i="3"/>
  <c r="GK231" i="3" s="1"/>
  <c r="GI231" i="3"/>
  <c r="GH231" i="3"/>
  <c r="GG231" i="3"/>
  <c r="GF231" i="3"/>
  <c r="GE231" i="3"/>
  <c r="GB231" i="3"/>
  <c r="GA231" i="3"/>
  <c r="FZ231" i="3"/>
  <c r="FY231" i="3"/>
  <c r="FW231" i="3"/>
  <c r="FV231" i="3"/>
  <c r="FU231" i="3"/>
  <c r="FT231" i="3"/>
  <c r="FS231" i="3"/>
  <c r="FR231" i="3"/>
  <c r="FQ231" i="3"/>
  <c r="FJ231" i="3"/>
  <c r="FI231" i="3"/>
  <c r="FH231" i="3"/>
  <c r="FG231" i="3"/>
  <c r="FF231" i="3"/>
  <c r="FP231" i="3" s="1"/>
  <c r="FE231" i="3"/>
  <c r="FD231" i="3"/>
  <c r="FB231" i="3"/>
  <c r="FA231" i="3"/>
  <c r="EZ231" i="3"/>
  <c r="EY231" i="3"/>
  <c r="EX231" i="3"/>
  <c r="EW231" i="3"/>
  <c r="EV231" i="3"/>
  <c r="EU231" i="3"/>
  <c r="ET231" i="3"/>
  <c r="ES231" i="3"/>
  <c r="ER231" i="3"/>
  <c r="EQ231" i="3"/>
  <c r="EP231" i="3"/>
  <c r="EO231" i="3"/>
  <c r="EN231" i="3"/>
  <c r="EM231" i="3"/>
  <c r="EL231" i="3"/>
  <c r="EK231" i="3"/>
  <c r="EJ231" i="3"/>
  <c r="EI231" i="3"/>
  <c r="EH231" i="3"/>
  <c r="EG231" i="3"/>
  <c r="EF231" i="3"/>
  <c r="EE231" i="3"/>
  <c r="ED231" i="3"/>
  <c r="EC231" i="3"/>
  <c r="EB231" i="3"/>
  <c r="EA231" i="3"/>
  <c r="DU231" i="3"/>
  <c r="DT231" i="3"/>
  <c r="DS231" i="3"/>
  <c r="DR231" i="3"/>
  <c r="DQ231" i="3"/>
  <c r="DP231" i="3"/>
  <c r="DO231" i="3"/>
  <c r="DN231" i="3"/>
  <c r="DK231" i="3"/>
  <c r="DJ231" i="3"/>
  <c r="DI231" i="3"/>
  <c r="DH231" i="3"/>
  <c r="DG231" i="3"/>
  <c r="DF231" i="3"/>
  <c r="DE231" i="3"/>
  <c r="DD231" i="3"/>
  <c r="DB231" i="3"/>
  <c r="DA231" i="3"/>
  <c r="CV231" i="3"/>
  <c r="CU231" i="3"/>
  <c r="CT231" i="3"/>
  <c r="CS231" i="3"/>
  <c r="GN231" i="3" s="1"/>
  <c r="CR231" i="3"/>
  <c r="CQ231" i="3"/>
  <c r="CP231" i="3"/>
  <c r="CO231" i="3"/>
  <c r="DZ231" i="3" s="1"/>
  <c r="CN231" i="3"/>
  <c r="DY231" i="3" s="1"/>
  <c r="CM231" i="3"/>
  <c r="DX231" i="3" s="1"/>
  <c r="CL231" i="3"/>
  <c r="DW231" i="3" s="1"/>
  <c r="CI231" i="3"/>
  <c r="CX231" i="3" s="1"/>
  <c r="CG231" i="3" a="1"/>
  <c r="CG231" i="3" s="1"/>
  <c r="AW175" i="3"/>
  <c r="AV175" i="3"/>
  <c r="J175" i="3"/>
  <c r="HI231" i="3" s="1"/>
  <c r="G175" i="3"/>
  <c r="IV230" i="3"/>
  <c r="IR230" i="3"/>
  <c r="IQ230" i="3"/>
  <c r="HX230" i="3" a="1"/>
  <c r="HX230" i="3" s="1"/>
  <c r="IW230" i="3" s="1"/>
  <c r="HW230" i="3" a="1"/>
  <c r="HW230" i="3" s="1"/>
  <c r="HV230" i="3"/>
  <c r="IU230" i="3" s="1"/>
  <c r="HV230" i="3" a="1"/>
  <c r="HU230" i="3" a="1"/>
  <c r="HU230" i="3" s="1"/>
  <c r="IT230" i="3" s="1"/>
  <c r="HT230" i="3" a="1"/>
  <c r="HT230" i="3" s="1"/>
  <c r="IS230" i="3" s="1"/>
  <c r="HS230" i="3"/>
  <c r="HS230" i="3" a="1"/>
  <c r="HR230" i="3"/>
  <c r="HR230" i="3" a="1"/>
  <c r="HQ230" i="3" a="1"/>
  <c r="HQ230" i="3" s="1"/>
  <c r="IP230" i="3" s="1"/>
  <c r="HP230" i="3"/>
  <c r="IO230" i="3" s="1"/>
  <c r="HP230" i="3" a="1"/>
  <c r="HL230" i="3"/>
  <c r="HJ230" i="3"/>
  <c r="HH230" i="3"/>
  <c r="HB230" i="3"/>
  <c r="HA230" i="3"/>
  <c r="GZ230" i="3"/>
  <c r="GY230" i="3"/>
  <c r="GX230" i="3"/>
  <c r="GW230" i="3"/>
  <c r="GV230" i="3"/>
  <c r="GU230" i="3"/>
  <c r="GT230" i="3"/>
  <c r="GP230" i="3"/>
  <c r="GM230" i="3"/>
  <c r="GL230" i="3"/>
  <c r="GJ230" i="3"/>
  <c r="GK230" i="3" s="1"/>
  <c r="GI230" i="3"/>
  <c r="GH230" i="3"/>
  <c r="GG230" i="3"/>
  <c r="GF230" i="3"/>
  <c r="GE230" i="3"/>
  <c r="GB230" i="3"/>
  <c r="GA230" i="3"/>
  <c r="FZ230" i="3"/>
  <c r="FY230" i="3"/>
  <c r="FW230" i="3"/>
  <c r="FV230" i="3"/>
  <c r="FU230" i="3"/>
  <c r="FT230" i="3"/>
  <c r="FS230" i="3"/>
  <c r="FR230" i="3"/>
  <c r="FQ230" i="3"/>
  <c r="FJ230" i="3"/>
  <c r="FI230" i="3"/>
  <c r="FL230" i="3" s="1"/>
  <c r="FH230" i="3"/>
  <c r="FK230" i="3" s="1"/>
  <c r="FG230" i="3"/>
  <c r="FF230" i="3"/>
  <c r="FE230" i="3"/>
  <c r="FO230" i="3" s="1"/>
  <c r="FD230" i="3"/>
  <c r="FB230" i="3"/>
  <c r="FA230" i="3"/>
  <c r="EZ230" i="3"/>
  <c r="EY230" i="3"/>
  <c r="EX230" i="3"/>
  <c r="EW230" i="3"/>
  <c r="EV230" i="3"/>
  <c r="EU230" i="3"/>
  <c r="ET230" i="3"/>
  <c r="ES230" i="3"/>
  <c r="ER230" i="3"/>
  <c r="EQ230" i="3"/>
  <c r="EP230" i="3"/>
  <c r="EO230" i="3"/>
  <c r="EN230" i="3"/>
  <c r="EM230" i="3"/>
  <c r="EL230" i="3"/>
  <c r="EK230" i="3"/>
  <c r="EJ230" i="3"/>
  <c r="EI230" i="3"/>
  <c r="EH230" i="3"/>
  <c r="EG230" i="3"/>
  <c r="EF230" i="3"/>
  <c r="EE230" i="3"/>
  <c r="ED230" i="3"/>
  <c r="EC230" i="3"/>
  <c r="EB230" i="3"/>
  <c r="EA230" i="3"/>
  <c r="DZ230" i="3"/>
  <c r="DU230" i="3"/>
  <c r="DT230" i="3"/>
  <c r="DS230" i="3"/>
  <c r="DR230" i="3"/>
  <c r="DQ230" i="3"/>
  <c r="DP230" i="3"/>
  <c r="DO230" i="3"/>
  <c r="DN230" i="3"/>
  <c r="DK230" i="3"/>
  <c r="DJ230" i="3"/>
  <c r="DI230" i="3"/>
  <c r="DH230" i="3"/>
  <c r="DG230" i="3"/>
  <c r="DF230" i="3"/>
  <c r="DE230" i="3"/>
  <c r="DD230" i="3"/>
  <c r="DB230" i="3"/>
  <c r="DA230" i="3"/>
  <c r="CV230" i="3"/>
  <c r="CU230" i="3"/>
  <c r="CT230" i="3"/>
  <c r="CS230" i="3"/>
  <c r="GN230" i="3" s="1"/>
  <c r="CR230" i="3"/>
  <c r="CQ230" i="3"/>
  <c r="CP230" i="3"/>
  <c r="CO230" i="3"/>
  <c r="CN230" i="3"/>
  <c r="DY230" i="3" s="1"/>
  <c r="CM230" i="3"/>
  <c r="DX230" i="3" s="1"/>
  <c r="CL230" i="3"/>
  <c r="DW230" i="3" s="1"/>
  <c r="CG230" i="3" a="1"/>
  <c r="CG230" i="3" s="1"/>
  <c r="AW174" i="3"/>
  <c r="AV174" i="3"/>
  <c r="J174" i="3"/>
  <c r="HI230" i="3" s="1"/>
  <c r="G174" i="3"/>
  <c r="IU229" i="3"/>
  <c r="IP229" i="3"/>
  <c r="IO229" i="3"/>
  <c r="HX229" i="3"/>
  <c r="IW229" i="3" s="1"/>
  <c r="HX229" i="3" a="1"/>
  <c r="HW229" i="3" a="1"/>
  <c r="HW229" i="3" s="1"/>
  <c r="IV229" i="3" s="1"/>
  <c r="HV229" i="3" a="1"/>
  <c r="HV229" i="3" s="1"/>
  <c r="HU229" i="3" a="1"/>
  <c r="HU229" i="3" s="1"/>
  <c r="IT229" i="3" s="1"/>
  <c r="HT229" i="3" a="1"/>
  <c r="HT229" i="3" s="1"/>
  <c r="IS229" i="3" s="1"/>
  <c r="HS229" i="3"/>
  <c r="IR229" i="3" s="1"/>
  <c r="HS229" i="3" a="1"/>
  <c r="HR229" i="3" a="1"/>
  <c r="HR229" i="3" s="1"/>
  <c r="IQ229" i="3" s="1"/>
  <c r="HQ229" i="3" a="1"/>
  <c r="HQ229" i="3" s="1"/>
  <c r="HP229" i="3"/>
  <c r="HP229" i="3" a="1"/>
  <c r="HL229" i="3"/>
  <c r="HJ229" i="3"/>
  <c r="HH229" i="3"/>
  <c r="HB229" i="3"/>
  <c r="HA229" i="3"/>
  <c r="GZ229" i="3"/>
  <c r="GY229" i="3"/>
  <c r="GX229" i="3"/>
  <c r="GW229" i="3"/>
  <c r="GV229" i="3"/>
  <c r="GU229" i="3"/>
  <c r="HC229" i="3" s="1"/>
  <c r="GT229" i="3"/>
  <c r="GP229" i="3"/>
  <c r="GI229" i="3"/>
  <c r="GH229" i="3"/>
  <c r="GG229" i="3"/>
  <c r="GF229" i="3"/>
  <c r="GE229" i="3"/>
  <c r="GB229" i="3"/>
  <c r="GA229" i="3"/>
  <c r="FZ229" i="3"/>
  <c r="FY229" i="3"/>
  <c r="FW229" i="3"/>
  <c r="FV229" i="3"/>
  <c r="FU229" i="3"/>
  <c r="FT229" i="3"/>
  <c r="FS229" i="3"/>
  <c r="FR229" i="3"/>
  <c r="FQ229" i="3"/>
  <c r="FL229" i="3"/>
  <c r="FK229" i="3"/>
  <c r="FJ229" i="3"/>
  <c r="FM229" i="3" s="1"/>
  <c r="FI229" i="3"/>
  <c r="FH229" i="3"/>
  <c r="FG229" i="3"/>
  <c r="FF229" i="3"/>
  <c r="FP229" i="3" s="1"/>
  <c r="FE229" i="3"/>
  <c r="FO229" i="3" s="1"/>
  <c r="FD229" i="3"/>
  <c r="FB229" i="3"/>
  <c r="FA229" i="3"/>
  <c r="EZ229" i="3"/>
  <c r="EY229" i="3"/>
  <c r="EX229" i="3"/>
  <c r="EW229" i="3"/>
  <c r="EV229" i="3"/>
  <c r="EU229" i="3"/>
  <c r="ET229" i="3"/>
  <c r="ES229" i="3"/>
  <c r="ER229" i="3"/>
  <c r="EQ229" i="3"/>
  <c r="EP229" i="3"/>
  <c r="EO229" i="3"/>
  <c r="EN229" i="3"/>
  <c r="EM229" i="3"/>
  <c r="EL229" i="3"/>
  <c r="EK229" i="3"/>
  <c r="EJ229" i="3"/>
  <c r="EI229" i="3"/>
  <c r="EH229" i="3"/>
  <c r="EG229" i="3"/>
  <c r="EF229" i="3"/>
  <c r="EE229" i="3"/>
  <c r="ED229" i="3"/>
  <c r="EC229" i="3"/>
  <c r="EB229" i="3"/>
  <c r="EA229" i="3"/>
  <c r="DZ229" i="3"/>
  <c r="DU229" i="3"/>
  <c r="DT229" i="3"/>
  <c r="DS229" i="3"/>
  <c r="DR229" i="3"/>
  <c r="DQ229" i="3"/>
  <c r="DP229" i="3"/>
  <c r="DO229" i="3"/>
  <c r="DN229" i="3"/>
  <c r="DK229" i="3"/>
  <c r="DJ229" i="3"/>
  <c r="DI229" i="3"/>
  <c r="DH229" i="3"/>
  <c r="DG229" i="3"/>
  <c r="DF229" i="3"/>
  <c r="DE229" i="3"/>
  <c r="DD229" i="3"/>
  <c r="DB229" i="3"/>
  <c r="DA229" i="3"/>
  <c r="CV229" i="3"/>
  <c r="CU229" i="3"/>
  <c r="CT229" i="3"/>
  <c r="CS229" i="3"/>
  <c r="GN229" i="3" s="1"/>
  <c r="CR229" i="3"/>
  <c r="GM229" i="3" s="1"/>
  <c r="CQ229" i="3"/>
  <c r="GL229" i="3" s="1"/>
  <c r="CP229" i="3"/>
  <c r="GJ229" i="3" s="1"/>
  <c r="GK229" i="3" s="1"/>
  <c r="CO229" i="3"/>
  <c r="CN229" i="3"/>
  <c r="DY229" i="3" s="1"/>
  <c r="CM229" i="3"/>
  <c r="DX229" i="3" s="1"/>
  <c r="CL229" i="3"/>
  <c r="DW229" i="3" s="1"/>
  <c r="CG229" i="3"/>
  <c r="CG229" i="3" a="1"/>
  <c r="AW173" i="3"/>
  <c r="AV173" i="3"/>
  <c r="J173" i="3"/>
  <c r="HI229" i="3" s="1"/>
  <c r="G173" i="3"/>
  <c r="IU228" i="3"/>
  <c r="IO228" i="3"/>
  <c r="IN228" i="3"/>
  <c r="IX228" i="3" s="1"/>
  <c r="IM228" i="3"/>
  <c r="HX228" i="3"/>
  <c r="IW228" i="3" s="1"/>
  <c r="HX228" i="3" a="1"/>
  <c r="HW228" i="3" a="1"/>
  <c r="HW228" i="3" s="1"/>
  <c r="IV228" i="3" s="1"/>
  <c r="HV228" i="3"/>
  <c r="HV228" i="3" a="1"/>
  <c r="HU228" i="3" a="1"/>
  <c r="HU228" i="3" s="1"/>
  <c r="IT228" i="3" s="1"/>
  <c r="HT228" i="3" a="1"/>
  <c r="HT228" i="3" s="1"/>
  <c r="IS228" i="3" s="1"/>
  <c r="HS228" i="3" a="1"/>
  <c r="HS228" i="3" s="1"/>
  <c r="IR228" i="3" s="1"/>
  <c r="HR228" i="3" a="1"/>
  <c r="HR228" i="3" s="1"/>
  <c r="IQ228" i="3" s="1"/>
  <c r="HQ228" i="3"/>
  <c r="IP228" i="3" s="1"/>
  <c r="HQ228" i="3" a="1"/>
  <c r="HP228" i="3"/>
  <c r="HP228" i="3" a="1"/>
  <c r="HL228" i="3"/>
  <c r="HJ228" i="3"/>
  <c r="HH228" i="3"/>
  <c r="HI228" i="3" s="1"/>
  <c r="HB228" i="3"/>
  <c r="HA228" i="3"/>
  <c r="GZ228" i="3"/>
  <c r="GY228" i="3"/>
  <c r="GX228" i="3"/>
  <c r="GW228" i="3"/>
  <c r="GV228" i="3"/>
  <c r="GU228" i="3"/>
  <c r="HC228" i="3" s="1"/>
  <c r="GT228" i="3"/>
  <c r="GP228" i="3"/>
  <c r="GI228" i="3"/>
  <c r="GH228" i="3"/>
  <c r="GG228" i="3"/>
  <c r="GF228" i="3"/>
  <c r="GE228" i="3"/>
  <c r="GB228" i="3"/>
  <c r="GA228" i="3"/>
  <c r="FZ228" i="3"/>
  <c r="FY228" i="3"/>
  <c r="FW228" i="3"/>
  <c r="FV228" i="3"/>
  <c r="FU228" i="3"/>
  <c r="FT228" i="3"/>
  <c r="FS228" i="3"/>
  <c r="FR228" i="3"/>
  <c r="FQ228" i="3"/>
  <c r="FN228" i="3"/>
  <c r="FM228" i="3"/>
  <c r="FJ228" i="3"/>
  <c r="FI228" i="3"/>
  <c r="FH228" i="3"/>
  <c r="FG228" i="3"/>
  <c r="FF228" i="3"/>
  <c r="FK228" i="3" s="1"/>
  <c r="FE228" i="3"/>
  <c r="FO228" i="3" s="1"/>
  <c r="FD228" i="3"/>
  <c r="FB228" i="3"/>
  <c r="FA228" i="3"/>
  <c r="EZ228" i="3"/>
  <c r="EY228" i="3"/>
  <c r="EX228" i="3"/>
  <c r="EW228" i="3"/>
  <c r="EV228" i="3"/>
  <c r="EU228" i="3"/>
  <c r="ET228" i="3"/>
  <c r="ES228" i="3"/>
  <c r="ER228" i="3"/>
  <c r="EQ228" i="3"/>
  <c r="EP228" i="3"/>
  <c r="EO228" i="3"/>
  <c r="EN228" i="3"/>
  <c r="EM228" i="3"/>
  <c r="EL228" i="3"/>
  <c r="EK228" i="3"/>
  <c r="EJ228" i="3"/>
  <c r="EI228" i="3"/>
  <c r="EH228" i="3"/>
  <c r="EG228" i="3"/>
  <c r="EF228" i="3"/>
  <c r="EE228" i="3"/>
  <c r="ED228" i="3"/>
  <c r="EC228" i="3"/>
  <c r="EB228" i="3"/>
  <c r="EA228" i="3"/>
  <c r="DU228" i="3"/>
  <c r="DT228" i="3"/>
  <c r="DS228" i="3"/>
  <c r="DR228" i="3"/>
  <c r="DQ228" i="3"/>
  <c r="DP228" i="3"/>
  <c r="DO228" i="3"/>
  <c r="DN228" i="3"/>
  <c r="DL228" i="3"/>
  <c r="DK228" i="3"/>
  <c r="DJ228" i="3"/>
  <c r="DI228" i="3"/>
  <c r="DH228" i="3"/>
  <c r="DG228" i="3"/>
  <c r="DF228" i="3"/>
  <c r="DE228" i="3"/>
  <c r="DD228" i="3"/>
  <c r="DB228" i="3"/>
  <c r="DA228" i="3"/>
  <c r="CY228" i="3"/>
  <c r="CV228" i="3"/>
  <c r="CU228" i="3"/>
  <c r="CT228" i="3"/>
  <c r="CS228" i="3"/>
  <c r="GN228" i="3" s="1"/>
  <c r="CR228" i="3"/>
  <c r="GM228" i="3" s="1"/>
  <c r="CQ228" i="3"/>
  <c r="GL228" i="3" s="1"/>
  <c r="CP228" i="3"/>
  <c r="GJ228" i="3" s="1"/>
  <c r="GK228" i="3" s="1"/>
  <c r="CO228" i="3"/>
  <c r="DZ228" i="3" s="1"/>
  <c r="CN228" i="3"/>
  <c r="DY228" i="3" s="1"/>
  <c r="CM228" i="3"/>
  <c r="DX228" i="3" s="1"/>
  <c r="CL228" i="3"/>
  <c r="DW228" i="3" s="1"/>
  <c r="CJ228" i="3"/>
  <c r="CI228" i="3"/>
  <c r="CX228" i="3" s="1"/>
  <c r="CG228" i="3"/>
  <c r="CG228" i="3" a="1"/>
  <c r="AW172" i="3"/>
  <c r="AV172" i="3"/>
  <c r="J172" i="3"/>
  <c r="G172" i="3"/>
  <c r="IU227" i="3"/>
  <c r="IR227" i="3"/>
  <c r="IN227" i="3"/>
  <c r="IX227" i="3" s="1"/>
  <c r="HX227" i="3"/>
  <c r="IW227" i="3" s="1"/>
  <c r="HX227" i="3" a="1"/>
  <c r="HW227" i="3" a="1"/>
  <c r="HW227" i="3" s="1"/>
  <c r="IV227" i="3" s="1"/>
  <c r="HV227" i="3" a="1"/>
  <c r="HV227" i="3" s="1"/>
  <c r="HU227" i="3" a="1"/>
  <c r="HU227" i="3" s="1"/>
  <c r="IT227" i="3" s="1"/>
  <c r="HT227" i="3" a="1"/>
  <c r="HT227" i="3" s="1"/>
  <c r="IS227" i="3" s="1"/>
  <c r="HS227" i="3"/>
  <c r="HS227" i="3" a="1"/>
  <c r="HR227" i="3"/>
  <c r="IQ227" i="3" s="1"/>
  <c r="HR227" i="3" a="1"/>
  <c r="HQ227" i="3" a="1"/>
  <c r="HQ227" i="3" s="1"/>
  <c r="IP227" i="3" s="1"/>
  <c r="HP227" i="3" a="1"/>
  <c r="HP227" i="3" s="1"/>
  <c r="IO227" i="3" s="1"/>
  <c r="HL227" i="3"/>
  <c r="HJ227" i="3"/>
  <c r="HH227" i="3"/>
  <c r="HI227" i="3" s="1"/>
  <c r="HB227" i="3"/>
  <c r="HA227" i="3"/>
  <c r="GZ227" i="3"/>
  <c r="GY227" i="3"/>
  <c r="GX227" i="3"/>
  <c r="GW227" i="3"/>
  <c r="GV227" i="3"/>
  <c r="GU227" i="3"/>
  <c r="GT227" i="3"/>
  <c r="GP227" i="3"/>
  <c r="GM227" i="3"/>
  <c r="GL227" i="3"/>
  <c r="GJ227" i="3"/>
  <c r="GK227" i="3" s="1"/>
  <c r="GI227" i="3"/>
  <c r="GH227" i="3"/>
  <c r="GG227" i="3"/>
  <c r="GF227" i="3"/>
  <c r="GE227" i="3"/>
  <c r="GB227" i="3"/>
  <c r="GA227" i="3"/>
  <c r="FZ227" i="3"/>
  <c r="FY227" i="3"/>
  <c r="FW227" i="3"/>
  <c r="FV227" i="3"/>
  <c r="FU227" i="3"/>
  <c r="FT227" i="3"/>
  <c r="FS227" i="3"/>
  <c r="FR227" i="3"/>
  <c r="FQ227" i="3"/>
  <c r="FJ227" i="3"/>
  <c r="FI227" i="3"/>
  <c r="FH227" i="3"/>
  <c r="FG227" i="3"/>
  <c r="FF227" i="3"/>
  <c r="FP227" i="3" s="1"/>
  <c r="FE227" i="3"/>
  <c r="FD227" i="3"/>
  <c r="FB227" i="3"/>
  <c r="FA227" i="3"/>
  <c r="EZ227" i="3"/>
  <c r="EY227" i="3"/>
  <c r="EX227" i="3"/>
  <c r="EW227" i="3"/>
  <c r="EV227" i="3"/>
  <c r="EU227" i="3"/>
  <c r="ET227" i="3"/>
  <c r="ES227" i="3"/>
  <c r="ER227" i="3"/>
  <c r="EQ227" i="3"/>
  <c r="EP227" i="3"/>
  <c r="EO227" i="3"/>
  <c r="EN227" i="3"/>
  <c r="EM227" i="3"/>
  <c r="EL227" i="3"/>
  <c r="EK227" i="3"/>
  <c r="EJ227" i="3"/>
  <c r="EI227" i="3"/>
  <c r="EH227" i="3"/>
  <c r="EG227" i="3"/>
  <c r="EF227" i="3"/>
  <c r="EE227" i="3"/>
  <c r="ED227" i="3"/>
  <c r="EC227" i="3"/>
  <c r="EB227" i="3"/>
  <c r="EA227" i="3"/>
  <c r="DU227" i="3"/>
  <c r="DT227" i="3"/>
  <c r="DS227" i="3"/>
  <c r="DR227" i="3"/>
  <c r="DQ227" i="3"/>
  <c r="DP227" i="3"/>
  <c r="DO227" i="3"/>
  <c r="DN227" i="3"/>
  <c r="DM227" i="3" a="1"/>
  <c r="DM227" i="3" s="1"/>
  <c r="DL227" i="3"/>
  <c r="DK227" i="3"/>
  <c r="DJ227" i="3"/>
  <c r="DI227" i="3"/>
  <c r="DH227" i="3"/>
  <c r="DG227" i="3"/>
  <c r="DF227" i="3"/>
  <c r="DE227" i="3"/>
  <c r="DD227" i="3"/>
  <c r="DB227" i="3"/>
  <c r="DA227" i="3"/>
  <c r="CX227" i="3"/>
  <c r="CV227" i="3"/>
  <c r="CU227" i="3"/>
  <c r="CT227" i="3"/>
  <c r="CS227" i="3"/>
  <c r="GN227" i="3" s="1"/>
  <c r="CR227" i="3"/>
  <c r="CQ227" i="3"/>
  <c r="CP227" i="3"/>
  <c r="CO227" i="3"/>
  <c r="DZ227" i="3" s="1"/>
  <c r="CN227" i="3"/>
  <c r="DY227" i="3" s="1"/>
  <c r="CM227" i="3"/>
  <c r="DX227" i="3" s="1"/>
  <c r="CL227" i="3"/>
  <c r="DW227" i="3" s="1"/>
  <c r="CK227" i="3"/>
  <c r="CZ227" i="3" s="1"/>
  <c r="CJ227" i="3"/>
  <c r="CY227" i="3" s="1"/>
  <c r="CI227" i="3"/>
  <c r="CG227" i="3" a="1"/>
  <c r="CG227" i="3" s="1"/>
  <c r="AW171" i="3"/>
  <c r="AV171" i="3"/>
  <c r="J171" i="3"/>
  <c r="G171" i="3"/>
  <c r="IW226" i="3"/>
  <c r="IR226" i="3"/>
  <c r="IQ226" i="3"/>
  <c r="HX226" i="3" a="1"/>
  <c r="HX226" i="3" s="1"/>
  <c r="HW226" i="3" a="1"/>
  <c r="HW226" i="3" s="1"/>
  <c r="IV226" i="3" s="1"/>
  <c r="HV226" i="3"/>
  <c r="IU226" i="3" s="1"/>
  <c r="HV226" i="3" a="1"/>
  <c r="HU226" i="3" a="1"/>
  <c r="HU226" i="3" s="1"/>
  <c r="IT226" i="3" s="1"/>
  <c r="HT226" i="3" a="1"/>
  <c r="HT226" i="3" s="1"/>
  <c r="IS226" i="3" s="1"/>
  <c r="HS226" i="3"/>
  <c r="HS226" i="3" a="1"/>
  <c r="HR226" i="3"/>
  <c r="HR226" i="3" a="1"/>
  <c r="HQ226" i="3" a="1"/>
  <c r="HQ226" i="3" s="1"/>
  <c r="IP226" i="3" s="1"/>
  <c r="HP226" i="3"/>
  <c r="IO226" i="3" s="1"/>
  <c r="HP226" i="3" a="1"/>
  <c r="HL226" i="3"/>
  <c r="HJ226" i="3"/>
  <c r="HH226" i="3"/>
  <c r="HB226" i="3"/>
  <c r="HA226" i="3"/>
  <c r="GZ226" i="3"/>
  <c r="GY226" i="3"/>
  <c r="GX226" i="3"/>
  <c r="HC226" i="3" s="1"/>
  <c r="GW226" i="3"/>
  <c r="GV226" i="3"/>
  <c r="GU226" i="3"/>
  <c r="GT226" i="3"/>
  <c r="GP226" i="3"/>
  <c r="GI226" i="3"/>
  <c r="GH226" i="3"/>
  <c r="GG226" i="3"/>
  <c r="GF226" i="3"/>
  <c r="GE226" i="3"/>
  <c r="GB226" i="3"/>
  <c r="GA226" i="3"/>
  <c r="FZ226" i="3"/>
  <c r="FY226" i="3"/>
  <c r="FW226" i="3"/>
  <c r="FV226" i="3"/>
  <c r="FU226" i="3"/>
  <c r="FT226" i="3"/>
  <c r="FS226" i="3"/>
  <c r="FR226" i="3"/>
  <c r="FQ226" i="3"/>
  <c r="FJ226" i="3"/>
  <c r="FI226" i="3"/>
  <c r="FH226" i="3"/>
  <c r="FG226" i="3"/>
  <c r="FF226" i="3"/>
  <c r="FE226" i="3"/>
  <c r="FD226" i="3"/>
  <c r="FB226" i="3"/>
  <c r="FA226" i="3"/>
  <c r="EZ226" i="3"/>
  <c r="EY226" i="3"/>
  <c r="EX226" i="3"/>
  <c r="EW226" i="3"/>
  <c r="EV226" i="3"/>
  <c r="EU226" i="3"/>
  <c r="ET226" i="3"/>
  <c r="ES226" i="3"/>
  <c r="ER226" i="3"/>
  <c r="EQ226" i="3"/>
  <c r="EP226" i="3"/>
  <c r="EO226" i="3"/>
  <c r="EN226" i="3"/>
  <c r="EM226" i="3"/>
  <c r="EL226" i="3"/>
  <c r="EK226" i="3"/>
  <c r="EJ226" i="3"/>
  <c r="EI226" i="3"/>
  <c r="EH226" i="3"/>
  <c r="EG226" i="3"/>
  <c r="EF226" i="3"/>
  <c r="EE226" i="3"/>
  <c r="ED226" i="3"/>
  <c r="EC226" i="3"/>
  <c r="EB226" i="3"/>
  <c r="EA226" i="3"/>
  <c r="DU226" i="3"/>
  <c r="DT226" i="3"/>
  <c r="DS226" i="3"/>
  <c r="DR226" i="3"/>
  <c r="DQ226" i="3"/>
  <c r="DP226" i="3"/>
  <c r="DO226" i="3"/>
  <c r="DN226" i="3"/>
  <c r="DM226" i="3"/>
  <c r="DM226" i="3" a="1"/>
  <c r="DL226" i="3"/>
  <c r="DK226" i="3"/>
  <c r="DJ226" i="3"/>
  <c r="DI226" i="3"/>
  <c r="DH226" i="3"/>
  <c r="DG226" i="3"/>
  <c r="DF226" i="3"/>
  <c r="DE226" i="3"/>
  <c r="DD226" i="3"/>
  <c r="DB226" i="3"/>
  <c r="DA226" i="3"/>
  <c r="CW226" i="3"/>
  <c r="CV226" i="3"/>
  <c r="CU226" i="3"/>
  <c r="CT226" i="3"/>
  <c r="CS226" i="3"/>
  <c r="GN226" i="3" s="1"/>
  <c r="CR226" i="3"/>
  <c r="GM226" i="3" s="1"/>
  <c r="CQ226" i="3"/>
  <c r="GL226" i="3" s="1"/>
  <c r="CP226" i="3"/>
  <c r="GJ226" i="3" s="1"/>
  <c r="GK226" i="3" s="1"/>
  <c r="CO226" i="3"/>
  <c r="DZ226" i="3" s="1"/>
  <c r="CN226" i="3"/>
  <c r="DY226" i="3" s="1"/>
  <c r="CM226" i="3"/>
  <c r="DX226" i="3" s="1"/>
  <c r="CL226" i="3"/>
  <c r="DW226" i="3" s="1"/>
  <c r="CK226" i="3"/>
  <c r="CZ226" i="3" s="1"/>
  <c r="CJ226" i="3"/>
  <c r="CY226" i="3" s="1"/>
  <c r="CI226" i="3"/>
  <c r="CX226" i="3" s="1"/>
  <c r="CG226" i="3"/>
  <c r="CH226" i="3" s="1"/>
  <c r="CG226" i="3" a="1"/>
  <c r="AW170" i="3"/>
  <c r="AV170" i="3"/>
  <c r="J170" i="3"/>
  <c r="HI226" i="3" s="1"/>
  <c r="G170" i="3"/>
  <c r="IU225" i="3"/>
  <c r="IT225" i="3"/>
  <c r="IS225" i="3"/>
  <c r="HX225" i="3" a="1"/>
  <c r="HX225" i="3" s="1"/>
  <c r="IW225" i="3" s="1"/>
  <c r="HW225" i="3"/>
  <c r="IV225" i="3" s="1"/>
  <c r="HW225" i="3" a="1"/>
  <c r="HV225" i="3"/>
  <c r="HV225" i="3" a="1"/>
  <c r="HU225" i="3"/>
  <c r="HU225" i="3" a="1"/>
  <c r="HT225" i="3"/>
  <c r="HT225" i="3" a="1"/>
  <c r="HS225" i="3"/>
  <c r="IR225" i="3" s="1"/>
  <c r="HS225" i="3" a="1"/>
  <c r="HR225" i="3" a="1"/>
  <c r="HR225" i="3" s="1"/>
  <c r="IQ225" i="3" s="1"/>
  <c r="HQ225" i="3"/>
  <c r="IP225" i="3" s="1"/>
  <c r="HQ225" i="3" a="1"/>
  <c r="HP225" i="3"/>
  <c r="IO225" i="3" s="1"/>
  <c r="HP225" i="3" a="1"/>
  <c r="HL225" i="3"/>
  <c r="HJ225" i="3"/>
  <c r="HH225" i="3"/>
  <c r="HB225" i="3"/>
  <c r="HA225" i="3"/>
  <c r="GZ225" i="3"/>
  <c r="GY225" i="3"/>
  <c r="GX225" i="3"/>
  <c r="GW225" i="3"/>
  <c r="GV225" i="3"/>
  <c r="GU225" i="3"/>
  <c r="GT225" i="3"/>
  <c r="GP225" i="3"/>
  <c r="GN225" i="3"/>
  <c r="GM225" i="3"/>
  <c r="GL225" i="3"/>
  <c r="GI225" i="3"/>
  <c r="GH225" i="3"/>
  <c r="GG225" i="3"/>
  <c r="GF225" i="3"/>
  <c r="GE225" i="3"/>
  <c r="GB225" i="3"/>
  <c r="GA225" i="3"/>
  <c r="FZ225" i="3"/>
  <c r="FY225" i="3"/>
  <c r="FW225" i="3"/>
  <c r="FV225" i="3"/>
  <c r="FU225" i="3"/>
  <c r="FT225" i="3"/>
  <c r="FS225" i="3"/>
  <c r="FR225" i="3"/>
  <c r="FQ225" i="3"/>
  <c r="FP225" i="3"/>
  <c r="FO225" i="3"/>
  <c r="FN225" i="3"/>
  <c r="FM225" i="3"/>
  <c r="FL225" i="3"/>
  <c r="FK225" i="3"/>
  <c r="FJ225" i="3"/>
  <c r="FI225" i="3"/>
  <c r="FH225" i="3"/>
  <c r="FG225" i="3"/>
  <c r="FF225" i="3"/>
  <c r="FE225" i="3"/>
  <c r="FD225" i="3"/>
  <c r="FB225" i="3"/>
  <c r="FA225" i="3"/>
  <c r="EZ225" i="3"/>
  <c r="EY225" i="3"/>
  <c r="EX225" i="3"/>
  <c r="EW225" i="3"/>
  <c r="EV225" i="3"/>
  <c r="EU225" i="3"/>
  <c r="ET225" i="3"/>
  <c r="ES225" i="3"/>
  <c r="ER225" i="3"/>
  <c r="EQ225" i="3"/>
  <c r="EP225" i="3"/>
  <c r="EO225" i="3"/>
  <c r="EN225" i="3"/>
  <c r="EM225" i="3"/>
  <c r="EL225" i="3"/>
  <c r="EK225" i="3"/>
  <c r="EJ225" i="3"/>
  <c r="EI225" i="3"/>
  <c r="EH225" i="3"/>
  <c r="EG225" i="3"/>
  <c r="EF225" i="3"/>
  <c r="EE225" i="3"/>
  <c r="ED225" i="3"/>
  <c r="EC225" i="3"/>
  <c r="EB225" i="3"/>
  <c r="EA225" i="3"/>
  <c r="DU225" i="3"/>
  <c r="DT225" i="3"/>
  <c r="DS225" i="3"/>
  <c r="DR225" i="3"/>
  <c r="DQ225" i="3"/>
  <c r="DP225" i="3"/>
  <c r="DO225" i="3"/>
  <c r="DN225" i="3"/>
  <c r="DK225" i="3"/>
  <c r="DJ225" i="3"/>
  <c r="DI225" i="3"/>
  <c r="DH225" i="3"/>
  <c r="DG225" i="3"/>
  <c r="DF225" i="3"/>
  <c r="DE225" i="3"/>
  <c r="DD225" i="3"/>
  <c r="DB225" i="3"/>
  <c r="DA225" i="3"/>
  <c r="CV225" i="3"/>
  <c r="CU225" i="3"/>
  <c r="CT225" i="3"/>
  <c r="CS225" i="3"/>
  <c r="CR225" i="3"/>
  <c r="CQ225" i="3"/>
  <c r="CP225" i="3"/>
  <c r="GJ225" i="3" s="1"/>
  <c r="GK225" i="3" s="1"/>
  <c r="CO225" i="3"/>
  <c r="DZ225" i="3" s="1"/>
  <c r="CN225" i="3"/>
  <c r="DY225" i="3" s="1"/>
  <c r="CM225" i="3"/>
  <c r="DX225" i="3" s="1"/>
  <c r="CL225" i="3"/>
  <c r="DW225" i="3" s="1"/>
  <c r="CG225" i="3"/>
  <c r="CG225" i="3" a="1"/>
  <c r="AW169" i="3"/>
  <c r="AV169" i="3"/>
  <c r="J169" i="3"/>
  <c r="G169" i="3"/>
  <c r="IQ224" i="3"/>
  <c r="IP224" i="3"/>
  <c r="IO224" i="3"/>
  <c r="IN224" i="3"/>
  <c r="IX224" i="3" s="1"/>
  <c r="IM224" i="3"/>
  <c r="HX224" i="3"/>
  <c r="IW224" i="3" s="1"/>
  <c r="HX224" i="3" a="1"/>
  <c r="HW224" i="3"/>
  <c r="IV224" i="3" s="1"/>
  <c r="HW224" i="3" a="1"/>
  <c r="HV224" i="3"/>
  <c r="IU224" i="3" s="1"/>
  <c r="HV224" i="3" a="1"/>
  <c r="HU224" i="3" a="1"/>
  <c r="HU224" i="3" s="1"/>
  <c r="IT224" i="3" s="1"/>
  <c r="HT224" i="3" a="1"/>
  <c r="HT224" i="3" s="1"/>
  <c r="IS224" i="3" s="1"/>
  <c r="HS224" i="3"/>
  <c r="IR224" i="3" s="1"/>
  <c r="HS224" i="3" a="1"/>
  <c r="HR224" i="3"/>
  <c r="HR224" i="3" a="1"/>
  <c r="HQ224" i="3"/>
  <c r="HQ224" i="3" a="1"/>
  <c r="HP224" i="3"/>
  <c r="HP224" i="3" a="1"/>
  <c r="HL224" i="3"/>
  <c r="HJ224" i="3"/>
  <c r="HH224" i="3"/>
  <c r="HI224" i="3" s="1"/>
  <c r="HB224" i="3"/>
  <c r="HA224" i="3"/>
  <c r="GZ224" i="3"/>
  <c r="GY224" i="3"/>
  <c r="GX224" i="3"/>
  <c r="GW224" i="3"/>
  <c r="GV224" i="3"/>
  <c r="GU224" i="3"/>
  <c r="GT224" i="3"/>
  <c r="GP224" i="3"/>
  <c r="GL224" i="3"/>
  <c r="GJ224" i="3"/>
  <c r="GK224" i="3" s="1"/>
  <c r="GI224" i="3"/>
  <c r="GH224" i="3"/>
  <c r="GG224" i="3"/>
  <c r="GF224" i="3"/>
  <c r="GE224" i="3"/>
  <c r="GB224" i="3"/>
  <c r="GA224" i="3"/>
  <c r="FZ224" i="3"/>
  <c r="FY224" i="3"/>
  <c r="FW224" i="3"/>
  <c r="FV224" i="3"/>
  <c r="FU224" i="3"/>
  <c r="FT224" i="3"/>
  <c r="FS224" i="3"/>
  <c r="FR224" i="3"/>
  <c r="FQ224" i="3"/>
  <c r="FJ224" i="3"/>
  <c r="FI224" i="3"/>
  <c r="FH224" i="3"/>
  <c r="FG224" i="3"/>
  <c r="FF224" i="3"/>
  <c r="FP224" i="3" s="1"/>
  <c r="FE224" i="3"/>
  <c r="FD224" i="3"/>
  <c r="FB224" i="3"/>
  <c r="FA224" i="3"/>
  <c r="EZ224" i="3"/>
  <c r="EY224" i="3"/>
  <c r="EX224" i="3"/>
  <c r="EW224" i="3"/>
  <c r="EV224" i="3"/>
  <c r="EU224" i="3"/>
  <c r="ET224" i="3"/>
  <c r="ES224" i="3"/>
  <c r="ER224" i="3"/>
  <c r="EQ224" i="3"/>
  <c r="EP224" i="3"/>
  <c r="EO224" i="3"/>
  <c r="EN224" i="3"/>
  <c r="EM224" i="3"/>
  <c r="EL224" i="3"/>
  <c r="EK224" i="3"/>
  <c r="EJ224" i="3"/>
  <c r="EI224" i="3"/>
  <c r="EH224" i="3"/>
  <c r="EG224" i="3"/>
  <c r="EF224" i="3"/>
  <c r="EE224" i="3"/>
  <c r="ED224" i="3"/>
  <c r="EC224" i="3"/>
  <c r="EB224" i="3"/>
  <c r="EA224" i="3"/>
  <c r="DU224" i="3"/>
  <c r="DT224" i="3"/>
  <c r="DS224" i="3"/>
  <c r="DR224" i="3"/>
  <c r="DQ224" i="3"/>
  <c r="DP224" i="3"/>
  <c r="DO224" i="3"/>
  <c r="DN224" i="3"/>
  <c r="DM224" i="3" a="1"/>
  <c r="DM224" i="3" s="1"/>
  <c r="DL224" i="3"/>
  <c r="DK224" i="3"/>
  <c r="DJ224" i="3"/>
  <c r="DI224" i="3"/>
  <c r="DH224" i="3"/>
  <c r="DG224" i="3"/>
  <c r="DF224" i="3"/>
  <c r="DE224" i="3"/>
  <c r="DD224" i="3"/>
  <c r="DB224" i="3"/>
  <c r="DA224" i="3"/>
  <c r="CX224" i="3"/>
  <c r="CW224" i="3"/>
  <c r="CV224" i="3"/>
  <c r="CU224" i="3"/>
  <c r="CT224" i="3"/>
  <c r="CS224" i="3"/>
  <c r="GN224" i="3" s="1"/>
  <c r="CR224" i="3"/>
  <c r="GM224" i="3" s="1"/>
  <c r="CQ224" i="3"/>
  <c r="CP224" i="3"/>
  <c r="CO224" i="3"/>
  <c r="DZ224" i="3" s="1"/>
  <c r="CN224" i="3"/>
  <c r="DY224" i="3" s="1"/>
  <c r="CM224" i="3"/>
  <c r="DX224" i="3" s="1"/>
  <c r="CL224" i="3"/>
  <c r="DW224" i="3" s="1"/>
  <c r="CK224" i="3"/>
  <c r="CZ224" i="3" s="1"/>
  <c r="CJ224" i="3"/>
  <c r="CY224" i="3" s="1"/>
  <c r="CI224" i="3"/>
  <c r="CH224" i="3"/>
  <c r="CG224" i="3"/>
  <c r="CG224" i="3" a="1"/>
  <c r="AW168" i="3"/>
  <c r="AV168" i="3"/>
  <c r="J168" i="3"/>
  <c r="G168" i="3"/>
  <c r="IU223" i="3"/>
  <c r="IM223" i="3"/>
  <c r="IL223" i="3"/>
  <c r="HX223" i="3"/>
  <c r="IW223" i="3" s="1"/>
  <c r="HX223" i="3" a="1"/>
  <c r="HW223" i="3" a="1"/>
  <c r="HW223" i="3" s="1"/>
  <c r="IV223" i="3" s="1"/>
  <c r="HV223" i="3"/>
  <c r="HV223" i="3" a="1"/>
  <c r="HU223" i="3" a="1"/>
  <c r="HU223" i="3" s="1"/>
  <c r="IT223" i="3" s="1"/>
  <c r="HT223" i="3" a="1"/>
  <c r="HT223" i="3" s="1"/>
  <c r="IS223" i="3" s="1"/>
  <c r="HS223" i="3"/>
  <c r="IR223" i="3" s="1"/>
  <c r="HS223" i="3" a="1"/>
  <c r="HR223" i="3" a="1"/>
  <c r="HR223" i="3" s="1"/>
  <c r="IQ223" i="3" s="1"/>
  <c r="HQ223" i="3"/>
  <c r="IP223" i="3" s="1"/>
  <c r="HQ223" i="3" a="1"/>
  <c r="HP223" i="3"/>
  <c r="IO223" i="3" s="1"/>
  <c r="HP223" i="3" a="1"/>
  <c r="HL223" i="3"/>
  <c r="HJ223" i="3"/>
  <c r="HH223" i="3"/>
  <c r="HI223" i="3" s="1"/>
  <c r="HB223" i="3"/>
  <c r="HA223" i="3"/>
  <c r="GZ223" i="3"/>
  <c r="GY223" i="3"/>
  <c r="GX223" i="3"/>
  <c r="GW223" i="3"/>
  <c r="GV223" i="3"/>
  <c r="GU223" i="3"/>
  <c r="GT223" i="3"/>
  <c r="GP223" i="3"/>
  <c r="GI223" i="3"/>
  <c r="GH223" i="3"/>
  <c r="GG223" i="3"/>
  <c r="GF223" i="3"/>
  <c r="GE223" i="3"/>
  <c r="GD223" i="3"/>
  <c r="GC223" i="3"/>
  <c r="GB223" i="3"/>
  <c r="GA223" i="3"/>
  <c r="FZ223" i="3"/>
  <c r="FY223" i="3"/>
  <c r="FX223" i="3"/>
  <c r="FW223" i="3"/>
  <c r="FV223" i="3"/>
  <c r="FU223" i="3"/>
  <c r="FT223" i="3"/>
  <c r="FS223" i="3"/>
  <c r="FR223" i="3"/>
  <c r="FQ223" i="3"/>
  <c r="FP223" i="3"/>
  <c r="FJ223" i="3"/>
  <c r="FI223" i="3"/>
  <c r="FL223" i="3" s="1"/>
  <c r="FH223" i="3"/>
  <c r="FK223" i="3" s="1"/>
  <c r="FG223" i="3"/>
  <c r="FF223" i="3"/>
  <c r="FM223" i="3" s="1"/>
  <c r="FE223" i="3"/>
  <c r="FN223" i="3" s="1"/>
  <c r="FD223" i="3"/>
  <c r="FC223" i="3"/>
  <c r="FB223" i="3"/>
  <c r="FA223" i="3"/>
  <c r="EZ223" i="3"/>
  <c r="EY223" i="3"/>
  <c r="EX223" i="3"/>
  <c r="EW223" i="3"/>
  <c r="EV223" i="3"/>
  <c r="EU223" i="3"/>
  <c r="ET223" i="3"/>
  <c r="ES223" i="3"/>
  <c r="ER223" i="3"/>
  <c r="EQ223" i="3"/>
  <c r="EP223" i="3"/>
  <c r="EO223" i="3"/>
  <c r="EN223" i="3"/>
  <c r="EM223" i="3"/>
  <c r="EL223" i="3"/>
  <c r="EK223" i="3"/>
  <c r="EJ223" i="3"/>
  <c r="EI223" i="3"/>
  <c r="EH223" i="3"/>
  <c r="EG223" i="3"/>
  <c r="EF223" i="3"/>
  <c r="EE223" i="3"/>
  <c r="ED223" i="3"/>
  <c r="EC223" i="3"/>
  <c r="EB223" i="3"/>
  <c r="EA223" i="3"/>
  <c r="DV223" i="3"/>
  <c r="DU223" i="3"/>
  <c r="DT223" i="3"/>
  <c r="DS223" i="3"/>
  <c r="DR223" i="3"/>
  <c r="DQ223" i="3"/>
  <c r="DP223" i="3"/>
  <c r="DO223" i="3"/>
  <c r="DN223" i="3"/>
  <c r="DM223" i="3" a="1"/>
  <c r="DM223" i="3" s="1"/>
  <c r="DL223" i="3"/>
  <c r="DK223" i="3"/>
  <c r="DJ223" i="3"/>
  <c r="DI223" i="3"/>
  <c r="DH223" i="3"/>
  <c r="DG223" i="3"/>
  <c r="DF223" i="3"/>
  <c r="DE223" i="3"/>
  <c r="DD223" i="3"/>
  <c r="DC223" i="3"/>
  <c r="DB223" i="3"/>
  <c r="DA223" i="3"/>
  <c r="CV223" i="3"/>
  <c r="CU223" i="3"/>
  <c r="CT223" i="3"/>
  <c r="CS223" i="3"/>
  <c r="GN223" i="3" s="1"/>
  <c r="CR223" i="3"/>
  <c r="GM223" i="3" s="1"/>
  <c r="CQ223" i="3"/>
  <c r="GL223" i="3" s="1"/>
  <c r="CP223" i="3"/>
  <c r="GJ223" i="3" s="1"/>
  <c r="GK223" i="3" s="1"/>
  <c r="CO223" i="3"/>
  <c r="DZ223" i="3" s="1"/>
  <c r="CN223" i="3"/>
  <c r="DY223" i="3" s="1"/>
  <c r="CM223" i="3"/>
  <c r="DX223" i="3" s="1"/>
  <c r="CL223" i="3"/>
  <c r="DW223" i="3" s="1"/>
  <c r="CG223" i="3" a="1"/>
  <c r="CG223" i="3" s="1"/>
  <c r="IN223" i="3" s="1"/>
  <c r="IX223" i="3" s="1"/>
  <c r="AW40" i="3"/>
  <c r="AV40" i="3"/>
  <c r="J40" i="3"/>
  <c r="G40" i="3"/>
  <c r="IO222" i="3"/>
  <c r="IM222" i="3"/>
  <c r="HX222" i="3" a="1"/>
  <c r="HX222" i="3" s="1"/>
  <c r="IW222" i="3" s="1"/>
  <c r="HW222" i="3" a="1"/>
  <c r="HW222" i="3" s="1"/>
  <c r="IV222" i="3" s="1"/>
  <c r="HV222" i="3" a="1"/>
  <c r="HV222" i="3" s="1"/>
  <c r="IU222" i="3" s="1"/>
  <c r="HU222" i="3"/>
  <c r="IT222" i="3" s="1"/>
  <c r="HU222" i="3" a="1"/>
  <c r="HT222" i="3" a="1"/>
  <c r="HT222" i="3" s="1"/>
  <c r="IS222" i="3" s="1"/>
  <c r="HS222" i="3" a="1"/>
  <c r="HS222" i="3" s="1"/>
  <c r="IR222" i="3" s="1"/>
  <c r="HR222" i="3" a="1"/>
  <c r="HR222" i="3" s="1"/>
  <c r="IQ222" i="3" s="1"/>
  <c r="HQ222" i="3" a="1"/>
  <c r="HQ222" i="3" s="1"/>
  <c r="IP222" i="3" s="1"/>
  <c r="HP222" i="3" a="1"/>
  <c r="HP222" i="3" s="1"/>
  <c r="HL222" i="3"/>
  <c r="HJ222" i="3"/>
  <c r="HH222" i="3"/>
  <c r="HI222" i="3" s="1"/>
  <c r="HB222" i="3"/>
  <c r="HA222" i="3"/>
  <c r="GZ222" i="3"/>
  <c r="GY222" i="3"/>
  <c r="GX222" i="3"/>
  <c r="GW222" i="3"/>
  <c r="GV222" i="3"/>
  <c r="GU222" i="3"/>
  <c r="GT222" i="3"/>
  <c r="GP222" i="3"/>
  <c r="GM222" i="3"/>
  <c r="GL222" i="3"/>
  <c r="GJ222" i="3"/>
  <c r="GK222" i="3" s="1"/>
  <c r="GI222" i="3"/>
  <c r="GH222" i="3"/>
  <c r="GG222" i="3"/>
  <c r="GF222" i="3"/>
  <c r="GE222" i="3"/>
  <c r="GB222" i="3"/>
  <c r="GA222" i="3"/>
  <c r="FZ222" i="3"/>
  <c r="FY222" i="3"/>
  <c r="FW222" i="3"/>
  <c r="FV222" i="3"/>
  <c r="FU222" i="3"/>
  <c r="FT222" i="3"/>
  <c r="FS222" i="3"/>
  <c r="FR222" i="3"/>
  <c r="FQ222" i="3"/>
  <c r="FJ222" i="3"/>
  <c r="FI222" i="3"/>
  <c r="FH222" i="3"/>
  <c r="FG222" i="3"/>
  <c r="FF222" i="3"/>
  <c r="FK222" i="3" s="1"/>
  <c r="FE222" i="3"/>
  <c r="FD222" i="3"/>
  <c r="FB222" i="3"/>
  <c r="FA222" i="3"/>
  <c r="EZ222" i="3"/>
  <c r="EY222" i="3"/>
  <c r="EX222" i="3"/>
  <c r="EW222" i="3"/>
  <c r="EV222" i="3"/>
  <c r="EU222" i="3"/>
  <c r="ET222" i="3"/>
  <c r="ES222" i="3"/>
  <c r="ER222" i="3"/>
  <c r="EQ222" i="3"/>
  <c r="EP222" i="3"/>
  <c r="EO222" i="3"/>
  <c r="EN222" i="3"/>
  <c r="EM222" i="3"/>
  <c r="EL222" i="3"/>
  <c r="EK222" i="3"/>
  <c r="EJ222" i="3"/>
  <c r="EI222" i="3"/>
  <c r="EH222" i="3"/>
  <c r="EG222" i="3"/>
  <c r="EF222" i="3"/>
  <c r="EE222" i="3"/>
  <c r="ED222" i="3"/>
  <c r="EC222" i="3"/>
  <c r="EB222" i="3"/>
  <c r="EA222" i="3"/>
  <c r="DU222" i="3"/>
  <c r="DT222" i="3"/>
  <c r="DS222" i="3"/>
  <c r="DR222" i="3"/>
  <c r="DQ222" i="3"/>
  <c r="DP222" i="3"/>
  <c r="DO222" i="3"/>
  <c r="DN222" i="3"/>
  <c r="DL222" i="3"/>
  <c r="DK222" i="3"/>
  <c r="DJ222" i="3"/>
  <c r="DI222" i="3"/>
  <c r="DH222" i="3"/>
  <c r="DG222" i="3"/>
  <c r="DF222" i="3"/>
  <c r="DE222" i="3"/>
  <c r="DD222" i="3"/>
  <c r="DB222" i="3"/>
  <c r="DA222" i="3"/>
  <c r="CV222" i="3"/>
  <c r="CU222" i="3"/>
  <c r="CT222" i="3"/>
  <c r="CS222" i="3"/>
  <c r="GN222" i="3" s="1"/>
  <c r="CR222" i="3"/>
  <c r="CQ222" i="3"/>
  <c r="CP222" i="3"/>
  <c r="CO222" i="3"/>
  <c r="DZ222" i="3" s="1"/>
  <c r="CN222" i="3"/>
  <c r="DY222" i="3" s="1"/>
  <c r="CM222" i="3"/>
  <c r="DX222" i="3" s="1"/>
  <c r="CL222" i="3"/>
  <c r="DW222" i="3" s="1"/>
  <c r="CJ222" i="3"/>
  <c r="CY222" i="3" s="1"/>
  <c r="CI222" i="3"/>
  <c r="CX222" i="3" s="1"/>
  <c r="CH222" i="3"/>
  <c r="CW222" i="3" s="1"/>
  <c r="CG222" i="3" a="1"/>
  <c r="CG222" i="3" s="1"/>
  <c r="IN222" i="3" s="1"/>
  <c r="IX222" i="3" s="1"/>
  <c r="AW247" i="3"/>
  <c r="AV247" i="3"/>
  <c r="J247" i="3"/>
  <c r="G247" i="3"/>
  <c r="IU221" i="3"/>
  <c r="IT221" i="3"/>
  <c r="IL221" i="3"/>
  <c r="HX221" i="3" a="1"/>
  <c r="HX221" i="3" s="1"/>
  <c r="IW221" i="3" s="1"/>
  <c r="HW221" i="3"/>
  <c r="IV221" i="3" s="1"/>
  <c r="HW221" i="3" a="1"/>
  <c r="HV221" i="3"/>
  <c r="HV221" i="3" a="1"/>
  <c r="HU221" i="3"/>
  <c r="HU221" i="3" a="1"/>
  <c r="HT221" i="3" a="1"/>
  <c r="HT221" i="3" s="1"/>
  <c r="IS221" i="3" s="1"/>
  <c r="HS221" i="3" a="1"/>
  <c r="HS221" i="3" s="1"/>
  <c r="IR221" i="3" s="1"/>
  <c r="HR221" i="3" a="1"/>
  <c r="HR221" i="3" s="1"/>
  <c r="IQ221" i="3" s="1"/>
  <c r="HQ221" i="3" a="1"/>
  <c r="HQ221" i="3" s="1"/>
  <c r="IP221" i="3" s="1"/>
  <c r="HP221" i="3"/>
  <c r="IO221" i="3" s="1"/>
  <c r="HP221" i="3" a="1"/>
  <c r="HL221" i="3"/>
  <c r="HJ221" i="3"/>
  <c r="HH221" i="3"/>
  <c r="HB221" i="3"/>
  <c r="HA221" i="3"/>
  <c r="HC221" i="3" s="1"/>
  <c r="GZ221" i="3"/>
  <c r="GY221" i="3"/>
  <c r="GX221" i="3"/>
  <c r="GW221" i="3"/>
  <c r="GV221" i="3"/>
  <c r="GU221" i="3"/>
  <c r="GT221" i="3"/>
  <c r="GP221" i="3"/>
  <c r="GI221" i="3"/>
  <c r="GH221" i="3"/>
  <c r="GG221" i="3"/>
  <c r="GF221" i="3"/>
  <c r="GE221" i="3"/>
  <c r="GD221" i="3"/>
  <c r="GC221" i="3"/>
  <c r="GB221" i="3"/>
  <c r="GA221" i="3"/>
  <c r="FZ221" i="3"/>
  <c r="FY221" i="3"/>
  <c r="FX221" i="3"/>
  <c r="FW221" i="3"/>
  <c r="FV221" i="3"/>
  <c r="FU221" i="3"/>
  <c r="FT221" i="3"/>
  <c r="FS221" i="3"/>
  <c r="FR221" i="3"/>
  <c r="FQ221" i="3"/>
  <c r="FP221" i="3"/>
  <c r="FN221" i="3"/>
  <c r="FJ221" i="3"/>
  <c r="FM221" i="3" s="1"/>
  <c r="FI221" i="3"/>
  <c r="FL221" i="3" s="1"/>
  <c r="FH221" i="3"/>
  <c r="FK221" i="3" s="1"/>
  <c r="FG221" i="3"/>
  <c r="FO221" i="3" s="1"/>
  <c r="FF221" i="3"/>
  <c r="FE221" i="3"/>
  <c r="FD221" i="3"/>
  <c r="FC221" i="3"/>
  <c r="FB221" i="3"/>
  <c r="FA221" i="3"/>
  <c r="EZ221" i="3"/>
  <c r="EY221" i="3"/>
  <c r="EX221" i="3"/>
  <c r="EW221" i="3"/>
  <c r="EV221" i="3"/>
  <c r="EU221" i="3"/>
  <c r="ET221" i="3"/>
  <c r="ES221" i="3"/>
  <c r="ER221" i="3"/>
  <c r="EQ221" i="3"/>
  <c r="EP221" i="3"/>
  <c r="EO221" i="3"/>
  <c r="EN221" i="3"/>
  <c r="EM221" i="3"/>
  <c r="EL221" i="3"/>
  <c r="EK221" i="3"/>
  <c r="EJ221" i="3"/>
  <c r="EI221" i="3"/>
  <c r="EH221" i="3"/>
  <c r="EG221" i="3"/>
  <c r="EF221" i="3"/>
  <c r="EE221" i="3"/>
  <c r="ED221" i="3"/>
  <c r="EC221" i="3"/>
  <c r="EB221" i="3"/>
  <c r="EA221" i="3"/>
  <c r="DX221" i="3"/>
  <c r="DW221" i="3"/>
  <c r="DV221" i="3"/>
  <c r="DU221" i="3"/>
  <c r="DT221" i="3"/>
  <c r="DS221" i="3"/>
  <c r="DR221" i="3"/>
  <c r="DQ221" i="3"/>
  <c r="DP221" i="3"/>
  <c r="DO221" i="3"/>
  <c r="DN221" i="3"/>
  <c r="DK221" i="3"/>
  <c r="DJ221" i="3"/>
  <c r="DI221" i="3"/>
  <c r="DH221" i="3"/>
  <c r="DG221" i="3"/>
  <c r="DF221" i="3"/>
  <c r="DE221" i="3"/>
  <c r="DD221" i="3"/>
  <c r="DC221" i="3"/>
  <c r="DB221" i="3"/>
  <c r="DA221" i="3"/>
  <c r="CV221" i="3"/>
  <c r="CU221" i="3"/>
  <c r="CT221" i="3"/>
  <c r="CS221" i="3"/>
  <c r="GN221" i="3" s="1"/>
  <c r="CR221" i="3"/>
  <c r="GM221" i="3" s="1"/>
  <c r="CQ221" i="3"/>
  <c r="GL221" i="3" s="1"/>
  <c r="CP221" i="3"/>
  <c r="GJ221" i="3" s="1"/>
  <c r="GK221" i="3" s="1"/>
  <c r="CO221" i="3"/>
  <c r="DZ221" i="3" s="1"/>
  <c r="CN221" i="3"/>
  <c r="DY221" i="3" s="1"/>
  <c r="CM221" i="3"/>
  <c r="CL221" i="3"/>
  <c r="CG221" i="3" a="1"/>
  <c r="CG221" i="3" s="1"/>
  <c r="CK221" i="3" s="1"/>
  <c r="CZ221" i="3" s="1"/>
  <c r="AW167" i="3"/>
  <c r="AV167" i="3"/>
  <c r="J167" i="3"/>
  <c r="G167" i="3"/>
  <c r="IL220" i="3"/>
  <c r="HX220" i="3" a="1"/>
  <c r="HX220" i="3" s="1"/>
  <c r="IW220" i="3" s="1"/>
  <c r="HW220" i="3" a="1"/>
  <c r="HW220" i="3" s="1"/>
  <c r="IV220" i="3" s="1"/>
  <c r="HV220" i="3" a="1"/>
  <c r="HV220" i="3" s="1"/>
  <c r="IU220" i="3" s="1"/>
  <c r="HU220" i="3" a="1"/>
  <c r="HU220" i="3" s="1"/>
  <c r="IT220" i="3" s="1"/>
  <c r="HT220" i="3" a="1"/>
  <c r="HT220" i="3" s="1"/>
  <c r="IS220" i="3" s="1"/>
  <c r="HS220" i="3"/>
  <c r="IR220" i="3" s="1"/>
  <c r="HS220" i="3" a="1"/>
  <c r="HR220" i="3" a="1"/>
  <c r="HR220" i="3" s="1"/>
  <c r="IQ220" i="3" s="1"/>
  <c r="HQ220" i="3" a="1"/>
  <c r="HQ220" i="3" s="1"/>
  <c r="IP220" i="3" s="1"/>
  <c r="HP220" i="3" a="1"/>
  <c r="HP220" i="3" s="1"/>
  <c r="IO220" i="3" s="1"/>
  <c r="HL220" i="3"/>
  <c r="HJ220" i="3"/>
  <c r="HI220" i="3"/>
  <c r="HH220" i="3"/>
  <c r="HB220" i="3"/>
  <c r="HA220" i="3"/>
  <c r="GZ220" i="3"/>
  <c r="GY220" i="3"/>
  <c r="GX220" i="3"/>
  <c r="GW220" i="3"/>
  <c r="GV220" i="3"/>
  <c r="GU220" i="3"/>
  <c r="HC220" i="3" s="1"/>
  <c r="GT220" i="3"/>
  <c r="GP220" i="3"/>
  <c r="GN220" i="3"/>
  <c r="GM220" i="3"/>
  <c r="GI220" i="3"/>
  <c r="GH220" i="3"/>
  <c r="GG220" i="3"/>
  <c r="GF220" i="3"/>
  <c r="GE220" i="3"/>
  <c r="GD220" i="3"/>
  <c r="GC220" i="3"/>
  <c r="GB220" i="3"/>
  <c r="GA220" i="3"/>
  <c r="FZ220" i="3"/>
  <c r="FY220" i="3"/>
  <c r="FX220" i="3"/>
  <c r="FW220" i="3"/>
  <c r="FV220" i="3"/>
  <c r="FU220" i="3"/>
  <c r="FT220" i="3"/>
  <c r="FS220" i="3"/>
  <c r="FR220" i="3"/>
  <c r="FQ220" i="3"/>
  <c r="FP220" i="3"/>
  <c r="FO220" i="3"/>
  <c r="FJ220" i="3"/>
  <c r="FM220" i="3" s="1"/>
  <c r="FI220" i="3"/>
  <c r="FL220" i="3" s="1"/>
  <c r="FH220" i="3"/>
  <c r="FK220" i="3" s="1"/>
  <c r="FG220" i="3"/>
  <c r="FF220" i="3"/>
  <c r="FE220" i="3"/>
  <c r="FN220" i="3" s="1"/>
  <c r="FD220" i="3"/>
  <c r="FC220" i="3"/>
  <c r="FB220" i="3"/>
  <c r="FA220" i="3"/>
  <c r="EZ220" i="3"/>
  <c r="EY220" i="3"/>
  <c r="EX220" i="3"/>
  <c r="EW220" i="3"/>
  <c r="EV220" i="3"/>
  <c r="EU220" i="3"/>
  <c r="ET220" i="3"/>
  <c r="ES220" i="3"/>
  <c r="ER220" i="3"/>
  <c r="EQ220" i="3"/>
  <c r="EP220" i="3"/>
  <c r="EO220" i="3"/>
  <c r="EN220" i="3"/>
  <c r="EM220" i="3"/>
  <c r="EL220" i="3"/>
  <c r="EK220" i="3"/>
  <c r="EJ220" i="3"/>
  <c r="EI220" i="3"/>
  <c r="EH220" i="3"/>
  <c r="EG220" i="3"/>
  <c r="EF220" i="3"/>
  <c r="EE220" i="3"/>
  <c r="ED220" i="3"/>
  <c r="EC220" i="3"/>
  <c r="EB220" i="3"/>
  <c r="EA220" i="3"/>
  <c r="DY220" i="3"/>
  <c r="DX220" i="3"/>
  <c r="DV220" i="3"/>
  <c r="DU220" i="3"/>
  <c r="DT220" i="3"/>
  <c r="DS220" i="3"/>
  <c r="DR220" i="3"/>
  <c r="DQ220" i="3"/>
  <c r="DP220" i="3"/>
  <c r="DO220" i="3"/>
  <c r="DN220" i="3"/>
  <c r="DM220" i="3" a="1"/>
  <c r="DM220" i="3" s="1"/>
  <c r="DK220" i="3"/>
  <c r="DJ220" i="3"/>
  <c r="DI220" i="3"/>
  <c r="DH220" i="3"/>
  <c r="DG220" i="3"/>
  <c r="DF220" i="3"/>
  <c r="DE220" i="3"/>
  <c r="DD220" i="3"/>
  <c r="DC220" i="3"/>
  <c r="DB220" i="3"/>
  <c r="DA220" i="3"/>
  <c r="CV220" i="3"/>
  <c r="CU220" i="3"/>
  <c r="CT220" i="3"/>
  <c r="CS220" i="3"/>
  <c r="CR220" i="3"/>
  <c r="CQ220" i="3"/>
  <c r="GL220" i="3" s="1"/>
  <c r="CP220" i="3"/>
  <c r="GJ220" i="3" s="1"/>
  <c r="GK220" i="3" s="1"/>
  <c r="CO220" i="3"/>
  <c r="DZ220" i="3" s="1"/>
  <c r="CN220" i="3"/>
  <c r="CM220" i="3"/>
  <c r="CL220" i="3"/>
  <c r="DW220" i="3" s="1"/>
  <c r="CK220" i="3"/>
  <c r="CZ220" i="3" s="1"/>
  <c r="CG220" i="3" a="1"/>
  <c r="CG220" i="3" s="1"/>
  <c r="AW166" i="3"/>
  <c r="AV166" i="3"/>
  <c r="J166" i="3"/>
  <c r="G166" i="3"/>
  <c r="IN219" i="3"/>
  <c r="IX219" i="3" s="1"/>
  <c r="IL219" i="3"/>
  <c r="HX219" i="3"/>
  <c r="IW219" i="3" s="1"/>
  <c r="HX219" i="3" a="1"/>
  <c r="HW219" i="3"/>
  <c r="IV219" i="3" s="1"/>
  <c r="HW219" i="3" a="1"/>
  <c r="HV219" i="3" a="1"/>
  <c r="HV219" i="3" s="1"/>
  <c r="IU219" i="3" s="1"/>
  <c r="HU219" i="3" a="1"/>
  <c r="HU219" i="3" s="1"/>
  <c r="IT219" i="3" s="1"/>
  <c r="HT219" i="3" a="1"/>
  <c r="HT219" i="3" s="1"/>
  <c r="IS219" i="3" s="1"/>
  <c r="HS219" i="3" a="1"/>
  <c r="HS219" i="3" s="1"/>
  <c r="IR219" i="3" s="1"/>
  <c r="HR219" i="3" a="1"/>
  <c r="HR219" i="3" s="1"/>
  <c r="IQ219" i="3" s="1"/>
  <c r="HQ219" i="3"/>
  <c r="IP219" i="3" s="1"/>
  <c r="HQ219" i="3" a="1"/>
  <c r="HP219" i="3" a="1"/>
  <c r="HP219" i="3" s="1"/>
  <c r="IO219" i="3" s="1"/>
  <c r="HL219" i="3"/>
  <c r="HJ219" i="3"/>
  <c r="HH219" i="3"/>
  <c r="HB219" i="3"/>
  <c r="HA219" i="3"/>
  <c r="GZ219" i="3"/>
  <c r="GY219" i="3"/>
  <c r="GX219" i="3"/>
  <c r="GW219" i="3"/>
  <c r="GV219" i="3"/>
  <c r="HC219" i="3" s="1"/>
  <c r="GU219" i="3"/>
  <c r="GT219" i="3"/>
  <c r="GP219" i="3"/>
  <c r="GN219" i="3"/>
  <c r="GI219" i="3"/>
  <c r="GH219" i="3"/>
  <c r="GG219" i="3"/>
  <c r="GF219" i="3"/>
  <c r="GE219" i="3"/>
  <c r="GD219" i="3"/>
  <c r="GC219" i="3"/>
  <c r="GB219" i="3"/>
  <c r="GA219" i="3"/>
  <c r="FZ219" i="3"/>
  <c r="FY219" i="3"/>
  <c r="FX219" i="3"/>
  <c r="FW219" i="3"/>
  <c r="FV219" i="3"/>
  <c r="FU219" i="3"/>
  <c r="FT219" i="3"/>
  <c r="FS219" i="3"/>
  <c r="FR219" i="3"/>
  <c r="FQ219" i="3"/>
  <c r="FP219" i="3"/>
  <c r="FJ219" i="3"/>
  <c r="FM219" i="3" s="1"/>
  <c r="FI219" i="3"/>
  <c r="FL219" i="3" s="1"/>
  <c r="FH219" i="3"/>
  <c r="FG219" i="3"/>
  <c r="FF219" i="3"/>
  <c r="FK219" i="3" s="1"/>
  <c r="FE219" i="3"/>
  <c r="FD219" i="3"/>
  <c r="FC219" i="3"/>
  <c r="FB219" i="3"/>
  <c r="FA219" i="3"/>
  <c r="EZ219" i="3"/>
  <c r="EY219" i="3"/>
  <c r="EX219" i="3"/>
  <c r="EW219" i="3"/>
  <c r="EV219" i="3"/>
  <c r="EU219" i="3"/>
  <c r="ET219" i="3"/>
  <c r="ES219" i="3"/>
  <c r="ER219" i="3"/>
  <c r="EQ219" i="3"/>
  <c r="EP219" i="3"/>
  <c r="EO219" i="3"/>
  <c r="EN219" i="3"/>
  <c r="EM219" i="3"/>
  <c r="EL219" i="3"/>
  <c r="EK219" i="3"/>
  <c r="EJ219" i="3"/>
  <c r="EI219" i="3"/>
  <c r="EH219" i="3"/>
  <c r="EG219" i="3"/>
  <c r="EF219" i="3"/>
  <c r="EE219" i="3"/>
  <c r="ED219" i="3"/>
  <c r="EC219" i="3"/>
  <c r="EB219" i="3"/>
  <c r="EA219" i="3"/>
  <c r="DV219" i="3"/>
  <c r="DU219" i="3"/>
  <c r="DT219" i="3"/>
  <c r="DS219" i="3"/>
  <c r="DR219" i="3"/>
  <c r="DQ219" i="3"/>
  <c r="DP219" i="3"/>
  <c r="DO219" i="3"/>
  <c r="DN219" i="3"/>
  <c r="DK219" i="3"/>
  <c r="DJ219" i="3"/>
  <c r="DI219" i="3"/>
  <c r="DH219" i="3"/>
  <c r="DG219" i="3"/>
  <c r="DF219" i="3"/>
  <c r="DE219" i="3"/>
  <c r="DD219" i="3"/>
  <c r="DC219" i="3"/>
  <c r="DB219" i="3"/>
  <c r="DA219" i="3"/>
  <c r="CV219" i="3"/>
  <c r="CU219" i="3"/>
  <c r="CT219" i="3"/>
  <c r="CS219" i="3"/>
  <c r="CR219" i="3"/>
  <c r="GM219" i="3" s="1"/>
  <c r="CQ219" i="3"/>
  <c r="GL219" i="3" s="1"/>
  <c r="CP219" i="3"/>
  <c r="GJ219" i="3" s="1"/>
  <c r="GK219" i="3" s="1"/>
  <c r="CO219" i="3"/>
  <c r="DZ219" i="3" s="1"/>
  <c r="CN219" i="3"/>
  <c r="DY219" i="3" s="1"/>
  <c r="CM219" i="3"/>
  <c r="DX219" i="3" s="1"/>
  <c r="CL219" i="3"/>
  <c r="DW219" i="3" s="1"/>
  <c r="CK219" i="3"/>
  <c r="CZ219" i="3" s="1"/>
  <c r="CG219" i="3" a="1"/>
  <c r="CG219" i="3" s="1"/>
  <c r="AW165" i="3"/>
  <c r="AV165" i="3"/>
  <c r="J165" i="3"/>
  <c r="G165" i="3"/>
  <c r="IV218" i="3"/>
  <c r="IL218" i="3"/>
  <c r="HX218" i="3" a="1"/>
  <c r="HX218" i="3" s="1"/>
  <c r="IW218" i="3" s="1"/>
  <c r="HW218" i="3"/>
  <c r="HW218" i="3" a="1"/>
  <c r="HV218" i="3" a="1"/>
  <c r="HV218" i="3" s="1"/>
  <c r="IU218" i="3" s="1"/>
  <c r="HU218" i="3" a="1"/>
  <c r="HU218" i="3" s="1"/>
  <c r="IT218" i="3" s="1"/>
  <c r="HT218" i="3"/>
  <c r="IS218" i="3" s="1"/>
  <c r="HT218" i="3" a="1"/>
  <c r="HS218" i="3" a="1"/>
  <c r="HS218" i="3" s="1"/>
  <c r="IR218" i="3" s="1"/>
  <c r="HR218" i="3"/>
  <c r="IQ218" i="3" s="1"/>
  <c r="HR218" i="3" a="1"/>
  <c r="HQ218" i="3" a="1"/>
  <c r="HQ218" i="3" s="1"/>
  <c r="IP218" i="3" s="1"/>
  <c r="HP218" i="3" a="1"/>
  <c r="HP218" i="3" s="1"/>
  <c r="IO218" i="3" s="1"/>
  <c r="HL218" i="3"/>
  <c r="HJ218" i="3"/>
  <c r="HH218" i="3"/>
  <c r="HB218" i="3"/>
  <c r="HA218" i="3"/>
  <c r="GZ218" i="3"/>
  <c r="GY218" i="3"/>
  <c r="GX218" i="3"/>
  <c r="GW218" i="3"/>
  <c r="GV218" i="3"/>
  <c r="GU218" i="3"/>
  <c r="GT218" i="3"/>
  <c r="GP218" i="3"/>
  <c r="GI218" i="3"/>
  <c r="GH218" i="3"/>
  <c r="GG218" i="3"/>
  <c r="GF218" i="3"/>
  <c r="GE218" i="3"/>
  <c r="GD218" i="3"/>
  <c r="GC218" i="3"/>
  <c r="GB218" i="3"/>
  <c r="GA218" i="3"/>
  <c r="FZ218" i="3"/>
  <c r="FY218" i="3"/>
  <c r="FX218" i="3"/>
  <c r="FW218" i="3"/>
  <c r="FV218" i="3"/>
  <c r="FU218" i="3"/>
  <c r="FT218" i="3"/>
  <c r="FS218" i="3"/>
  <c r="FR218" i="3"/>
  <c r="FQ218" i="3"/>
  <c r="FJ218" i="3"/>
  <c r="FM218" i="3" s="1"/>
  <c r="FI218" i="3"/>
  <c r="FH218" i="3"/>
  <c r="FG218" i="3"/>
  <c r="FF218" i="3"/>
  <c r="FE218" i="3"/>
  <c r="FD218" i="3"/>
  <c r="FC218" i="3"/>
  <c r="FB218" i="3"/>
  <c r="FA218" i="3"/>
  <c r="EZ218" i="3"/>
  <c r="EY218" i="3"/>
  <c r="EX218" i="3"/>
  <c r="EW218" i="3"/>
  <c r="EV218" i="3"/>
  <c r="EU218" i="3"/>
  <c r="ET218" i="3"/>
  <c r="ES218" i="3"/>
  <c r="ER218" i="3"/>
  <c r="EQ218" i="3"/>
  <c r="EP218" i="3"/>
  <c r="EO218" i="3"/>
  <c r="EN218" i="3"/>
  <c r="EM218" i="3"/>
  <c r="EL218" i="3"/>
  <c r="EK218" i="3"/>
  <c r="EJ218" i="3"/>
  <c r="EI218" i="3"/>
  <c r="EH218" i="3"/>
  <c r="EG218" i="3"/>
  <c r="EF218" i="3"/>
  <c r="EE218" i="3"/>
  <c r="ED218" i="3"/>
  <c r="EC218" i="3"/>
  <c r="EB218" i="3"/>
  <c r="EA218" i="3"/>
  <c r="DV218" i="3"/>
  <c r="DU218" i="3"/>
  <c r="DT218" i="3"/>
  <c r="DS218" i="3"/>
  <c r="DR218" i="3"/>
  <c r="DQ218" i="3"/>
  <c r="DP218" i="3"/>
  <c r="DO218" i="3"/>
  <c r="DN218" i="3"/>
  <c r="DK218" i="3"/>
  <c r="DJ218" i="3"/>
  <c r="DI218" i="3"/>
  <c r="DH218" i="3"/>
  <c r="DG218" i="3"/>
  <c r="DF218" i="3"/>
  <c r="DE218" i="3"/>
  <c r="DD218" i="3"/>
  <c r="DC218" i="3"/>
  <c r="DB218" i="3"/>
  <c r="DA218" i="3"/>
  <c r="CV218" i="3"/>
  <c r="CU218" i="3"/>
  <c r="CT218" i="3"/>
  <c r="CS218" i="3"/>
  <c r="GN218" i="3" s="1"/>
  <c r="CR218" i="3"/>
  <c r="GM218" i="3" s="1"/>
  <c r="CQ218" i="3"/>
  <c r="GL218" i="3" s="1"/>
  <c r="CP218" i="3"/>
  <c r="GJ218" i="3" s="1"/>
  <c r="GK218" i="3" s="1"/>
  <c r="CO218" i="3"/>
  <c r="DZ218" i="3" s="1"/>
  <c r="CN218" i="3"/>
  <c r="DY218" i="3" s="1"/>
  <c r="CM218" i="3"/>
  <c r="DX218" i="3" s="1"/>
  <c r="CL218" i="3"/>
  <c r="DW218" i="3" s="1"/>
  <c r="CG218" i="3" a="1"/>
  <c r="CG218" i="3" s="1"/>
  <c r="AW164" i="3"/>
  <c r="AV164" i="3"/>
  <c r="J164" i="3"/>
  <c r="G164" i="3"/>
  <c r="IQ217" i="3"/>
  <c r="IL217" i="3"/>
  <c r="HX217" i="3"/>
  <c r="IW217" i="3" s="1"/>
  <c r="HX217" i="3" a="1"/>
  <c r="HW217" i="3" a="1"/>
  <c r="HW217" i="3" s="1"/>
  <c r="IV217" i="3" s="1"/>
  <c r="HV217" i="3" a="1"/>
  <c r="HV217" i="3" s="1"/>
  <c r="IU217" i="3" s="1"/>
  <c r="HU217" i="3" a="1"/>
  <c r="HU217" i="3" s="1"/>
  <c r="IT217" i="3" s="1"/>
  <c r="HT217" i="3" a="1"/>
  <c r="HT217" i="3" s="1"/>
  <c r="IS217" i="3" s="1"/>
  <c r="HS217" i="3" a="1"/>
  <c r="HS217" i="3" s="1"/>
  <c r="IR217" i="3" s="1"/>
  <c r="HR217" i="3"/>
  <c r="HR217" i="3" a="1"/>
  <c r="HQ217" i="3" a="1"/>
  <c r="HQ217" i="3" s="1"/>
  <c r="IP217" i="3" s="1"/>
  <c r="HP217" i="3" a="1"/>
  <c r="HP217" i="3" s="1"/>
  <c r="IO217" i="3" s="1"/>
  <c r="HL217" i="3"/>
  <c r="HJ217" i="3"/>
  <c r="HH217" i="3"/>
  <c r="HB217" i="3"/>
  <c r="HA217" i="3"/>
  <c r="GZ217" i="3"/>
  <c r="GY217" i="3"/>
  <c r="GX217" i="3"/>
  <c r="GW217" i="3"/>
  <c r="GV217" i="3"/>
  <c r="GU217" i="3"/>
  <c r="GT217" i="3"/>
  <c r="GP217" i="3"/>
  <c r="GI217" i="3"/>
  <c r="GH217" i="3"/>
  <c r="GG217" i="3"/>
  <c r="GF217" i="3"/>
  <c r="GE217" i="3"/>
  <c r="GD217" i="3"/>
  <c r="GC217" i="3"/>
  <c r="GB217" i="3"/>
  <c r="GA217" i="3"/>
  <c r="FZ217" i="3"/>
  <c r="FY217" i="3"/>
  <c r="FX217" i="3"/>
  <c r="FW217" i="3"/>
  <c r="FV217" i="3"/>
  <c r="FU217" i="3"/>
  <c r="FT217" i="3"/>
  <c r="FS217" i="3"/>
  <c r="FR217" i="3"/>
  <c r="FQ217" i="3"/>
  <c r="FJ217" i="3"/>
  <c r="FI217" i="3"/>
  <c r="FH217" i="3"/>
  <c r="FK217" i="3" s="1"/>
  <c r="FG217" i="3"/>
  <c r="FF217" i="3"/>
  <c r="FE217" i="3"/>
  <c r="FD217" i="3"/>
  <c r="FC217" i="3"/>
  <c r="FB217" i="3"/>
  <c r="FA217" i="3"/>
  <c r="EZ217" i="3"/>
  <c r="EY217" i="3"/>
  <c r="EX217" i="3"/>
  <c r="EW217" i="3"/>
  <c r="EV217" i="3"/>
  <c r="EU217" i="3"/>
  <c r="ET217" i="3"/>
  <c r="ES217" i="3"/>
  <c r="ER217" i="3"/>
  <c r="EQ217" i="3"/>
  <c r="EP217" i="3"/>
  <c r="EO217" i="3"/>
  <c r="EN217" i="3"/>
  <c r="EM217" i="3"/>
  <c r="EL217" i="3"/>
  <c r="EK217" i="3"/>
  <c r="EJ217" i="3"/>
  <c r="EI217" i="3"/>
  <c r="EH217" i="3"/>
  <c r="EG217" i="3"/>
  <c r="EF217" i="3"/>
  <c r="EE217" i="3"/>
  <c r="ED217" i="3"/>
  <c r="EC217" i="3"/>
  <c r="EB217" i="3"/>
  <c r="EA217" i="3"/>
  <c r="DV217" i="3"/>
  <c r="DU217" i="3"/>
  <c r="DT217" i="3"/>
  <c r="DS217" i="3"/>
  <c r="DR217" i="3"/>
  <c r="DQ217" i="3"/>
  <c r="DP217" i="3"/>
  <c r="DO217" i="3"/>
  <c r="DN217" i="3"/>
  <c r="DK217" i="3"/>
  <c r="DJ217" i="3"/>
  <c r="DI217" i="3"/>
  <c r="DH217" i="3"/>
  <c r="DG217" i="3"/>
  <c r="DF217" i="3"/>
  <c r="DE217" i="3"/>
  <c r="DD217" i="3"/>
  <c r="DC217" i="3"/>
  <c r="DB217" i="3"/>
  <c r="DA217" i="3"/>
  <c r="CV217" i="3"/>
  <c r="CU217" i="3"/>
  <c r="CT217" i="3"/>
  <c r="CS217" i="3"/>
  <c r="GN217" i="3" s="1"/>
  <c r="CR217" i="3"/>
  <c r="GM217" i="3" s="1"/>
  <c r="CQ217" i="3"/>
  <c r="GL217" i="3" s="1"/>
  <c r="CP217" i="3"/>
  <c r="GJ217" i="3" s="1"/>
  <c r="GK217" i="3" s="1"/>
  <c r="CO217" i="3"/>
  <c r="DZ217" i="3" s="1"/>
  <c r="CN217" i="3"/>
  <c r="DY217" i="3" s="1"/>
  <c r="CM217" i="3"/>
  <c r="DX217" i="3" s="1"/>
  <c r="CL217" i="3"/>
  <c r="DW217" i="3" s="1"/>
  <c r="CG217" i="3" a="1"/>
  <c r="CG217" i="3" s="1"/>
  <c r="AW163" i="3"/>
  <c r="AV163" i="3"/>
  <c r="J163" i="3"/>
  <c r="G163" i="3"/>
  <c r="IQ216" i="3"/>
  <c r="IL216" i="3"/>
  <c r="HX216" i="3"/>
  <c r="IW216" i="3" s="1"/>
  <c r="HX216" i="3" a="1"/>
  <c r="HW216" i="3" a="1"/>
  <c r="HW216" i="3" s="1"/>
  <c r="IV216" i="3" s="1"/>
  <c r="HV216" i="3" a="1"/>
  <c r="HV216" i="3" s="1"/>
  <c r="IU216" i="3" s="1"/>
  <c r="HU216" i="3"/>
  <c r="IT216" i="3" s="1"/>
  <c r="HU216" i="3" a="1"/>
  <c r="HT216" i="3" a="1"/>
  <c r="HT216" i="3" s="1"/>
  <c r="IS216" i="3" s="1"/>
  <c r="HS216" i="3"/>
  <c r="IR216" i="3" s="1"/>
  <c r="HS216" i="3" a="1"/>
  <c r="HR216" i="3"/>
  <c r="HR216" i="3" a="1"/>
  <c r="HQ216" i="3" a="1"/>
  <c r="HQ216" i="3" s="1"/>
  <c r="IP216" i="3" s="1"/>
  <c r="HP216" i="3" a="1"/>
  <c r="HP216" i="3" s="1"/>
  <c r="IO216" i="3" s="1"/>
  <c r="HL216" i="3"/>
  <c r="HJ216" i="3"/>
  <c r="HH216" i="3"/>
  <c r="HI216" i="3" s="1"/>
  <c r="HB216" i="3"/>
  <c r="HA216" i="3"/>
  <c r="GZ216" i="3"/>
  <c r="GY216" i="3"/>
  <c r="GX216" i="3"/>
  <c r="GW216" i="3"/>
  <c r="GV216" i="3"/>
  <c r="GU216" i="3"/>
  <c r="GT216" i="3"/>
  <c r="HC216" i="3" s="1"/>
  <c r="GP216" i="3"/>
  <c r="GJ216" i="3"/>
  <c r="GK216" i="3" s="1"/>
  <c r="GI216" i="3"/>
  <c r="GH216" i="3"/>
  <c r="GG216" i="3"/>
  <c r="GF216" i="3"/>
  <c r="GE216" i="3"/>
  <c r="GD216" i="3"/>
  <c r="GC216" i="3"/>
  <c r="GB216" i="3"/>
  <c r="GA216" i="3"/>
  <c r="FZ216" i="3"/>
  <c r="FY216" i="3"/>
  <c r="FX216" i="3"/>
  <c r="FW216" i="3"/>
  <c r="FV216" i="3"/>
  <c r="FU216" i="3"/>
  <c r="FT216" i="3"/>
  <c r="FS216" i="3"/>
  <c r="FR216" i="3"/>
  <c r="FQ216" i="3"/>
  <c r="FN216" i="3"/>
  <c r="FM216" i="3"/>
  <c r="FJ216" i="3"/>
  <c r="FI216" i="3"/>
  <c r="FL216" i="3" s="1"/>
  <c r="FH216" i="3"/>
  <c r="FK216" i="3" s="1"/>
  <c r="FG216" i="3"/>
  <c r="FO216" i="3" s="1"/>
  <c r="FF216" i="3"/>
  <c r="FP216" i="3" s="1"/>
  <c r="FE216" i="3"/>
  <c r="FD216" i="3"/>
  <c r="FC216" i="3"/>
  <c r="FB216" i="3"/>
  <c r="FA216" i="3"/>
  <c r="EZ216" i="3"/>
  <c r="EY216" i="3"/>
  <c r="EX216" i="3"/>
  <c r="EW216" i="3"/>
  <c r="EV216" i="3"/>
  <c r="EU216" i="3"/>
  <c r="ET216" i="3"/>
  <c r="ES216" i="3"/>
  <c r="ER216" i="3"/>
  <c r="EQ216" i="3"/>
  <c r="EP216" i="3"/>
  <c r="EO216" i="3"/>
  <c r="EN216" i="3"/>
  <c r="EM216" i="3"/>
  <c r="EL216" i="3"/>
  <c r="EK216" i="3"/>
  <c r="EJ216" i="3"/>
  <c r="EI216" i="3"/>
  <c r="EH216" i="3"/>
  <c r="EG216" i="3"/>
  <c r="EF216" i="3"/>
  <c r="EE216" i="3"/>
  <c r="ED216" i="3"/>
  <c r="EC216" i="3"/>
  <c r="EB216" i="3"/>
  <c r="EA216" i="3"/>
  <c r="DY216" i="3"/>
  <c r="DX216" i="3"/>
  <c r="DW216" i="3"/>
  <c r="DV216" i="3"/>
  <c r="DU216" i="3"/>
  <c r="DT216" i="3"/>
  <c r="DS216" i="3"/>
  <c r="DR216" i="3"/>
  <c r="DQ216" i="3"/>
  <c r="DP216" i="3"/>
  <c r="DO216" i="3"/>
  <c r="DN216" i="3"/>
  <c r="DL216" i="3"/>
  <c r="DK216" i="3"/>
  <c r="DJ216" i="3"/>
  <c r="DI216" i="3"/>
  <c r="DH216" i="3"/>
  <c r="DG216" i="3"/>
  <c r="DF216" i="3"/>
  <c r="DE216" i="3"/>
  <c r="DD216" i="3"/>
  <c r="DC216" i="3"/>
  <c r="DB216" i="3"/>
  <c r="DA216" i="3"/>
  <c r="CV216" i="3"/>
  <c r="CU216" i="3"/>
  <c r="CT216" i="3"/>
  <c r="CS216" i="3"/>
  <c r="GN216" i="3" s="1"/>
  <c r="CR216" i="3"/>
  <c r="GM216" i="3" s="1"/>
  <c r="CQ216" i="3"/>
  <c r="GL216" i="3" s="1"/>
  <c r="CP216" i="3"/>
  <c r="CO216" i="3"/>
  <c r="DZ216" i="3" s="1"/>
  <c r="CN216" i="3"/>
  <c r="CM216" i="3"/>
  <c r="CL216" i="3"/>
  <c r="CH216" i="3"/>
  <c r="CW216" i="3" s="1"/>
  <c r="CG216" i="3"/>
  <c r="IN216" i="3" s="1"/>
  <c r="IX216" i="3" s="1"/>
  <c r="CG216" i="3" a="1"/>
  <c r="AW162" i="3"/>
  <c r="AV162" i="3"/>
  <c r="J162" i="3"/>
  <c r="G162" i="3"/>
  <c r="IR215" i="3"/>
  <c r="IN215" i="3"/>
  <c r="IX215" i="3" s="1"/>
  <c r="IM215" i="3"/>
  <c r="IL215" i="3"/>
  <c r="HX215" i="3"/>
  <c r="IW215" i="3" s="1"/>
  <c r="HX215" i="3" a="1"/>
  <c r="HW215" i="3" a="1"/>
  <c r="HW215" i="3" s="1"/>
  <c r="IV215" i="3" s="1"/>
  <c r="HV215" i="3" a="1"/>
  <c r="HV215" i="3" s="1"/>
  <c r="IU215" i="3" s="1"/>
  <c r="HU215" i="3" a="1"/>
  <c r="HU215" i="3" s="1"/>
  <c r="IT215" i="3" s="1"/>
  <c r="HT215" i="3" a="1"/>
  <c r="HT215" i="3" s="1"/>
  <c r="IS215" i="3" s="1"/>
  <c r="HS215" i="3"/>
  <c r="HS215" i="3" a="1"/>
  <c r="HR215" i="3" a="1"/>
  <c r="HR215" i="3" s="1"/>
  <c r="IQ215" i="3" s="1"/>
  <c r="HQ215" i="3" a="1"/>
  <c r="HQ215" i="3" s="1"/>
  <c r="IP215" i="3" s="1"/>
  <c r="HP215" i="3"/>
  <c r="IO215" i="3" s="1"/>
  <c r="HP215" i="3" a="1"/>
  <c r="HL215" i="3"/>
  <c r="HJ215" i="3"/>
  <c r="HI215" i="3"/>
  <c r="HH215" i="3"/>
  <c r="HB215" i="3"/>
  <c r="HA215" i="3"/>
  <c r="GZ215" i="3"/>
  <c r="GY215" i="3"/>
  <c r="GX215" i="3"/>
  <c r="GW215" i="3"/>
  <c r="GV215" i="3"/>
  <c r="GU215" i="3"/>
  <c r="GT215" i="3"/>
  <c r="GP215" i="3"/>
  <c r="GL215" i="3"/>
  <c r="GK215" i="3"/>
  <c r="GI215" i="3"/>
  <c r="GH215" i="3"/>
  <c r="GG215" i="3"/>
  <c r="GF215" i="3"/>
  <c r="GE215" i="3"/>
  <c r="GD215" i="3"/>
  <c r="GC215" i="3"/>
  <c r="GB215" i="3"/>
  <c r="GA215" i="3"/>
  <c r="FZ215" i="3"/>
  <c r="FY215" i="3"/>
  <c r="FX215" i="3"/>
  <c r="FW215" i="3"/>
  <c r="FV215" i="3"/>
  <c r="FU215" i="3"/>
  <c r="FT215" i="3"/>
  <c r="FS215" i="3"/>
  <c r="FR215" i="3"/>
  <c r="FQ215" i="3"/>
  <c r="FP215" i="3"/>
  <c r="FO215" i="3"/>
  <c r="FN215" i="3"/>
  <c r="FJ215" i="3"/>
  <c r="FM215" i="3" s="1"/>
  <c r="FI215" i="3"/>
  <c r="FL215" i="3" s="1"/>
  <c r="FH215" i="3"/>
  <c r="FK215" i="3" s="1"/>
  <c r="FG215" i="3"/>
  <c r="FF215" i="3"/>
  <c r="FE215" i="3"/>
  <c r="FD215" i="3"/>
  <c r="FC215" i="3"/>
  <c r="FB215" i="3"/>
  <c r="FA215" i="3"/>
  <c r="EZ215" i="3"/>
  <c r="EY215" i="3"/>
  <c r="EX215" i="3"/>
  <c r="EW215" i="3"/>
  <c r="EV215" i="3"/>
  <c r="EU215" i="3"/>
  <c r="ET215" i="3"/>
  <c r="ES215" i="3"/>
  <c r="ER215" i="3"/>
  <c r="EQ215" i="3"/>
  <c r="EP215" i="3"/>
  <c r="EO215" i="3"/>
  <c r="EN215" i="3"/>
  <c r="EM215" i="3"/>
  <c r="EL215" i="3"/>
  <c r="EK215" i="3"/>
  <c r="EJ215" i="3"/>
  <c r="EI215" i="3"/>
  <c r="EH215" i="3"/>
  <c r="EG215" i="3"/>
  <c r="EF215" i="3"/>
  <c r="EE215" i="3"/>
  <c r="ED215" i="3"/>
  <c r="EC215" i="3"/>
  <c r="EB215" i="3"/>
  <c r="EA215" i="3"/>
  <c r="DZ215" i="3"/>
  <c r="DY215" i="3"/>
  <c r="DX215" i="3"/>
  <c r="DW215" i="3"/>
  <c r="DV215" i="3"/>
  <c r="DU215" i="3"/>
  <c r="DT215" i="3"/>
  <c r="DS215" i="3"/>
  <c r="DR215" i="3"/>
  <c r="DQ215" i="3"/>
  <c r="DP215" i="3"/>
  <c r="DO215" i="3"/>
  <c r="DN215" i="3"/>
  <c r="DK215" i="3"/>
  <c r="DJ215" i="3"/>
  <c r="DI215" i="3"/>
  <c r="DH215" i="3"/>
  <c r="DG215" i="3"/>
  <c r="DF215" i="3"/>
  <c r="DE215" i="3"/>
  <c r="DD215" i="3"/>
  <c r="DC215" i="3"/>
  <c r="DB215" i="3"/>
  <c r="DA215" i="3"/>
  <c r="CV215" i="3"/>
  <c r="CU215" i="3"/>
  <c r="CT215" i="3"/>
  <c r="CS215" i="3"/>
  <c r="GN215" i="3" s="1"/>
  <c r="CR215" i="3"/>
  <c r="GM215" i="3" s="1"/>
  <c r="CQ215" i="3"/>
  <c r="CP215" i="3"/>
  <c r="GJ215" i="3" s="1"/>
  <c r="CO215" i="3"/>
  <c r="CN215" i="3"/>
  <c r="CM215" i="3"/>
  <c r="CL215" i="3"/>
  <c r="CI215" i="3"/>
  <c r="CX215" i="3" s="1"/>
  <c r="CH215" i="3"/>
  <c r="CW215" i="3" s="1"/>
  <c r="CG215" i="3" a="1"/>
  <c r="CG215" i="3" s="1"/>
  <c r="AW38" i="3"/>
  <c r="AV38" i="3"/>
  <c r="AX215" i="3" s="1"/>
  <c r="J38" i="3"/>
  <c r="G38" i="3"/>
  <c r="HX214" i="3" a="1"/>
  <c r="HX214" i="3" s="1"/>
  <c r="IW214" i="3" s="1"/>
  <c r="HW214" i="3" a="1"/>
  <c r="HW214" i="3" s="1"/>
  <c r="IV214" i="3" s="1"/>
  <c r="HV214" i="3" a="1"/>
  <c r="HV214" i="3" s="1"/>
  <c r="IU214" i="3" s="1"/>
  <c r="HU214" i="3" a="1"/>
  <c r="HU214" i="3" s="1"/>
  <c r="IT214" i="3" s="1"/>
  <c r="HT214" i="3" a="1"/>
  <c r="HT214" i="3" s="1"/>
  <c r="IS214" i="3" s="1"/>
  <c r="HS214" i="3" a="1"/>
  <c r="HS214" i="3" s="1"/>
  <c r="IR214" i="3" s="1"/>
  <c r="HR214" i="3" a="1"/>
  <c r="HR214" i="3" s="1"/>
  <c r="IQ214" i="3" s="1"/>
  <c r="HQ214" i="3" a="1"/>
  <c r="HQ214" i="3" s="1"/>
  <c r="IP214" i="3" s="1"/>
  <c r="HP214" i="3" a="1"/>
  <c r="HP214" i="3" s="1"/>
  <c r="IO214" i="3" s="1"/>
  <c r="HL214" i="3"/>
  <c r="HJ214" i="3"/>
  <c r="HH214" i="3"/>
  <c r="HI214" i="3" s="1"/>
  <c r="HB214" i="3"/>
  <c r="HA214" i="3"/>
  <c r="GZ214" i="3"/>
  <c r="GY214" i="3"/>
  <c r="GX214" i="3"/>
  <c r="GW214" i="3"/>
  <c r="GV214" i="3"/>
  <c r="GU214" i="3"/>
  <c r="GT214" i="3"/>
  <c r="HC214" i="3" s="1"/>
  <c r="GP214" i="3"/>
  <c r="GM214" i="3"/>
  <c r="GI214" i="3"/>
  <c r="GH214" i="3"/>
  <c r="GG214" i="3"/>
  <c r="GF214" i="3"/>
  <c r="GE214" i="3"/>
  <c r="GB214" i="3"/>
  <c r="GA214" i="3"/>
  <c r="FZ214" i="3"/>
  <c r="FY214" i="3"/>
  <c r="FW214" i="3"/>
  <c r="FV214" i="3"/>
  <c r="FU214" i="3"/>
  <c r="FT214" i="3"/>
  <c r="FS214" i="3"/>
  <c r="FR214" i="3"/>
  <c r="FQ214" i="3"/>
  <c r="FP214" i="3"/>
  <c r="FJ214" i="3"/>
  <c r="FM214" i="3" s="1"/>
  <c r="FI214" i="3"/>
  <c r="FL214" i="3" s="1"/>
  <c r="FH214" i="3"/>
  <c r="FK214" i="3" s="1"/>
  <c r="FG214" i="3"/>
  <c r="FF214" i="3"/>
  <c r="FE214" i="3"/>
  <c r="FO214" i="3" s="1"/>
  <c r="FD214" i="3"/>
  <c r="FB214" i="3"/>
  <c r="FA214" i="3"/>
  <c r="EZ214" i="3"/>
  <c r="EY214" i="3"/>
  <c r="EX214" i="3"/>
  <c r="EW214" i="3"/>
  <c r="EV214" i="3"/>
  <c r="EU214" i="3"/>
  <c r="ET214" i="3"/>
  <c r="ES214" i="3"/>
  <c r="ER214" i="3"/>
  <c r="EQ214" i="3"/>
  <c r="EP214" i="3"/>
  <c r="EO214" i="3"/>
  <c r="EN214" i="3"/>
  <c r="EM214" i="3"/>
  <c r="EL214" i="3"/>
  <c r="EK214" i="3"/>
  <c r="EJ214" i="3"/>
  <c r="EI214" i="3"/>
  <c r="EH214" i="3"/>
  <c r="EG214" i="3"/>
  <c r="EF214" i="3"/>
  <c r="EE214" i="3"/>
  <c r="ED214" i="3"/>
  <c r="EC214" i="3"/>
  <c r="EB214" i="3"/>
  <c r="EA214" i="3"/>
  <c r="DU214" i="3"/>
  <c r="DT214" i="3"/>
  <c r="DS214" i="3"/>
  <c r="DR214" i="3"/>
  <c r="DQ214" i="3"/>
  <c r="DP214" i="3"/>
  <c r="DO214" i="3"/>
  <c r="DN214" i="3"/>
  <c r="DK214" i="3"/>
  <c r="DJ214" i="3"/>
  <c r="DI214" i="3"/>
  <c r="DH214" i="3"/>
  <c r="DG214" i="3"/>
  <c r="DF214" i="3"/>
  <c r="DE214" i="3"/>
  <c r="DD214" i="3"/>
  <c r="DB214" i="3"/>
  <c r="DA214" i="3"/>
  <c r="CV214" i="3"/>
  <c r="CU214" i="3"/>
  <c r="CT214" i="3"/>
  <c r="CS214" i="3"/>
  <c r="GN214" i="3" s="1"/>
  <c r="CR214" i="3"/>
  <c r="CQ214" i="3"/>
  <c r="GL214" i="3" s="1"/>
  <c r="CP214" i="3"/>
  <c r="GJ214" i="3" s="1"/>
  <c r="GK214" i="3" s="1"/>
  <c r="CO214" i="3"/>
  <c r="DZ214" i="3" s="1"/>
  <c r="CN214" i="3"/>
  <c r="DY214" i="3" s="1"/>
  <c r="CM214" i="3"/>
  <c r="DX214" i="3" s="1"/>
  <c r="CL214" i="3"/>
  <c r="DW214" i="3" s="1"/>
  <c r="CG214" i="3" a="1"/>
  <c r="CG214" i="3" s="1"/>
  <c r="AW244" i="3"/>
  <c r="AV244" i="3"/>
  <c r="J244" i="3"/>
  <c r="G244" i="3"/>
  <c r="IT213" i="3"/>
  <c r="IL213" i="3"/>
  <c r="HX213" i="3"/>
  <c r="IW213" i="3" s="1"/>
  <c r="HX213" i="3" a="1"/>
  <c r="HW213" i="3" a="1"/>
  <c r="HW213" i="3" s="1"/>
  <c r="IV213" i="3" s="1"/>
  <c r="HV213" i="3"/>
  <c r="IU213" i="3" s="1"/>
  <c r="HV213" i="3" a="1"/>
  <c r="HU213" i="3"/>
  <c r="HU213" i="3" a="1"/>
  <c r="HT213" i="3" a="1"/>
  <c r="HT213" i="3" s="1"/>
  <c r="IS213" i="3" s="1"/>
  <c r="HS213" i="3" a="1"/>
  <c r="HS213" i="3" s="1"/>
  <c r="IR213" i="3" s="1"/>
  <c r="HR213" i="3"/>
  <c r="IQ213" i="3" s="1"/>
  <c r="HR213" i="3" a="1"/>
  <c r="HQ213" i="3" a="1"/>
  <c r="HQ213" i="3" s="1"/>
  <c r="IP213" i="3" s="1"/>
  <c r="HP213" i="3"/>
  <c r="IO213" i="3" s="1"/>
  <c r="HP213" i="3" a="1"/>
  <c r="HL213" i="3"/>
  <c r="HJ213" i="3"/>
  <c r="HH213" i="3"/>
  <c r="HB213" i="3"/>
  <c r="HA213" i="3"/>
  <c r="HC213" i="3" s="1"/>
  <c r="GZ213" i="3"/>
  <c r="GY213" i="3"/>
  <c r="GX213" i="3"/>
  <c r="GW213" i="3"/>
  <c r="GV213" i="3"/>
  <c r="GU213" i="3"/>
  <c r="GT213" i="3"/>
  <c r="GP213" i="3"/>
  <c r="GM213" i="3"/>
  <c r="GI213" i="3"/>
  <c r="GH213" i="3"/>
  <c r="GG213" i="3"/>
  <c r="GF213" i="3"/>
  <c r="GE213" i="3"/>
  <c r="GD213" i="3"/>
  <c r="GC213" i="3"/>
  <c r="GB213" i="3"/>
  <c r="GA213" i="3"/>
  <c r="FZ213" i="3"/>
  <c r="FY213" i="3"/>
  <c r="FX213" i="3"/>
  <c r="FW213" i="3"/>
  <c r="FV213" i="3"/>
  <c r="FU213" i="3"/>
  <c r="FT213" i="3"/>
  <c r="FS213" i="3"/>
  <c r="FR213" i="3"/>
  <c r="FQ213" i="3"/>
  <c r="FO213" i="3"/>
  <c r="FN213" i="3"/>
  <c r="FJ213" i="3"/>
  <c r="FM213" i="3" s="1"/>
  <c r="FI213" i="3"/>
  <c r="FL213" i="3" s="1"/>
  <c r="FH213" i="3"/>
  <c r="FK213" i="3" s="1"/>
  <c r="FG213" i="3"/>
  <c r="FF213" i="3"/>
  <c r="FP213" i="3" s="1"/>
  <c r="FE213" i="3"/>
  <c r="FD213" i="3"/>
  <c r="FC213" i="3"/>
  <c r="FB213" i="3"/>
  <c r="FA213" i="3"/>
  <c r="EZ213" i="3"/>
  <c r="EY213" i="3"/>
  <c r="EX213" i="3"/>
  <c r="EW213" i="3"/>
  <c r="EV213" i="3"/>
  <c r="EU213" i="3"/>
  <c r="ET213" i="3"/>
  <c r="ES213" i="3"/>
  <c r="ER213" i="3"/>
  <c r="EQ213" i="3"/>
  <c r="EP213" i="3"/>
  <c r="EO213" i="3"/>
  <c r="EN213" i="3"/>
  <c r="EM213" i="3"/>
  <c r="EL213" i="3"/>
  <c r="EK213" i="3"/>
  <c r="EJ213" i="3"/>
  <c r="EI213" i="3"/>
  <c r="EH213" i="3"/>
  <c r="EG213" i="3"/>
  <c r="EF213" i="3"/>
  <c r="EE213" i="3"/>
  <c r="ED213" i="3"/>
  <c r="EC213" i="3"/>
  <c r="EB213" i="3"/>
  <c r="EA213" i="3"/>
  <c r="DW213" i="3"/>
  <c r="DV213" i="3"/>
  <c r="DU213" i="3"/>
  <c r="DT213" i="3"/>
  <c r="DS213" i="3"/>
  <c r="DR213" i="3"/>
  <c r="DQ213" i="3"/>
  <c r="DP213" i="3"/>
  <c r="DO213" i="3"/>
  <c r="DN213" i="3"/>
  <c r="DK213" i="3"/>
  <c r="DJ213" i="3"/>
  <c r="DI213" i="3"/>
  <c r="DH213" i="3"/>
  <c r="DG213" i="3"/>
  <c r="DF213" i="3"/>
  <c r="DE213" i="3"/>
  <c r="DD213" i="3"/>
  <c r="DC213" i="3"/>
  <c r="DB213" i="3"/>
  <c r="DA213" i="3"/>
  <c r="CV213" i="3"/>
  <c r="CU213" i="3"/>
  <c r="CT213" i="3"/>
  <c r="CS213" i="3"/>
  <c r="GN213" i="3" s="1"/>
  <c r="CR213" i="3"/>
  <c r="CQ213" i="3"/>
  <c r="GL213" i="3" s="1"/>
  <c r="CP213" i="3"/>
  <c r="GJ213" i="3" s="1"/>
  <c r="GK213" i="3" s="1"/>
  <c r="CO213" i="3"/>
  <c r="DZ213" i="3" s="1"/>
  <c r="CN213" i="3"/>
  <c r="DY213" i="3" s="1"/>
  <c r="CM213" i="3"/>
  <c r="DX213" i="3" s="1"/>
  <c r="CL213" i="3"/>
  <c r="CG213" i="3" a="1"/>
  <c r="CG213" i="3" s="1"/>
  <c r="AW35" i="3"/>
  <c r="AV35" i="3"/>
  <c r="J35" i="3"/>
  <c r="G35" i="3"/>
  <c r="HX212" i="3" a="1"/>
  <c r="HX212" i="3" s="1"/>
  <c r="IW212" i="3" s="1"/>
  <c r="HW212" i="3" a="1"/>
  <c r="HW212" i="3" s="1"/>
  <c r="IV212" i="3" s="1"/>
  <c r="HV212" i="3" a="1"/>
  <c r="HV212" i="3" s="1"/>
  <c r="IU212" i="3" s="1"/>
  <c r="HU212" i="3" a="1"/>
  <c r="HU212" i="3" s="1"/>
  <c r="IT212" i="3" s="1"/>
  <c r="HT212" i="3" a="1"/>
  <c r="HT212" i="3" s="1"/>
  <c r="IS212" i="3" s="1"/>
  <c r="HS212" i="3" a="1"/>
  <c r="HS212" i="3" s="1"/>
  <c r="IR212" i="3" s="1"/>
  <c r="HR212" i="3" a="1"/>
  <c r="HR212" i="3" s="1"/>
  <c r="IQ212" i="3" s="1"/>
  <c r="HQ212" i="3" a="1"/>
  <c r="HQ212" i="3" s="1"/>
  <c r="IP212" i="3" s="1"/>
  <c r="HP212" i="3" a="1"/>
  <c r="HP212" i="3" s="1"/>
  <c r="IO212" i="3" s="1"/>
  <c r="HL212" i="3"/>
  <c r="HJ212" i="3"/>
  <c r="HH212" i="3"/>
  <c r="HI212" i="3" s="1"/>
  <c r="HB212" i="3"/>
  <c r="HA212" i="3"/>
  <c r="GZ212" i="3"/>
  <c r="GY212" i="3"/>
  <c r="GX212" i="3"/>
  <c r="GW212" i="3"/>
  <c r="GV212" i="3"/>
  <c r="GU212" i="3"/>
  <c r="GT212" i="3"/>
  <c r="HC212" i="3" s="1"/>
  <c r="GP212" i="3"/>
  <c r="GJ212" i="3"/>
  <c r="GK212" i="3" s="1"/>
  <c r="GI212" i="3"/>
  <c r="GH212" i="3"/>
  <c r="GG212" i="3"/>
  <c r="GF212" i="3"/>
  <c r="GE212" i="3"/>
  <c r="GB212" i="3"/>
  <c r="GA212" i="3"/>
  <c r="FZ212" i="3"/>
  <c r="FY212" i="3"/>
  <c r="FW212" i="3"/>
  <c r="FV212" i="3"/>
  <c r="FU212" i="3"/>
  <c r="FT212" i="3"/>
  <c r="FS212" i="3"/>
  <c r="FR212" i="3"/>
  <c r="FQ212" i="3"/>
  <c r="FP212" i="3"/>
  <c r="FJ212" i="3"/>
  <c r="FM212" i="3" s="1"/>
  <c r="FI212" i="3"/>
  <c r="FL212" i="3" s="1"/>
  <c r="FH212" i="3"/>
  <c r="FK212" i="3" s="1"/>
  <c r="FG212" i="3"/>
  <c r="FF212" i="3"/>
  <c r="FE212" i="3"/>
  <c r="FO212" i="3" s="1"/>
  <c r="FD212" i="3"/>
  <c r="FB212" i="3"/>
  <c r="FA212" i="3"/>
  <c r="EZ212" i="3"/>
  <c r="EY212" i="3"/>
  <c r="EX212" i="3"/>
  <c r="EW212" i="3"/>
  <c r="EV212" i="3"/>
  <c r="EU212" i="3"/>
  <c r="ET212" i="3"/>
  <c r="ES212" i="3"/>
  <c r="ER212" i="3"/>
  <c r="EQ212" i="3"/>
  <c r="EP212" i="3"/>
  <c r="EO212" i="3"/>
  <c r="EN212" i="3"/>
  <c r="EM212" i="3"/>
  <c r="EL212" i="3"/>
  <c r="EK212" i="3"/>
  <c r="EJ212" i="3"/>
  <c r="EI212" i="3"/>
  <c r="EH212" i="3"/>
  <c r="EG212" i="3"/>
  <c r="EF212" i="3"/>
  <c r="EE212" i="3"/>
  <c r="ED212" i="3"/>
  <c r="EC212" i="3"/>
  <c r="EB212" i="3"/>
  <c r="EA212" i="3"/>
  <c r="DU212" i="3"/>
  <c r="DT212" i="3"/>
  <c r="DS212" i="3"/>
  <c r="DR212" i="3"/>
  <c r="DQ212" i="3"/>
  <c r="DP212" i="3"/>
  <c r="DO212" i="3"/>
  <c r="DN212" i="3"/>
  <c r="DK212" i="3"/>
  <c r="DJ212" i="3"/>
  <c r="DI212" i="3"/>
  <c r="DH212" i="3"/>
  <c r="DG212" i="3"/>
  <c r="DF212" i="3"/>
  <c r="DE212" i="3"/>
  <c r="DD212" i="3"/>
  <c r="DB212" i="3"/>
  <c r="DA212" i="3"/>
  <c r="CV212" i="3"/>
  <c r="CU212" i="3"/>
  <c r="CT212" i="3"/>
  <c r="CS212" i="3"/>
  <c r="GN212" i="3" s="1"/>
  <c r="CR212" i="3"/>
  <c r="GM212" i="3" s="1"/>
  <c r="CQ212" i="3"/>
  <c r="GL212" i="3" s="1"/>
  <c r="CP212" i="3"/>
  <c r="CO212" i="3"/>
  <c r="DZ212" i="3" s="1"/>
  <c r="CN212" i="3"/>
  <c r="DY212" i="3" s="1"/>
  <c r="CM212" i="3"/>
  <c r="DX212" i="3" s="1"/>
  <c r="CL212" i="3"/>
  <c r="DW212" i="3" s="1"/>
  <c r="CG212" i="3" a="1"/>
  <c r="CG212" i="3" s="1"/>
  <c r="AW159" i="3"/>
  <c r="AV159" i="3"/>
  <c r="J159" i="3"/>
  <c r="G159" i="3"/>
  <c r="HX211" i="3" a="1"/>
  <c r="HX211" i="3" s="1"/>
  <c r="IW211" i="3" s="1"/>
  <c r="HW211" i="3" a="1"/>
  <c r="HW211" i="3" s="1"/>
  <c r="IV211" i="3" s="1"/>
  <c r="HV211" i="3" a="1"/>
  <c r="HV211" i="3" s="1"/>
  <c r="IU211" i="3" s="1"/>
  <c r="HU211" i="3" a="1"/>
  <c r="HU211" i="3" s="1"/>
  <c r="IT211" i="3" s="1"/>
  <c r="HT211" i="3" a="1"/>
  <c r="HT211" i="3" s="1"/>
  <c r="IS211" i="3" s="1"/>
  <c r="HS211" i="3" a="1"/>
  <c r="HS211" i="3" s="1"/>
  <c r="IR211" i="3" s="1"/>
  <c r="HR211" i="3" a="1"/>
  <c r="HR211" i="3" s="1"/>
  <c r="IQ211" i="3" s="1"/>
  <c r="HQ211" i="3" a="1"/>
  <c r="HQ211" i="3" s="1"/>
  <c r="IP211" i="3" s="1"/>
  <c r="HP211" i="3" a="1"/>
  <c r="HP211" i="3" s="1"/>
  <c r="IO211" i="3" s="1"/>
  <c r="HL211" i="3"/>
  <c r="HJ211" i="3"/>
  <c r="HH211" i="3"/>
  <c r="HB211" i="3"/>
  <c r="HA211" i="3"/>
  <c r="GZ211" i="3"/>
  <c r="HC211" i="3" s="1"/>
  <c r="GY211" i="3"/>
  <c r="GX211" i="3"/>
  <c r="GW211" i="3"/>
  <c r="GV211" i="3"/>
  <c r="GU211" i="3"/>
  <c r="GT211" i="3"/>
  <c r="GP211" i="3"/>
  <c r="GN211" i="3"/>
  <c r="GM211" i="3"/>
  <c r="GL211" i="3"/>
  <c r="GI211" i="3"/>
  <c r="GH211" i="3"/>
  <c r="GG211" i="3"/>
  <c r="GF211" i="3"/>
  <c r="GE211" i="3"/>
  <c r="GB211" i="3"/>
  <c r="GA211" i="3"/>
  <c r="FZ211" i="3"/>
  <c r="FY211" i="3"/>
  <c r="FW211" i="3"/>
  <c r="FV211" i="3"/>
  <c r="FU211" i="3"/>
  <c r="FT211" i="3"/>
  <c r="FS211" i="3"/>
  <c r="FR211" i="3"/>
  <c r="FQ211" i="3"/>
  <c r="FP211" i="3"/>
  <c r="FO211" i="3"/>
  <c r="FN211" i="3"/>
  <c r="FL211" i="3"/>
  <c r="FK211" i="3"/>
  <c r="FJ211" i="3"/>
  <c r="FM211" i="3" s="1"/>
  <c r="FI211" i="3"/>
  <c r="FH211" i="3"/>
  <c r="FG211" i="3"/>
  <c r="FF211" i="3"/>
  <c r="FE211" i="3"/>
  <c r="FD211" i="3"/>
  <c r="FB211" i="3"/>
  <c r="FA211" i="3"/>
  <c r="EZ211" i="3"/>
  <c r="EY211" i="3"/>
  <c r="EX211" i="3"/>
  <c r="EW211" i="3"/>
  <c r="EV211" i="3"/>
  <c r="EU211" i="3"/>
  <c r="ET211" i="3"/>
  <c r="ES211" i="3"/>
  <c r="ER211" i="3"/>
  <c r="EQ211" i="3"/>
  <c r="EP211" i="3"/>
  <c r="EO211" i="3"/>
  <c r="EN211" i="3"/>
  <c r="EM211" i="3"/>
  <c r="EL211" i="3"/>
  <c r="EK211" i="3"/>
  <c r="EJ211" i="3"/>
  <c r="EI211" i="3"/>
  <c r="EH211" i="3"/>
  <c r="EG211" i="3"/>
  <c r="EF211" i="3"/>
  <c r="EE211" i="3"/>
  <c r="ED211" i="3"/>
  <c r="EC211" i="3"/>
  <c r="EB211" i="3"/>
  <c r="EA211" i="3"/>
  <c r="DU211" i="3"/>
  <c r="DT211" i="3"/>
  <c r="DS211" i="3"/>
  <c r="DR211" i="3"/>
  <c r="DQ211" i="3"/>
  <c r="DP211" i="3"/>
  <c r="DO211" i="3"/>
  <c r="DN211" i="3"/>
  <c r="DK211" i="3"/>
  <c r="DJ211" i="3"/>
  <c r="DI211" i="3"/>
  <c r="DH211" i="3"/>
  <c r="DG211" i="3"/>
  <c r="DF211" i="3"/>
  <c r="DE211" i="3"/>
  <c r="DD211" i="3"/>
  <c r="DB211" i="3"/>
  <c r="DA211" i="3"/>
  <c r="CV211" i="3"/>
  <c r="CU211" i="3"/>
  <c r="CT211" i="3"/>
  <c r="CS211" i="3"/>
  <c r="CR211" i="3"/>
  <c r="CQ211" i="3"/>
  <c r="CP211" i="3"/>
  <c r="GJ211" i="3" s="1"/>
  <c r="GK211" i="3" s="1"/>
  <c r="CO211" i="3"/>
  <c r="DZ211" i="3" s="1"/>
  <c r="CN211" i="3"/>
  <c r="DY211" i="3" s="1"/>
  <c r="CM211" i="3"/>
  <c r="DX211" i="3" s="1"/>
  <c r="CL211" i="3"/>
  <c r="DW211" i="3" s="1"/>
  <c r="CG211" i="3" a="1"/>
  <c r="CG211" i="3" s="1"/>
  <c r="AW158" i="3"/>
  <c r="AV158" i="3"/>
  <c r="J158" i="3"/>
  <c r="G158" i="3"/>
  <c r="IQ210" i="3"/>
  <c r="IP210" i="3"/>
  <c r="IL210" i="3"/>
  <c r="HX210" i="3"/>
  <c r="IW210" i="3" s="1"/>
  <c r="HX210" i="3" a="1"/>
  <c r="HW210" i="3"/>
  <c r="IV210" i="3" s="1"/>
  <c r="HW210" i="3" a="1"/>
  <c r="HV210" i="3" a="1"/>
  <c r="HV210" i="3" s="1"/>
  <c r="IU210" i="3" s="1"/>
  <c r="HU210" i="3" a="1"/>
  <c r="HU210" i="3" s="1"/>
  <c r="IT210" i="3" s="1"/>
  <c r="HT210" i="3" a="1"/>
  <c r="HT210" i="3" s="1"/>
  <c r="IS210" i="3" s="1"/>
  <c r="HS210" i="3"/>
  <c r="IR210" i="3" s="1"/>
  <c r="HS210" i="3" a="1"/>
  <c r="HR210" i="3"/>
  <c r="HR210" i="3" a="1"/>
  <c r="HQ210" i="3"/>
  <c r="HQ210" i="3" a="1"/>
  <c r="HP210" i="3" a="1"/>
  <c r="HP210" i="3" s="1"/>
  <c r="IO210" i="3" s="1"/>
  <c r="HL210" i="3"/>
  <c r="HJ210" i="3"/>
  <c r="HH210" i="3"/>
  <c r="HI210" i="3" s="1"/>
  <c r="HB210" i="3"/>
  <c r="HA210" i="3"/>
  <c r="GZ210" i="3"/>
  <c r="GY210" i="3"/>
  <c r="GX210" i="3"/>
  <c r="GW210" i="3"/>
  <c r="GV210" i="3"/>
  <c r="GU210" i="3"/>
  <c r="HC210" i="3" s="1"/>
  <c r="GT210" i="3"/>
  <c r="GP210" i="3"/>
  <c r="GI210" i="3"/>
  <c r="GH210" i="3"/>
  <c r="GG210" i="3"/>
  <c r="GF210" i="3"/>
  <c r="GE210" i="3"/>
  <c r="GD210" i="3"/>
  <c r="GC210" i="3"/>
  <c r="GB210" i="3"/>
  <c r="GA210" i="3"/>
  <c r="FZ210" i="3"/>
  <c r="FY210" i="3"/>
  <c r="FX210" i="3"/>
  <c r="FW210" i="3"/>
  <c r="FV210" i="3"/>
  <c r="FU210" i="3"/>
  <c r="FT210" i="3"/>
  <c r="FS210" i="3"/>
  <c r="FR210" i="3"/>
  <c r="FQ210" i="3"/>
  <c r="FN210" i="3"/>
  <c r="FJ210" i="3"/>
  <c r="FM210" i="3" s="1"/>
  <c r="FI210" i="3"/>
  <c r="FL210" i="3" s="1"/>
  <c r="FH210" i="3"/>
  <c r="FK210" i="3" s="1"/>
  <c r="FG210" i="3"/>
  <c r="FF210" i="3"/>
  <c r="FP210" i="3" s="1"/>
  <c r="FE210" i="3"/>
  <c r="FO210" i="3" s="1"/>
  <c r="FD210" i="3"/>
  <c r="FC210" i="3"/>
  <c r="FB210" i="3"/>
  <c r="FA210" i="3"/>
  <c r="EZ210" i="3"/>
  <c r="EY210" i="3"/>
  <c r="EX210" i="3"/>
  <c r="EW210" i="3"/>
  <c r="EV210" i="3"/>
  <c r="EU210" i="3"/>
  <c r="ET210" i="3"/>
  <c r="ES210" i="3"/>
  <c r="ER210" i="3"/>
  <c r="EQ210" i="3"/>
  <c r="EP210" i="3"/>
  <c r="EO210" i="3"/>
  <c r="EN210" i="3"/>
  <c r="EM210" i="3"/>
  <c r="EL210" i="3"/>
  <c r="EK210" i="3"/>
  <c r="EJ210" i="3"/>
  <c r="EI210" i="3"/>
  <c r="EH210" i="3"/>
  <c r="EG210" i="3"/>
  <c r="EF210" i="3"/>
  <c r="EE210" i="3"/>
  <c r="ED210" i="3"/>
  <c r="EC210" i="3"/>
  <c r="EB210" i="3"/>
  <c r="EA210" i="3"/>
  <c r="DY210" i="3"/>
  <c r="DX210" i="3"/>
  <c r="DW210" i="3"/>
  <c r="DV210" i="3"/>
  <c r="DU210" i="3"/>
  <c r="DT210" i="3"/>
  <c r="DS210" i="3"/>
  <c r="DR210" i="3"/>
  <c r="DQ210" i="3"/>
  <c r="DP210" i="3"/>
  <c r="DO210" i="3"/>
  <c r="DN210" i="3"/>
  <c r="DK210" i="3"/>
  <c r="DJ210" i="3"/>
  <c r="DI210" i="3"/>
  <c r="DH210" i="3"/>
  <c r="DG210" i="3"/>
  <c r="DF210" i="3"/>
  <c r="DE210" i="3"/>
  <c r="DD210" i="3"/>
  <c r="DC210" i="3"/>
  <c r="DB210" i="3"/>
  <c r="DA210" i="3"/>
  <c r="CV210" i="3"/>
  <c r="CU210" i="3"/>
  <c r="CT210" i="3"/>
  <c r="CS210" i="3"/>
  <c r="GN210" i="3" s="1"/>
  <c r="CR210" i="3"/>
  <c r="GM210" i="3" s="1"/>
  <c r="CQ210" i="3"/>
  <c r="GL210" i="3" s="1"/>
  <c r="CP210" i="3"/>
  <c r="GJ210" i="3" s="1"/>
  <c r="GK210" i="3" s="1"/>
  <c r="CO210" i="3"/>
  <c r="DZ210" i="3" s="1"/>
  <c r="CN210" i="3"/>
  <c r="CM210" i="3"/>
  <c r="CL210" i="3"/>
  <c r="CG210" i="3" a="1"/>
  <c r="CG210" i="3" s="1"/>
  <c r="AW30" i="3"/>
  <c r="AV30" i="3"/>
  <c r="J30" i="3"/>
  <c r="G30" i="3"/>
  <c r="IL209" i="3"/>
  <c r="HX209" i="3" a="1"/>
  <c r="HX209" i="3" s="1"/>
  <c r="IW209" i="3" s="1"/>
  <c r="HW209" i="3" a="1"/>
  <c r="HW209" i="3" s="1"/>
  <c r="IV209" i="3" s="1"/>
  <c r="HV209" i="3" a="1"/>
  <c r="HV209" i="3" s="1"/>
  <c r="IU209" i="3" s="1"/>
  <c r="HU209" i="3" a="1"/>
  <c r="HU209" i="3" s="1"/>
  <c r="IT209" i="3" s="1"/>
  <c r="HT209" i="3" a="1"/>
  <c r="HT209" i="3" s="1"/>
  <c r="IS209" i="3" s="1"/>
  <c r="HS209" i="3"/>
  <c r="IR209" i="3" s="1"/>
  <c r="HS209" i="3" a="1"/>
  <c r="HR209" i="3" a="1"/>
  <c r="HR209" i="3" s="1"/>
  <c r="IQ209" i="3" s="1"/>
  <c r="HQ209" i="3" a="1"/>
  <c r="HQ209" i="3" s="1"/>
  <c r="IP209" i="3" s="1"/>
  <c r="HP209" i="3" a="1"/>
  <c r="HP209" i="3" s="1"/>
  <c r="IO209" i="3" s="1"/>
  <c r="HL209" i="3"/>
  <c r="HJ209" i="3"/>
  <c r="HH209" i="3"/>
  <c r="HB209" i="3"/>
  <c r="HA209" i="3"/>
  <c r="GZ209" i="3"/>
  <c r="GY209" i="3"/>
  <c r="GX209" i="3"/>
  <c r="GW209" i="3"/>
  <c r="GV209" i="3"/>
  <c r="GU209" i="3"/>
  <c r="GT209" i="3"/>
  <c r="HC209" i="3" s="1"/>
  <c r="GP209" i="3"/>
  <c r="GI209" i="3"/>
  <c r="GH209" i="3"/>
  <c r="GG209" i="3"/>
  <c r="GF209" i="3"/>
  <c r="GE209" i="3"/>
  <c r="GD209" i="3"/>
  <c r="GC209" i="3"/>
  <c r="GB209" i="3"/>
  <c r="GA209" i="3"/>
  <c r="FZ209" i="3"/>
  <c r="FY209" i="3"/>
  <c r="FX209" i="3"/>
  <c r="FW209" i="3"/>
  <c r="FV209" i="3"/>
  <c r="FU209" i="3"/>
  <c r="FT209" i="3"/>
  <c r="FS209" i="3"/>
  <c r="FR209" i="3"/>
  <c r="FQ209" i="3"/>
  <c r="FO209" i="3"/>
  <c r="FN209" i="3"/>
  <c r="FJ209" i="3"/>
  <c r="FM209" i="3" s="1"/>
  <c r="FI209" i="3"/>
  <c r="FL209" i="3" s="1"/>
  <c r="FH209" i="3"/>
  <c r="FK209" i="3" s="1"/>
  <c r="FG209" i="3"/>
  <c r="FF209" i="3"/>
  <c r="FP209" i="3" s="1"/>
  <c r="FE209" i="3"/>
  <c r="FD209" i="3"/>
  <c r="FC209" i="3"/>
  <c r="FB209" i="3"/>
  <c r="FA209" i="3"/>
  <c r="EZ209" i="3"/>
  <c r="EY209" i="3"/>
  <c r="EX209" i="3"/>
  <c r="EW209" i="3"/>
  <c r="EV209" i="3"/>
  <c r="EU209" i="3"/>
  <c r="ET209" i="3"/>
  <c r="ES209" i="3"/>
  <c r="ER209" i="3"/>
  <c r="EQ209" i="3"/>
  <c r="EP209" i="3"/>
  <c r="EO209" i="3"/>
  <c r="EN209" i="3"/>
  <c r="EM209" i="3"/>
  <c r="EL209" i="3"/>
  <c r="EK209" i="3"/>
  <c r="EJ209" i="3"/>
  <c r="EI209" i="3"/>
  <c r="EH209" i="3"/>
  <c r="EG209" i="3"/>
  <c r="EF209" i="3"/>
  <c r="EE209" i="3"/>
  <c r="ED209" i="3"/>
  <c r="EC209" i="3"/>
  <c r="EB209" i="3"/>
  <c r="EA209" i="3"/>
  <c r="DY209" i="3"/>
  <c r="DX209" i="3"/>
  <c r="DV209" i="3"/>
  <c r="DU209" i="3"/>
  <c r="DT209" i="3"/>
  <c r="DS209" i="3"/>
  <c r="DR209" i="3"/>
  <c r="DQ209" i="3"/>
  <c r="DP209" i="3"/>
  <c r="DO209" i="3"/>
  <c r="DN209" i="3"/>
  <c r="DK209" i="3"/>
  <c r="DJ209" i="3"/>
  <c r="DI209" i="3"/>
  <c r="DH209" i="3"/>
  <c r="DG209" i="3"/>
  <c r="DF209" i="3"/>
  <c r="DE209" i="3"/>
  <c r="DD209" i="3"/>
  <c r="DC209" i="3"/>
  <c r="DB209" i="3"/>
  <c r="DA209" i="3"/>
  <c r="CV209" i="3"/>
  <c r="CU209" i="3"/>
  <c r="CT209" i="3"/>
  <c r="CS209" i="3"/>
  <c r="GN209" i="3" s="1"/>
  <c r="CR209" i="3"/>
  <c r="GM209" i="3" s="1"/>
  <c r="CQ209" i="3"/>
  <c r="GL209" i="3" s="1"/>
  <c r="CP209" i="3"/>
  <c r="GJ209" i="3" s="1"/>
  <c r="GK209" i="3" s="1"/>
  <c r="CO209" i="3"/>
  <c r="DZ209" i="3" s="1"/>
  <c r="CN209" i="3"/>
  <c r="CM209" i="3"/>
  <c r="CL209" i="3"/>
  <c r="DW209" i="3" s="1"/>
  <c r="CG209" i="3" a="1"/>
  <c r="CG209" i="3" s="1"/>
  <c r="AW149" i="3"/>
  <c r="AV149" i="3"/>
  <c r="J149" i="3"/>
  <c r="HI209" i="3" s="1"/>
  <c r="G149" i="3"/>
  <c r="IR208" i="3"/>
  <c r="IQ208" i="3"/>
  <c r="IL208" i="3"/>
  <c r="HX208" i="3"/>
  <c r="IW208" i="3" s="1"/>
  <c r="HX208" i="3" a="1"/>
  <c r="HW208" i="3" a="1"/>
  <c r="HW208" i="3" s="1"/>
  <c r="IV208" i="3" s="1"/>
  <c r="HV208" i="3" a="1"/>
  <c r="HV208" i="3" s="1"/>
  <c r="IU208" i="3" s="1"/>
  <c r="HU208" i="3" a="1"/>
  <c r="HU208" i="3" s="1"/>
  <c r="IT208" i="3" s="1"/>
  <c r="HT208" i="3" a="1"/>
  <c r="HT208" i="3" s="1"/>
  <c r="IS208" i="3" s="1"/>
  <c r="HS208" i="3"/>
  <c r="HS208" i="3" a="1"/>
  <c r="HR208" i="3"/>
  <c r="HR208" i="3" a="1"/>
  <c r="HQ208" i="3" a="1"/>
  <c r="HQ208" i="3" s="1"/>
  <c r="IP208" i="3" s="1"/>
  <c r="HP208" i="3" a="1"/>
  <c r="HP208" i="3" s="1"/>
  <c r="IO208" i="3" s="1"/>
  <c r="HL208" i="3"/>
  <c r="HJ208" i="3"/>
  <c r="HH208" i="3"/>
  <c r="HB208" i="3"/>
  <c r="HA208" i="3"/>
  <c r="GZ208" i="3"/>
  <c r="GY208" i="3"/>
  <c r="GX208" i="3"/>
  <c r="GW208" i="3"/>
  <c r="GV208" i="3"/>
  <c r="HC208" i="3" s="1"/>
  <c r="GU208" i="3"/>
  <c r="GT208" i="3"/>
  <c r="GP208" i="3"/>
  <c r="GI208" i="3"/>
  <c r="GH208" i="3"/>
  <c r="GG208" i="3"/>
  <c r="GF208" i="3"/>
  <c r="GE208" i="3"/>
  <c r="GD208" i="3"/>
  <c r="GC208" i="3"/>
  <c r="GB208" i="3"/>
  <c r="GA208" i="3"/>
  <c r="FZ208" i="3"/>
  <c r="FY208" i="3"/>
  <c r="FX208" i="3"/>
  <c r="FW208" i="3"/>
  <c r="FV208" i="3"/>
  <c r="FU208" i="3"/>
  <c r="FT208" i="3"/>
  <c r="FS208" i="3"/>
  <c r="FR208" i="3"/>
  <c r="FQ208" i="3"/>
  <c r="FP208" i="3"/>
  <c r="FO208" i="3"/>
  <c r="FN208" i="3"/>
  <c r="FK208" i="3"/>
  <c r="FJ208" i="3"/>
  <c r="FM208" i="3" s="1"/>
  <c r="FI208" i="3"/>
  <c r="FL208" i="3" s="1"/>
  <c r="FH208" i="3"/>
  <c r="FG208" i="3"/>
  <c r="FF208" i="3"/>
  <c r="FE208" i="3"/>
  <c r="FD208" i="3"/>
  <c r="FC208" i="3"/>
  <c r="FB208" i="3"/>
  <c r="FA208" i="3"/>
  <c r="EZ208" i="3"/>
  <c r="EY208" i="3"/>
  <c r="EX208" i="3"/>
  <c r="EW208" i="3"/>
  <c r="EV208" i="3"/>
  <c r="EU208" i="3"/>
  <c r="ET208" i="3"/>
  <c r="ES208" i="3"/>
  <c r="ER208" i="3"/>
  <c r="EQ208" i="3"/>
  <c r="EP208" i="3"/>
  <c r="EO208" i="3"/>
  <c r="EN208" i="3"/>
  <c r="EM208" i="3"/>
  <c r="EL208" i="3"/>
  <c r="EK208" i="3"/>
  <c r="EJ208" i="3"/>
  <c r="EI208" i="3"/>
  <c r="EH208" i="3"/>
  <c r="EG208" i="3"/>
  <c r="EF208" i="3"/>
  <c r="EE208" i="3"/>
  <c r="ED208" i="3"/>
  <c r="EC208" i="3"/>
  <c r="EB208" i="3"/>
  <c r="EA208" i="3"/>
  <c r="DW208" i="3"/>
  <c r="DV208" i="3"/>
  <c r="DU208" i="3"/>
  <c r="DT208" i="3"/>
  <c r="DS208" i="3"/>
  <c r="DR208" i="3"/>
  <c r="DQ208" i="3"/>
  <c r="DP208" i="3"/>
  <c r="DO208" i="3"/>
  <c r="DN208" i="3"/>
  <c r="DK208" i="3"/>
  <c r="DJ208" i="3"/>
  <c r="DI208" i="3"/>
  <c r="DH208" i="3"/>
  <c r="DG208" i="3"/>
  <c r="DF208" i="3"/>
  <c r="DE208" i="3"/>
  <c r="DD208" i="3"/>
  <c r="DC208" i="3"/>
  <c r="DB208" i="3"/>
  <c r="DA208" i="3"/>
  <c r="CV208" i="3"/>
  <c r="CU208" i="3"/>
  <c r="CT208" i="3"/>
  <c r="CS208" i="3"/>
  <c r="GN208" i="3" s="1"/>
  <c r="CR208" i="3"/>
  <c r="GM208" i="3" s="1"/>
  <c r="CQ208" i="3"/>
  <c r="GL208" i="3" s="1"/>
  <c r="CP208" i="3"/>
  <c r="GJ208" i="3" s="1"/>
  <c r="GK208" i="3" s="1"/>
  <c r="CO208" i="3"/>
  <c r="DZ208" i="3" s="1"/>
  <c r="CN208" i="3"/>
  <c r="DY208" i="3" s="1"/>
  <c r="CM208" i="3"/>
  <c r="DX208" i="3" s="1"/>
  <c r="CL208" i="3"/>
  <c r="CG208" i="3" a="1"/>
  <c r="CG208" i="3" s="1"/>
  <c r="AW148" i="3"/>
  <c r="AV148" i="3"/>
  <c r="J148" i="3"/>
  <c r="HI208" i="3" s="1"/>
  <c r="G148" i="3"/>
  <c r="IR207" i="3"/>
  <c r="IL207" i="3"/>
  <c r="HX207" i="3" a="1"/>
  <c r="HX207" i="3" s="1"/>
  <c r="IW207" i="3" s="1"/>
  <c r="HW207" i="3" a="1"/>
  <c r="HW207" i="3" s="1"/>
  <c r="IV207" i="3" s="1"/>
  <c r="HV207" i="3" a="1"/>
  <c r="HV207" i="3" s="1"/>
  <c r="IU207" i="3" s="1"/>
  <c r="HU207" i="3" a="1"/>
  <c r="HU207" i="3" s="1"/>
  <c r="IT207" i="3" s="1"/>
  <c r="HT207" i="3"/>
  <c r="IS207" i="3" s="1"/>
  <c r="HT207" i="3" a="1"/>
  <c r="HS207" i="3"/>
  <c r="HS207" i="3" a="1"/>
  <c r="HR207" i="3" a="1"/>
  <c r="HR207" i="3" s="1"/>
  <c r="IQ207" i="3" s="1"/>
  <c r="HQ207" i="3" a="1"/>
  <c r="HQ207" i="3" s="1"/>
  <c r="IP207" i="3" s="1"/>
  <c r="HP207" i="3" a="1"/>
  <c r="HP207" i="3" s="1"/>
  <c r="IO207" i="3" s="1"/>
  <c r="HL207" i="3"/>
  <c r="HJ207" i="3"/>
  <c r="HH207" i="3"/>
  <c r="HI207" i="3" s="1"/>
  <c r="HB207" i="3"/>
  <c r="HA207" i="3"/>
  <c r="GZ207" i="3"/>
  <c r="GY207" i="3"/>
  <c r="GX207" i="3"/>
  <c r="GW207" i="3"/>
  <c r="HC207" i="3" s="1"/>
  <c r="GV207" i="3"/>
  <c r="GU207" i="3"/>
  <c r="GT207" i="3"/>
  <c r="GP207" i="3"/>
  <c r="GJ207" i="3"/>
  <c r="GK207" i="3" s="1"/>
  <c r="GI207" i="3"/>
  <c r="GH207" i="3"/>
  <c r="GG207" i="3"/>
  <c r="GF207" i="3"/>
  <c r="GE207" i="3"/>
  <c r="GD207" i="3"/>
  <c r="GC207" i="3"/>
  <c r="GB207" i="3"/>
  <c r="GA207" i="3"/>
  <c r="FZ207" i="3"/>
  <c r="FY207" i="3"/>
  <c r="FX207" i="3"/>
  <c r="FW207" i="3"/>
  <c r="FV207" i="3"/>
  <c r="FU207" i="3"/>
  <c r="FT207" i="3"/>
  <c r="FS207" i="3"/>
  <c r="FR207" i="3"/>
  <c r="FQ207" i="3"/>
  <c r="FP207" i="3"/>
  <c r="FO207" i="3"/>
  <c r="FN207" i="3"/>
  <c r="FL207" i="3"/>
  <c r="FK207" i="3"/>
  <c r="FJ207" i="3"/>
  <c r="FM207" i="3" s="1"/>
  <c r="FI207" i="3"/>
  <c r="FH207" i="3"/>
  <c r="FG207" i="3"/>
  <c r="FF207" i="3"/>
  <c r="FE207" i="3"/>
  <c r="FD207" i="3"/>
  <c r="FC207" i="3"/>
  <c r="FB207" i="3"/>
  <c r="FA207" i="3"/>
  <c r="EZ207" i="3"/>
  <c r="EY207" i="3"/>
  <c r="EX207" i="3"/>
  <c r="EW207" i="3"/>
  <c r="EV207" i="3"/>
  <c r="EU207" i="3"/>
  <c r="ET207" i="3"/>
  <c r="ES207" i="3"/>
  <c r="ER207" i="3"/>
  <c r="EQ207" i="3"/>
  <c r="EP207" i="3"/>
  <c r="EO207" i="3"/>
  <c r="EN207" i="3"/>
  <c r="EM207" i="3"/>
  <c r="EL207" i="3"/>
  <c r="EK207" i="3"/>
  <c r="EJ207" i="3"/>
  <c r="EI207" i="3"/>
  <c r="EH207" i="3"/>
  <c r="EG207" i="3"/>
  <c r="EF207" i="3"/>
  <c r="EE207" i="3"/>
  <c r="ED207" i="3"/>
  <c r="EC207" i="3"/>
  <c r="EB207" i="3"/>
  <c r="EA207" i="3"/>
  <c r="DZ207" i="3"/>
  <c r="DY207" i="3"/>
  <c r="DV207" i="3"/>
  <c r="DU207" i="3"/>
  <c r="DT207" i="3"/>
  <c r="DS207" i="3"/>
  <c r="DR207" i="3"/>
  <c r="DQ207" i="3"/>
  <c r="DP207" i="3"/>
  <c r="DO207" i="3"/>
  <c r="DN207" i="3"/>
  <c r="DK207" i="3"/>
  <c r="DJ207" i="3"/>
  <c r="DI207" i="3"/>
  <c r="DH207" i="3"/>
  <c r="DG207" i="3"/>
  <c r="DF207" i="3"/>
  <c r="DE207" i="3"/>
  <c r="DD207" i="3"/>
  <c r="DC207" i="3"/>
  <c r="DB207" i="3"/>
  <c r="DA207" i="3"/>
  <c r="CV207" i="3"/>
  <c r="CU207" i="3"/>
  <c r="CT207" i="3"/>
  <c r="CS207" i="3"/>
  <c r="GN207" i="3" s="1"/>
  <c r="CR207" i="3"/>
  <c r="GM207" i="3" s="1"/>
  <c r="CQ207" i="3"/>
  <c r="GL207" i="3" s="1"/>
  <c r="CP207" i="3"/>
  <c r="CO207" i="3"/>
  <c r="CN207" i="3"/>
  <c r="CM207" i="3"/>
  <c r="DX207" i="3" s="1"/>
  <c r="CL207" i="3"/>
  <c r="DW207" i="3" s="1"/>
  <c r="CG207" i="3" a="1"/>
  <c r="CG207" i="3" s="1"/>
  <c r="AW31" i="3"/>
  <c r="AV31" i="3"/>
  <c r="J31" i="3"/>
  <c r="G31" i="3"/>
  <c r="HX206" i="3" a="1"/>
  <c r="HX206" i="3" s="1"/>
  <c r="IW206" i="3" s="1"/>
  <c r="HW206" i="3" a="1"/>
  <c r="HW206" i="3" s="1"/>
  <c r="IV206" i="3" s="1"/>
  <c r="HV206" i="3" a="1"/>
  <c r="HV206" i="3" s="1"/>
  <c r="IU206" i="3" s="1"/>
  <c r="HU206" i="3" a="1"/>
  <c r="HU206" i="3" s="1"/>
  <c r="IT206" i="3" s="1"/>
  <c r="HT206" i="3" a="1"/>
  <c r="HT206" i="3" s="1"/>
  <c r="IS206" i="3" s="1"/>
  <c r="HS206" i="3" a="1"/>
  <c r="HS206" i="3" s="1"/>
  <c r="IR206" i="3" s="1"/>
  <c r="HR206" i="3" a="1"/>
  <c r="HR206" i="3" s="1"/>
  <c r="IQ206" i="3" s="1"/>
  <c r="HQ206" i="3" a="1"/>
  <c r="HQ206" i="3" s="1"/>
  <c r="IP206" i="3" s="1"/>
  <c r="HP206" i="3" a="1"/>
  <c r="HP206" i="3" s="1"/>
  <c r="IO206" i="3" s="1"/>
  <c r="HL206" i="3"/>
  <c r="HJ206" i="3"/>
  <c r="HH206" i="3"/>
  <c r="HI206" i="3" s="1"/>
  <c r="HB206" i="3"/>
  <c r="HA206" i="3"/>
  <c r="GZ206" i="3"/>
  <c r="GY206" i="3"/>
  <c r="GX206" i="3"/>
  <c r="GW206" i="3"/>
  <c r="GV206" i="3"/>
  <c r="GU206" i="3"/>
  <c r="GT206" i="3"/>
  <c r="HC206" i="3" s="1"/>
  <c r="GP206" i="3"/>
  <c r="GI206" i="3"/>
  <c r="GH206" i="3"/>
  <c r="GG206" i="3"/>
  <c r="GF206" i="3"/>
  <c r="GE206" i="3"/>
  <c r="GB206" i="3"/>
  <c r="GA206" i="3"/>
  <c r="FZ206" i="3"/>
  <c r="FY206" i="3"/>
  <c r="FW206" i="3"/>
  <c r="FV206" i="3"/>
  <c r="FU206" i="3"/>
  <c r="FT206" i="3"/>
  <c r="FS206" i="3"/>
  <c r="FR206" i="3"/>
  <c r="FQ206" i="3"/>
  <c r="FP206" i="3"/>
  <c r="FJ206" i="3"/>
  <c r="FM206" i="3" s="1"/>
  <c r="FI206" i="3"/>
  <c r="FL206" i="3" s="1"/>
  <c r="FH206" i="3"/>
  <c r="FK206" i="3" s="1"/>
  <c r="FG206" i="3"/>
  <c r="FF206" i="3"/>
  <c r="FE206" i="3"/>
  <c r="FO206" i="3" s="1"/>
  <c r="FD206" i="3"/>
  <c r="FB206" i="3"/>
  <c r="FA206" i="3"/>
  <c r="EZ206" i="3"/>
  <c r="EY206" i="3"/>
  <c r="EX206" i="3"/>
  <c r="EW206" i="3"/>
  <c r="EV206" i="3"/>
  <c r="EU206" i="3"/>
  <c r="ET206" i="3"/>
  <c r="ES206" i="3"/>
  <c r="ER206" i="3"/>
  <c r="EQ206" i="3"/>
  <c r="EP206" i="3"/>
  <c r="EO206" i="3"/>
  <c r="EN206" i="3"/>
  <c r="EM206" i="3"/>
  <c r="EL206" i="3"/>
  <c r="EK206" i="3"/>
  <c r="EJ206" i="3"/>
  <c r="EI206" i="3"/>
  <c r="EH206" i="3"/>
  <c r="EG206" i="3"/>
  <c r="EF206" i="3"/>
  <c r="EE206" i="3"/>
  <c r="ED206" i="3"/>
  <c r="EC206" i="3"/>
  <c r="EB206" i="3"/>
  <c r="EA206" i="3"/>
  <c r="DU206" i="3"/>
  <c r="DT206" i="3"/>
  <c r="DS206" i="3"/>
  <c r="DR206" i="3"/>
  <c r="DQ206" i="3"/>
  <c r="DP206" i="3"/>
  <c r="DO206" i="3"/>
  <c r="DN206" i="3"/>
  <c r="DK206" i="3"/>
  <c r="DJ206" i="3"/>
  <c r="DI206" i="3"/>
  <c r="DH206" i="3"/>
  <c r="DG206" i="3"/>
  <c r="DF206" i="3"/>
  <c r="DE206" i="3"/>
  <c r="DD206" i="3"/>
  <c r="DB206" i="3"/>
  <c r="DA206" i="3"/>
  <c r="CV206" i="3"/>
  <c r="CU206" i="3"/>
  <c r="CT206" i="3"/>
  <c r="CS206" i="3"/>
  <c r="GN206" i="3" s="1"/>
  <c r="CR206" i="3"/>
  <c r="GM206" i="3" s="1"/>
  <c r="CQ206" i="3"/>
  <c r="GL206" i="3" s="1"/>
  <c r="CP206" i="3"/>
  <c r="GJ206" i="3" s="1"/>
  <c r="GK206" i="3" s="1"/>
  <c r="CO206" i="3"/>
  <c r="DZ206" i="3" s="1"/>
  <c r="CN206" i="3"/>
  <c r="DY206" i="3" s="1"/>
  <c r="CM206" i="3"/>
  <c r="DX206" i="3" s="1"/>
  <c r="CL206" i="3"/>
  <c r="DW206" i="3" s="1"/>
  <c r="CG206" i="3" a="1"/>
  <c r="CG206" i="3" s="1"/>
  <c r="AW117" i="3"/>
  <c r="AV117" i="3"/>
  <c r="J117" i="3"/>
  <c r="G117" i="3"/>
  <c r="IT205" i="3"/>
  <c r="IN205" i="3"/>
  <c r="IX205" i="3" s="1"/>
  <c r="IM205" i="3"/>
  <c r="IL205" i="3"/>
  <c r="HX205" i="3"/>
  <c r="IW205" i="3" s="1"/>
  <c r="HX205" i="3" a="1"/>
  <c r="HW205" i="3" a="1"/>
  <c r="HW205" i="3" s="1"/>
  <c r="IV205" i="3" s="1"/>
  <c r="HV205" i="3"/>
  <c r="IU205" i="3" s="1"/>
  <c r="HV205" i="3" a="1"/>
  <c r="HU205" i="3"/>
  <c r="HU205" i="3" a="1"/>
  <c r="HT205" i="3" a="1"/>
  <c r="HT205" i="3" s="1"/>
  <c r="IS205" i="3" s="1"/>
  <c r="HS205" i="3" a="1"/>
  <c r="HS205" i="3" s="1"/>
  <c r="IR205" i="3" s="1"/>
  <c r="HR205" i="3"/>
  <c r="IQ205" i="3" s="1"/>
  <c r="HR205" i="3" a="1"/>
  <c r="HQ205" i="3" a="1"/>
  <c r="HQ205" i="3" s="1"/>
  <c r="IP205" i="3" s="1"/>
  <c r="HP205" i="3"/>
  <c r="IO205" i="3" s="1"/>
  <c r="HP205" i="3" a="1"/>
  <c r="HL205" i="3"/>
  <c r="HJ205" i="3"/>
  <c r="HH205" i="3"/>
  <c r="HB205" i="3"/>
  <c r="HA205" i="3"/>
  <c r="GZ205" i="3"/>
  <c r="GY205" i="3"/>
  <c r="GX205" i="3"/>
  <c r="GW205" i="3"/>
  <c r="GV205" i="3"/>
  <c r="GU205" i="3"/>
  <c r="GT205" i="3"/>
  <c r="HC205" i="3" s="1"/>
  <c r="GP205" i="3"/>
  <c r="GN205" i="3"/>
  <c r="GI205" i="3"/>
  <c r="GH205" i="3"/>
  <c r="GG205" i="3"/>
  <c r="GF205" i="3"/>
  <c r="GE205" i="3"/>
  <c r="GD205" i="3"/>
  <c r="GC205" i="3"/>
  <c r="GB205" i="3"/>
  <c r="GA205" i="3"/>
  <c r="FZ205" i="3"/>
  <c r="FY205" i="3"/>
  <c r="FX205" i="3"/>
  <c r="FW205" i="3"/>
  <c r="FV205" i="3"/>
  <c r="FU205" i="3"/>
  <c r="FT205" i="3"/>
  <c r="FS205" i="3"/>
  <c r="FR205" i="3"/>
  <c r="FQ205" i="3"/>
  <c r="FJ205" i="3"/>
  <c r="FM205" i="3" s="1"/>
  <c r="FI205" i="3"/>
  <c r="FL205" i="3" s="1"/>
  <c r="FH205" i="3"/>
  <c r="FK205" i="3" s="1"/>
  <c r="FG205" i="3"/>
  <c r="FO205" i="3" s="1"/>
  <c r="FF205" i="3"/>
  <c r="FP205" i="3" s="1"/>
  <c r="FE205" i="3"/>
  <c r="FD205" i="3"/>
  <c r="FC205" i="3"/>
  <c r="FB205" i="3"/>
  <c r="FA205" i="3"/>
  <c r="EZ205" i="3"/>
  <c r="EY205" i="3"/>
  <c r="EX205" i="3"/>
  <c r="EW205" i="3"/>
  <c r="EV205" i="3"/>
  <c r="EU205" i="3"/>
  <c r="ET205" i="3"/>
  <c r="ES205" i="3"/>
  <c r="ER205" i="3"/>
  <c r="EQ205" i="3"/>
  <c r="EP205" i="3"/>
  <c r="EO205" i="3"/>
  <c r="EN205" i="3"/>
  <c r="EM205" i="3"/>
  <c r="EL205" i="3"/>
  <c r="EK205" i="3"/>
  <c r="EJ205" i="3"/>
  <c r="EI205" i="3"/>
  <c r="EH205" i="3"/>
  <c r="EG205" i="3"/>
  <c r="EF205" i="3"/>
  <c r="EE205" i="3"/>
  <c r="ED205" i="3"/>
  <c r="EC205" i="3"/>
  <c r="EB205" i="3"/>
  <c r="EA205" i="3"/>
  <c r="DV205" i="3"/>
  <c r="DU205" i="3"/>
  <c r="DT205" i="3"/>
  <c r="DS205" i="3"/>
  <c r="DR205" i="3"/>
  <c r="DQ205" i="3"/>
  <c r="DP205" i="3"/>
  <c r="DO205" i="3"/>
  <c r="DN205" i="3"/>
  <c r="DM205" i="3" a="1"/>
  <c r="DM205" i="3" s="1"/>
  <c r="DL205" i="3"/>
  <c r="DK205" i="3"/>
  <c r="DJ205" i="3"/>
  <c r="DI205" i="3"/>
  <c r="DH205" i="3"/>
  <c r="DG205" i="3"/>
  <c r="DF205" i="3"/>
  <c r="DE205" i="3"/>
  <c r="DD205" i="3"/>
  <c r="DC205" i="3"/>
  <c r="DB205" i="3"/>
  <c r="DA205" i="3"/>
  <c r="CZ205" i="3"/>
  <c r="CY205" i="3"/>
  <c r="CW205" i="3"/>
  <c r="CV205" i="3"/>
  <c r="CU205" i="3"/>
  <c r="CT205" i="3"/>
  <c r="CS205" i="3"/>
  <c r="CR205" i="3"/>
  <c r="GM205" i="3" s="1"/>
  <c r="CQ205" i="3"/>
  <c r="GL205" i="3" s="1"/>
  <c r="CP205" i="3"/>
  <c r="GJ205" i="3" s="1"/>
  <c r="GK205" i="3" s="1"/>
  <c r="CO205" i="3"/>
  <c r="DZ205" i="3" s="1"/>
  <c r="CN205" i="3"/>
  <c r="DY205" i="3" s="1"/>
  <c r="CM205" i="3"/>
  <c r="DX205" i="3" s="1"/>
  <c r="CL205" i="3"/>
  <c r="DW205" i="3" s="1"/>
  <c r="CK205" i="3"/>
  <c r="CJ205" i="3"/>
  <c r="CI205" i="3"/>
  <c r="CX205" i="3" s="1"/>
  <c r="CH205" i="3"/>
  <c r="CG205" i="3"/>
  <c r="CG205" i="3" a="1"/>
  <c r="AW18" i="3"/>
  <c r="AV18" i="3"/>
  <c r="J18" i="3"/>
  <c r="HI205" i="3" s="1"/>
  <c r="G18" i="3"/>
  <c r="HX204" i="3" a="1"/>
  <c r="HX204" i="3" s="1"/>
  <c r="IW204" i="3" s="1"/>
  <c r="HW204" i="3" a="1"/>
  <c r="HW204" i="3" s="1"/>
  <c r="IV204" i="3" s="1"/>
  <c r="HV204" i="3" a="1"/>
  <c r="HV204" i="3" s="1"/>
  <c r="IU204" i="3" s="1"/>
  <c r="HU204" i="3" a="1"/>
  <c r="HU204" i="3" s="1"/>
  <c r="IT204" i="3" s="1"/>
  <c r="HT204" i="3" a="1"/>
  <c r="HT204" i="3" s="1"/>
  <c r="IS204" i="3" s="1"/>
  <c r="HS204" i="3" a="1"/>
  <c r="HS204" i="3" s="1"/>
  <c r="IR204" i="3" s="1"/>
  <c r="HR204" i="3" a="1"/>
  <c r="HR204" i="3" s="1"/>
  <c r="IQ204" i="3" s="1"/>
  <c r="HQ204" i="3" a="1"/>
  <c r="HQ204" i="3" s="1"/>
  <c r="IP204" i="3" s="1"/>
  <c r="HP204" i="3" a="1"/>
  <c r="HP204" i="3" s="1"/>
  <c r="IO204" i="3" s="1"/>
  <c r="HL204" i="3"/>
  <c r="HJ204" i="3"/>
  <c r="HH204" i="3"/>
  <c r="HI204" i="3" s="1"/>
  <c r="HB204" i="3"/>
  <c r="HA204" i="3"/>
  <c r="GZ204" i="3"/>
  <c r="GY204" i="3"/>
  <c r="GX204" i="3"/>
  <c r="GW204" i="3"/>
  <c r="GV204" i="3"/>
  <c r="GU204" i="3"/>
  <c r="GT204" i="3"/>
  <c r="HC204" i="3" s="1"/>
  <c r="GP204" i="3"/>
  <c r="GN204" i="3"/>
  <c r="GL204" i="3"/>
  <c r="GJ204" i="3"/>
  <c r="GK204" i="3" s="1"/>
  <c r="GI204" i="3"/>
  <c r="GH204" i="3"/>
  <c r="GG204" i="3"/>
  <c r="GF204" i="3"/>
  <c r="GE204" i="3"/>
  <c r="GB204" i="3"/>
  <c r="GA204" i="3"/>
  <c r="FZ204" i="3"/>
  <c r="FY204" i="3"/>
  <c r="FW204" i="3"/>
  <c r="FV204" i="3"/>
  <c r="FU204" i="3"/>
  <c r="FT204" i="3"/>
  <c r="FS204" i="3"/>
  <c r="FR204" i="3"/>
  <c r="FQ204" i="3"/>
  <c r="FP204" i="3"/>
  <c r="FJ204" i="3"/>
  <c r="FM204" i="3" s="1"/>
  <c r="FI204" i="3"/>
  <c r="FL204" i="3" s="1"/>
  <c r="FH204" i="3"/>
  <c r="FK204" i="3" s="1"/>
  <c r="FG204" i="3"/>
  <c r="FF204" i="3"/>
  <c r="FE204" i="3"/>
  <c r="FO204" i="3" s="1"/>
  <c r="FD204" i="3"/>
  <c r="FB204" i="3"/>
  <c r="FA204" i="3"/>
  <c r="EZ204" i="3"/>
  <c r="EY204" i="3"/>
  <c r="EX204" i="3"/>
  <c r="EW204" i="3"/>
  <c r="EV204" i="3"/>
  <c r="EU204" i="3"/>
  <c r="ET204" i="3"/>
  <c r="ES204" i="3"/>
  <c r="ER204" i="3"/>
  <c r="EQ204" i="3"/>
  <c r="EP204" i="3"/>
  <c r="EO204" i="3"/>
  <c r="EN204" i="3"/>
  <c r="EM204" i="3"/>
  <c r="EL204" i="3"/>
  <c r="EK204" i="3"/>
  <c r="EJ204" i="3"/>
  <c r="EI204" i="3"/>
  <c r="EH204" i="3"/>
  <c r="EG204" i="3"/>
  <c r="EF204" i="3"/>
  <c r="EE204" i="3"/>
  <c r="ED204" i="3"/>
  <c r="EC204" i="3"/>
  <c r="EB204" i="3"/>
  <c r="EA204" i="3"/>
  <c r="DU204" i="3"/>
  <c r="DT204" i="3"/>
  <c r="DS204" i="3"/>
  <c r="DR204" i="3"/>
  <c r="DQ204" i="3"/>
  <c r="DP204" i="3"/>
  <c r="DO204" i="3"/>
  <c r="DN204" i="3"/>
  <c r="DK204" i="3"/>
  <c r="DJ204" i="3"/>
  <c r="DI204" i="3"/>
  <c r="DH204" i="3"/>
  <c r="DG204" i="3"/>
  <c r="DF204" i="3"/>
  <c r="DE204" i="3"/>
  <c r="DD204" i="3"/>
  <c r="DB204" i="3"/>
  <c r="DA204" i="3"/>
  <c r="CV204" i="3"/>
  <c r="CU204" i="3"/>
  <c r="CT204" i="3"/>
  <c r="CS204" i="3"/>
  <c r="CR204" i="3"/>
  <c r="GM204" i="3" s="1"/>
  <c r="CQ204" i="3"/>
  <c r="CP204" i="3"/>
  <c r="CO204" i="3"/>
  <c r="DZ204" i="3" s="1"/>
  <c r="CN204" i="3"/>
  <c r="DY204" i="3" s="1"/>
  <c r="CM204" i="3"/>
  <c r="DX204" i="3" s="1"/>
  <c r="CL204" i="3"/>
  <c r="DW204" i="3" s="1"/>
  <c r="CG204" i="3" a="1"/>
  <c r="CG204" i="3" s="1"/>
  <c r="AW115" i="3"/>
  <c r="AV115" i="3"/>
  <c r="J115" i="3"/>
  <c r="G115" i="3"/>
  <c r="IL203" i="3"/>
  <c r="HX203" i="3"/>
  <c r="IW203" i="3" s="1"/>
  <c r="HX203" i="3" a="1"/>
  <c r="HW203" i="3" a="1"/>
  <c r="HW203" i="3" s="1"/>
  <c r="IV203" i="3" s="1"/>
  <c r="HV203" i="3"/>
  <c r="IU203" i="3" s="1"/>
  <c r="HV203" i="3" a="1"/>
  <c r="HU203" i="3" a="1"/>
  <c r="HU203" i="3" s="1"/>
  <c r="IT203" i="3" s="1"/>
  <c r="HT203" i="3" a="1"/>
  <c r="HT203" i="3" s="1"/>
  <c r="IS203" i="3" s="1"/>
  <c r="HS203" i="3" a="1"/>
  <c r="HS203" i="3" s="1"/>
  <c r="IR203" i="3" s="1"/>
  <c r="HR203" i="3"/>
  <c r="IQ203" i="3" s="1"/>
  <c r="HR203" i="3" a="1"/>
  <c r="HQ203" i="3" a="1"/>
  <c r="HQ203" i="3" s="1"/>
  <c r="IP203" i="3" s="1"/>
  <c r="HP203" i="3"/>
  <c r="IO203" i="3" s="1"/>
  <c r="HP203" i="3" a="1"/>
  <c r="HL203" i="3"/>
  <c r="HJ203" i="3"/>
  <c r="HH203" i="3"/>
  <c r="HB203" i="3"/>
  <c r="HA203" i="3"/>
  <c r="GZ203" i="3"/>
  <c r="GY203" i="3"/>
  <c r="GX203" i="3"/>
  <c r="GW203" i="3"/>
  <c r="GV203" i="3"/>
  <c r="GU203" i="3"/>
  <c r="GT203" i="3"/>
  <c r="HC203" i="3" s="1"/>
  <c r="GP203" i="3"/>
  <c r="GI203" i="3"/>
  <c r="GH203" i="3"/>
  <c r="GG203" i="3"/>
  <c r="GF203" i="3"/>
  <c r="GE203" i="3"/>
  <c r="GD203" i="3"/>
  <c r="GC203" i="3"/>
  <c r="GB203" i="3"/>
  <c r="GA203" i="3"/>
  <c r="FZ203" i="3"/>
  <c r="FY203" i="3"/>
  <c r="FX203" i="3"/>
  <c r="FW203" i="3"/>
  <c r="FV203" i="3"/>
  <c r="FU203" i="3"/>
  <c r="FT203" i="3"/>
  <c r="FS203" i="3"/>
  <c r="FR203" i="3"/>
  <c r="FQ203" i="3"/>
  <c r="FO203" i="3"/>
  <c r="FN203" i="3"/>
  <c r="FJ203" i="3"/>
  <c r="FM203" i="3" s="1"/>
  <c r="FI203" i="3"/>
  <c r="FL203" i="3" s="1"/>
  <c r="FH203" i="3"/>
  <c r="FK203" i="3" s="1"/>
  <c r="FG203" i="3"/>
  <c r="FF203" i="3"/>
  <c r="FP203" i="3" s="1"/>
  <c r="FE203" i="3"/>
  <c r="FD203" i="3"/>
  <c r="FC203" i="3"/>
  <c r="FB203" i="3"/>
  <c r="FA203" i="3"/>
  <c r="EZ203" i="3"/>
  <c r="EY203" i="3"/>
  <c r="EX203" i="3"/>
  <c r="EW203" i="3"/>
  <c r="EV203" i="3"/>
  <c r="EU203" i="3"/>
  <c r="ET203" i="3"/>
  <c r="ES203" i="3"/>
  <c r="ER203" i="3"/>
  <c r="EQ203" i="3"/>
  <c r="EP203" i="3"/>
  <c r="EO203" i="3"/>
  <c r="EN203" i="3"/>
  <c r="EM203" i="3"/>
  <c r="EL203" i="3"/>
  <c r="EK203" i="3"/>
  <c r="EJ203" i="3"/>
  <c r="EI203" i="3"/>
  <c r="EH203" i="3"/>
  <c r="EG203" i="3"/>
  <c r="EF203" i="3"/>
  <c r="EE203" i="3"/>
  <c r="ED203" i="3"/>
  <c r="EC203" i="3"/>
  <c r="EB203" i="3"/>
  <c r="EA203" i="3"/>
  <c r="DV203" i="3"/>
  <c r="DU203" i="3"/>
  <c r="DT203" i="3"/>
  <c r="DS203" i="3"/>
  <c r="DR203" i="3"/>
  <c r="DQ203" i="3"/>
  <c r="DP203" i="3"/>
  <c r="DO203" i="3"/>
  <c r="DN203" i="3"/>
  <c r="DK203" i="3"/>
  <c r="DJ203" i="3"/>
  <c r="DI203" i="3"/>
  <c r="DH203" i="3"/>
  <c r="DG203" i="3"/>
  <c r="DF203" i="3"/>
  <c r="DE203" i="3"/>
  <c r="DD203" i="3"/>
  <c r="DC203" i="3"/>
  <c r="DB203" i="3"/>
  <c r="DA203" i="3"/>
  <c r="CV203" i="3"/>
  <c r="CU203" i="3"/>
  <c r="CT203" i="3"/>
  <c r="CS203" i="3"/>
  <c r="GN203" i="3" s="1"/>
  <c r="CR203" i="3"/>
  <c r="GM203" i="3" s="1"/>
  <c r="CQ203" i="3"/>
  <c r="GL203" i="3" s="1"/>
  <c r="CP203" i="3"/>
  <c r="GJ203" i="3" s="1"/>
  <c r="GK203" i="3" s="1"/>
  <c r="CO203" i="3"/>
  <c r="DZ203" i="3" s="1"/>
  <c r="CN203" i="3"/>
  <c r="DY203" i="3" s="1"/>
  <c r="CM203" i="3"/>
  <c r="DX203" i="3" s="1"/>
  <c r="CL203" i="3"/>
  <c r="DW203" i="3" s="1"/>
  <c r="CG203" i="3" a="1"/>
  <c r="CG203" i="3" s="1"/>
  <c r="AW15" i="3"/>
  <c r="AV15" i="3"/>
  <c r="J15" i="3"/>
  <c r="G15" i="3"/>
  <c r="HX202" i="3" a="1"/>
  <c r="HX202" i="3" s="1"/>
  <c r="IW202" i="3" s="1"/>
  <c r="HW202" i="3" a="1"/>
  <c r="HW202" i="3" s="1"/>
  <c r="IV202" i="3" s="1"/>
  <c r="HV202" i="3" a="1"/>
  <c r="HV202" i="3" s="1"/>
  <c r="IU202" i="3" s="1"/>
  <c r="HU202" i="3" a="1"/>
  <c r="HU202" i="3" s="1"/>
  <c r="IT202" i="3" s="1"/>
  <c r="HT202" i="3" a="1"/>
  <c r="HT202" i="3" s="1"/>
  <c r="IS202" i="3" s="1"/>
  <c r="HS202" i="3" a="1"/>
  <c r="HS202" i="3" s="1"/>
  <c r="IR202" i="3" s="1"/>
  <c r="HR202" i="3" a="1"/>
  <c r="HR202" i="3" s="1"/>
  <c r="IQ202" i="3" s="1"/>
  <c r="HQ202" i="3" a="1"/>
  <c r="HQ202" i="3" s="1"/>
  <c r="IP202" i="3" s="1"/>
  <c r="HP202" i="3" a="1"/>
  <c r="HP202" i="3" s="1"/>
  <c r="IO202" i="3" s="1"/>
  <c r="HL202" i="3"/>
  <c r="HJ202" i="3"/>
  <c r="HH202" i="3"/>
  <c r="HI202" i="3" s="1"/>
  <c r="HB202" i="3"/>
  <c r="HA202" i="3"/>
  <c r="GZ202" i="3"/>
  <c r="GY202" i="3"/>
  <c r="GX202" i="3"/>
  <c r="GW202" i="3"/>
  <c r="GV202" i="3"/>
  <c r="GU202" i="3"/>
  <c r="GT202" i="3"/>
  <c r="HC202" i="3" s="1"/>
  <c r="GP202" i="3"/>
  <c r="GI202" i="3"/>
  <c r="GH202" i="3"/>
  <c r="GG202" i="3"/>
  <c r="GF202" i="3"/>
  <c r="GE202" i="3"/>
  <c r="GB202" i="3"/>
  <c r="GA202" i="3"/>
  <c r="FZ202" i="3"/>
  <c r="FY202" i="3"/>
  <c r="FW202" i="3"/>
  <c r="FV202" i="3"/>
  <c r="FU202" i="3"/>
  <c r="FT202" i="3"/>
  <c r="FS202" i="3"/>
  <c r="FR202" i="3"/>
  <c r="FQ202" i="3"/>
  <c r="FP202" i="3"/>
  <c r="FJ202" i="3"/>
  <c r="FM202" i="3" s="1"/>
  <c r="FI202" i="3"/>
  <c r="FL202" i="3" s="1"/>
  <c r="FH202" i="3"/>
  <c r="FK202" i="3" s="1"/>
  <c r="FG202" i="3"/>
  <c r="FF202" i="3"/>
  <c r="FE202" i="3"/>
  <c r="FO202" i="3" s="1"/>
  <c r="FD202" i="3"/>
  <c r="FB202" i="3"/>
  <c r="FA202" i="3"/>
  <c r="EZ202" i="3"/>
  <c r="EY202" i="3"/>
  <c r="EX202" i="3"/>
  <c r="EW202" i="3"/>
  <c r="EV202" i="3"/>
  <c r="EU202" i="3"/>
  <c r="ET202" i="3"/>
  <c r="ES202" i="3"/>
  <c r="ER202" i="3"/>
  <c r="EQ202" i="3"/>
  <c r="EP202" i="3"/>
  <c r="EO202" i="3"/>
  <c r="EN202" i="3"/>
  <c r="EM202" i="3"/>
  <c r="EL202" i="3"/>
  <c r="EK202" i="3"/>
  <c r="EJ202" i="3"/>
  <c r="EI202" i="3"/>
  <c r="EH202" i="3"/>
  <c r="EG202" i="3"/>
  <c r="EF202" i="3"/>
  <c r="EE202" i="3"/>
  <c r="ED202" i="3"/>
  <c r="EC202" i="3"/>
  <c r="EB202" i="3"/>
  <c r="EA202" i="3"/>
  <c r="DU202" i="3"/>
  <c r="DT202" i="3"/>
  <c r="DS202" i="3"/>
  <c r="DR202" i="3"/>
  <c r="DQ202" i="3"/>
  <c r="DP202" i="3"/>
  <c r="DO202" i="3"/>
  <c r="DN202" i="3"/>
  <c r="DK202" i="3"/>
  <c r="DJ202" i="3"/>
  <c r="DI202" i="3"/>
  <c r="DH202" i="3"/>
  <c r="DG202" i="3"/>
  <c r="DF202" i="3"/>
  <c r="DE202" i="3"/>
  <c r="DD202" i="3"/>
  <c r="DB202" i="3"/>
  <c r="DA202" i="3"/>
  <c r="CV202" i="3"/>
  <c r="CU202" i="3"/>
  <c r="CT202" i="3"/>
  <c r="CS202" i="3"/>
  <c r="GN202" i="3" s="1"/>
  <c r="CR202" i="3"/>
  <c r="GM202" i="3" s="1"/>
  <c r="CQ202" i="3"/>
  <c r="GL202" i="3" s="1"/>
  <c r="CP202" i="3"/>
  <c r="GJ202" i="3" s="1"/>
  <c r="GK202" i="3" s="1"/>
  <c r="CO202" i="3"/>
  <c r="DZ202" i="3" s="1"/>
  <c r="CN202" i="3"/>
  <c r="DY202" i="3" s="1"/>
  <c r="CM202" i="3"/>
  <c r="DX202" i="3" s="1"/>
  <c r="CL202" i="3"/>
  <c r="DW202" i="3" s="1"/>
  <c r="CG202" i="3" a="1"/>
  <c r="CG202" i="3" s="1"/>
  <c r="AW229" i="3"/>
  <c r="AV229" i="3"/>
  <c r="J229" i="3"/>
  <c r="G229" i="3"/>
  <c r="IT201" i="3"/>
  <c r="IS201" i="3"/>
  <c r="IL201" i="3"/>
  <c r="HX201" i="3" a="1"/>
  <c r="HX201" i="3" s="1"/>
  <c r="IW201" i="3" s="1"/>
  <c r="HW201" i="3" a="1"/>
  <c r="HW201" i="3" s="1"/>
  <c r="IV201" i="3" s="1"/>
  <c r="HV201" i="3"/>
  <c r="IU201" i="3" s="1"/>
  <c r="HV201" i="3" a="1"/>
  <c r="HU201" i="3"/>
  <c r="HU201" i="3" a="1"/>
  <c r="HT201" i="3"/>
  <c r="HT201" i="3" a="1"/>
  <c r="HS201" i="3" a="1"/>
  <c r="HS201" i="3" s="1"/>
  <c r="IR201" i="3" s="1"/>
  <c r="HR201" i="3" a="1"/>
  <c r="HR201" i="3" s="1"/>
  <c r="IQ201" i="3" s="1"/>
  <c r="HQ201" i="3" a="1"/>
  <c r="HQ201" i="3" s="1"/>
  <c r="IP201" i="3" s="1"/>
  <c r="HP201" i="3"/>
  <c r="IO201" i="3" s="1"/>
  <c r="HP201" i="3" a="1"/>
  <c r="HL201" i="3"/>
  <c r="HJ201" i="3"/>
  <c r="HH201" i="3"/>
  <c r="HB201" i="3"/>
  <c r="HA201" i="3"/>
  <c r="HC201" i="3" s="1"/>
  <c r="GZ201" i="3"/>
  <c r="GY201" i="3"/>
  <c r="GX201" i="3"/>
  <c r="GW201" i="3"/>
  <c r="GV201" i="3"/>
  <c r="GU201" i="3"/>
  <c r="GT201" i="3"/>
  <c r="GP201" i="3"/>
  <c r="GN201" i="3"/>
  <c r="GL201" i="3"/>
  <c r="GI201" i="3"/>
  <c r="GH201" i="3"/>
  <c r="GG201" i="3"/>
  <c r="GF201" i="3"/>
  <c r="GE201" i="3"/>
  <c r="GD201" i="3"/>
  <c r="GC201" i="3"/>
  <c r="GB201" i="3"/>
  <c r="GA201" i="3"/>
  <c r="FZ201" i="3"/>
  <c r="FY201" i="3"/>
  <c r="FX201" i="3"/>
  <c r="FW201" i="3"/>
  <c r="FV201" i="3"/>
  <c r="FU201" i="3"/>
  <c r="FT201" i="3"/>
  <c r="FS201" i="3"/>
  <c r="FR201" i="3"/>
  <c r="FQ201" i="3"/>
  <c r="FP201" i="3"/>
  <c r="FO201" i="3"/>
  <c r="FN201" i="3"/>
  <c r="FJ201" i="3"/>
  <c r="FM201" i="3" s="1"/>
  <c r="FI201" i="3"/>
  <c r="FH201" i="3"/>
  <c r="FK201" i="3" s="1"/>
  <c r="FG201" i="3"/>
  <c r="FF201" i="3"/>
  <c r="FL201" i="3" s="1"/>
  <c r="FE201" i="3"/>
  <c r="FD201" i="3"/>
  <c r="FC201" i="3"/>
  <c r="FB201" i="3"/>
  <c r="FA201" i="3"/>
  <c r="EZ201" i="3"/>
  <c r="EY201" i="3"/>
  <c r="EX201" i="3"/>
  <c r="EW201" i="3"/>
  <c r="EV201" i="3"/>
  <c r="EU201" i="3"/>
  <c r="ET201" i="3"/>
  <c r="ES201" i="3"/>
  <c r="ER201" i="3"/>
  <c r="EQ201" i="3"/>
  <c r="EP201" i="3"/>
  <c r="EO201" i="3"/>
  <c r="EN201" i="3"/>
  <c r="EM201" i="3"/>
  <c r="EL201" i="3"/>
  <c r="EK201" i="3"/>
  <c r="EJ201" i="3"/>
  <c r="EI201" i="3"/>
  <c r="EH201" i="3"/>
  <c r="EG201" i="3"/>
  <c r="EF201" i="3"/>
  <c r="EE201" i="3"/>
  <c r="ED201" i="3"/>
  <c r="EC201" i="3"/>
  <c r="EB201" i="3"/>
  <c r="EA201" i="3"/>
  <c r="DV201" i="3"/>
  <c r="DU201" i="3"/>
  <c r="DT201" i="3"/>
  <c r="DS201" i="3"/>
  <c r="DR201" i="3"/>
  <c r="DQ201" i="3"/>
  <c r="DP201" i="3"/>
  <c r="DO201" i="3"/>
  <c r="DN201" i="3"/>
  <c r="DK201" i="3"/>
  <c r="DJ201" i="3"/>
  <c r="DI201" i="3"/>
  <c r="DH201" i="3"/>
  <c r="DG201" i="3"/>
  <c r="DF201" i="3"/>
  <c r="DE201" i="3"/>
  <c r="DD201" i="3"/>
  <c r="DC201" i="3"/>
  <c r="DB201" i="3"/>
  <c r="DA201" i="3"/>
  <c r="CV201" i="3"/>
  <c r="CU201" i="3"/>
  <c r="CT201" i="3"/>
  <c r="CS201" i="3"/>
  <c r="CR201" i="3"/>
  <c r="GM201" i="3" s="1"/>
  <c r="CQ201" i="3"/>
  <c r="CP201" i="3"/>
  <c r="GJ201" i="3" s="1"/>
  <c r="GK201" i="3" s="1"/>
  <c r="CO201" i="3"/>
  <c r="DZ201" i="3" s="1"/>
  <c r="CN201" i="3"/>
  <c r="DY201" i="3" s="1"/>
  <c r="CM201" i="3"/>
  <c r="DX201" i="3" s="1"/>
  <c r="CL201" i="3"/>
  <c r="DW201" i="3" s="1"/>
  <c r="CG201" i="3" a="1"/>
  <c r="CG201" i="3" s="1"/>
  <c r="AW13" i="3"/>
  <c r="AV13" i="3"/>
  <c r="AX201" i="3" s="1"/>
  <c r="J13" i="3"/>
  <c r="HI201" i="3" s="1"/>
  <c r="G13" i="3"/>
  <c r="IV200" i="3"/>
  <c r="IP200" i="3"/>
  <c r="IL200" i="3"/>
  <c r="HX200" i="3" a="1"/>
  <c r="HX200" i="3" s="1"/>
  <c r="IW200" i="3" s="1"/>
  <c r="HW200" i="3"/>
  <c r="HW200" i="3" a="1"/>
  <c r="HV200" i="3" a="1"/>
  <c r="HV200" i="3" s="1"/>
  <c r="IU200" i="3" s="1"/>
  <c r="HU200" i="3" a="1"/>
  <c r="HU200" i="3" s="1"/>
  <c r="IT200" i="3" s="1"/>
  <c r="HT200" i="3" a="1"/>
  <c r="HT200" i="3" s="1"/>
  <c r="IS200" i="3" s="1"/>
  <c r="HS200" i="3"/>
  <c r="IR200" i="3" s="1"/>
  <c r="HS200" i="3" a="1"/>
  <c r="HR200" i="3" a="1"/>
  <c r="HR200" i="3" s="1"/>
  <c r="IQ200" i="3" s="1"/>
  <c r="HQ200" i="3"/>
  <c r="HQ200" i="3" a="1"/>
  <c r="HP200" i="3" a="1"/>
  <c r="HP200" i="3" s="1"/>
  <c r="IO200" i="3" s="1"/>
  <c r="HL200" i="3"/>
  <c r="HJ200" i="3"/>
  <c r="HH200" i="3"/>
  <c r="HB200" i="3"/>
  <c r="HA200" i="3"/>
  <c r="GZ200" i="3"/>
  <c r="GY200" i="3"/>
  <c r="GX200" i="3"/>
  <c r="GW200" i="3"/>
  <c r="GV200" i="3"/>
  <c r="GU200" i="3"/>
  <c r="HC200" i="3" s="1"/>
  <c r="GT200" i="3"/>
  <c r="GP200" i="3"/>
  <c r="GI200" i="3"/>
  <c r="GH200" i="3"/>
  <c r="GG200" i="3"/>
  <c r="GF200" i="3"/>
  <c r="GE200" i="3"/>
  <c r="GD200" i="3"/>
  <c r="GC200" i="3"/>
  <c r="GB200" i="3"/>
  <c r="GA200" i="3"/>
  <c r="FZ200" i="3"/>
  <c r="FY200" i="3"/>
  <c r="FX200" i="3"/>
  <c r="FW200" i="3"/>
  <c r="FV200" i="3"/>
  <c r="FU200" i="3"/>
  <c r="FT200" i="3"/>
  <c r="FS200" i="3"/>
  <c r="FR200" i="3"/>
  <c r="FQ200" i="3"/>
  <c r="FN200" i="3"/>
  <c r="FJ200" i="3"/>
  <c r="FM200" i="3" s="1"/>
  <c r="FI200" i="3"/>
  <c r="FL200" i="3" s="1"/>
  <c r="FH200" i="3"/>
  <c r="FK200" i="3" s="1"/>
  <c r="FG200" i="3"/>
  <c r="FF200" i="3"/>
  <c r="FP200" i="3" s="1"/>
  <c r="FE200" i="3"/>
  <c r="FO200" i="3" s="1"/>
  <c r="FD200" i="3"/>
  <c r="FC200" i="3"/>
  <c r="FB200" i="3"/>
  <c r="FA200" i="3"/>
  <c r="EZ200" i="3"/>
  <c r="EY200" i="3"/>
  <c r="EX200" i="3"/>
  <c r="EW200" i="3"/>
  <c r="EV200" i="3"/>
  <c r="EU200" i="3"/>
  <c r="ET200" i="3"/>
  <c r="ES200" i="3"/>
  <c r="ER200" i="3"/>
  <c r="EQ200" i="3"/>
  <c r="EP200" i="3"/>
  <c r="EO200" i="3"/>
  <c r="EN200" i="3"/>
  <c r="EM200" i="3"/>
  <c r="EL200" i="3"/>
  <c r="EK200" i="3"/>
  <c r="EJ200" i="3"/>
  <c r="EI200" i="3"/>
  <c r="EH200" i="3"/>
  <c r="EG200" i="3"/>
  <c r="EF200" i="3"/>
  <c r="EE200" i="3"/>
  <c r="ED200" i="3"/>
  <c r="EC200" i="3"/>
  <c r="EB200" i="3"/>
  <c r="EA200" i="3"/>
  <c r="DV200" i="3"/>
  <c r="DU200" i="3"/>
  <c r="DT200" i="3"/>
  <c r="DS200" i="3"/>
  <c r="DR200" i="3"/>
  <c r="DQ200" i="3"/>
  <c r="DP200" i="3"/>
  <c r="DO200" i="3"/>
  <c r="DN200" i="3"/>
  <c r="DK200" i="3"/>
  <c r="DJ200" i="3"/>
  <c r="DI200" i="3"/>
  <c r="DH200" i="3"/>
  <c r="DG200" i="3"/>
  <c r="DF200" i="3"/>
  <c r="DE200" i="3"/>
  <c r="DD200" i="3"/>
  <c r="DC200" i="3"/>
  <c r="DB200" i="3"/>
  <c r="DA200" i="3"/>
  <c r="CV200" i="3"/>
  <c r="CU200" i="3"/>
  <c r="CT200" i="3"/>
  <c r="CS200" i="3"/>
  <c r="GN200" i="3" s="1"/>
  <c r="CR200" i="3"/>
  <c r="GM200" i="3" s="1"/>
  <c r="CQ200" i="3"/>
  <c r="GL200" i="3" s="1"/>
  <c r="CP200" i="3"/>
  <c r="GJ200" i="3" s="1"/>
  <c r="GK200" i="3" s="1"/>
  <c r="CO200" i="3"/>
  <c r="DZ200" i="3" s="1"/>
  <c r="CN200" i="3"/>
  <c r="DY200" i="3" s="1"/>
  <c r="CM200" i="3"/>
  <c r="DX200" i="3" s="1"/>
  <c r="CL200" i="3"/>
  <c r="DW200" i="3" s="1"/>
  <c r="CG200" i="3" a="1"/>
  <c r="CG200" i="3" s="1"/>
  <c r="AW114" i="3"/>
  <c r="AV114" i="3"/>
  <c r="J114" i="3"/>
  <c r="G114" i="3"/>
  <c r="IP199" i="3"/>
  <c r="HX199" i="3" a="1"/>
  <c r="HX199" i="3" s="1"/>
  <c r="IW199" i="3" s="1"/>
  <c r="HW199" i="3"/>
  <c r="IV199" i="3" s="1"/>
  <c r="HW199" i="3" a="1"/>
  <c r="HV199" i="3" a="1"/>
  <c r="HV199" i="3" s="1"/>
  <c r="IU199" i="3" s="1"/>
  <c r="HU199" i="3" a="1"/>
  <c r="HU199" i="3" s="1"/>
  <c r="IT199" i="3" s="1"/>
  <c r="HT199" i="3" a="1"/>
  <c r="HT199" i="3" s="1"/>
  <c r="IS199" i="3" s="1"/>
  <c r="HS199" i="3"/>
  <c r="IR199" i="3" s="1"/>
  <c r="HS199" i="3" a="1"/>
  <c r="HR199" i="3" a="1"/>
  <c r="HR199" i="3" s="1"/>
  <c r="IQ199" i="3" s="1"/>
  <c r="HQ199" i="3"/>
  <c r="HQ199" i="3" a="1"/>
  <c r="HP199" i="3" a="1"/>
  <c r="HP199" i="3" s="1"/>
  <c r="IO199" i="3" s="1"/>
  <c r="HL199" i="3"/>
  <c r="HJ199" i="3"/>
  <c r="HI199" i="3"/>
  <c r="HH199" i="3"/>
  <c r="HB199" i="3"/>
  <c r="HA199" i="3"/>
  <c r="GZ199" i="3"/>
  <c r="GY199" i="3"/>
  <c r="GX199" i="3"/>
  <c r="GW199" i="3"/>
  <c r="GV199" i="3"/>
  <c r="GU199" i="3"/>
  <c r="HC199" i="3" s="1"/>
  <c r="GT199" i="3"/>
  <c r="GP199" i="3"/>
  <c r="GJ199" i="3"/>
  <c r="GK199" i="3" s="1"/>
  <c r="GI199" i="3"/>
  <c r="GH199" i="3"/>
  <c r="GG199" i="3"/>
  <c r="GF199" i="3"/>
  <c r="GE199" i="3"/>
  <c r="GB199" i="3"/>
  <c r="GA199" i="3"/>
  <c r="FZ199" i="3"/>
  <c r="FY199" i="3"/>
  <c r="FW199" i="3"/>
  <c r="FV199" i="3"/>
  <c r="FU199" i="3"/>
  <c r="FT199" i="3"/>
  <c r="FS199" i="3"/>
  <c r="FR199" i="3"/>
  <c r="FQ199" i="3"/>
  <c r="FJ199" i="3"/>
  <c r="FM199" i="3" s="1"/>
  <c r="FI199" i="3"/>
  <c r="FL199" i="3" s="1"/>
  <c r="FH199" i="3"/>
  <c r="FK199" i="3" s="1"/>
  <c r="FG199" i="3"/>
  <c r="FF199" i="3"/>
  <c r="FP199" i="3" s="1"/>
  <c r="FE199" i="3"/>
  <c r="FO199" i="3" s="1"/>
  <c r="FD199" i="3"/>
  <c r="FB199" i="3"/>
  <c r="FA199" i="3"/>
  <c r="EZ199" i="3"/>
  <c r="EY199" i="3"/>
  <c r="EX199" i="3"/>
  <c r="EW199" i="3"/>
  <c r="EV199" i="3"/>
  <c r="EU199" i="3"/>
  <c r="ET199" i="3"/>
  <c r="ES199" i="3"/>
  <c r="ER199" i="3"/>
  <c r="EQ199" i="3"/>
  <c r="EP199" i="3"/>
  <c r="EO199" i="3"/>
  <c r="EN199" i="3"/>
  <c r="EM199" i="3"/>
  <c r="EL199" i="3"/>
  <c r="EK199" i="3"/>
  <c r="EJ199" i="3"/>
  <c r="EI199" i="3"/>
  <c r="EH199" i="3"/>
  <c r="EG199" i="3"/>
  <c r="EF199" i="3"/>
  <c r="EE199" i="3"/>
  <c r="ED199" i="3"/>
  <c r="EC199" i="3"/>
  <c r="EB199" i="3"/>
  <c r="EA199" i="3"/>
  <c r="DU199" i="3"/>
  <c r="DT199" i="3"/>
  <c r="DS199" i="3"/>
  <c r="DR199" i="3"/>
  <c r="DQ199" i="3"/>
  <c r="DP199" i="3"/>
  <c r="DO199" i="3"/>
  <c r="DN199" i="3"/>
  <c r="DK199" i="3"/>
  <c r="DJ199" i="3"/>
  <c r="DI199" i="3"/>
  <c r="DH199" i="3"/>
  <c r="DG199" i="3"/>
  <c r="DF199" i="3"/>
  <c r="DE199" i="3"/>
  <c r="DD199" i="3"/>
  <c r="DB199" i="3"/>
  <c r="DA199" i="3"/>
  <c r="CV199" i="3"/>
  <c r="CU199" i="3"/>
  <c r="CT199" i="3"/>
  <c r="CS199" i="3"/>
  <c r="GN199" i="3" s="1"/>
  <c r="CR199" i="3"/>
  <c r="GM199" i="3" s="1"/>
  <c r="CQ199" i="3"/>
  <c r="GL199" i="3" s="1"/>
  <c r="CP199" i="3"/>
  <c r="CO199" i="3"/>
  <c r="DZ199" i="3" s="1"/>
  <c r="CN199" i="3"/>
  <c r="DY199" i="3" s="1"/>
  <c r="CM199" i="3"/>
  <c r="DX199" i="3" s="1"/>
  <c r="CL199" i="3"/>
  <c r="DW199" i="3" s="1"/>
  <c r="CG199" i="3" a="1"/>
  <c r="CG199" i="3" s="1"/>
  <c r="AW113" i="3"/>
  <c r="AV113" i="3"/>
  <c r="J113" i="3"/>
  <c r="G113" i="3"/>
  <c r="HX198" i="3" a="1"/>
  <c r="HX198" i="3" s="1"/>
  <c r="IW198" i="3" s="1"/>
  <c r="HW198" i="3" a="1"/>
  <c r="HW198" i="3" s="1"/>
  <c r="IV198" i="3" s="1"/>
  <c r="HV198" i="3"/>
  <c r="IU198" i="3" s="1"/>
  <c r="HV198" i="3" a="1"/>
  <c r="HU198" i="3" a="1"/>
  <c r="HU198" i="3" s="1"/>
  <c r="IT198" i="3" s="1"/>
  <c r="HT198" i="3"/>
  <c r="IS198" i="3" s="1"/>
  <c r="HT198" i="3" a="1"/>
  <c r="HS198" i="3" a="1"/>
  <c r="HS198" i="3" s="1"/>
  <c r="IR198" i="3" s="1"/>
  <c r="HR198" i="3" a="1"/>
  <c r="HR198" i="3" s="1"/>
  <c r="IQ198" i="3" s="1"/>
  <c r="HQ198" i="3" a="1"/>
  <c r="HQ198" i="3" s="1"/>
  <c r="IP198" i="3" s="1"/>
  <c r="HP198" i="3"/>
  <c r="IO198" i="3" s="1"/>
  <c r="HP198" i="3" a="1"/>
  <c r="HL198" i="3"/>
  <c r="HJ198" i="3"/>
  <c r="HH198" i="3"/>
  <c r="HB198" i="3"/>
  <c r="HA198" i="3"/>
  <c r="HC198" i="3" s="1"/>
  <c r="GZ198" i="3"/>
  <c r="GY198" i="3"/>
  <c r="GX198" i="3"/>
  <c r="GW198" i="3"/>
  <c r="GV198" i="3"/>
  <c r="GU198" i="3"/>
  <c r="GT198" i="3"/>
  <c r="GP198" i="3"/>
  <c r="GN198" i="3"/>
  <c r="GI198" i="3"/>
  <c r="GH198" i="3"/>
  <c r="GG198" i="3"/>
  <c r="GF198" i="3"/>
  <c r="GE198" i="3"/>
  <c r="GB198" i="3"/>
  <c r="GA198" i="3"/>
  <c r="FZ198" i="3"/>
  <c r="FY198" i="3"/>
  <c r="FW198" i="3"/>
  <c r="FV198" i="3"/>
  <c r="FU198" i="3"/>
  <c r="FT198" i="3"/>
  <c r="FS198" i="3"/>
  <c r="FR198" i="3"/>
  <c r="FQ198" i="3"/>
  <c r="FP198" i="3"/>
  <c r="FO198" i="3"/>
  <c r="FN198" i="3"/>
  <c r="FM198" i="3"/>
  <c r="FL198" i="3"/>
  <c r="FK198" i="3"/>
  <c r="FJ198" i="3"/>
  <c r="FI198" i="3"/>
  <c r="FH198" i="3"/>
  <c r="FG198" i="3"/>
  <c r="FF198" i="3"/>
  <c r="FE198" i="3"/>
  <c r="FD198" i="3"/>
  <c r="FB198" i="3"/>
  <c r="FA198" i="3"/>
  <c r="EZ198" i="3"/>
  <c r="EY198" i="3"/>
  <c r="EX198" i="3"/>
  <c r="EW198" i="3"/>
  <c r="EV198" i="3"/>
  <c r="EU198" i="3"/>
  <c r="ET198" i="3"/>
  <c r="ES198" i="3"/>
  <c r="ER198" i="3"/>
  <c r="EQ198" i="3"/>
  <c r="EP198" i="3"/>
  <c r="EO198" i="3"/>
  <c r="EN198" i="3"/>
  <c r="EM198" i="3"/>
  <c r="EL198" i="3"/>
  <c r="EK198" i="3"/>
  <c r="EJ198" i="3"/>
  <c r="EI198" i="3"/>
  <c r="EH198" i="3"/>
  <c r="EG198" i="3"/>
  <c r="EF198" i="3"/>
  <c r="EE198" i="3"/>
  <c r="ED198" i="3"/>
  <c r="EC198" i="3"/>
  <c r="EB198" i="3"/>
  <c r="EA198" i="3"/>
  <c r="DU198" i="3"/>
  <c r="DT198" i="3"/>
  <c r="DS198" i="3"/>
  <c r="DR198" i="3"/>
  <c r="DQ198" i="3"/>
  <c r="DP198" i="3"/>
  <c r="DO198" i="3"/>
  <c r="DN198" i="3"/>
  <c r="DK198" i="3"/>
  <c r="DJ198" i="3"/>
  <c r="DI198" i="3"/>
  <c r="DH198" i="3"/>
  <c r="DG198" i="3"/>
  <c r="DF198" i="3"/>
  <c r="DE198" i="3"/>
  <c r="DD198" i="3"/>
  <c r="DB198" i="3"/>
  <c r="DA198" i="3"/>
  <c r="CV198" i="3"/>
  <c r="CU198" i="3"/>
  <c r="CT198" i="3"/>
  <c r="CS198" i="3"/>
  <c r="CR198" i="3"/>
  <c r="GM198" i="3" s="1"/>
  <c r="CQ198" i="3"/>
  <c r="GL198" i="3" s="1"/>
  <c r="CP198" i="3"/>
  <c r="GJ198" i="3" s="1"/>
  <c r="GK198" i="3" s="1"/>
  <c r="CO198" i="3"/>
  <c r="DZ198" i="3" s="1"/>
  <c r="CN198" i="3"/>
  <c r="DY198" i="3" s="1"/>
  <c r="CM198" i="3"/>
  <c r="DX198" i="3" s="1"/>
  <c r="CL198" i="3"/>
  <c r="DW198" i="3" s="1"/>
  <c r="CG198" i="3" a="1"/>
  <c r="CG198" i="3" s="1"/>
  <c r="AW112" i="3"/>
  <c r="AV112" i="3"/>
  <c r="J112" i="3"/>
  <c r="HI198" i="3" s="1"/>
  <c r="G112" i="3"/>
  <c r="IP197" i="3"/>
  <c r="HX197" i="3" a="1"/>
  <c r="HX197" i="3" s="1"/>
  <c r="IW197" i="3" s="1"/>
  <c r="HW197" i="3"/>
  <c r="IV197" i="3" s="1"/>
  <c r="HW197" i="3" a="1"/>
  <c r="HV197" i="3" a="1"/>
  <c r="HV197" i="3" s="1"/>
  <c r="IU197" i="3" s="1"/>
  <c r="HU197" i="3" a="1"/>
  <c r="HU197" i="3" s="1"/>
  <c r="IT197" i="3" s="1"/>
  <c r="HT197" i="3" a="1"/>
  <c r="HT197" i="3" s="1"/>
  <c r="IS197" i="3" s="1"/>
  <c r="HS197" i="3"/>
  <c r="IR197" i="3" s="1"/>
  <c r="HS197" i="3" a="1"/>
  <c r="HR197" i="3" a="1"/>
  <c r="HR197" i="3" s="1"/>
  <c r="IQ197" i="3" s="1"/>
  <c r="HQ197" i="3"/>
  <c r="HQ197" i="3" a="1"/>
  <c r="HP197" i="3" a="1"/>
  <c r="HP197" i="3" s="1"/>
  <c r="IO197" i="3" s="1"/>
  <c r="HL197" i="3"/>
  <c r="HJ197" i="3"/>
  <c r="HI197" i="3"/>
  <c r="HH197" i="3"/>
  <c r="HB197" i="3"/>
  <c r="HA197" i="3"/>
  <c r="GZ197" i="3"/>
  <c r="GY197" i="3"/>
  <c r="GX197" i="3"/>
  <c r="GW197" i="3"/>
  <c r="GV197" i="3"/>
  <c r="GU197" i="3"/>
  <c r="HC197" i="3" s="1"/>
  <c r="GT197" i="3"/>
  <c r="GP197" i="3"/>
  <c r="GN197" i="3"/>
  <c r="GI197" i="3"/>
  <c r="GH197" i="3"/>
  <c r="GG197" i="3"/>
  <c r="GF197" i="3"/>
  <c r="GE197" i="3"/>
  <c r="GB197" i="3"/>
  <c r="GA197" i="3"/>
  <c r="FZ197" i="3"/>
  <c r="FY197" i="3"/>
  <c r="FW197" i="3"/>
  <c r="FV197" i="3"/>
  <c r="FU197" i="3"/>
  <c r="FT197" i="3"/>
  <c r="FS197" i="3"/>
  <c r="FR197" i="3"/>
  <c r="FQ197" i="3"/>
  <c r="FJ197" i="3"/>
  <c r="FM197" i="3" s="1"/>
  <c r="FI197" i="3"/>
  <c r="FL197" i="3" s="1"/>
  <c r="FH197" i="3"/>
  <c r="FK197" i="3" s="1"/>
  <c r="FG197" i="3"/>
  <c r="FF197" i="3"/>
  <c r="FP197" i="3" s="1"/>
  <c r="FE197" i="3"/>
  <c r="FD197" i="3"/>
  <c r="FB197" i="3"/>
  <c r="FA197" i="3"/>
  <c r="EZ197" i="3"/>
  <c r="EY197" i="3"/>
  <c r="EX197" i="3"/>
  <c r="EW197" i="3"/>
  <c r="EV197" i="3"/>
  <c r="EU197" i="3"/>
  <c r="ET197" i="3"/>
  <c r="ES197" i="3"/>
  <c r="ER197" i="3"/>
  <c r="EQ197" i="3"/>
  <c r="EP197" i="3"/>
  <c r="EO197" i="3"/>
  <c r="EN197" i="3"/>
  <c r="EM197" i="3"/>
  <c r="EL197" i="3"/>
  <c r="EK197" i="3"/>
  <c r="EJ197" i="3"/>
  <c r="EI197" i="3"/>
  <c r="EH197" i="3"/>
  <c r="EG197" i="3"/>
  <c r="EF197" i="3"/>
  <c r="EE197" i="3"/>
  <c r="ED197" i="3"/>
  <c r="EC197" i="3"/>
  <c r="EB197" i="3"/>
  <c r="EA197" i="3"/>
  <c r="DU197" i="3"/>
  <c r="DT197" i="3"/>
  <c r="DS197" i="3"/>
  <c r="DR197" i="3"/>
  <c r="DQ197" i="3"/>
  <c r="DP197" i="3"/>
  <c r="DO197" i="3"/>
  <c r="DN197" i="3"/>
  <c r="DK197" i="3"/>
  <c r="DJ197" i="3"/>
  <c r="DI197" i="3"/>
  <c r="DH197" i="3"/>
  <c r="DG197" i="3"/>
  <c r="DF197" i="3"/>
  <c r="DE197" i="3"/>
  <c r="DD197" i="3"/>
  <c r="DB197" i="3"/>
  <c r="DA197" i="3"/>
  <c r="CV197" i="3"/>
  <c r="CU197" i="3"/>
  <c r="CT197" i="3"/>
  <c r="CS197" i="3"/>
  <c r="CR197" i="3"/>
  <c r="GM197" i="3" s="1"/>
  <c r="CQ197" i="3"/>
  <c r="GL197" i="3" s="1"/>
  <c r="CP197" i="3"/>
  <c r="GJ197" i="3" s="1"/>
  <c r="GK197" i="3" s="1"/>
  <c r="CO197" i="3"/>
  <c r="DZ197" i="3" s="1"/>
  <c r="CN197" i="3"/>
  <c r="DY197" i="3" s="1"/>
  <c r="CM197" i="3"/>
  <c r="DX197" i="3" s="1"/>
  <c r="CL197" i="3"/>
  <c r="DW197" i="3" s="1"/>
  <c r="CG197" i="3" a="1"/>
  <c r="CG197" i="3" s="1"/>
  <c r="CI197" i="3" s="1"/>
  <c r="CX197" i="3" s="1"/>
  <c r="AW111" i="3"/>
  <c r="AV111" i="3"/>
  <c r="J111" i="3"/>
  <c r="G111" i="3"/>
  <c r="IT196" i="3"/>
  <c r="IN196" i="3"/>
  <c r="IX196" i="3" s="1"/>
  <c r="IM196" i="3"/>
  <c r="IL196" i="3"/>
  <c r="HX196" i="3" a="1"/>
  <c r="HX196" i="3" s="1"/>
  <c r="IW196" i="3" s="1"/>
  <c r="HW196" i="3" a="1"/>
  <c r="HW196" i="3" s="1"/>
  <c r="IV196" i="3" s="1"/>
  <c r="HV196" i="3" a="1"/>
  <c r="HV196" i="3" s="1"/>
  <c r="IU196" i="3" s="1"/>
  <c r="HU196" i="3"/>
  <c r="HU196" i="3" a="1"/>
  <c r="HT196" i="3" a="1"/>
  <c r="HT196" i="3" s="1"/>
  <c r="IS196" i="3" s="1"/>
  <c r="HS196" i="3" a="1"/>
  <c r="HS196" i="3" s="1"/>
  <c r="IR196" i="3" s="1"/>
  <c r="HR196" i="3" a="1"/>
  <c r="HR196" i="3" s="1"/>
  <c r="IQ196" i="3" s="1"/>
  <c r="HQ196" i="3" a="1"/>
  <c r="HQ196" i="3" s="1"/>
  <c r="IP196" i="3" s="1"/>
  <c r="HP196" i="3" a="1"/>
  <c r="HP196" i="3" s="1"/>
  <c r="IO196" i="3" s="1"/>
  <c r="HL196" i="3"/>
  <c r="HJ196" i="3"/>
  <c r="HH196" i="3"/>
  <c r="HB196" i="3"/>
  <c r="HC196" i="3" s="1"/>
  <c r="HA196" i="3"/>
  <c r="GZ196" i="3"/>
  <c r="GY196" i="3"/>
  <c r="GX196" i="3"/>
  <c r="GW196" i="3"/>
  <c r="GV196" i="3"/>
  <c r="GU196" i="3"/>
  <c r="GT196" i="3"/>
  <c r="GP196" i="3"/>
  <c r="GI196" i="3"/>
  <c r="GH196" i="3"/>
  <c r="GG196" i="3"/>
  <c r="GF196" i="3"/>
  <c r="GE196" i="3"/>
  <c r="GD196" i="3"/>
  <c r="GC196" i="3"/>
  <c r="GB196" i="3"/>
  <c r="GA196" i="3"/>
  <c r="FZ196" i="3"/>
  <c r="FY196" i="3"/>
  <c r="FX196" i="3"/>
  <c r="FW196" i="3"/>
  <c r="FV196" i="3"/>
  <c r="FU196" i="3"/>
  <c r="FT196" i="3"/>
  <c r="FS196" i="3"/>
  <c r="FR196" i="3"/>
  <c r="FQ196" i="3"/>
  <c r="FP196" i="3"/>
  <c r="FO196" i="3"/>
  <c r="FJ196" i="3"/>
  <c r="FI196" i="3"/>
  <c r="FL196" i="3" s="1"/>
  <c r="FH196" i="3"/>
  <c r="FK196" i="3" s="1"/>
  <c r="FG196" i="3"/>
  <c r="FF196" i="3"/>
  <c r="FM196" i="3" s="1"/>
  <c r="FE196" i="3"/>
  <c r="FN196" i="3" s="1"/>
  <c r="FD196" i="3"/>
  <c r="FC196" i="3"/>
  <c r="FB196" i="3"/>
  <c r="FA196" i="3"/>
  <c r="EZ196" i="3"/>
  <c r="EY196" i="3"/>
  <c r="EX196" i="3"/>
  <c r="EW196" i="3"/>
  <c r="EV196" i="3"/>
  <c r="EU196" i="3"/>
  <c r="ET196" i="3"/>
  <c r="ES196" i="3"/>
  <c r="ER196" i="3"/>
  <c r="EQ196" i="3"/>
  <c r="EP196" i="3"/>
  <c r="EO196" i="3"/>
  <c r="EN196" i="3"/>
  <c r="EM196" i="3"/>
  <c r="EL196" i="3"/>
  <c r="EK196" i="3"/>
  <c r="EJ196" i="3"/>
  <c r="EI196" i="3"/>
  <c r="EH196" i="3"/>
  <c r="EG196" i="3"/>
  <c r="EF196" i="3"/>
  <c r="EE196" i="3"/>
  <c r="ED196" i="3"/>
  <c r="EC196" i="3"/>
  <c r="EB196" i="3"/>
  <c r="EA196" i="3"/>
  <c r="DV196" i="3"/>
  <c r="DU196" i="3"/>
  <c r="DT196" i="3"/>
  <c r="DS196" i="3"/>
  <c r="DR196" i="3"/>
  <c r="DQ196" i="3"/>
  <c r="DP196" i="3"/>
  <c r="DO196" i="3"/>
  <c r="DN196" i="3"/>
  <c r="DM196" i="3" a="1"/>
  <c r="DM196" i="3" s="1"/>
  <c r="DL196" i="3"/>
  <c r="DK196" i="3"/>
  <c r="DJ196" i="3"/>
  <c r="DI196" i="3"/>
  <c r="DH196" i="3"/>
  <c r="DG196" i="3"/>
  <c r="DF196" i="3"/>
  <c r="DE196" i="3"/>
  <c r="DD196" i="3"/>
  <c r="DC196" i="3"/>
  <c r="DB196" i="3"/>
  <c r="DA196" i="3"/>
  <c r="CV196" i="3"/>
  <c r="CU196" i="3"/>
  <c r="CT196" i="3"/>
  <c r="CS196" i="3"/>
  <c r="GN196" i="3" s="1"/>
  <c r="CR196" i="3"/>
  <c r="GM196" i="3" s="1"/>
  <c r="CQ196" i="3"/>
  <c r="GL196" i="3" s="1"/>
  <c r="CP196" i="3"/>
  <c r="GJ196" i="3" s="1"/>
  <c r="GK196" i="3" s="1"/>
  <c r="CO196" i="3"/>
  <c r="DZ196" i="3" s="1"/>
  <c r="CN196" i="3"/>
  <c r="DY196" i="3" s="1"/>
  <c r="CM196" i="3"/>
  <c r="DX196" i="3" s="1"/>
  <c r="CL196" i="3"/>
  <c r="DW196" i="3" s="1"/>
  <c r="CK196" i="3"/>
  <c r="CZ196" i="3" s="1"/>
  <c r="CJ196" i="3"/>
  <c r="CY196" i="3" s="1"/>
  <c r="CG196" i="3"/>
  <c r="CI196" i="3" s="1"/>
  <c r="CX196" i="3" s="1"/>
  <c r="CG196" i="3" a="1"/>
  <c r="AW12" i="3"/>
  <c r="AV12" i="3"/>
  <c r="J12" i="3"/>
  <c r="HI196" i="3" s="1"/>
  <c r="G12" i="3"/>
  <c r="IL195" i="3"/>
  <c r="HX195" i="3" a="1"/>
  <c r="HX195" i="3" s="1"/>
  <c r="IW195" i="3" s="1"/>
  <c r="HW195" i="3" a="1"/>
  <c r="HW195" i="3" s="1"/>
  <c r="IV195" i="3" s="1"/>
  <c r="HV195" i="3" a="1"/>
  <c r="HV195" i="3" s="1"/>
  <c r="IU195" i="3" s="1"/>
  <c r="HU195" i="3" a="1"/>
  <c r="HU195" i="3" s="1"/>
  <c r="IT195" i="3" s="1"/>
  <c r="HT195" i="3" a="1"/>
  <c r="HT195" i="3" s="1"/>
  <c r="IS195" i="3" s="1"/>
  <c r="HS195" i="3"/>
  <c r="IR195" i="3" s="1"/>
  <c r="HS195" i="3" a="1"/>
  <c r="HR195" i="3" a="1"/>
  <c r="HR195" i="3" s="1"/>
  <c r="IQ195" i="3" s="1"/>
  <c r="HQ195" i="3" a="1"/>
  <c r="HQ195" i="3" s="1"/>
  <c r="IP195" i="3" s="1"/>
  <c r="HP195" i="3" a="1"/>
  <c r="HP195" i="3" s="1"/>
  <c r="IO195" i="3" s="1"/>
  <c r="HL195" i="3"/>
  <c r="HJ195" i="3"/>
  <c r="HI195" i="3"/>
  <c r="HH195" i="3"/>
  <c r="HB195" i="3"/>
  <c r="HA195" i="3"/>
  <c r="GZ195" i="3"/>
  <c r="GY195" i="3"/>
  <c r="GX195" i="3"/>
  <c r="GW195" i="3"/>
  <c r="GV195" i="3"/>
  <c r="GU195" i="3"/>
  <c r="GT195" i="3"/>
  <c r="HC195" i="3" s="1"/>
  <c r="GP195" i="3"/>
  <c r="GI195" i="3"/>
  <c r="GH195" i="3"/>
  <c r="GG195" i="3"/>
  <c r="GF195" i="3"/>
  <c r="GE195" i="3"/>
  <c r="GD195" i="3"/>
  <c r="GC195" i="3"/>
  <c r="GB195" i="3"/>
  <c r="GA195" i="3"/>
  <c r="FZ195" i="3"/>
  <c r="FY195" i="3"/>
  <c r="FX195" i="3"/>
  <c r="FW195" i="3"/>
  <c r="FV195" i="3"/>
  <c r="FU195" i="3"/>
  <c r="FT195" i="3"/>
  <c r="FS195" i="3"/>
  <c r="FR195" i="3"/>
  <c r="FQ195" i="3"/>
  <c r="FO195" i="3"/>
  <c r="FN195" i="3"/>
  <c r="FJ195" i="3"/>
  <c r="FM195" i="3" s="1"/>
  <c r="FI195" i="3"/>
  <c r="FL195" i="3" s="1"/>
  <c r="FH195" i="3"/>
  <c r="FK195" i="3" s="1"/>
  <c r="FG195" i="3"/>
  <c r="FF195" i="3"/>
  <c r="FP195" i="3" s="1"/>
  <c r="FE195" i="3"/>
  <c r="FD195" i="3"/>
  <c r="FC195" i="3"/>
  <c r="FB195" i="3"/>
  <c r="FA195" i="3"/>
  <c r="EZ195" i="3"/>
  <c r="EY195" i="3"/>
  <c r="EX195" i="3"/>
  <c r="EW195" i="3"/>
  <c r="EV195" i="3"/>
  <c r="EU195" i="3"/>
  <c r="ET195" i="3"/>
  <c r="ES195" i="3"/>
  <c r="ER195" i="3"/>
  <c r="EQ195" i="3"/>
  <c r="EP195" i="3"/>
  <c r="EO195" i="3"/>
  <c r="EN195" i="3"/>
  <c r="EM195" i="3"/>
  <c r="EL195" i="3"/>
  <c r="EK195" i="3"/>
  <c r="EJ195" i="3"/>
  <c r="EI195" i="3"/>
  <c r="EH195" i="3"/>
  <c r="EG195" i="3"/>
  <c r="EF195" i="3"/>
  <c r="EE195" i="3"/>
  <c r="ED195" i="3"/>
  <c r="EC195" i="3"/>
  <c r="EB195" i="3"/>
  <c r="EA195" i="3"/>
  <c r="DY195" i="3"/>
  <c r="DV195" i="3"/>
  <c r="DU195" i="3"/>
  <c r="DT195" i="3"/>
  <c r="DS195" i="3"/>
  <c r="DR195" i="3"/>
  <c r="DQ195" i="3"/>
  <c r="DP195" i="3"/>
  <c r="DO195" i="3"/>
  <c r="DN195" i="3"/>
  <c r="DK195" i="3"/>
  <c r="DJ195" i="3"/>
  <c r="DI195" i="3"/>
  <c r="DH195" i="3"/>
  <c r="DG195" i="3"/>
  <c r="DF195" i="3"/>
  <c r="DE195" i="3"/>
  <c r="DD195" i="3"/>
  <c r="DC195" i="3"/>
  <c r="DB195" i="3"/>
  <c r="DA195" i="3"/>
  <c r="CV195" i="3"/>
  <c r="CU195" i="3"/>
  <c r="CT195" i="3"/>
  <c r="CS195" i="3"/>
  <c r="GN195" i="3" s="1"/>
  <c r="CR195" i="3"/>
  <c r="GM195" i="3" s="1"/>
  <c r="CQ195" i="3"/>
  <c r="GL195" i="3" s="1"/>
  <c r="CP195" i="3"/>
  <c r="GJ195" i="3" s="1"/>
  <c r="GK195" i="3" s="1"/>
  <c r="CO195" i="3"/>
  <c r="DZ195" i="3" s="1"/>
  <c r="CN195" i="3"/>
  <c r="CM195" i="3"/>
  <c r="DX195" i="3" s="1"/>
  <c r="CL195" i="3"/>
  <c r="DW195" i="3" s="1"/>
  <c r="CG195" i="3" a="1"/>
  <c r="CG195" i="3" s="1"/>
  <c r="AW224" i="3"/>
  <c r="AV224" i="3"/>
  <c r="J224" i="3"/>
  <c r="G224" i="3"/>
  <c r="IR194" i="3"/>
  <c r="IQ194" i="3"/>
  <c r="IL194" i="3"/>
  <c r="HX194" i="3"/>
  <c r="IW194" i="3" s="1"/>
  <c r="HX194" i="3" a="1"/>
  <c r="HW194" i="3" a="1"/>
  <c r="HW194" i="3" s="1"/>
  <c r="IV194" i="3" s="1"/>
  <c r="HV194" i="3" a="1"/>
  <c r="HV194" i="3" s="1"/>
  <c r="IU194" i="3" s="1"/>
  <c r="HU194" i="3" a="1"/>
  <c r="HU194" i="3" s="1"/>
  <c r="IT194" i="3" s="1"/>
  <c r="HT194" i="3" a="1"/>
  <c r="HT194" i="3" s="1"/>
  <c r="IS194" i="3" s="1"/>
  <c r="HS194" i="3"/>
  <c r="HS194" i="3" a="1"/>
  <c r="HR194" i="3"/>
  <c r="HR194" i="3" a="1"/>
  <c r="HQ194" i="3" a="1"/>
  <c r="HQ194" i="3" s="1"/>
  <c r="IP194" i="3" s="1"/>
  <c r="HP194" i="3" a="1"/>
  <c r="HP194" i="3" s="1"/>
  <c r="IO194" i="3" s="1"/>
  <c r="HL194" i="3"/>
  <c r="HJ194" i="3"/>
  <c r="HH194" i="3"/>
  <c r="HI194" i="3" s="1"/>
  <c r="HB194" i="3"/>
  <c r="HA194" i="3"/>
  <c r="GZ194" i="3"/>
  <c r="GY194" i="3"/>
  <c r="GX194" i="3"/>
  <c r="GW194" i="3"/>
  <c r="GV194" i="3"/>
  <c r="HC194" i="3" s="1"/>
  <c r="GU194" i="3"/>
  <c r="GT194" i="3"/>
  <c r="GP194" i="3"/>
  <c r="GI194" i="3"/>
  <c r="GH194" i="3"/>
  <c r="GG194" i="3"/>
  <c r="GF194" i="3"/>
  <c r="GE194" i="3"/>
  <c r="GD194" i="3"/>
  <c r="GC194" i="3"/>
  <c r="GB194" i="3"/>
  <c r="GA194" i="3"/>
  <c r="FZ194" i="3"/>
  <c r="FY194" i="3"/>
  <c r="FX194" i="3"/>
  <c r="FW194" i="3"/>
  <c r="FV194" i="3"/>
  <c r="FU194" i="3"/>
  <c r="FT194" i="3"/>
  <c r="FS194" i="3"/>
  <c r="FR194" i="3"/>
  <c r="FQ194" i="3"/>
  <c r="FP194" i="3"/>
  <c r="FO194" i="3"/>
  <c r="FN194" i="3"/>
  <c r="FK194" i="3"/>
  <c r="FJ194" i="3"/>
  <c r="FM194" i="3" s="1"/>
  <c r="FI194" i="3"/>
  <c r="FL194" i="3" s="1"/>
  <c r="FH194" i="3"/>
  <c r="FG194" i="3"/>
  <c r="FF194" i="3"/>
  <c r="FE194" i="3"/>
  <c r="FD194" i="3"/>
  <c r="FC194" i="3"/>
  <c r="FB194" i="3"/>
  <c r="FA194" i="3"/>
  <c r="EZ194" i="3"/>
  <c r="EY194" i="3"/>
  <c r="EX194" i="3"/>
  <c r="EW194" i="3"/>
  <c r="EV194" i="3"/>
  <c r="EU194" i="3"/>
  <c r="ET194" i="3"/>
  <c r="ES194" i="3"/>
  <c r="ER194" i="3"/>
  <c r="EQ194" i="3"/>
  <c r="EP194" i="3"/>
  <c r="EO194" i="3"/>
  <c r="EN194" i="3"/>
  <c r="EM194" i="3"/>
  <c r="EL194" i="3"/>
  <c r="EK194" i="3"/>
  <c r="EJ194" i="3"/>
  <c r="EI194" i="3"/>
  <c r="EH194" i="3"/>
  <c r="EG194" i="3"/>
  <c r="EF194" i="3"/>
  <c r="EE194" i="3"/>
  <c r="ED194" i="3"/>
  <c r="EC194" i="3"/>
  <c r="EB194" i="3"/>
  <c r="EA194" i="3"/>
  <c r="DZ194" i="3"/>
  <c r="DY194" i="3"/>
  <c r="DX194" i="3"/>
  <c r="DW194" i="3"/>
  <c r="DV194" i="3"/>
  <c r="DU194" i="3"/>
  <c r="DT194" i="3"/>
  <c r="DS194" i="3"/>
  <c r="DR194" i="3"/>
  <c r="DQ194" i="3"/>
  <c r="DP194" i="3"/>
  <c r="DO194" i="3"/>
  <c r="DN194" i="3"/>
  <c r="DK194" i="3"/>
  <c r="DJ194" i="3"/>
  <c r="DI194" i="3"/>
  <c r="DH194" i="3"/>
  <c r="DG194" i="3"/>
  <c r="DF194" i="3"/>
  <c r="DE194" i="3"/>
  <c r="DD194" i="3"/>
  <c r="DC194" i="3"/>
  <c r="DB194" i="3"/>
  <c r="DA194" i="3"/>
  <c r="CV194" i="3"/>
  <c r="CU194" i="3"/>
  <c r="CT194" i="3"/>
  <c r="CS194" i="3"/>
  <c r="GN194" i="3" s="1"/>
  <c r="CR194" i="3"/>
  <c r="GM194" i="3" s="1"/>
  <c r="CQ194" i="3"/>
  <c r="GL194" i="3" s="1"/>
  <c r="CP194" i="3"/>
  <c r="GJ194" i="3" s="1"/>
  <c r="GK194" i="3" s="1"/>
  <c r="CO194" i="3"/>
  <c r="CN194" i="3"/>
  <c r="CM194" i="3"/>
  <c r="CL194" i="3"/>
  <c r="CG194" i="3" a="1"/>
  <c r="CG194" i="3" s="1"/>
  <c r="AW109" i="3"/>
  <c r="AV109" i="3"/>
  <c r="J109" i="3"/>
  <c r="G109" i="3"/>
  <c r="HX193" i="3" a="1"/>
  <c r="HX193" i="3" s="1"/>
  <c r="IW193" i="3" s="1"/>
  <c r="HW193" i="3" a="1"/>
  <c r="HW193" i="3" s="1"/>
  <c r="IV193" i="3" s="1"/>
  <c r="HV193" i="3" a="1"/>
  <c r="HV193" i="3" s="1"/>
  <c r="IU193" i="3" s="1"/>
  <c r="HU193" i="3" a="1"/>
  <c r="HU193" i="3" s="1"/>
  <c r="IT193" i="3" s="1"/>
  <c r="HT193" i="3"/>
  <c r="IS193" i="3" s="1"/>
  <c r="HT193" i="3" a="1"/>
  <c r="HS193" i="3" a="1"/>
  <c r="HS193" i="3" s="1"/>
  <c r="IR193" i="3" s="1"/>
  <c r="HR193" i="3" a="1"/>
  <c r="HR193" i="3" s="1"/>
  <c r="IQ193" i="3" s="1"/>
  <c r="HQ193" i="3" a="1"/>
  <c r="HQ193" i="3" s="1"/>
  <c r="IP193" i="3" s="1"/>
  <c r="HP193" i="3" a="1"/>
  <c r="HP193" i="3" s="1"/>
  <c r="IO193" i="3" s="1"/>
  <c r="HL193" i="3"/>
  <c r="HJ193" i="3"/>
  <c r="HH193" i="3"/>
  <c r="HB193" i="3"/>
  <c r="HA193" i="3"/>
  <c r="GZ193" i="3"/>
  <c r="GY193" i="3"/>
  <c r="GX193" i="3"/>
  <c r="GW193" i="3"/>
  <c r="HC193" i="3" s="1"/>
  <c r="GV193" i="3"/>
  <c r="GU193" i="3"/>
  <c r="GT193" i="3"/>
  <c r="GP193" i="3"/>
  <c r="GN193" i="3"/>
  <c r="GM193" i="3"/>
  <c r="GL193" i="3"/>
  <c r="GJ193" i="3"/>
  <c r="GK193" i="3" s="1"/>
  <c r="GI193" i="3"/>
  <c r="GH193" i="3"/>
  <c r="GG193" i="3"/>
  <c r="GF193" i="3"/>
  <c r="GE193" i="3"/>
  <c r="GB193" i="3"/>
  <c r="GA193" i="3"/>
  <c r="FZ193" i="3"/>
  <c r="FY193" i="3"/>
  <c r="FW193" i="3"/>
  <c r="FV193" i="3"/>
  <c r="FU193" i="3"/>
  <c r="FT193" i="3"/>
  <c r="FS193" i="3"/>
  <c r="FR193" i="3"/>
  <c r="FQ193" i="3"/>
  <c r="FP193" i="3"/>
  <c r="FN193" i="3"/>
  <c r="FJ193" i="3"/>
  <c r="FM193" i="3" s="1"/>
  <c r="FI193" i="3"/>
  <c r="FL193" i="3" s="1"/>
  <c r="FH193" i="3"/>
  <c r="FK193" i="3" s="1"/>
  <c r="FG193" i="3"/>
  <c r="FF193" i="3"/>
  <c r="FE193" i="3"/>
  <c r="FO193" i="3" s="1"/>
  <c r="FD193" i="3"/>
  <c r="FB193" i="3"/>
  <c r="FA193" i="3"/>
  <c r="EZ193" i="3"/>
  <c r="EY193" i="3"/>
  <c r="EX193" i="3"/>
  <c r="EW193" i="3"/>
  <c r="EV193" i="3"/>
  <c r="EU193" i="3"/>
  <c r="ET193" i="3"/>
  <c r="ES193" i="3"/>
  <c r="ER193" i="3"/>
  <c r="EQ193" i="3"/>
  <c r="EP193" i="3"/>
  <c r="EO193" i="3"/>
  <c r="EN193" i="3"/>
  <c r="EM193" i="3"/>
  <c r="EL193" i="3"/>
  <c r="EK193" i="3"/>
  <c r="EJ193" i="3"/>
  <c r="EI193" i="3"/>
  <c r="EH193" i="3"/>
  <c r="EG193" i="3"/>
  <c r="EF193" i="3"/>
  <c r="EE193" i="3"/>
  <c r="ED193" i="3"/>
  <c r="EC193" i="3"/>
  <c r="EB193" i="3"/>
  <c r="EA193" i="3"/>
  <c r="DU193" i="3"/>
  <c r="DT193" i="3"/>
  <c r="DS193" i="3"/>
  <c r="DR193" i="3"/>
  <c r="DQ193" i="3"/>
  <c r="DP193" i="3"/>
  <c r="DO193" i="3"/>
  <c r="DN193" i="3"/>
  <c r="DK193" i="3"/>
  <c r="DJ193" i="3"/>
  <c r="DI193" i="3"/>
  <c r="DH193" i="3"/>
  <c r="DG193" i="3"/>
  <c r="DF193" i="3"/>
  <c r="DE193" i="3"/>
  <c r="DD193" i="3"/>
  <c r="DB193" i="3"/>
  <c r="DA193" i="3"/>
  <c r="CV193" i="3"/>
  <c r="CU193" i="3"/>
  <c r="CT193" i="3"/>
  <c r="CS193" i="3"/>
  <c r="CR193" i="3"/>
  <c r="CQ193" i="3"/>
  <c r="CP193" i="3"/>
  <c r="CO193" i="3"/>
  <c r="DZ193" i="3" s="1"/>
  <c r="CN193" i="3"/>
  <c r="DY193" i="3" s="1"/>
  <c r="CM193" i="3"/>
  <c r="DX193" i="3" s="1"/>
  <c r="CL193" i="3"/>
  <c r="DW193" i="3" s="1"/>
  <c r="CG193" i="3" a="1"/>
  <c r="CG193" i="3" s="1"/>
  <c r="AW108" i="3"/>
  <c r="AV108" i="3"/>
  <c r="J108" i="3"/>
  <c r="G108" i="3"/>
  <c r="IV192" i="3"/>
  <c r="IP192" i="3"/>
  <c r="IO192" i="3"/>
  <c r="IL192" i="3"/>
  <c r="HX192" i="3" a="1"/>
  <c r="HX192" i="3" s="1"/>
  <c r="IW192" i="3" s="1"/>
  <c r="HW192" i="3"/>
  <c r="HW192" i="3" a="1"/>
  <c r="HV192" i="3"/>
  <c r="IU192" i="3" s="1"/>
  <c r="HV192" i="3" a="1"/>
  <c r="HU192" i="3" a="1"/>
  <c r="HU192" i="3" s="1"/>
  <c r="IT192" i="3" s="1"/>
  <c r="HT192" i="3" a="1"/>
  <c r="HT192" i="3" s="1"/>
  <c r="IS192" i="3" s="1"/>
  <c r="HS192" i="3" a="1"/>
  <c r="HS192" i="3" s="1"/>
  <c r="IR192" i="3" s="1"/>
  <c r="HR192" i="3" a="1"/>
  <c r="HR192" i="3" s="1"/>
  <c r="IQ192" i="3" s="1"/>
  <c r="HQ192" i="3"/>
  <c r="HQ192" i="3" a="1"/>
  <c r="HP192" i="3"/>
  <c r="HP192" i="3" a="1"/>
  <c r="HL192" i="3"/>
  <c r="HJ192" i="3"/>
  <c r="HH192" i="3"/>
  <c r="HB192" i="3"/>
  <c r="HA192" i="3"/>
  <c r="GZ192" i="3"/>
  <c r="GY192" i="3"/>
  <c r="GX192" i="3"/>
  <c r="GW192" i="3"/>
  <c r="GV192" i="3"/>
  <c r="GU192" i="3"/>
  <c r="GT192" i="3"/>
  <c r="HC192" i="3" s="1"/>
  <c r="GP192" i="3"/>
  <c r="GI192" i="3"/>
  <c r="GH192" i="3"/>
  <c r="GG192" i="3"/>
  <c r="GF192" i="3"/>
  <c r="GE192" i="3"/>
  <c r="GD192" i="3"/>
  <c r="GC192" i="3"/>
  <c r="GB192" i="3"/>
  <c r="GA192" i="3"/>
  <c r="FZ192" i="3"/>
  <c r="FY192" i="3"/>
  <c r="FX192" i="3"/>
  <c r="FW192" i="3"/>
  <c r="FV192" i="3"/>
  <c r="FU192" i="3"/>
  <c r="FT192" i="3"/>
  <c r="FS192" i="3"/>
  <c r="FR192" i="3"/>
  <c r="FQ192" i="3"/>
  <c r="FJ192" i="3"/>
  <c r="FM192" i="3" s="1"/>
  <c r="FI192" i="3"/>
  <c r="FL192" i="3" s="1"/>
  <c r="FH192" i="3"/>
  <c r="FK192" i="3" s="1"/>
  <c r="FG192" i="3"/>
  <c r="FF192" i="3"/>
  <c r="FP192" i="3" s="1"/>
  <c r="FE192" i="3"/>
  <c r="FO192" i="3" s="1"/>
  <c r="FD192" i="3"/>
  <c r="FC192" i="3"/>
  <c r="FB192" i="3"/>
  <c r="FA192" i="3"/>
  <c r="EZ192" i="3"/>
  <c r="EY192" i="3"/>
  <c r="EX192" i="3"/>
  <c r="EW192" i="3"/>
  <c r="EV192" i="3"/>
  <c r="EU192" i="3"/>
  <c r="ET192" i="3"/>
  <c r="ES192" i="3"/>
  <c r="ER192" i="3"/>
  <c r="EQ192" i="3"/>
  <c r="EP192" i="3"/>
  <c r="EO192" i="3"/>
  <c r="EN192" i="3"/>
  <c r="EM192" i="3"/>
  <c r="EL192" i="3"/>
  <c r="EK192" i="3"/>
  <c r="EJ192" i="3"/>
  <c r="EI192" i="3"/>
  <c r="EH192" i="3"/>
  <c r="EG192" i="3"/>
  <c r="EF192" i="3"/>
  <c r="EE192" i="3"/>
  <c r="ED192" i="3"/>
  <c r="EC192" i="3"/>
  <c r="EB192" i="3"/>
  <c r="EA192" i="3"/>
  <c r="DV192" i="3"/>
  <c r="DU192" i="3"/>
  <c r="DT192" i="3"/>
  <c r="DS192" i="3"/>
  <c r="DR192" i="3"/>
  <c r="DQ192" i="3"/>
  <c r="DP192" i="3"/>
  <c r="DO192" i="3"/>
  <c r="DN192" i="3"/>
  <c r="DK192" i="3"/>
  <c r="DJ192" i="3"/>
  <c r="DI192" i="3"/>
  <c r="DH192" i="3"/>
  <c r="DG192" i="3"/>
  <c r="DF192" i="3"/>
  <c r="DE192" i="3"/>
  <c r="DD192" i="3"/>
  <c r="DC192" i="3"/>
  <c r="DB192" i="3"/>
  <c r="DA192" i="3"/>
  <c r="CV192" i="3"/>
  <c r="CU192" i="3"/>
  <c r="CT192" i="3"/>
  <c r="CS192" i="3"/>
  <c r="GN192" i="3" s="1"/>
  <c r="CR192" i="3"/>
  <c r="GM192" i="3" s="1"/>
  <c r="CQ192" i="3"/>
  <c r="GL192" i="3" s="1"/>
  <c r="CP192" i="3"/>
  <c r="GJ192" i="3" s="1"/>
  <c r="GK192" i="3" s="1"/>
  <c r="CO192" i="3"/>
  <c r="DZ192" i="3" s="1"/>
  <c r="CN192" i="3"/>
  <c r="DY192" i="3" s="1"/>
  <c r="CM192" i="3"/>
  <c r="DX192" i="3" s="1"/>
  <c r="CL192" i="3"/>
  <c r="DW192" i="3" s="1"/>
  <c r="CG192" i="3" a="1"/>
  <c r="CG192" i="3" s="1"/>
  <c r="AW10" i="3"/>
  <c r="AV10" i="3"/>
  <c r="J10" i="3"/>
  <c r="G10" i="3"/>
  <c r="IL191" i="3"/>
  <c r="HX191" i="3" a="1"/>
  <c r="HX191" i="3" s="1"/>
  <c r="IW191" i="3" s="1"/>
  <c r="HW191" i="3" a="1"/>
  <c r="HW191" i="3" s="1"/>
  <c r="IV191" i="3" s="1"/>
  <c r="HV191" i="3" a="1"/>
  <c r="HV191" i="3" s="1"/>
  <c r="IU191" i="3" s="1"/>
  <c r="HU191" i="3" a="1"/>
  <c r="HU191" i="3" s="1"/>
  <c r="IT191" i="3" s="1"/>
  <c r="HT191" i="3" a="1"/>
  <c r="HT191" i="3" s="1"/>
  <c r="IS191" i="3" s="1"/>
  <c r="HS191" i="3"/>
  <c r="IR191" i="3" s="1"/>
  <c r="HS191" i="3" a="1"/>
  <c r="HR191" i="3" a="1"/>
  <c r="HR191" i="3" s="1"/>
  <c r="IQ191" i="3" s="1"/>
  <c r="HQ191" i="3" a="1"/>
  <c r="HQ191" i="3" s="1"/>
  <c r="IP191" i="3" s="1"/>
  <c r="HP191" i="3" a="1"/>
  <c r="HP191" i="3" s="1"/>
  <c r="IO191" i="3" s="1"/>
  <c r="HL191" i="3"/>
  <c r="HJ191" i="3"/>
  <c r="HH191" i="3"/>
  <c r="HB191" i="3"/>
  <c r="HA191" i="3"/>
  <c r="GZ191" i="3"/>
  <c r="GY191" i="3"/>
  <c r="GX191" i="3"/>
  <c r="GW191" i="3"/>
  <c r="GV191" i="3"/>
  <c r="GU191" i="3"/>
  <c r="GT191" i="3"/>
  <c r="GP191" i="3"/>
  <c r="GI191" i="3"/>
  <c r="GH191" i="3"/>
  <c r="GG191" i="3"/>
  <c r="GF191" i="3"/>
  <c r="GE191" i="3"/>
  <c r="GD191" i="3"/>
  <c r="GC191" i="3"/>
  <c r="GB191" i="3"/>
  <c r="GA191" i="3"/>
  <c r="FZ191" i="3"/>
  <c r="FY191" i="3"/>
  <c r="FX191" i="3"/>
  <c r="FW191" i="3"/>
  <c r="FV191" i="3"/>
  <c r="FU191" i="3"/>
  <c r="FT191" i="3"/>
  <c r="FS191" i="3"/>
  <c r="FR191" i="3"/>
  <c r="FQ191" i="3"/>
  <c r="FO191" i="3"/>
  <c r="FN191" i="3"/>
  <c r="FJ191" i="3"/>
  <c r="FM191" i="3" s="1"/>
  <c r="FI191" i="3"/>
  <c r="FL191" i="3" s="1"/>
  <c r="FH191" i="3"/>
  <c r="FK191" i="3" s="1"/>
  <c r="FG191" i="3"/>
  <c r="FF191" i="3"/>
  <c r="FP191" i="3" s="1"/>
  <c r="FE191" i="3"/>
  <c r="FD191" i="3"/>
  <c r="FC191" i="3"/>
  <c r="FB191" i="3"/>
  <c r="FA191" i="3"/>
  <c r="EZ191" i="3"/>
  <c r="EY191" i="3"/>
  <c r="EX191" i="3"/>
  <c r="EW191" i="3"/>
  <c r="EV191" i="3"/>
  <c r="EU191" i="3"/>
  <c r="ET191" i="3"/>
  <c r="ES191" i="3"/>
  <c r="ER191" i="3"/>
  <c r="EQ191" i="3"/>
  <c r="EP191" i="3"/>
  <c r="EO191" i="3"/>
  <c r="EN191" i="3"/>
  <c r="EM191" i="3"/>
  <c r="EL191" i="3"/>
  <c r="EK191" i="3"/>
  <c r="EJ191" i="3"/>
  <c r="EI191" i="3"/>
  <c r="EH191" i="3"/>
  <c r="EG191" i="3"/>
  <c r="EF191" i="3"/>
  <c r="EE191" i="3"/>
  <c r="ED191" i="3"/>
  <c r="EC191" i="3"/>
  <c r="EB191" i="3"/>
  <c r="EA191" i="3"/>
  <c r="DW191" i="3"/>
  <c r="DV191" i="3"/>
  <c r="DU191" i="3"/>
  <c r="DT191" i="3"/>
  <c r="DS191" i="3"/>
  <c r="DR191" i="3"/>
  <c r="DQ191" i="3"/>
  <c r="DP191" i="3"/>
  <c r="DO191" i="3"/>
  <c r="DN191" i="3"/>
  <c r="DK191" i="3"/>
  <c r="DJ191" i="3"/>
  <c r="DI191" i="3"/>
  <c r="DH191" i="3"/>
  <c r="DG191" i="3"/>
  <c r="DF191" i="3"/>
  <c r="DE191" i="3"/>
  <c r="DD191" i="3"/>
  <c r="DC191" i="3"/>
  <c r="DB191" i="3"/>
  <c r="DA191" i="3"/>
  <c r="CV191" i="3"/>
  <c r="CU191" i="3"/>
  <c r="CT191" i="3"/>
  <c r="CS191" i="3"/>
  <c r="GN191" i="3" s="1"/>
  <c r="CR191" i="3"/>
  <c r="GM191" i="3" s="1"/>
  <c r="CQ191" i="3"/>
  <c r="GL191" i="3" s="1"/>
  <c r="CP191" i="3"/>
  <c r="GJ191" i="3" s="1"/>
  <c r="GK191" i="3" s="1"/>
  <c r="CO191" i="3"/>
  <c r="DZ191" i="3" s="1"/>
  <c r="CN191" i="3"/>
  <c r="DY191" i="3" s="1"/>
  <c r="CM191" i="3"/>
  <c r="DX191" i="3" s="1"/>
  <c r="CL191" i="3"/>
  <c r="CG191" i="3"/>
  <c r="CI191" i="3" s="1"/>
  <c r="CX191" i="3" s="1"/>
  <c r="CG191" i="3" a="1"/>
  <c r="AW220" i="3"/>
  <c r="AV220" i="3"/>
  <c r="J220" i="3"/>
  <c r="HI191" i="3" s="1"/>
  <c r="G220" i="3"/>
  <c r="HX190" i="3"/>
  <c r="IW190" i="3" s="1"/>
  <c r="HX190" i="3" a="1"/>
  <c r="HW190" i="3" a="1"/>
  <c r="HW190" i="3" s="1"/>
  <c r="IV190" i="3" s="1"/>
  <c r="HV190" i="3" a="1"/>
  <c r="HV190" i="3" s="1"/>
  <c r="IU190" i="3" s="1"/>
  <c r="HU190" i="3" a="1"/>
  <c r="HU190" i="3" s="1"/>
  <c r="IT190" i="3" s="1"/>
  <c r="HT190" i="3" a="1"/>
  <c r="HT190" i="3" s="1"/>
  <c r="IS190" i="3" s="1"/>
  <c r="HS190" i="3"/>
  <c r="IR190" i="3" s="1"/>
  <c r="HS190" i="3" a="1"/>
  <c r="HR190" i="3" a="1"/>
  <c r="HR190" i="3" s="1"/>
  <c r="IQ190" i="3" s="1"/>
  <c r="HQ190" i="3" a="1"/>
  <c r="HQ190" i="3" s="1"/>
  <c r="IP190" i="3" s="1"/>
  <c r="HP190" i="3" a="1"/>
  <c r="HP190" i="3" s="1"/>
  <c r="IO190" i="3" s="1"/>
  <c r="HL190" i="3"/>
  <c r="HJ190" i="3"/>
  <c r="HH190" i="3"/>
  <c r="HB190" i="3"/>
  <c r="HA190" i="3"/>
  <c r="GZ190" i="3"/>
  <c r="GY190" i="3"/>
  <c r="GX190" i="3"/>
  <c r="GW190" i="3"/>
  <c r="GV190" i="3"/>
  <c r="GU190" i="3"/>
  <c r="GT190" i="3"/>
  <c r="GP190" i="3"/>
  <c r="GM190" i="3"/>
  <c r="GL190" i="3"/>
  <c r="GJ190" i="3"/>
  <c r="GK190" i="3" s="1"/>
  <c r="GI190" i="3"/>
  <c r="GH190" i="3"/>
  <c r="GG190" i="3"/>
  <c r="GF190" i="3"/>
  <c r="GE190" i="3"/>
  <c r="GB190" i="3"/>
  <c r="GA190" i="3"/>
  <c r="FZ190" i="3"/>
  <c r="FY190" i="3"/>
  <c r="FW190" i="3"/>
  <c r="FV190" i="3"/>
  <c r="FU190" i="3"/>
  <c r="FT190" i="3"/>
  <c r="FS190" i="3"/>
  <c r="FR190" i="3"/>
  <c r="FQ190" i="3"/>
  <c r="FJ190" i="3"/>
  <c r="FI190" i="3"/>
  <c r="FH190" i="3"/>
  <c r="FK190" i="3" s="1"/>
  <c r="FG190" i="3"/>
  <c r="FF190" i="3"/>
  <c r="FP190" i="3" s="1"/>
  <c r="FE190" i="3"/>
  <c r="FD190" i="3"/>
  <c r="FB190" i="3"/>
  <c r="FA190" i="3"/>
  <c r="EZ190" i="3"/>
  <c r="EY190" i="3"/>
  <c r="EX190" i="3"/>
  <c r="EW190" i="3"/>
  <c r="EV190" i="3"/>
  <c r="EU190" i="3"/>
  <c r="ET190" i="3"/>
  <c r="ES190" i="3"/>
  <c r="ER190" i="3"/>
  <c r="EQ190" i="3"/>
  <c r="EP190" i="3"/>
  <c r="EO190" i="3"/>
  <c r="EN190" i="3"/>
  <c r="EM190" i="3"/>
  <c r="EL190" i="3"/>
  <c r="EK190" i="3"/>
  <c r="EJ190" i="3"/>
  <c r="EI190" i="3"/>
  <c r="EH190" i="3"/>
  <c r="EG190" i="3"/>
  <c r="EF190" i="3"/>
  <c r="EE190" i="3"/>
  <c r="ED190" i="3"/>
  <c r="EC190" i="3"/>
  <c r="EB190" i="3"/>
  <c r="EA190" i="3"/>
  <c r="DU190" i="3"/>
  <c r="DT190" i="3"/>
  <c r="DS190" i="3"/>
  <c r="DR190" i="3"/>
  <c r="DQ190" i="3"/>
  <c r="DP190" i="3"/>
  <c r="DO190" i="3"/>
  <c r="DN190" i="3"/>
  <c r="DK190" i="3"/>
  <c r="DJ190" i="3"/>
  <c r="DI190" i="3"/>
  <c r="DH190" i="3"/>
  <c r="DG190" i="3"/>
  <c r="DF190" i="3"/>
  <c r="DE190" i="3"/>
  <c r="DD190" i="3"/>
  <c r="DB190" i="3"/>
  <c r="DA190" i="3"/>
  <c r="CV190" i="3"/>
  <c r="CU190" i="3"/>
  <c r="CT190" i="3"/>
  <c r="CS190" i="3"/>
  <c r="GN190" i="3" s="1"/>
  <c r="CR190" i="3"/>
  <c r="CQ190" i="3"/>
  <c r="CP190" i="3"/>
  <c r="CO190" i="3"/>
  <c r="DZ190" i="3" s="1"/>
  <c r="CN190" i="3"/>
  <c r="DY190" i="3" s="1"/>
  <c r="CM190" i="3"/>
  <c r="DX190" i="3" s="1"/>
  <c r="CL190" i="3"/>
  <c r="DW190" i="3" s="1"/>
  <c r="CG190" i="3" a="1"/>
  <c r="CG190" i="3" s="1"/>
  <c r="IN190" i="3" s="1"/>
  <c r="IX190" i="3" s="1"/>
  <c r="AW219" i="3"/>
  <c r="AV219" i="3"/>
  <c r="J219" i="3"/>
  <c r="HI190" i="3" s="1"/>
  <c r="G219" i="3"/>
  <c r="IT189" i="3"/>
  <c r="IM189" i="3"/>
  <c r="HX189" i="3" a="1"/>
  <c r="HX189" i="3" s="1"/>
  <c r="IW189" i="3" s="1"/>
  <c r="HW189" i="3" a="1"/>
  <c r="HW189" i="3" s="1"/>
  <c r="IV189" i="3" s="1"/>
  <c r="HV189" i="3"/>
  <c r="IU189" i="3" s="1"/>
  <c r="HV189" i="3" a="1"/>
  <c r="HU189" i="3" a="1"/>
  <c r="HU189" i="3" s="1"/>
  <c r="HT189" i="3" a="1"/>
  <c r="HT189" i="3" s="1"/>
  <c r="IS189" i="3" s="1"/>
  <c r="HS189" i="3" a="1"/>
  <c r="HS189" i="3" s="1"/>
  <c r="IR189" i="3" s="1"/>
  <c r="HR189" i="3" a="1"/>
  <c r="HR189" i="3" s="1"/>
  <c r="IQ189" i="3" s="1"/>
  <c r="HQ189" i="3" a="1"/>
  <c r="HQ189" i="3" s="1"/>
  <c r="IP189" i="3" s="1"/>
  <c r="HP189" i="3"/>
  <c r="IO189" i="3" s="1"/>
  <c r="HP189" i="3" a="1"/>
  <c r="HL189" i="3"/>
  <c r="HJ189" i="3"/>
  <c r="HH189" i="3"/>
  <c r="HB189" i="3"/>
  <c r="HA189" i="3"/>
  <c r="HC189" i="3" s="1"/>
  <c r="GZ189" i="3"/>
  <c r="GY189" i="3"/>
  <c r="GX189" i="3"/>
  <c r="GW189" i="3"/>
  <c r="GV189" i="3"/>
  <c r="GU189" i="3"/>
  <c r="GT189" i="3"/>
  <c r="GP189" i="3"/>
  <c r="GI189" i="3"/>
  <c r="GH189" i="3"/>
  <c r="GG189" i="3"/>
  <c r="GF189" i="3"/>
  <c r="GE189" i="3"/>
  <c r="GB189" i="3"/>
  <c r="GA189" i="3"/>
  <c r="FZ189" i="3"/>
  <c r="FY189" i="3"/>
  <c r="FW189" i="3"/>
  <c r="FV189" i="3"/>
  <c r="FU189" i="3"/>
  <c r="FT189" i="3"/>
  <c r="FS189" i="3"/>
  <c r="FR189" i="3"/>
  <c r="FQ189" i="3"/>
  <c r="FJ189" i="3"/>
  <c r="FI189" i="3"/>
  <c r="FH189" i="3"/>
  <c r="FG189" i="3"/>
  <c r="FF189" i="3"/>
  <c r="FE189" i="3"/>
  <c r="FD189" i="3"/>
  <c r="FB189" i="3"/>
  <c r="FA189" i="3"/>
  <c r="EZ189" i="3"/>
  <c r="EY189" i="3"/>
  <c r="EX189" i="3"/>
  <c r="EW189" i="3"/>
  <c r="EV189" i="3"/>
  <c r="EU189" i="3"/>
  <c r="ET189" i="3"/>
  <c r="ES189" i="3"/>
  <c r="ER189" i="3"/>
  <c r="EQ189" i="3"/>
  <c r="EP189" i="3"/>
  <c r="EO189" i="3"/>
  <c r="EN189" i="3"/>
  <c r="EM189" i="3"/>
  <c r="EL189" i="3"/>
  <c r="EK189" i="3"/>
  <c r="EJ189" i="3"/>
  <c r="EI189" i="3"/>
  <c r="EH189" i="3"/>
  <c r="EG189" i="3"/>
  <c r="EF189" i="3"/>
  <c r="EE189" i="3"/>
  <c r="ED189" i="3"/>
  <c r="EC189" i="3"/>
  <c r="EB189" i="3"/>
  <c r="EA189" i="3"/>
  <c r="DU189" i="3"/>
  <c r="DT189" i="3"/>
  <c r="DS189" i="3"/>
  <c r="DR189" i="3"/>
  <c r="DQ189" i="3"/>
  <c r="DP189" i="3"/>
  <c r="DO189" i="3"/>
  <c r="DN189" i="3"/>
  <c r="DK189" i="3"/>
  <c r="DJ189" i="3"/>
  <c r="DI189" i="3"/>
  <c r="DH189" i="3"/>
  <c r="DG189" i="3"/>
  <c r="DF189" i="3"/>
  <c r="DE189" i="3"/>
  <c r="DD189" i="3"/>
  <c r="DB189" i="3"/>
  <c r="DA189" i="3"/>
  <c r="CV189" i="3"/>
  <c r="CU189" i="3"/>
  <c r="CT189" i="3"/>
  <c r="CS189" i="3"/>
  <c r="GN189" i="3" s="1"/>
  <c r="CR189" i="3"/>
  <c r="GM189" i="3" s="1"/>
  <c r="CQ189" i="3"/>
  <c r="GL189" i="3" s="1"/>
  <c r="CP189" i="3"/>
  <c r="GJ189" i="3" s="1"/>
  <c r="GK189" i="3" s="1"/>
  <c r="CO189" i="3"/>
  <c r="DZ189" i="3" s="1"/>
  <c r="CN189" i="3"/>
  <c r="DY189" i="3" s="1"/>
  <c r="CM189" i="3"/>
  <c r="DX189" i="3" s="1"/>
  <c r="CL189" i="3"/>
  <c r="DW189" i="3" s="1"/>
  <c r="CG189" i="3" a="1"/>
  <c r="CG189" i="3" s="1"/>
  <c r="AW107" i="3"/>
  <c r="AV107" i="3"/>
  <c r="J107" i="3"/>
  <c r="HI189" i="3" s="1"/>
  <c r="G107" i="3"/>
  <c r="IQ188" i="3"/>
  <c r="IN188" i="3"/>
  <c r="IX188" i="3" s="1"/>
  <c r="HX188" i="3" a="1"/>
  <c r="HX188" i="3" s="1"/>
  <c r="IW188" i="3" s="1"/>
  <c r="HW188" i="3" a="1"/>
  <c r="HW188" i="3" s="1"/>
  <c r="IV188" i="3" s="1"/>
  <c r="HV188" i="3" a="1"/>
  <c r="HV188" i="3" s="1"/>
  <c r="IU188" i="3" s="1"/>
  <c r="HU188" i="3" a="1"/>
  <c r="HU188" i="3" s="1"/>
  <c r="IT188" i="3" s="1"/>
  <c r="HT188" i="3"/>
  <c r="IS188" i="3" s="1"/>
  <c r="HT188" i="3" a="1"/>
  <c r="HS188" i="3"/>
  <c r="IR188" i="3" s="1"/>
  <c r="HS188" i="3" a="1"/>
  <c r="HR188" i="3" a="1"/>
  <c r="HR188" i="3" s="1"/>
  <c r="HQ188" i="3" a="1"/>
  <c r="HQ188" i="3" s="1"/>
  <c r="IP188" i="3" s="1"/>
  <c r="HP188" i="3" a="1"/>
  <c r="HP188" i="3" s="1"/>
  <c r="IO188" i="3" s="1"/>
  <c r="HL188" i="3"/>
  <c r="HJ188" i="3"/>
  <c r="HH188" i="3"/>
  <c r="HI188" i="3" s="1"/>
  <c r="HB188" i="3"/>
  <c r="HA188" i="3"/>
  <c r="GZ188" i="3"/>
  <c r="GY188" i="3"/>
  <c r="GX188" i="3"/>
  <c r="GW188" i="3"/>
  <c r="GV188" i="3"/>
  <c r="GU188" i="3"/>
  <c r="GT188" i="3"/>
  <c r="HC188" i="3" s="1"/>
  <c r="GP188" i="3"/>
  <c r="GM188" i="3"/>
  <c r="GL188" i="3"/>
  <c r="GI188" i="3"/>
  <c r="GH188" i="3"/>
  <c r="GG188" i="3"/>
  <c r="GF188" i="3"/>
  <c r="GE188" i="3"/>
  <c r="GB188" i="3"/>
  <c r="GA188" i="3"/>
  <c r="FZ188" i="3"/>
  <c r="FY188" i="3"/>
  <c r="FW188" i="3"/>
  <c r="FV188" i="3"/>
  <c r="FU188" i="3"/>
  <c r="FT188" i="3"/>
  <c r="FS188" i="3"/>
  <c r="FR188" i="3"/>
  <c r="FQ188" i="3"/>
  <c r="FL188" i="3"/>
  <c r="FJ188" i="3"/>
  <c r="FM188" i="3" s="1"/>
  <c r="FI188" i="3"/>
  <c r="FH188" i="3"/>
  <c r="FK188" i="3" s="1"/>
  <c r="FG188" i="3"/>
  <c r="FF188" i="3"/>
  <c r="FP188" i="3" s="1"/>
  <c r="FE188" i="3"/>
  <c r="FD188" i="3"/>
  <c r="FB188" i="3"/>
  <c r="FA188" i="3"/>
  <c r="EZ188" i="3"/>
  <c r="EY188" i="3"/>
  <c r="EX188" i="3"/>
  <c r="EW188" i="3"/>
  <c r="EV188" i="3"/>
  <c r="EU188" i="3"/>
  <c r="ET188" i="3"/>
  <c r="ES188" i="3"/>
  <c r="ER188" i="3"/>
  <c r="EQ188" i="3"/>
  <c r="EP188" i="3"/>
  <c r="EO188" i="3"/>
  <c r="EN188" i="3"/>
  <c r="EM188" i="3"/>
  <c r="EL188" i="3"/>
  <c r="EK188" i="3"/>
  <c r="EJ188" i="3"/>
  <c r="EI188" i="3"/>
  <c r="EH188" i="3"/>
  <c r="EG188" i="3"/>
  <c r="EF188" i="3"/>
  <c r="EE188" i="3"/>
  <c r="ED188" i="3"/>
  <c r="EC188" i="3"/>
  <c r="EB188" i="3"/>
  <c r="EA188" i="3"/>
  <c r="DW188" i="3"/>
  <c r="DU188" i="3"/>
  <c r="DT188" i="3"/>
  <c r="DS188" i="3"/>
  <c r="DR188" i="3"/>
  <c r="DQ188" i="3"/>
  <c r="DP188" i="3"/>
  <c r="DO188" i="3"/>
  <c r="DN188" i="3"/>
  <c r="DM188" i="3" a="1"/>
  <c r="DM188" i="3" s="1"/>
  <c r="DL188" i="3"/>
  <c r="DK188" i="3"/>
  <c r="DJ188" i="3"/>
  <c r="DI188" i="3"/>
  <c r="DH188" i="3"/>
  <c r="DG188" i="3"/>
  <c r="DF188" i="3"/>
  <c r="DE188" i="3"/>
  <c r="DD188" i="3"/>
  <c r="DB188" i="3"/>
  <c r="DA188" i="3"/>
  <c r="CZ188" i="3"/>
  <c r="CY188" i="3"/>
  <c r="CV188" i="3"/>
  <c r="CU188" i="3"/>
  <c r="CT188" i="3"/>
  <c r="CS188" i="3"/>
  <c r="GN188" i="3" s="1"/>
  <c r="CR188" i="3"/>
  <c r="CQ188" i="3"/>
  <c r="CP188" i="3"/>
  <c r="GJ188" i="3" s="1"/>
  <c r="GK188" i="3" s="1"/>
  <c r="CO188" i="3"/>
  <c r="DZ188" i="3" s="1"/>
  <c r="CN188" i="3"/>
  <c r="DY188" i="3" s="1"/>
  <c r="CM188" i="3"/>
  <c r="DX188" i="3" s="1"/>
  <c r="CL188" i="3"/>
  <c r="CK188" i="3"/>
  <c r="CJ188" i="3"/>
  <c r="CG188" i="3" a="1"/>
  <c r="CG188" i="3" s="1"/>
  <c r="AW106" i="3"/>
  <c r="AV106" i="3"/>
  <c r="J106" i="3"/>
  <c r="G106" i="3"/>
  <c r="IW187" i="3"/>
  <c r="HX187" i="3" a="1"/>
  <c r="HX187" i="3" s="1"/>
  <c r="HW187" i="3" a="1"/>
  <c r="HW187" i="3" s="1"/>
  <c r="IV187" i="3" s="1"/>
  <c r="HV187" i="3"/>
  <c r="IU187" i="3" s="1"/>
  <c r="HV187" i="3" a="1"/>
  <c r="HU187" i="3" a="1"/>
  <c r="HU187" i="3" s="1"/>
  <c r="IT187" i="3" s="1"/>
  <c r="HT187" i="3" a="1"/>
  <c r="HT187" i="3" s="1"/>
  <c r="IS187" i="3" s="1"/>
  <c r="HS187" i="3" a="1"/>
  <c r="HS187" i="3" s="1"/>
  <c r="IR187" i="3" s="1"/>
  <c r="HR187" i="3" a="1"/>
  <c r="HR187" i="3" s="1"/>
  <c r="IQ187" i="3" s="1"/>
  <c r="HQ187" i="3" a="1"/>
  <c r="HQ187" i="3" s="1"/>
  <c r="IP187" i="3" s="1"/>
  <c r="HP187" i="3"/>
  <c r="IO187" i="3" s="1"/>
  <c r="HP187" i="3" a="1"/>
  <c r="HL187" i="3"/>
  <c r="HJ187" i="3"/>
  <c r="HH187" i="3"/>
  <c r="HI187" i="3" s="1"/>
  <c r="HB187" i="3"/>
  <c r="HA187" i="3"/>
  <c r="GZ187" i="3"/>
  <c r="GY187" i="3"/>
  <c r="GX187" i="3"/>
  <c r="GW187" i="3"/>
  <c r="GV187" i="3"/>
  <c r="GU187" i="3"/>
  <c r="GT187" i="3"/>
  <c r="HC187" i="3" s="1"/>
  <c r="GP187" i="3"/>
  <c r="GM187" i="3"/>
  <c r="GI187" i="3"/>
  <c r="GH187" i="3"/>
  <c r="GG187" i="3"/>
  <c r="GF187" i="3"/>
  <c r="GE187" i="3"/>
  <c r="GB187" i="3"/>
  <c r="GA187" i="3"/>
  <c r="FZ187" i="3"/>
  <c r="FY187" i="3"/>
  <c r="FW187" i="3"/>
  <c r="FV187" i="3"/>
  <c r="FU187" i="3"/>
  <c r="FT187" i="3"/>
  <c r="FS187" i="3"/>
  <c r="FR187" i="3"/>
  <c r="FQ187" i="3"/>
  <c r="FP187" i="3"/>
  <c r="FO187" i="3"/>
  <c r="FJ187" i="3"/>
  <c r="FI187" i="3"/>
  <c r="FH187" i="3"/>
  <c r="FG187" i="3"/>
  <c r="FF187" i="3"/>
  <c r="FE187" i="3"/>
  <c r="FN187" i="3" s="1"/>
  <c r="FD187" i="3"/>
  <c r="FB187" i="3"/>
  <c r="FA187" i="3"/>
  <c r="EZ187" i="3"/>
  <c r="EY187" i="3"/>
  <c r="EX187" i="3"/>
  <c r="EW187" i="3"/>
  <c r="EV187" i="3"/>
  <c r="EU187" i="3"/>
  <c r="ET187" i="3"/>
  <c r="ES187" i="3"/>
  <c r="ER187" i="3"/>
  <c r="EQ187" i="3"/>
  <c r="EP187" i="3"/>
  <c r="EO187" i="3"/>
  <c r="EN187" i="3"/>
  <c r="EM187" i="3"/>
  <c r="EL187" i="3"/>
  <c r="EK187" i="3"/>
  <c r="EJ187" i="3"/>
  <c r="EI187" i="3"/>
  <c r="EH187" i="3"/>
  <c r="EG187" i="3"/>
  <c r="EF187" i="3"/>
  <c r="EE187" i="3"/>
  <c r="ED187" i="3"/>
  <c r="EC187" i="3"/>
  <c r="EB187" i="3"/>
  <c r="EA187" i="3"/>
  <c r="DU187" i="3"/>
  <c r="DT187" i="3"/>
  <c r="DS187" i="3"/>
  <c r="DR187" i="3"/>
  <c r="DQ187" i="3"/>
  <c r="DP187" i="3"/>
  <c r="DO187" i="3"/>
  <c r="DN187" i="3"/>
  <c r="DK187" i="3"/>
  <c r="DJ187" i="3"/>
  <c r="DI187" i="3"/>
  <c r="DH187" i="3"/>
  <c r="DG187" i="3"/>
  <c r="DF187" i="3"/>
  <c r="DE187" i="3"/>
  <c r="DD187" i="3"/>
  <c r="DB187" i="3"/>
  <c r="DA187" i="3"/>
  <c r="CV187" i="3"/>
  <c r="CU187" i="3"/>
  <c r="CT187" i="3"/>
  <c r="CS187" i="3"/>
  <c r="GN187" i="3" s="1"/>
  <c r="CR187" i="3"/>
  <c r="CQ187" i="3"/>
  <c r="GL187" i="3" s="1"/>
  <c r="CP187" i="3"/>
  <c r="GJ187" i="3" s="1"/>
  <c r="GK187" i="3" s="1"/>
  <c r="CO187" i="3"/>
  <c r="DZ187" i="3" s="1"/>
  <c r="CN187" i="3"/>
  <c r="DY187" i="3" s="1"/>
  <c r="CM187" i="3"/>
  <c r="DX187" i="3" s="1"/>
  <c r="CL187" i="3"/>
  <c r="DW187" i="3" s="1"/>
  <c r="CJ187" i="3"/>
  <c r="CY187" i="3" s="1"/>
  <c r="CG187" i="3" a="1"/>
  <c r="CG187" i="3" s="1"/>
  <c r="AW105" i="3"/>
  <c r="AV105" i="3"/>
  <c r="J105" i="3"/>
  <c r="G105" i="3"/>
  <c r="IR186" i="3"/>
  <c r="IQ186" i="3"/>
  <c r="IP186" i="3"/>
  <c r="IN186" i="3"/>
  <c r="IX186" i="3" s="1"/>
  <c r="HX186" i="3" a="1"/>
  <c r="HX186" i="3" s="1"/>
  <c r="IW186" i="3" s="1"/>
  <c r="HW186" i="3" a="1"/>
  <c r="HW186" i="3" s="1"/>
  <c r="IV186" i="3" s="1"/>
  <c r="HV186" i="3" a="1"/>
  <c r="HV186" i="3" s="1"/>
  <c r="IU186" i="3" s="1"/>
  <c r="HU186" i="3" a="1"/>
  <c r="HU186" i="3" s="1"/>
  <c r="IT186" i="3" s="1"/>
  <c r="HT186" i="3" a="1"/>
  <c r="HT186" i="3" s="1"/>
  <c r="IS186" i="3" s="1"/>
  <c r="HS186" i="3"/>
  <c r="HS186" i="3" a="1"/>
  <c r="HR186" i="3" a="1"/>
  <c r="HR186" i="3" s="1"/>
  <c r="HQ186" i="3" a="1"/>
  <c r="HQ186" i="3" s="1"/>
  <c r="HP186" i="3" a="1"/>
  <c r="HP186" i="3" s="1"/>
  <c r="IO186" i="3" s="1"/>
  <c r="HL186" i="3"/>
  <c r="HJ186" i="3"/>
  <c r="HH186" i="3"/>
  <c r="HI186" i="3" s="1"/>
  <c r="HB186" i="3"/>
  <c r="HA186" i="3"/>
  <c r="GZ186" i="3"/>
  <c r="GY186" i="3"/>
  <c r="GX186" i="3"/>
  <c r="GW186" i="3"/>
  <c r="GV186" i="3"/>
  <c r="GU186" i="3"/>
  <c r="GT186" i="3"/>
  <c r="HC186" i="3" s="1"/>
  <c r="GP186" i="3"/>
  <c r="GM186" i="3"/>
  <c r="GL186" i="3"/>
  <c r="GJ186" i="3"/>
  <c r="GK186" i="3" s="1"/>
  <c r="GI186" i="3"/>
  <c r="GH186" i="3"/>
  <c r="GG186" i="3"/>
  <c r="GF186" i="3"/>
  <c r="GE186" i="3"/>
  <c r="GB186" i="3"/>
  <c r="GA186" i="3"/>
  <c r="FZ186" i="3"/>
  <c r="FY186" i="3"/>
  <c r="FW186" i="3"/>
  <c r="FV186" i="3"/>
  <c r="FU186" i="3"/>
  <c r="FT186" i="3"/>
  <c r="FS186" i="3"/>
  <c r="FR186" i="3"/>
  <c r="FQ186" i="3"/>
  <c r="FJ186" i="3"/>
  <c r="FI186" i="3"/>
  <c r="FH186" i="3"/>
  <c r="FG186" i="3"/>
  <c r="FF186" i="3"/>
  <c r="FP186" i="3" s="1"/>
  <c r="FE186" i="3"/>
  <c r="FD186" i="3"/>
  <c r="FB186" i="3"/>
  <c r="FA186" i="3"/>
  <c r="EZ186" i="3"/>
  <c r="EY186" i="3"/>
  <c r="EX186" i="3"/>
  <c r="EW186" i="3"/>
  <c r="EV186" i="3"/>
  <c r="EU186" i="3"/>
  <c r="ET186" i="3"/>
  <c r="ES186" i="3"/>
  <c r="ER186" i="3"/>
  <c r="EQ186" i="3"/>
  <c r="EP186" i="3"/>
  <c r="EO186" i="3"/>
  <c r="EN186" i="3"/>
  <c r="EM186" i="3"/>
  <c r="EL186" i="3"/>
  <c r="EK186" i="3"/>
  <c r="EJ186" i="3"/>
  <c r="EI186" i="3"/>
  <c r="EH186" i="3"/>
  <c r="EG186" i="3"/>
  <c r="EF186" i="3"/>
  <c r="EE186" i="3"/>
  <c r="ED186" i="3"/>
  <c r="EC186" i="3"/>
  <c r="EB186" i="3"/>
  <c r="EA186" i="3"/>
  <c r="DU186" i="3"/>
  <c r="DT186" i="3"/>
  <c r="DS186" i="3"/>
  <c r="DR186" i="3"/>
  <c r="DQ186" i="3"/>
  <c r="DP186" i="3"/>
  <c r="DO186" i="3"/>
  <c r="DN186" i="3"/>
  <c r="DM186" i="3" a="1"/>
  <c r="DM186" i="3" s="1"/>
  <c r="DL186" i="3"/>
  <c r="DK186" i="3"/>
  <c r="DJ186" i="3"/>
  <c r="DI186" i="3"/>
  <c r="DH186" i="3"/>
  <c r="DG186" i="3"/>
  <c r="DF186" i="3"/>
  <c r="DE186" i="3"/>
  <c r="DD186" i="3"/>
  <c r="DB186" i="3"/>
  <c r="DA186" i="3"/>
  <c r="CZ186" i="3"/>
  <c r="CY186" i="3"/>
  <c r="CV186" i="3"/>
  <c r="CU186" i="3"/>
  <c r="CT186" i="3"/>
  <c r="CS186" i="3"/>
  <c r="GN186" i="3" s="1"/>
  <c r="CR186" i="3"/>
  <c r="CQ186" i="3"/>
  <c r="CP186" i="3"/>
  <c r="CO186" i="3"/>
  <c r="DZ186" i="3" s="1"/>
  <c r="CN186" i="3"/>
  <c r="DY186" i="3" s="1"/>
  <c r="CM186" i="3"/>
  <c r="DX186" i="3" s="1"/>
  <c r="CL186" i="3"/>
  <c r="DW186" i="3" s="1"/>
  <c r="CK186" i="3"/>
  <c r="CJ186" i="3"/>
  <c r="CI186" i="3"/>
  <c r="CX186" i="3" s="1"/>
  <c r="CG186" i="3" a="1"/>
  <c r="CG186" i="3" s="1"/>
  <c r="AW104" i="3"/>
  <c r="AV104" i="3"/>
  <c r="J104" i="3"/>
  <c r="G104" i="3"/>
  <c r="IW185" i="3"/>
  <c r="IV185" i="3"/>
  <c r="IU185" i="3"/>
  <c r="IO185" i="3"/>
  <c r="HX185" i="3"/>
  <c r="HX185" i="3" a="1"/>
  <c r="HW185" i="3" a="1"/>
  <c r="HW185" i="3" s="1"/>
  <c r="HV185" i="3"/>
  <c r="HV185" i="3" a="1"/>
  <c r="HU185" i="3" a="1"/>
  <c r="HU185" i="3" s="1"/>
  <c r="IT185" i="3" s="1"/>
  <c r="HT185" i="3" a="1"/>
  <c r="HT185" i="3" s="1"/>
  <c r="IS185" i="3" s="1"/>
  <c r="HS185" i="3" a="1"/>
  <c r="HS185" i="3" s="1"/>
  <c r="IR185" i="3" s="1"/>
  <c r="HR185" i="3"/>
  <c r="IQ185" i="3" s="1"/>
  <c r="HR185" i="3" a="1"/>
  <c r="HQ185" i="3"/>
  <c r="IP185" i="3" s="1"/>
  <c r="HQ185" i="3" a="1"/>
  <c r="HP185" i="3"/>
  <c r="HP185" i="3" a="1"/>
  <c r="HL185" i="3"/>
  <c r="HJ185" i="3"/>
  <c r="HH185" i="3"/>
  <c r="HI185" i="3" s="1"/>
  <c r="HB185" i="3"/>
  <c r="HA185" i="3"/>
  <c r="GZ185" i="3"/>
  <c r="GY185" i="3"/>
  <c r="GX185" i="3"/>
  <c r="GW185" i="3"/>
  <c r="GV185" i="3"/>
  <c r="GU185" i="3"/>
  <c r="GT185" i="3"/>
  <c r="HC185" i="3" s="1"/>
  <c r="GP185" i="3"/>
  <c r="GL185" i="3"/>
  <c r="GI185" i="3"/>
  <c r="GH185" i="3"/>
  <c r="GG185" i="3"/>
  <c r="GF185" i="3"/>
  <c r="GE185" i="3"/>
  <c r="GB185" i="3"/>
  <c r="GA185" i="3"/>
  <c r="FZ185" i="3"/>
  <c r="FY185" i="3"/>
  <c r="FW185" i="3"/>
  <c r="FV185" i="3"/>
  <c r="FU185" i="3"/>
  <c r="FT185" i="3"/>
  <c r="FS185" i="3"/>
  <c r="FR185" i="3"/>
  <c r="FQ185" i="3"/>
  <c r="FP185" i="3"/>
  <c r="FO185" i="3"/>
  <c r="FN185" i="3"/>
  <c r="FM185" i="3"/>
  <c r="FL185" i="3"/>
  <c r="FK185" i="3"/>
  <c r="FJ185" i="3"/>
  <c r="FI185" i="3"/>
  <c r="FH185" i="3"/>
  <c r="FG185" i="3"/>
  <c r="FF185" i="3"/>
  <c r="FE185" i="3"/>
  <c r="FD185" i="3"/>
  <c r="FB185" i="3"/>
  <c r="FA185" i="3"/>
  <c r="EZ185" i="3"/>
  <c r="EY185" i="3"/>
  <c r="EX185" i="3"/>
  <c r="EW185" i="3"/>
  <c r="EV185" i="3"/>
  <c r="EU185" i="3"/>
  <c r="ET185" i="3"/>
  <c r="ES185" i="3"/>
  <c r="ER185" i="3"/>
  <c r="EQ185" i="3"/>
  <c r="EP185" i="3"/>
  <c r="EO185" i="3"/>
  <c r="EN185" i="3"/>
  <c r="EM185" i="3"/>
  <c r="EL185" i="3"/>
  <c r="EK185" i="3"/>
  <c r="EJ185" i="3"/>
  <c r="EI185" i="3"/>
  <c r="EH185" i="3"/>
  <c r="EG185" i="3"/>
  <c r="EF185" i="3"/>
  <c r="EE185" i="3"/>
  <c r="ED185" i="3"/>
  <c r="EC185" i="3"/>
  <c r="EB185" i="3"/>
  <c r="EA185" i="3"/>
  <c r="DU185" i="3"/>
  <c r="DT185" i="3"/>
  <c r="DS185" i="3"/>
  <c r="DR185" i="3"/>
  <c r="DQ185" i="3"/>
  <c r="DP185" i="3"/>
  <c r="DO185" i="3"/>
  <c r="DN185" i="3"/>
  <c r="DK185" i="3"/>
  <c r="DJ185" i="3"/>
  <c r="DI185" i="3"/>
  <c r="DH185" i="3"/>
  <c r="DG185" i="3"/>
  <c r="DF185" i="3"/>
  <c r="DE185" i="3"/>
  <c r="DD185" i="3"/>
  <c r="DB185" i="3"/>
  <c r="DA185" i="3"/>
  <c r="CV185" i="3"/>
  <c r="CU185" i="3"/>
  <c r="CT185" i="3"/>
  <c r="CS185" i="3"/>
  <c r="GN185" i="3" s="1"/>
  <c r="CR185" i="3"/>
  <c r="GM185" i="3" s="1"/>
  <c r="CQ185" i="3"/>
  <c r="CP185" i="3"/>
  <c r="GJ185" i="3" s="1"/>
  <c r="GK185" i="3" s="1"/>
  <c r="CO185" i="3"/>
  <c r="DZ185" i="3" s="1"/>
  <c r="CN185" i="3"/>
  <c r="DY185" i="3" s="1"/>
  <c r="CM185" i="3"/>
  <c r="DX185" i="3" s="1"/>
  <c r="CL185" i="3"/>
  <c r="DW185" i="3" s="1"/>
  <c r="CG185" i="3" a="1"/>
  <c r="CG185" i="3" s="1"/>
  <c r="AW103" i="3"/>
  <c r="AV103" i="3"/>
  <c r="J103" i="3"/>
  <c r="G103" i="3"/>
  <c r="IQ184" i="3"/>
  <c r="IN184" i="3"/>
  <c r="IX184" i="3" s="1"/>
  <c r="IM184" i="3"/>
  <c r="HX184" i="3" a="1"/>
  <c r="HX184" i="3" s="1"/>
  <c r="IW184" i="3" s="1"/>
  <c r="HW184" i="3" a="1"/>
  <c r="HW184" i="3" s="1"/>
  <c r="IV184" i="3" s="1"/>
  <c r="HV184" i="3" a="1"/>
  <c r="HV184" i="3" s="1"/>
  <c r="IU184" i="3" s="1"/>
  <c r="HU184" i="3" a="1"/>
  <c r="HU184" i="3" s="1"/>
  <c r="IT184" i="3" s="1"/>
  <c r="HT184" i="3" a="1"/>
  <c r="HT184" i="3" s="1"/>
  <c r="IS184" i="3" s="1"/>
  <c r="HS184" i="3" a="1"/>
  <c r="HS184" i="3" s="1"/>
  <c r="IR184" i="3" s="1"/>
  <c r="HR184" i="3" a="1"/>
  <c r="HR184" i="3" s="1"/>
  <c r="HQ184" i="3" a="1"/>
  <c r="HQ184" i="3" s="1"/>
  <c r="IP184" i="3" s="1"/>
  <c r="HP184" i="3" a="1"/>
  <c r="HP184" i="3" s="1"/>
  <c r="IO184" i="3" s="1"/>
  <c r="HL184" i="3"/>
  <c r="HJ184" i="3"/>
  <c r="HH184" i="3"/>
  <c r="HI184" i="3" s="1"/>
  <c r="HB184" i="3"/>
  <c r="HA184" i="3"/>
  <c r="GZ184" i="3"/>
  <c r="GY184" i="3"/>
  <c r="GX184" i="3"/>
  <c r="GW184" i="3"/>
  <c r="GV184" i="3"/>
  <c r="GU184" i="3"/>
  <c r="GT184" i="3"/>
  <c r="GP184" i="3"/>
  <c r="GJ184" i="3"/>
  <c r="GK184" i="3" s="1"/>
  <c r="GI184" i="3"/>
  <c r="GH184" i="3"/>
  <c r="GG184" i="3"/>
  <c r="GF184" i="3"/>
  <c r="GE184" i="3"/>
  <c r="GB184" i="3"/>
  <c r="GA184" i="3"/>
  <c r="FZ184" i="3"/>
  <c r="FY184" i="3"/>
  <c r="FW184" i="3"/>
  <c r="FV184" i="3"/>
  <c r="FU184" i="3"/>
  <c r="FT184" i="3"/>
  <c r="FS184" i="3"/>
  <c r="FR184" i="3"/>
  <c r="FQ184" i="3"/>
  <c r="FJ184" i="3"/>
  <c r="FI184" i="3"/>
  <c r="FH184" i="3"/>
  <c r="FG184" i="3"/>
  <c r="FF184" i="3"/>
  <c r="FP184" i="3" s="1"/>
  <c r="FE184" i="3"/>
  <c r="FD184" i="3"/>
  <c r="FB184" i="3"/>
  <c r="FA184" i="3"/>
  <c r="EZ184" i="3"/>
  <c r="EY184" i="3"/>
  <c r="EX184" i="3"/>
  <c r="EW184" i="3"/>
  <c r="EV184" i="3"/>
  <c r="EU184" i="3"/>
  <c r="ET184" i="3"/>
  <c r="ES184" i="3"/>
  <c r="ER184" i="3"/>
  <c r="EQ184" i="3"/>
  <c r="EP184" i="3"/>
  <c r="EO184" i="3"/>
  <c r="EN184" i="3"/>
  <c r="EM184" i="3"/>
  <c r="EL184" i="3"/>
  <c r="EK184" i="3"/>
  <c r="EJ184" i="3"/>
  <c r="EI184" i="3"/>
  <c r="EH184" i="3"/>
  <c r="EG184" i="3"/>
  <c r="EF184" i="3"/>
  <c r="EE184" i="3"/>
  <c r="ED184" i="3"/>
  <c r="EC184" i="3"/>
  <c r="EB184" i="3"/>
  <c r="EA184" i="3"/>
  <c r="DU184" i="3"/>
  <c r="DT184" i="3"/>
  <c r="DS184" i="3"/>
  <c r="DR184" i="3"/>
  <c r="DQ184" i="3"/>
  <c r="DP184" i="3"/>
  <c r="DO184" i="3"/>
  <c r="DN184" i="3"/>
  <c r="DM184" i="3" a="1"/>
  <c r="DM184" i="3" s="1"/>
  <c r="DL184" i="3"/>
  <c r="DK184" i="3"/>
  <c r="DJ184" i="3"/>
  <c r="DI184" i="3"/>
  <c r="DH184" i="3"/>
  <c r="DG184" i="3"/>
  <c r="DF184" i="3"/>
  <c r="DE184" i="3"/>
  <c r="DD184" i="3"/>
  <c r="DB184" i="3"/>
  <c r="DA184" i="3"/>
  <c r="CY184" i="3"/>
  <c r="CX184" i="3"/>
  <c r="CV184" i="3"/>
  <c r="CU184" i="3"/>
  <c r="CT184" i="3"/>
  <c r="CS184" i="3"/>
  <c r="GN184" i="3" s="1"/>
  <c r="CR184" i="3"/>
  <c r="GM184" i="3" s="1"/>
  <c r="CQ184" i="3"/>
  <c r="GL184" i="3" s="1"/>
  <c r="CP184" i="3"/>
  <c r="CO184" i="3"/>
  <c r="DZ184" i="3" s="1"/>
  <c r="CN184" i="3"/>
  <c r="DY184" i="3" s="1"/>
  <c r="CM184" i="3"/>
  <c r="DX184" i="3" s="1"/>
  <c r="CL184" i="3"/>
  <c r="DW184" i="3" s="1"/>
  <c r="CK184" i="3"/>
  <c r="CZ184" i="3" s="1"/>
  <c r="CJ184" i="3"/>
  <c r="CI184" i="3"/>
  <c r="CH184" i="3"/>
  <c r="CW184" i="3" s="1"/>
  <c r="CG184" i="3" a="1"/>
  <c r="CG184" i="3" s="1"/>
  <c r="AW102" i="3"/>
  <c r="AV102" i="3"/>
  <c r="J102" i="3"/>
  <c r="G102" i="3"/>
  <c r="IW183" i="3"/>
  <c r="IV183" i="3"/>
  <c r="IT183" i="3"/>
  <c r="IS183" i="3"/>
  <c r="IO183" i="3"/>
  <c r="IN183" i="3"/>
  <c r="IX183" i="3" s="1"/>
  <c r="IM183" i="3"/>
  <c r="IL183" i="3"/>
  <c r="HX183" i="3" a="1"/>
  <c r="HX183" i="3" s="1"/>
  <c r="HW183" i="3" a="1"/>
  <c r="HW183" i="3" s="1"/>
  <c r="HV183" i="3"/>
  <c r="IU183" i="3" s="1"/>
  <c r="HV183" i="3" a="1"/>
  <c r="HU183" i="3"/>
  <c r="HU183" i="3" a="1"/>
  <c r="HT183" i="3"/>
  <c r="HT183" i="3" a="1"/>
  <c r="HS183" i="3"/>
  <c r="IR183" i="3" s="1"/>
  <c r="HS183" i="3" a="1"/>
  <c r="HR183" i="3" a="1"/>
  <c r="HR183" i="3" s="1"/>
  <c r="IQ183" i="3" s="1"/>
  <c r="HQ183" i="3" a="1"/>
  <c r="HQ183" i="3" s="1"/>
  <c r="IP183" i="3" s="1"/>
  <c r="HP183" i="3"/>
  <c r="HP183" i="3" a="1"/>
  <c r="HL183" i="3"/>
  <c r="HJ183" i="3"/>
  <c r="HH183" i="3"/>
  <c r="HI183" i="3" s="1"/>
  <c r="HB183" i="3"/>
  <c r="HA183" i="3"/>
  <c r="GZ183" i="3"/>
  <c r="GY183" i="3"/>
  <c r="GX183" i="3"/>
  <c r="GW183" i="3"/>
  <c r="GV183" i="3"/>
  <c r="GU183" i="3"/>
  <c r="GT183" i="3"/>
  <c r="GP183" i="3"/>
  <c r="GI183" i="3"/>
  <c r="GH183" i="3"/>
  <c r="GG183" i="3"/>
  <c r="GF183" i="3"/>
  <c r="GE183" i="3"/>
  <c r="GD183" i="3"/>
  <c r="GC183" i="3"/>
  <c r="GB183" i="3"/>
  <c r="GA183" i="3"/>
  <c r="FZ183" i="3"/>
  <c r="FY183" i="3"/>
  <c r="FX183" i="3"/>
  <c r="FW183" i="3"/>
  <c r="FV183" i="3"/>
  <c r="FU183" i="3"/>
  <c r="FT183" i="3"/>
  <c r="FS183" i="3"/>
  <c r="FR183" i="3"/>
  <c r="FQ183" i="3"/>
  <c r="FJ183" i="3"/>
  <c r="FI183" i="3"/>
  <c r="FH183" i="3"/>
  <c r="FK183" i="3" s="1"/>
  <c r="FG183" i="3"/>
  <c r="FF183" i="3"/>
  <c r="FP183" i="3" s="1"/>
  <c r="FE183" i="3"/>
  <c r="FD183" i="3"/>
  <c r="FC183" i="3"/>
  <c r="FB183" i="3"/>
  <c r="FA183" i="3"/>
  <c r="EZ183" i="3"/>
  <c r="EY183" i="3"/>
  <c r="EX183" i="3"/>
  <c r="EW183" i="3"/>
  <c r="EV183" i="3"/>
  <c r="EU183" i="3"/>
  <c r="ET183" i="3"/>
  <c r="ES183" i="3"/>
  <c r="ER183" i="3"/>
  <c r="EQ183" i="3"/>
  <c r="EP183" i="3"/>
  <c r="EO183" i="3"/>
  <c r="EN183" i="3"/>
  <c r="EM183" i="3"/>
  <c r="EL183" i="3"/>
  <c r="EK183" i="3"/>
  <c r="EJ183" i="3"/>
  <c r="EI183" i="3"/>
  <c r="EH183" i="3"/>
  <c r="EG183" i="3"/>
  <c r="EF183" i="3"/>
  <c r="EE183" i="3"/>
  <c r="ED183" i="3"/>
  <c r="EC183" i="3"/>
  <c r="EB183" i="3"/>
  <c r="EA183" i="3"/>
  <c r="DV183" i="3"/>
  <c r="DU183" i="3"/>
  <c r="DT183" i="3"/>
  <c r="DS183" i="3"/>
  <c r="DR183" i="3"/>
  <c r="DQ183" i="3"/>
  <c r="DP183" i="3"/>
  <c r="DO183" i="3"/>
  <c r="DN183" i="3"/>
  <c r="DM183" i="3" a="1"/>
  <c r="DM183" i="3" s="1"/>
  <c r="DK183" i="3"/>
  <c r="DJ183" i="3"/>
  <c r="DI183" i="3"/>
  <c r="DH183" i="3"/>
  <c r="DG183" i="3"/>
  <c r="DF183" i="3"/>
  <c r="DE183" i="3"/>
  <c r="DD183" i="3"/>
  <c r="DC183" i="3"/>
  <c r="DB183" i="3"/>
  <c r="DA183" i="3"/>
  <c r="CZ183" i="3"/>
  <c r="CY183" i="3"/>
  <c r="CX183" i="3"/>
  <c r="CW183" i="3"/>
  <c r="CV183" i="3"/>
  <c r="CU183" i="3"/>
  <c r="CT183" i="3"/>
  <c r="CS183" i="3"/>
  <c r="GN183" i="3" s="1"/>
  <c r="CR183" i="3"/>
  <c r="GM183" i="3" s="1"/>
  <c r="CQ183" i="3"/>
  <c r="GL183" i="3" s="1"/>
  <c r="CP183" i="3"/>
  <c r="GJ183" i="3" s="1"/>
  <c r="GK183" i="3" s="1"/>
  <c r="CO183" i="3"/>
  <c r="DZ183" i="3" s="1"/>
  <c r="CN183" i="3"/>
  <c r="DY183" i="3" s="1"/>
  <c r="CM183" i="3"/>
  <c r="DX183" i="3" s="1"/>
  <c r="CL183" i="3"/>
  <c r="DW183" i="3" s="1"/>
  <c r="CK183" i="3"/>
  <c r="CJ183" i="3"/>
  <c r="CI183" i="3"/>
  <c r="CG183" i="3"/>
  <c r="CH183" i="3" s="1"/>
  <c r="CG183" i="3" a="1"/>
  <c r="AW101" i="3"/>
  <c r="AV101" i="3"/>
  <c r="AX183" i="3" s="1"/>
  <c r="J101" i="3"/>
  <c r="G101" i="3"/>
  <c r="IW182" i="3"/>
  <c r="IM182" i="3"/>
  <c r="HX182" i="3" a="1"/>
  <c r="HX182" i="3" s="1"/>
  <c r="HW182" i="3" a="1"/>
  <c r="HW182" i="3" s="1"/>
  <c r="IV182" i="3" s="1"/>
  <c r="HV182" i="3" a="1"/>
  <c r="HV182" i="3" s="1"/>
  <c r="IU182" i="3" s="1"/>
  <c r="HU182" i="3" a="1"/>
  <c r="HU182" i="3" s="1"/>
  <c r="IT182" i="3" s="1"/>
  <c r="HT182" i="3"/>
  <c r="IS182" i="3" s="1"/>
  <c r="HT182" i="3" a="1"/>
  <c r="HS182" i="3"/>
  <c r="IR182" i="3" s="1"/>
  <c r="HS182" i="3" a="1"/>
  <c r="HR182" i="3" a="1"/>
  <c r="HR182" i="3" s="1"/>
  <c r="IQ182" i="3" s="1"/>
  <c r="HQ182" i="3" a="1"/>
  <c r="HQ182" i="3" s="1"/>
  <c r="IP182" i="3" s="1"/>
  <c r="HP182" i="3" a="1"/>
  <c r="HP182" i="3" s="1"/>
  <c r="IO182" i="3" s="1"/>
  <c r="HL182" i="3"/>
  <c r="HJ182" i="3"/>
  <c r="HI182" i="3"/>
  <c r="HH182" i="3"/>
  <c r="HB182" i="3"/>
  <c r="HA182" i="3"/>
  <c r="GZ182" i="3"/>
  <c r="GY182" i="3"/>
  <c r="GX182" i="3"/>
  <c r="GW182" i="3"/>
  <c r="GV182" i="3"/>
  <c r="GU182" i="3"/>
  <c r="GT182" i="3"/>
  <c r="GP182" i="3"/>
  <c r="GI182" i="3"/>
  <c r="GH182" i="3"/>
  <c r="GG182" i="3"/>
  <c r="GF182" i="3"/>
  <c r="GE182" i="3"/>
  <c r="GB182" i="3"/>
  <c r="GA182" i="3"/>
  <c r="FZ182" i="3"/>
  <c r="FY182" i="3"/>
  <c r="FW182" i="3"/>
  <c r="FV182" i="3"/>
  <c r="FU182" i="3"/>
  <c r="FT182" i="3"/>
  <c r="FS182" i="3"/>
  <c r="FR182" i="3"/>
  <c r="FQ182" i="3"/>
  <c r="FP182" i="3"/>
  <c r="FO182" i="3"/>
  <c r="FJ182" i="3"/>
  <c r="FI182" i="3"/>
  <c r="FH182" i="3"/>
  <c r="FG182" i="3"/>
  <c r="FF182" i="3"/>
  <c r="FE182" i="3"/>
  <c r="FN182" i="3" s="1"/>
  <c r="FD182" i="3"/>
  <c r="FB182" i="3"/>
  <c r="FA182" i="3"/>
  <c r="EZ182" i="3"/>
  <c r="EY182" i="3"/>
  <c r="EX182" i="3"/>
  <c r="EW182" i="3"/>
  <c r="EV182" i="3"/>
  <c r="EU182" i="3"/>
  <c r="ET182" i="3"/>
  <c r="ES182" i="3"/>
  <c r="ER182" i="3"/>
  <c r="EQ182" i="3"/>
  <c r="EP182" i="3"/>
  <c r="EO182" i="3"/>
  <c r="EN182" i="3"/>
  <c r="EM182" i="3"/>
  <c r="EL182" i="3"/>
  <c r="EK182" i="3"/>
  <c r="EJ182" i="3"/>
  <c r="EI182" i="3"/>
  <c r="EH182" i="3"/>
  <c r="EG182" i="3"/>
  <c r="EF182" i="3"/>
  <c r="EE182" i="3"/>
  <c r="ED182" i="3"/>
  <c r="EC182" i="3"/>
  <c r="EB182" i="3"/>
  <c r="EA182" i="3"/>
  <c r="DU182" i="3"/>
  <c r="DT182" i="3"/>
  <c r="DS182" i="3"/>
  <c r="DR182" i="3"/>
  <c r="DQ182" i="3"/>
  <c r="DP182" i="3"/>
  <c r="DO182" i="3"/>
  <c r="DN182" i="3"/>
  <c r="DK182" i="3"/>
  <c r="DJ182" i="3"/>
  <c r="DI182" i="3"/>
  <c r="DH182" i="3"/>
  <c r="DG182" i="3"/>
  <c r="DF182" i="3"/>
  <c r="DE182" i="3"/>
  <c r="DD182" i="3"/>
  <c r="DB182" i="3"/>
  <c r="DA182" i="3"/>
  <c r="CX182" i="3"/>
  <c r="CV182" i="3"/>
  <c r="CU182" i="3"/>
  <c r="CT182" i="3"/>
  <c r="CS182" i="3"/>
  <c r="GN182" i="3" s="1"/>
  <c r="CR182" i="3"/>
  <c r="GM182" i="3" s="1"/>
  <c r="CQ182" i="3"/>
  <c r="GL182" i="3" s="1"/>
  <c r="CP182" i="3"/>
  <c r="GJ182" i="3" s="1"/>
  <c r="GK182" i="3" s="1"/>
  <c r="CO182" i="3"/>
  <c r="DZ182" i="3" s="1"/>
  <c r="CN182" i="3"/>
  <c r="DY182" i="3" s="1"/>
  <c r="CM182" i="3"/>
  <c r="DX182" i="3" s="1"/>
  <c r="CL182" i="3"/>
  <c r="DW182" i="3" s="1"/>
  <c r="CK182" i="3"/>
  <c r="CZ182" i="3" s="1"/>
  <c r="CJ182" i="3"/>
  <c r="CY182" i="3" s="1"/>
  <c r="CI182" i="3"/>
  <c r="CG182" i="3"/>
  <c r="IN182" i="3" s="1"/>
  <c r="IX182" i="3" s="1"/>
  <c r="CG182" i="3" a="1"/>
  <c r="AW100" i="3"/>
  <c r="AV100" i="3"/>
  <c r="J100" i="3"/>
  <c r="G100" i="3"/>
  <c r="IW181" i="3"/>
  <c r="IQ181" i="3"/>
  <c r="HX181" i="3" a="1"/>
  <c r="HX181" i="3" s="1"/>
  <c r="HW181" i="3" a="1"/>
  <c r="HW181" i="3" s="1"/>
  <c r="IV181" i="3" s="1"/>
  <c r="HV181" i="3" a="1"/>
  <c r="HV181" i="3" s="1"/>
  <c r="IU181" i="3" s="1"/>
  <c r="HU181" i="3" a="1"/>
  <c r="HU181" i="3" s="1"/>
  <c r="IT181" i="3" s="1"/>
  <c r="HT181" i="3"/>
  <c r="IS181" i="3" s="1"/>
  <c r="HT181" i="3" a="1"/>
  <c r="HS181" i="3" a="1"/>
  <c r="HS181" i="3" s="1"/>
  <c r="IR181" i="3" s="1"/>
  <c r="HR181" i="3" a="1"/>
  <c r="HR181" i="3" s="1"/>
  <c r="HQ181" i="3" a="1"/>
  <c r="HQ181" i="3" s="1"/>
  <c r="IP181" i="3" s="1"/>
  <c r="HP181" i="3" a="1"/>
  <c r="HP181" i="3" s="1"/>
  <c r="IO181" i="3" s="1"/>
  <c r="HL181" i="3"/>
  <c r="HJ181" i="3"/>
  <c r="HH181" i="3"/>
  <c r="HB181" i="3"/>
  <c r="HA181" i="3"/>
  <c r="GZ181" i="3"/>
  <c r="GY181" i="3"/>
  <c r="GX181" i="3"/>
  <c r="GW181" i="3"/>
  <c r="GV181" i="3"/>
  <c r="HC181" i="3" s="1"/>
  <c r="GU181" i="3"/>
  <c r="GT181" i="3"/>
  <c r="GP181" i="3"/>
  <c r="GN181" i="3"/>
  <c r="GI181" i="3"/>
  <c r="GH181" i="3"/>
  <c r="GG181" i="3"/>
  <c r="GF181" i="3"/>
  <c r="GE181" i="3"/>
  <c r="GB181" i="3"/>
  <c r="GA181" i="3"/>
  <c r="FZ181" i="3"/>
  <c r="FY181" i="3"/>
  <c r="FW181" i="3"/>
  <c r="FV181" i="3"/>
  <c r="FU181" i="3"/>
  <c r="FT181" i="3"/>
  <c r="FS181" i="3"/>
  <c r="FR181" i="3"/>
  <c r="FQ181" i="3"/>
  <c r="FN181" i="3"/>
  <c r="FM181" i="3"/>
  <c r="FL181" i="3"/>
  <c r="FJ181" i="3"/>
  <c r="FI181" i="3"/>
  <c r="FH181" i="3"/>
  <c r="FG181" i="3"/>
  <c r="FF181" i="3"/>
  <c r="FP181" i="3" s="1"/>
  <c r="FE181" i="3"/>
  <c r="FO181" i="3" s="1"/>
  <c r="FD181" i="3"/>
  <c r="FB181" i="3"/>
  <c r="FA181" i="3"/>
  <c r="EZ181" i="3"/>
  <c r="EY181" i="3"/>
  <c r="EX181" i="3"/>
  <c r="EW181" i="3"/>
  <c r="EV181" i="3"/>
  <c r="EU181" i="3"/>
  <c r="ET181" i="3"/>
  <c r="ES181" i="3"/>
  <c r="ER181" i="3"/>
  <c r="EQ181" i="3"/>
  <c r="EP181" i="3"/>
  <c r="EO181" i="3"/>
  <c r="EN181" i="3"/>
  <c r="EM181" i="3"/>
  <c r="EL181" i="3"/>
  <c r="EK181" i="3"/>
  <c r="EJ181" i="3"/>
  <c r="EI181" i="3"/>
  <c r="EH181" i="3"/>
  <c r="EG181" i="3"/>
  <c r="EF181" i="3"/>
  <c r="EE181" i="3"/>
  <c r="ED181" i="3"/>
  <c r="EC181" i="3"/>
  <c r="EB181" i="3"/>
  <c r="EA181" i="3"/>
  <c r="DU181" i="3"/>
  <c r="DT181" i="3"/>
  <c r="DS181" i="3"/>
  <c r="DR181" i="3"/>
  <c r="DQ181" i="3"/>
  <c r="DP181" i="3"/>
  <c r="DO181" i="3"/>
  <c r="DN181" i="3"/>
  <c r="DK181" i="3"/>
  <c r="DJ181" i="3"/>
  <c r="DI181" i="3"/>
  <c r="DH181" i="3"/>
  <c r="DG181" i="3"/>
  <c r="DF181" i="3"/>
  <c r="DE181" i="3"/>
  <c r="DD181" i="3"/>
  <c r="DB181" i="3"/>
  <c r="DA181" i="3"/>
  <c r="CV181" i="3"/>
  <c r="CU181" i="3"/>
  <c r="CT181" i="3"/>
  <c r="CS181" i="3"/>
  <c r="CR181" i="3"/>
  <c r="GM181" i="3" s="1"/>
  <c r="CQ181" i="3"/>
  <c r="GL181" i="3" s="1"/>
  <c r="CP181" i="3"/>
  <c r="GJ181" i="3" s="1"/>
  <c r="GK181" i="3" s="1"/>
  <c r="CO181" i="3"/>
  <c r="DZ181" i="3" s="1"/>
  <c r="CN181" i="3"/>
  <c r="DY181" i="3" s="1"/>
  <c r="CM181" i="3"/>
  <c r="DX181" i="3" s="1"/>
  <c r="CL181" i="3"/>
  <c r="DW181" i="3" s="1"/>
  <c r="CG181" i="3" a="1"/>
  <c r="CG181" i="3" s="1"/>
  <c r="AW99" i="3"/>
  <c r="AV99" i="3"/>
  <c r="J99" i="3"/>
  <c r="G99" i="3"/>
  <c r="IN180" i="3"/>
  <c r="IX180" i="3" s="1"/>
  <c r="IM180" i="3"/>
  <c r="HX180" i="3" a="1"/>
  <c r="HX180" i="3" s="1"/>
  <c r="IW180" i="3" s="1"/>
  <c r="HW180" i="3"/>
  <c r="IV180" i="3" s="1"/>
  <c r="HW180" i="3" a="1"/>
  <c r="HV180" i="3" a="1"/>
  <c r="HV180" i="3" s="1"/>
  <c r="IU180" i="3" s="1"/>
  <c r="HU180" i="3" a="1"/>
  <c r="HU180" i="3" s="1"/>
  <c r="IT180" i="3" s="1"/>
  <c r="HT180" i="3" a="1"/>
  <c r="HT180" i="3" s="1"/>
  <c r="IS180" i="3" s="1"/>
  <c r="HS180" i="3" a="1"/>
  <c r="HS180" i="3" s="1"/>
  <c r="IR180" i="3" s="1"/>
  <c r="HR180" i="3" a="1"/>
  <c r="HR180" i="3" s="1"/>
  <c r="IQ180" i="3" s="1"/>
  <c r="HQ180" i="3" a="1"/>
  <c r="HQ180" i="3" s="1"/>
  <c r="IP180" i="3" s="1"/>
  <c r="HP180" i="3" a="1"/>
  <c r="HP180" i="3" s="1"/>
  <c r="IO180" i="3" s="1"/>
  <c r="HL180" i="3"/>
  <c r="HJ180" i="3"/>
  <c r="HH180" i="3"/>
  <c r="HI180" i="3" s="1"/>
  <c r="HB180" i="3"/>
  <c r="HC180" i="3" s="1"/>
  <c r="HA180" i="3"/>
  <c r="GZ180" i="3"/>
  <c r="GY180" i="3"/>
  <c r="GX180" i="3"/>
  <c r="GW180" i="3"/>
  <c r="GV180" i="3"/>
  <c r="GU180" i="3"/>
  <c r="GT180" i="3"/>
  <c r="GP180" i="3"/>
  <c r="GI180" i="3"/>
  <c r="GH180" i="3"/>
  <c r="GG180" i="3"/>
  <c r="GF180" i="3"/>
  <c r="GE180" i="3"/>
  <c r="GB180" i="3"/>
  <c r="GA180" i="3"/>
  <c r="FZ180" i="3"/>
  <c r="FY180" i="3"/>
  <c r="FW180" i="3"/>
  <c r="FV180" i="3"/>
  <c r="FU180" i="3"/>
  <c r="FT180" i="3"/>
  <c r="FS180" i="3"/>
  <c r="FR180" i="3"/>
  <c r="FQ180" i="3"/>
  <c r="FJ180" i="3"/>
  <c r="FI180" i="3"/>
  <c r="FH180" i="3"/>
  <c r="FG180" i="3"/>
  <c r="FF180" i="3"/>
  <c r="FE180" i="3"/>
  <c r="FD180" i="3"/>
  <c r="FB180" i="3"/>
  <c r="FA180" i="3"/>
  <c r="EZ180" i="3"/>
  <c r="EY180" i="3"/>
  <c r="EX180" i="3"/>
  <c r="EW180" i="3"/>
  <c r="EV180" i="3"/>
  <c r="EU180" i="3"/>
  <c r="ET180" i="3"/>
  <c r="ES180" i="3"/>
  <c r="ER180" i="3"/>
  <c r="EQ180" i="3"/>
  <c r="EP180" i="3"/>
  <c r="EO180" i="3"/>
  <c r="EN180" i="3"/>
  <c r="EM180" i="3"/>
  <c r="EL180" i="3"/>
  <c r="EK180" i="3"/>
  <c r="EJ180" i="3"/>
  <c r="EI180" i="3"/>
  <c r="EH180" i="3"/>
  <c r="EG180" i="3"/>
  <c r="EF180" i="3"/>
  <c r="EE180" i="3"/>
  <c r="ED180" i="3"/>
  <c r="EC180" i="3"/>
  <c r="EB180" i="3"/>
  <c r="EA180" i="3"/>
  <c r="DU180" i="3"/>
  <c r="DT180" i="3"/>
  <c r="DS180" i="3"/>
  <c r="DR180" i="3"/>
  <c r="DQ180" i="3"/>
  <c r="DP180" i="3"/>
  <c r="DO180" i="3"/>
  <c r="DN180" i="3"/>
  <c r="DK180" i="3"/>
  <c r="DJ180" i="3"/>
  <c r="DI180" i="3"/>
  <c r="DH180" i="3"/>
  <c r="DG180" i="3"/>
  <c r="DF180" i="3"/>
  <c r="DE180" i="3"/>
  <c r="DD180" i="3"/>
  <c r="DB180" i="3"/>
  <c r="DA180" i="3"/>
  <c r="CV180" i="3"/>
  <c r="CU180" i="3"/>
  <c r="CT180" i="3"/>
  <c r="CS180" i="3"/>
  <c r="GN180" i="3" s="1"/>
  <c r="CR180" i="3"/>
  <c r="GM180" i="3" s="1"/>
  <c r="CQ180" i="3"/>
  <c r="GL180" i="3" s="1"/>
  <c r="CP180" i="3"/>
  <c r="GJ180" i="3" s="1"/>
  <c r="GK180" i="3" s="1"/>
  <c r="CO180" i="3"/>
  <c r="DZ180" i="3" s="1"/>
  <c r="CN180" i="3"/>
  <c r="DY180" i="3" s="1"/>
  <c r="CM180" i="3"/>
  <c r="DX180" i="3" s="1"/>
  <c r="CL180" i="3"/>
  <c r="DW180" i="3" s="1"/>
  <c r="CG180" i="3" a="1"/>
  <c r="CG180" i="3" s="1"/>
  <c r="AW98" i="3"/>
  <c r="AV98" i="3"/>
  <c r="J98" i="3"/>
  <c r="G98" i="3"/>
  <c r="IW179" i="3"/>
  <c r="HX179" i="3" a="1"/>
  <c r="HX179" i="3" s="1"/>
  <c r="HW179" i="3" a="1"/>
  <c r="HW179" i="3" s="1"/>
  <c r="IV179" i="3" s="1"/>
  <c r="HV179" i="3"/>
  <c r="IU179" i="3" s="1"/>
  <c r="HV179" i="3" a="1"/>
  <c r="HU179" i="3" a="1"/>
  <c r="HU179" i="3" s="1"/>
  <c r="IT179" i="3" s="1"/>
  <c r="HT179" i="3" a="1"/>
  <c r="HT179" i="3" s="1"/>
  <c r="IS179" i="3" s="1"/>
  <c r="HS179" i="3" a="1"/>
  <c r="HS179" i="3" s="1"/>
  <c r="IR179" i="3" s="1"/>
  <c r="HR179" i="3" a="1"/>
  <c r="HR179" i="3" s="1"/>
  <c r="IQ179" i="3" s="1"/>
  <c r="HQ179" i="3" a="1"/>
  <c r="HQ179" i="3" s="1"/>
  <c r="IP179" i="3" s="1"/>
  <c r="HP179" i="3" a="1"/>
  <c r="HP179" i="3" s="1"/>
  <c r="IO179" i="3" s="1"/>
  <c r="HL179" i="3"/>
  <c r="HJ179" i="3"/>
  <c r="HH179" i="3"/>
  <c r="HB179" i="3"/>
  <c r="HA179" i="3"/>
  <c r="GZ179" i="3"/>
  <c r="GY179" i="3"/>
  <c r="GX179" i="3"/>
  <c r="GW179" i="3"/>
  <c r="GV179" i="3"/>
  <c r="GU179" i="3"/>
  <c r="GT179" i="3"/>
  <c r="GP179" i="3"/>
  <c r="GN179" i="3"/>
  <c r="GM179" i="3"/>
  <c r="GI179" i="3"/>
  <c r="GH179" i="3"/>
  <c r="GG179" i="3"/>
  <c r="GF179" i="3"/>
  <c r="GE179" i="3"/>
  <c r="GB179" i="3"/>
  <c r="GA179" i="3"/>
  <c r="FZ179" i="3"/>
  <c r="FY179" i="3"/>
  <c r="FW179" i="3"/>
  <c r="FV179" i="3"/>
  <c r="FU179" i="3"/>
  <c r="FT179" i="3"/>
  <c r="FS179" i="3"/>
  <c r="FR179" i="3"/>
  <c r="FQ179" i="3"/>
  <c r="FJ179" i="3"/>
  <c r="FM179" i="3" s="1"/>
  <c r="FI179" i="3"/>
  <c r="FL179" i="3" s="1"/>
  <c r="FH179" i="3"/>
  <c r="FK179" i="3" s="1"/>
  <c r="FG179" i="3"/>
  <c r="FF179" i="3"/>
  <c r="FE179" i="3"/>
  <c r="FO179" i="3" s="1"/>
  <c r="FD179" i="3"/>
  <c r="FB179" i="3"/>
  <c r="FA179" i="3"/>
  <c r="EZ179" i="3"/>
  <c r="EY179" i="3"/>
  <c r="EX179" i="3"/>
  <c r="EW179" i="3"/>
  <c r="EV179" i="3"/>
  <c r="EU179" i="3"/>
  <c r="ET179" i="3"/>
  <c r="ES179" i="3"/>
  <c r="ER179" i="3"/>
  <c r="EQ179" i="3"/>
  <c r="EP179" i="3"/>
  <c r="EO179" i="3"/>
  <c r="EN179" i="3"/>
  <c r="EM179" i="3"/>
  <c r="EL179" i="3"/>
  <c r="EK179" i="3"/>
  <c r="EJ179" i="3"/>
  <c r="EI179" i="3"/>
  <c r="EH179" i="3"/>
  <c r="EG179" i="3"/>
  <c r="EF179" i="3"/>
  <c r="EE179" i="3"/>
  <c r="ED179" i="3"/>
  <c r="EC179" i="3"/>
  <c r="EB179" i="3"/>
  <c r="EA179" i="3"/>
  <c r="DU179" i="3"/>
  <c r="DT179" i="3"/>
  <c r="DS179" i="3"/>
  <c r="DR179" i="3"/>
  <c r="DQ179" i="3"/>
  <c r="DP179" i="3"/>
  <c r="DO179" i="3"/>
  <c r="DN179" i="3"/>
  <c r="DK179" i="3"/>
  <c r="DJ179" i="3"/>
  <c r="DI179" i="3"/>
  <c r="DH179" i="3"/>
  <c r="DG179" i="3"/>
  <c r="DF179" i="3"/>
  <c r="DE179" i="3"/>
  <c r="DD179" i="3"/>
  <c r="DB179" i="3"/>
  <c r="DA179" i="3"/>
  <c r="CV179" i="3"/>
  <c r="CU179" i="3"/>
  <c r="CT179" i="3"/>
  <c r="CS179" i="3"/>
  <c r="CR179" i="3"/>
  <c r="CQ179" i="3"/>
  <c r="GL179" i="3" s="1"/>
  <c r="CP179" i="3"/>
  <c r="GJ179" i="3" s="1"/>
  <c r="GK179" i="3" s="1"/>
  <c r="CO179" i="3"/>
  <c r="DZ179" i="3" s="1"/>
  <c r="CN179" i="3"/>
  <c r="DY179" i="3" s="1"/>
  <c r="CM179" i="3"/>
  <c r="DX179" i="3" s="1"/>
  <c r="CL179" i="3"/>
  <c r="DW179" i="3" s="1"/>
  <c r="CG179" i="3" a="1"/>
  <c r="CG179" i="3" s="1"/>
  <c r="AW97" i="3"/>
  <c r="AV97" i="3"/>
  <c r="J97" i="3"/>
  <c r="G97" i="3"/>
  <c r="IV178" i="3"/>
  <c r="IU178" i="3"/>
  <c r="IP178" i="3"/>
  <c r="IO178" i="3"/>
  <c r="IL178" i="3"/>
  <c r="HX178" i="3" a="1"/>
  <c r="HX178" i="3" s="1"/>
  <c r="IW178" i="3" s="1"/>
  <c r="HW178" i="3"/>
  <c r="HW178" i="3" a="1"/>
  <c r="HV178" i="3"/>
  <c r="HV178" i="3" a="1"/>
  <c r="HU178" i="3" a="1"/>
  <c r="HU178" i="3" s="1"/>
  <c r="IT178" i="3" s="1"/>
  <c r="HT178" i="3" a="1"/>
  <c r="HT178" i="3" s="1"/>
  <c r="IS178" i="3" s="1"/>
  <c r="HS178" i="3" a="1"/>
  <c r="HS178" i="3" s="1"/>
  <c r="IR178" i="3" s="1"/>
  <c r="HR178" i="3" a="1"/>
  <c r="HR178" i="3" s="1"/>
  <c r="IQ178" i="3" s="1"/>
  <c r="HQ178" i="3"/>
  <c r="HQ178" i="3" a="1"/>
  <c r="HP178" i="3"/>
  <c r="HP178" i="3" a="1"/>
  <c r="HL178" i="3"/>
  <c r="HJ178" i="3"/>
  <c r="HI178" i="3"/>
  <c r="HH178" i="3"/>
  <c r="HB178" i="3"/>
  <c r="HA178" i="3"/>
  <c r="GZ178" i="3"/>
  <c r="GY178" i="3"/>
  <c r="GX178" i="3"/>
  <c r="GW178" i="3"/>
  <c r="GV178" i="3"/>
  <c r="GU178" i="3"/>
  <c r="GT178" i="3"/>
  <c r="GP178" i="3"/>
  <c r="GI178" i="3"/>
  <c r="GH178" i="3"/>
  <c r="GG178" i="3"/>
  <c r="GF178" i="3"/>
  <c r="GE178" i="3"/>
  <c r="GD178" i="3"/>
  <c r="GC178" i="3"/>
  <c r="GB178" i="3"/>
  <c r="GA178" i="3"/>
  <c r="FZ178" i="3"/>
  <c r="FY178" i="3"/>
  <c r="FX178" i="3"/>
  <c r="FW178" i="3"/>
  <c r="FV178" i="3"/>
  <c r="FU178" i="3"/>
  <c r="FT178" i="3"/>
  <c r="FS178" i="3"/>
  <c r="FR178" i="3"/>
  <c r="FQ178" i="3"/>
  <c r="FJ178" i="3"/>
  <c r="FI178" i="3"/>
  <c r="FH178" i="3"/>
  <c r="FG178" i="3"/>
  <c r="FF178" i="3"/>
  <c r="FL178" i="3" s="1"/>
  <c r="FE178" i="3"/>
  <c r="FD178" i="3"/>
  <c r="FC178" i="3"/>
  <c r="FB178" i="3"/>
  <c r="FA178" i="3"/>
  <c r="EZ178" i="3"/>
  <c r="EY178" i="3"/>
  <c r="EX178" i="3"/>
  <c r="EW178" i="3"/>
  <c r="EV178" i="3"/>
  <c r="EU178" i="3"/>
  <c r="ET178" i="3"/>
  <c r="ES178" i="3"/>
  <c r="ER178" i="3"/>
  <c r="EQ178" i="3"/>
  <c r="EP178" i="3"/>
  <c r="EO178" i="3"/>
  <c r="EN178" i="3"/>
  <c r="EM178" i="3"/>
  <c r="EL178" i="3"/>
  <c r="EK178" i="3"/>
  <c r="EJ178" i="3"/>
  <c r="EI178" i="3"/>
  <c r="EH178" i="3"/>
  <c r="EG178" i="3"/>
  <c r="EF178" i="3"/>
  <c r="EE178" i="3"/>
  <c r="ED178" i="3"/>
  <c r="EC178" i="3"/>
  <c r="EB178" i="3"/>
  <c r="EA178" i="3"/>
  <c r="DV178" i="3"/>
  <c r="DU178" i="3"/>
  <c r="DT178" i="3"/>
  <c r="DS178" i="3"/>
  <c r="DR178" i="3"/>
  <c r="DQ178" i="3"/>
  <c r="DP178" i="3"/>
  <c r="DO178" i="3"/>
  <c r="DN178" i="3"/>
  <c r="DK178" i="3"/>
  <c r="DJ178" i="3"/>
  <c r="DI178" i="3"/>
  <c r="DH178" i="3"/>
  <c r="DG178" i="3"/>
  <c r="DF178" i="3"/>
  <c r="DE178" i="3"/>
  <c r="DD178" i="3"/>
  <c r="DC178" i="3"/>
  <c r="DB178" i="3"/>
  <c r="DA178" i="3"/>
  <c r="CV178" i="3"/>
  <c r="CU178" i="3"/>
  <c r="CT178" i="3"/>
  <c r="CS178" i="3"/>
  <c r="GN178" i="3" s="1"/>
  <c r="CR178" i="3"/>
  <c r="GM178" i="3" s="1"/>
  <c r="CQ178" i="3"/>
  <c r="GL178" i="3" s="1"/>
  <c r="CP178" i="3"/>
  <c r="GJ178" i="3" s="1"/>
  <c r="GK178" i="3" s="1"/>
  <c r="CO178" i="3"/>
  <c r="DZ178" i="3" s="1"/>
  <c r="CN178" i="3"/>
  <c r="DY178" i="3" s="1"/>
  <c r="CM178" i="3"/>
  <c r="DX178" i="3" s="1"/>
  <c r="CL178" i="3"/>
  <c r="DW178" i="3" s="1"/>
  <c r="CG178" i="3" a="1"/>
  <c r="CG178" i="3" s="1"/>
  <c r="AW7" i="3"/>
  <c r="AV7" i="3"/>
  <c r="J7" i="3"/>
  <c r="G7" i="3"/>
  <c r="IP177" i="3"/>
  <c r="IN177" i="3"/>
  <c r="IX177" i="3" s="1"/>
  <c r="HX177" i="3" a="1"/>
  <c r="HX177" i="3" s="1"/>
  <c r="IW177" i="3" s="1"/>
  <c r="HW177" i="3"/>
  <c r="IV177" i="3" s="1"/>
  <c r="HW177" i="3" a="1"/>
  <c r="HV177" i="3"/>
  <c r="IU177" i="3" s="1"/>
  <c r="HV177" i="3" a="1"/>
  <c r="HU177" i="3" a="1"/>
  <c r="HU177" i="3" s="1"/>
  <c r="IT177" i="3" s="1"/>
  <c r="HT177" i="3" a="1"/>
  <c r="HT177" i="3" s="1"/>
  <c r="IS177" i="3" s="1"/>
  <c r="HS177" i="3"/>
  <c r="IR177" i="3" s="1"/>
  <c r="HS177" i="3" a="1"/>
  <c r="HR177" i="3" a="1"/>
  <c r="HR177" i="3" s="1"/>
  <c r="IQ177" i="3" s="1"/>
  <c r="HQ177" i="3"/>
  <c r="HQ177" i="3" a="1"/>
  <c r="HP177" i="3" a="1"/>
  <c r="HP177" i="3" s="1"/>
  <c r="IO177" i="3" s="1"/>
  <c r="HL177" i="3"/>
  <c r="HJ177" i="3"/>
  <c r="HH177" i="3"/>
  <c r="HI177" i="3" s="1"/>
  <c r="HB177" i="3"/>
  <c r="HA177" i="3"/>
  <c r="GZ177" i="3"/>
  <c r="GY177" i="3"/>
  <c r="GX177" i="3"/>
  <c r="GW177" i="3"/>
  <c r="GV177" i="3"/>
  <c r="GU177" i="3"/>
  <c r="GT177" i="3"/>
  <c r="GP177" i="3"/>
  <c r="GI177" i="3"/>
  <c r="GH177" i="3"/>
  <c r="GG177" i="3"/>
  <c r="GF177" i="3"/>
  <c r="GE177" i="3"/>
  <c r="GB177" i="3"/>
  <c r="GA177" i="3"/>
  <c r="FZ177" i="3"/>
  <c r="FY177" i="3"/>
  <c r="FW177" i="3"/>
  <c r="FV177" i="3"/>
  <c r="FU177" i="3"/>
  <c r="FT177" i="3"/>
  <c r="FS177" i="3"/>
  <c r="FR177" i="3"/>
  <c r="FQ177" i="3"/>
  <c r="FJ177" i="3"/>
  <c r="FI177" i="3"/>
  <c r="FH177" i="3"/>
  <c r="FG177" i="3"/>
  <c r="FF177" i="3"/>
  <c r="FP177" i="3" s="1"/>
  <c r="FE177" i="3"/>
  <c r="FD177" i="3"/>
  <c r="FB177" i="3"/>
  <c r="FA177" i="3"/>
  <c r="EZ177" i="3"/>
  <c r="EY177" i="3"/>
  <c r="EX177" i="3"/>
  <c r="EW177" i="3"/>
  <c r="EV177" i="3"/>
  <c r="EU177" i="3"/>
  <c r="ET177" i="3"/>
  <c r="ES177" i="3"/>
  <c r="ER177" i="3"/>
  <c r="EQ177" i="3"/>
  <c r="EP177" i="3"/>
  <c r="EO177" i="3"/>
  <c r="EN177" i="3"/>
  <c r="EM177" i="3"/>
  <c r="EL177" i="3"/>
  <c r="EK177" i="3"/>
  <c r="EJ177" i="3"/>
  <c r="EI177" i="3"/>
  <c r="EH177" i="3"/>
  <c r="EG177" i="3"/>
  <c r="EF177" i="3"/>
  <c r="EE177" i="3"/>
  <c r="ED177" i="3"/>
  <c r="EC177" i="3"/>
  <c r="EB177" i="3"/>
  <c r="EA177" i="3"/>
  <c r="DU177" i="3"/>
  <c r="DT177" i="3"/>
  <c r="DS177" i="3"/>
  <c r="DR177" i="3"/>
  <c r="DQ177" i="3"/>
  <c r="DP177" i="3"/>
  <c r="DO177" i="3"/>
  <c r="DN177" i="3"/>
  <c r="DK177" i="3"/>
  <c r="DJ177" i="3"/>
  <c r="DI177" i="3"/>
  <c r="DH177" i="3"/>
  <c r="DG177" i="3"/>
  <c r="DF177" i="3"/>
  <c r="DE177" i="3"/>
  <c r="DD177" i="3"/>
  <c r="DB177" i="3"/>
  <c r="DA177" i="3"/>
  <c r="CX177" i="3"/>
  <c r="CW177" i="3"/>
  <c r="CV177" i="3"/>
  <c r="CU177" i="3"/>
  <c r="CT177" i="3"/>
  <c r="CS177" i="3"/>
  <c r="GN177" i="3" s="1"/>
  <c r="CR177" i="3"/>
  <c r="GM177" i="3" s="1"/>
  <c r="CQ177" i="3"/>
  <c r="GL177" i="3" s="1"/>
  <c r="CP177" i="3"/>
  <c r="GJ177" i="3" s="1"/>
  <c r="GK177" i="3" s="1"/>
  <c r="CO177" i="3"/>
  <c r="DZ177" i="3" s="1"/>
  <c r="CN177" i="3"/>
  <c r="DY177" i="3" s="1"/>
  <c r="CM177" i="3"/>
  <c r="DX177" i="3" s="1"/>
  <c r="CL177" i="3"/>
  <c r="DW177" i="3" s="1"/>
  <c r="CK177" i="3"/>
  <c r="CZ177" i="3" s="1"/>
  <c r="CI177" i="3"/>
  <c r="CH177" i="3"/>
  <c r="CG177" i="3" a="1"/>
  <c r="CG177" i="3" s="1"/>
  <c r="AW218" i="3"/>
  <c r="AV218" i="3"/>
  <c r="J218" i="3"/>
  <c r="G218" i="3"/>
  <c r="IV176" i="3"/>
  <c r="IT176" i="3"/>
  <c r="IS176" i="3"/>
  <c r="HX176" i="3" a="1"/>
  <c r="HX176" i="3" s="1"/>
  <c r="IW176" i="3" s="1"/>
  <c r="HW176" i="3"/>
  <c r="HW176" i="3" a="1"/>
  <c r="HV176" i="3" a="1"/>
  <c r="HV176" i="3" s="1"/>
  <c r="IU176" i="3" s="1"/>
  <c r="HU176" i="3" a="1"/>
  <c r="HU176" i="3" s="1"/>
  <c r="HT176" i="3"/>
  <c r="HT176" i="3" a="1"/>
  <c r="HS176" i="3" a="1"/>
  <c r="HS176" i="3" s="1"/>
  <c r="IR176" i="3" s="1"/>
  <c r="HR176" i="3"/>
  <c r="IQ176" i="3" s="1"/>
  <c r="HR176" i="3" a="1"/>
  <c r="HQ176" i="3" a="1"/>
  <c r="HQ176" i="3" s="1"/>
  <c r="IP176" i="3" s="1"/>
  <c r="HP176" i="3" a="1"/>
  <c r="HP176" i="3" s="1"/>
  <c r="IO176" i="3" s="1"/>
  <c r="HL176" i="3"/>
  <c r="HJ176" i="3"/>
  <c r="HI176" i="3"/>
  <c r="HH176" i="3"/>
  <c r="HB176" i="3"/>
  <c r="HA176" i="3"/>
  <c r="GZ176" i="3"/>
  <c r="GY176" i="3"/>
  <c r="GX176" i="3"/>
  <c r="GW176" i="3"/>
  <c r="GV176" i="3"/>
  <c r="GU176" i="3"/>
  <c r="GT176" i="3"/>
  <c r="HC176" i="3" s="1"/>
  <c r="GP176" i="3"/>
  <c r="GI176" i="3"/>
  <c r="GH176" i="3"/>
  <c r="GG176" i="3"/>
  <c r="GF176" i="3"/>
  <c r="GE176" i="3"/>
  <c r="GB176" i="3"/>
  <c r="GA176" i="3"/>
  <c r="FZ176" i="3"/>
  <c r="FY176" i="3"/>
  <c r="FW176" i="3"/>
  <c r="FV176" i="3"/>
  <c r="FU176" i="3"/>
  <c r="FT176" i="3"/>
  <c r="FS176" i="3"/>
  <c r="FR176" i="3"/>
  <c r="FQ176" i="3"/>
  <c r="FP176" i="3"/>
  <c r="FO176" i="3"/>
  <c r="FN176" i="3"/>
  <c r="FM176" i="3"/>
  <c r="FL176" i="3"/>
  <c r="FJ176" i="3"/>
  <c r="FI176" i="3"/>
  <c r="FH176" i="3"/>
  <c r="FK176" i="3" s="1"/>
  <c r="FG176" i="3"/>
  <c r="FF176" i="3"/>
  <c r="FE176" i="3"/>
  <c r="FD176" i="3"/>
  <c r="FB176" i="3"/>
  <c r="FA176" i="3"/>
  <c r="EZ176" i="3"/>
  <c r="EY176" i="3"/>
  <c r="EX176" i="3"/>
  <c r="EW176" i="3"/>
  <c r="EV176" i="3"/>
  <c r="EU176" i="3"/>
  <c r="ET176" i="3"/>
  <c r="ES176" i="3"/>
  <c r="ER176" i="3"/>
  <c r="EQ176" i="3"/>
  <c r="EP176" i="3"/>
  <c r="EO176" i="3"/>
  <c r="EN176" i="3"/>
  <c r="EM176" i="3"/>
  <c r="EL176" i="3"/>
  <c r="EK176" i="3"/>
  <c r="EJ176" i="3"/>
  <c r="EI176" i="3"/>
  <c r="EH176" i="3"/>
  <c r="EG176" i="3"/>
  <c r="EF176" i="3"/>
  <c r="EE176" i="3"/>
  <c r="ED176" i="3"/>
  <c r="EC176" i="3"/>
  <c r="EB176" i="3"/>
  <c r="EA176" i="3"/>
  <c r="DU176" i="3"/>
  <c r="DT176" i="3"/>
  <c r="DS176" i="3"/>
  <c r="DR176" i="3"/>
  <c r="DQ176" i="3"/>
  <c r="DP176" i="3"/>
  <c r="DO176" i="3"/>
  <c r="DN176" i="3"/>
  <c r="DK176" i="3"/>
  <c r="DJ176" i="3"/>
  <c r="DI176" i="3"/>
  <c r="DH176" i="3"/>
  <c r="DG176" i="3"/>
  <c r="DF176" i="3"/>
  <c r="DE176" i="3"/>
  <c r="DD176" i="3"/>
  <c r="DB176" i="3"/>
  <c r="DA176" i="3"/>
  <c r="CV176" i="3"/>
  <c r="CU176" i="3"/>
  <c r="CT176" i="3"/>
  <c r="CS176" i="3"/>
  <c r="GN176" i="3" s="1"/>
  <c r="CR176" i="3"/>
  <c r="GM176" i="3" s="1"/>
  <c r="CQ176" i="3"/>
  <c r="GL176" i="3" s="1"/>
  <c r="CP176" i="3"/>
  <c r="GJ176" i="3" s="1"/>
  <c r="GK176" i="3" s="1"/>
  <c r="CO176" i="3"/>
  <c r="DZ176" i="3" s="1"/>
  <c r="CN176" i="3"/>
  <c r="DY176" i="3" s="1"/>
  <c r="CM176" i="3"/>
  <c r="DX176" i="3" s="1"/>
  <c r="CL176" i="3"/>
  <c r="DW176" i="3" s="1"/>
  <c r="CG176" i="3"/>
  <c r="IM176" i="3" s="1"/>
  <c r="CG176" i="3" a="1"/>
  <c r="AW217" i="3"/>
  <c r="AV217" i="3"/>
  <c r="J217" i="3"/>
  <c r="G217" i="3"/>
  <c r="IW175" i="3"/>
  <c r="IQ175" i="3"/>
  <c r="IP175" i="3"/>
  <c r="IO175" i="3"/>
  <c r="IN175" i="3"/>
  <c r="IX175" i="3" s="1"/>
  <c r="IM175" i="3"/>
  <c r="HX175" i="3" a="1"/>
  <c r="HX175" i="3" s="1"/>
  <c r="HW175" i="3"/>
  <c r="IV175" i="3" s="1"/>
  <c r="HW175" i="3" a="1"/>
  <c r="HV175" i="3" a="1"/>
  <c r="HV175" i="3" s="1"/>
  <c r="IU175" i="3" s="1"/>
  <c r="HU175" i="3"/>
  <c r="IT175" i="3" s="1"/>
  <c r="HU175" i="3" a="1"/>
  <c r="HT175" i="3" a="1"/>
  <c r="HT175" i="3" s="1"/>
  <c r="IS175" i="3" s="1"/>
  <c r="HS175" i="3" a="1"/>
  <c r="HS175" i="3" s="1"/>
  <c r="IR175" i="3" s="1"/>
  <c r="HR175" i="3" a="1"/>
  <c r="HR175" i="3" s="1"/>
  <c r="HQ175" i="3"/>
  <c r="HQ175" i="3" a="1"/>
  <c r="HP175" i="3"/>
  <c r="HP175" i="3" a="1"/>
  <c r="HL175" i="3"/>
  <c r="HJ175" i="3"/>
  <c r="HH175" i="3"/>
  <c r="HI175" i="3" s="1"/>
  <c r="HC175" i="3"/>
  <c r="HB175" i="3"/>
  <c r="HA175" i="3"/>
  <c r="GZ175" i="3"/>
  <c r="GY175" i="3"/>
  <c r="GX175" i="3"/>
  <c r="GW175" i="3"/>
  <c r="GV175" i="3"/>
  <c r="GU175" i="3"/>
  <c r="GT175" i="3"/>
  <c r="GP175" i="3"/>
  <c r="GL175" i="3"/>
  <c r="GI175" i="3"/>
  <c r="GH175" i="3"/>
  <c r="GG175" i="3"/>
  <c r="GF175" i="3"/>
  <c r="GE175" i="3"/>
  <c r="GB175" i="3"/>
  <c r="GA175" i="3"/>
  <c r="FZ175" i="3"/>
  <c r="FY175" i="3"/>
  <c r="FW175" i="3"/>
  <c r="FV175" i="3"/>
  <c r="FU175" i="3"/>
  <c r="FT175" i="3"/>
  <c r="FS175" i="3"/>
  <c r="FR175" i="3"/>
  <c r="FQ175" i="3"/>
  <c r="FN175" i="3"/>
  <c r="FJ175" i="3"/>
  <c r="FM175" i="3" s="1"/>
  <c r="FI175" i="3"/>
  <c r="FL175" i="3" s="1"/>
  <c r="FH175" i="3"/>
  <c r="FK175" i="3" s="1"/>
  <c r="FG175" i="3"/>
  <c r="FF175" i="3"/>
  <c r="FP175" i="3" s="1"/>
  <c r="FE175" i="3"/>
  <c r="FD175" i="3"/>
  <c r="FB175" i="3"/>
  <c r="FA175" i="3"/>
  <c r="EZ175" i="3"/>
  <c r="EY175" i="3"/>
  <c r="EX175" i="3"/>
  <c r="EW175" i="3"/>
  <c r="EV175" i="3"/>
  <c r="EU175" i="3"/>
  <c r="ET175" i="3"/>
  <c r="ES175" i="3"/>
  <c r="ER175" i="3"/>
  <c r="EQ175" i="3"/>
  <c r="EP175" i="3"/>
  <c r="EO175" i="3"/>
  <c r="EN175" i="3"/>
  <c r="EM175" i="3"/>
  <c r="EL175" i="3"/>
  <c r="EK175" i="3"/>
  <c r="EJ175" i="3"/>
  <c r="EI175" i="3"/>
  <c r="EH175" i="3"/>
  <c r="EG175" i="3"/>
  <c r="EF175" i="3"/>
  <c r="EE175" i="3"/>
  <c r="ED175" i="3"/>
  <c r="EC175" i="3"/>
  <c r="EB175" i="3"/>
  <c r="EA175" i="3"/>
  <c r="DX175" i="3"/>
  <c r="DU175" i="3"/>
  <c r="DT175" i="3"/>
  <c r="DS175" i="3"/>
  <c r="DR175" i="3"/>
  <c r="DQ175" i="3"/>
  <c r="DP175" i="3"/>
  <c r="DO175" i="3"/>
  <c r="DN175" i="3"/>
  <c r="DM175" i="3" a="1"/>
  <c r="DM175" i="3" s="1"/>
  <c r="DL175" i="3"/>
  <c r="DK175" i="3"/>
  <c r="DJ175" i="3"/>
  <c r="DI175" i="3"/>
  <c r="DH175" i="3"/>
  <c r="DG175" i="3"/>
  <c r="DF175" i="3"/>
  <c r="DE175" i="3"/>
  <c r="DD175" i="3"/>
  <c r="DB175" i="3"/>
  <c r="DA175" i="3"/>
  <c r="CZ175" i="3"/>
  <c r="CY175" i="3"/>
  <c r="CX175" i="3"/>
  <c r="CV175" i="3"/>
  <c r="CU175" i="3"/>
  <c r="CT175" i="3"/>
  <c r="CS175" i="3"/>
  <c r="GN175" i="3" s="1"/>
  <c r="CR175" i="3"/>
  <c r="GM175" i="3" s="1"/>
  <c r="CQ175" i="3"/>
  <c r="CP175" i="3"/>
  <c r="GJ175" i="3" s="1"/>
  <c r="GK175" i="3" s="1"/>
  <c r="CO175" i="3"/>
  <c r="DZ175" i="3" s="1"/>
  <c r="CN175" i="3"/>
  <c r="DY175" i="3" s="1"/>
  <c r="CM175" i="3"/>
  <c r="CL175" i="3"/>
  <c r="DW175" i="3" s="1"/>
  <c r="CK175" i="3"/>
  <c r="CJ175" i="3"/>
  <c r="CG175" i="3" a="1"/>
  <c r="CG175" i="3" s="1"/>
  <c r="CI175" i="3" s="1"/>
  <c r="AW216" i="3"/>
  <c r="AV216" i="3"/>
  <c r="J216" i="3"/>
  <c r="G216" i="3"/>
  <c r="IW174" i="3"/>
  <c r="IV174" i="3"/>
  <c r="IU174" i="3"/>
  <c r="IT174" i="3"/>
  <c r="IM174" i="3"/>
  <c r="IL174" i="3"/>
  <c r="HX174" i="3" a="1"/>
  <c r="HX174" i="3" s="1"/>
  <c r="HW174" i="3" a="1"/>
  <c r="HW174" i="3" s="1"/>
  <c r="HV174" i="3"/>
  <c r="HV174" i="3" a="1"/>
  <c r="HU174" i="3" a="1"/>
  <c r="HU174" i="3" s="1"/>
  <c r="HT174" i="3" a="1"/>
  <c r="HT174" i="3" s="1"/>
  <c r="IS174" i="3" s="1"/>
  <c r="HS174" i="3" a="1"/>
  <c r="HS174" i="3" s="1"/>
  <c r="IR174" i="3" s="1"/>
  <c r="HR174" i="3" a="1"/>
  <c r="HR174" i="3" s="1"/>
  <c r="IQ174" i="3" s="1"/>
  <c r="HQ174" i="3" a="1"/>
  <c r="HQ174" i="3" s="1"/>
  <c r="IP174" i="3" s="1"/>
  <c r="HP174" i="3"/>
  <c r="IO174" i="3" s="1"/>
  <c r="HP174" i="3" a="1"/>
  <c r="HL174" i="3"/>
  <c r="HJ174" i="3"/>
  <c r="HH174" i="3"/>
  <c r="HB174" i="3"/>
  <c r="HC174" i="3" s="1"/>
  <c r="HA174" i="3"/>
  <c r="GZ174" i="3"/>
  <c r="GY174" i="3"/>
  <c r="GX174" i="3"/>
  <c r="GW174" i="3"/>
  <c r="GV174" i="3"/>
  <c r="GU174" i="3"/>
  <c r="GT174" i="3"/>
  <c r="GP174" i="3"/>
  <c r="GI174" i="3"/>
  <c r="GH174" i="3"/>
  <c r="GG174" i="3"/>
  <c r="GF174" i="3"/>
  <c r="GE174" i="3"/>
  <c r="GD174" i="3"/>
  <c r="GC174" i="3"/>
  <c r="GB174" i="3"/>
  <c r="GA174" i="3"/>
  <c r="FZ174" i="3"/>
  <c r="FY174" i="3"/>
  <c r="FX174" i="3"/>
  <c r="FW174" i="3"/>
  <c r="FV174" i="3"/>
  <c r="FU174" i="3"/>
  <c r="FT174" i="3"/>
  <c r="FS174" i="3"/>
  <c r="FR174" i="3"/>
  <c r="FQ174" i="3"/>
  <c r="FP174" i="3"/>
  <c r="FO174" i="3"/>
  <c r="FN174" i="3"/>
  <c r="FL174" i="3"/>
  <c r="FK174" i="3"/>
  <c r="FJ174" i="3"/>
  <c r="FM174" i="3" s="1"/>
  <c r="FI174" i="3"/>
  <c r="FH174" i="3"/>
  <c r="FG174" i="3"/>
  <c r="FF174" i="3"/>
  <c r="FE174" i="3"/>
  <c r="FD174" i="3"/>
  <c r="FC174" i="3"/>
  <c r="FB174" i="3"/>
  <c r="FA174" i="3"/>
  <c r="EZ174" i="3"/>
  <c r="EY174" i="3"/>
  <c r="EX174" i="3"/>
  <c r="EW174" i="3"/>
  <c r="EV174" i="3"/>
  <c r="EU174" i="3"/>
  <c r="ET174" i="3"/>
  <c r="ES174" i="3"/>
  <c r="ER174" i="3"/>
  <c r="EQ174" i="3"/>
  <c r="EP174" i="3"/>
  <c r="EO174" i="3"/>
  <c r="EN174" i="3"/>
  <c r="EM174" i="3"/>
  <c r="EL174" i="3"/>
  <c r="EK174" i="3"/>
  <c r="EJ174" i="3"/>
  <c r="EI174" i="3"/>
  <c r="EH174" i="3"/>
  <c r="EG174" i="3"/>
  <c r="EF174" i="3"/>
  <c r="EE174" i="3"/>
  <c r="ED174" i="3"/>
  <c r="EC174" i="3"/>
  <c r="EB174" i="3"/>
  <c r="EA174" i="3"/>
  <c r="DW174" i="3"/>
  <c r="DV174" i="3"/>
  <c r="DU174" i="3"/>
  <c r="DT174" i="3"/>
  <c r="DS174" i="3"/>
  <c r="DR174" i="3"/>
  <c r="DQ174" i="3"/>
  <c r="DP174" i="3"/>
  <c r="DO174" i="3"/>
  <c r="DN174" i="3"/>
  <c r="DK174" i="3"/>
  <c r="DJ174" i="3"/>
  <c r="DI174" i="3"/>
  <c r="DH174" i="3"/>
  <c r="DG174" i="3"/>
  <c r="DF174" i="3"/>
  <c r="DE174" i="3"/>
  <c r="DD174" i="3"/>
  <c r="DC174" i="3"/>
  <c r="DB174" i="3"/>
  <c r="DA174" i="3"/>
  <c r="CV174" i="3"/>
  <c r="CU174" i="3"/>
  <c r="CT174" i="3"/>
  <c r="CS174" i="3"/>
  <c r="GN174" i="3" s="1"/>
  <c r="CR174" i="3"/>
  <c r="GM174" i="3" s="1"/>
  <c r="CQ174" i="3"/>
  <c r="GL174" i="3" s="1"/>
  <c r="CP174" i="3"/>
  <c r="GJ174" i="3" s="1"/>
  <c r="GK174" i="3" s="1"/>
  <c r="CO174" i="3"/>
  <c r="DZ174" i="3" s="1"/>
  <c r="CN174" i="3"/>
  <c r="DY174" i="3" s="1"/>
  <c r="CM174" i="3"/>
  <c r="DX174" i="3" s="1"/>
  <c r="CL174" i="3"/>
  <c r="CG174" i="3" a="1"/>
  <c r="CG174" i="3" s="1"/>
  <c r="AW215" i="3"/>
  <c r="AV215" i="3"/>
  <c r="J215" i="3"/>
  <c r="HI174" i="3" s="1"/>
  <c r="G215" i="3"/>
  <c r="IU173" i="3"/>
  <c r="IO173" i="3"/>
  <c r="IL173" i="3"/>
  <c r="HX173" i="3" a="1"/>
  <c r="HX173" i="3" s="1"/>
  <c r="IW173" i="3" s="1"/>
  <c r="HW173" i="3"/>
  <c r="IV173" i="3" s="1"/>
  <c r="HW173" i="3" a="1"/>
  <c r="HV173" i="3" a="1"/>
  <c r="HV173" i="3" s="1"/>
  <c r="HU173" i="3"/>
  <c r="IT173" i="3" s="1"/>
  <c r="HU173" i="3" a="1"/>
  <c r="HT173" i="3" a="1"/>
  <c r="HT173" i="3" s="1"/>
  <c r="IS173" i="3" s="1"/>
  <c r="HS173" i="3"/>
  <c r="IR173" i="3" s="1"/>
  <c r="HS173" i="3" a="1"/>
  <c r="HR173" i="3"/>
  <c r="IQ173" i="3" s="1"/>
  <c r="HR173" i="3" a="1"/>
  <c r="HQ173" i="3" a="1"/>
  <c r="HQ173" i="3" s="1"/>
  <c r="IP173" i="3" s="1"/>
  <c r="HP173" i="3" a="1"/>
  <c r="HP173" i="3" s="1"/>
  <c r="HL173" i="3"/>
  <c r="HJ173" i="3"/>
  <c r="HI173" i="3"/>
  <c r="HH173" i="3"/>
  <c r="HB173" i="3"/>
  <c r="HA173" i="3"/>
  <c r="GZ173" i="3"/>
  <c r="GY173" i="3"/>
  <c r="GX173" i="3"/>
  <c r="GW173" i="3"/>
  <c r="GV173" i="3"/>
  <c r="GU173" i="3"/>
  <c r="GT173" i="3"/>
  <c r="HC173" i="3" s="1"/>
  <c r="GP173" i="3"/>
  <c r="GJ173" i="3"/>
  <c r="GK173" i="3" s="1"/>
  <c r="GI173" i="3"/>
  <c r="GH173" i="3"/>
  <c r="GG173" i="3"/>
  <c r="GF173" i="3"/>
  <c r="GE173" i="3"/>
  <c r="GD173" i="3"/>
  <c r="GC173" i="3"/>
  <c r="GB173" i="3"/>
  <c r="GA173" i="3"/>
  <c r="FZ173" i="3"/>
  <c r="FY173" i="3"/>
  <c r="FX173" i="3"/>
  <c r="FW173" i="3"/>
  <c r="FV173" i="3"/>
  <c r="FU173" i="3"/>
  <c r="FT173" i="3"/>
  <c r="FS173" i="3"/>
  <c r="FR173" i="3"/>
  <c r="FQ173" i="3"/>
  <c r="FJ173" i="3"/>
  <c r="FI173" i="3"/>
  <c r="FH173" i="3"/>
  <c r="FG173" i="3"/>
  <c r="FF173" i="3"/>
  <c r="FE173" i="3"/>
  <c r="FD173" i="3"/>
  <c r="FC173" i="3"/>
  <c r="FB173" i="3"/>
  <c r="FA173" i="3"/>
  <c r="EZ173" i="3"/>
  <c r="EY173" i="3"/>
  <c r="EX173" i="3"/>
  <c r="EW173" i="3"/>
  <c r="EV173" i="3"/>
  <c r="EU173" i="3"/>
  <c r="ET173" i="3"/>
  <c r="ES173" i="3"/>
  <c r="ER173" i="3"/>
  <c r="EQ173" i="3"/>
  <c r="EP173" i="3"/>
  <c r="EO173" i="3"/>
  <c r="EN173" i="3"/>
  <c r="EM173" i="3"/>
  <c r="EL173" i="3"/>
  <c r="EK173" i="3"/>
  <c r="EJ173" i="3"/>
  <c r="EI173" i="3"/>
  <c r="EH173" i="3"/>
  <c r="EG173" i="3"/>
  <c r="EF173" i="3"/>
  <c r="EE173" i="3"/>
  <c r="ED173" i="3"/>
  <c r="EC173" i="3"/>
  <c r="EB173" i="3"/>
  <c r="EA173" i="3"/>
  <c r="DV173" i="3"/>
  <c r="DU173" i="3"/>
  <c r="DT173" i="3"/>
  <c r="DS173" i="3"/>
  <c r="DR173" i="3"/>
  <c r="DQ173" i="3"/>
  <c r="DP173" i="3"/>
  <c r="DO173" i="3"/>
  <c r="DN173" i="3"/>
  <c r="DK173" i="3"/>
  <c r="DJ173" i="3"/>
  <c r="DI173" i="3"/>
  <c r="DH173" i="3"/>
  <c r="DG173" i="3"/>
  <c r="DF173" i="3"/>
  <c r="DE173" i="3"/>
  <c r="DD173" i="3"/>
  <c r="DC173" i="3"/>
  <c r="DB173" i="3"/>
  <c r="DA173" i="3"/>
  <c r="CV173" i="3"/>
  <c r="CU173" i="3"/>
  <c r="CT173" i="3"/>
  <c r="CS173" i="3"/>
  <c r="GN173" i="3" s="1"/>
  <c r="CR173" i="3"/>
  <c r="GM173" i="3" s="1"/>
  <c r="CQ173" i="3"/>
  <c r="GL173" i="3" s="1"/>
  <c r="CP173" i="3"/>
  <c r="CO173" i="3"/>
  <c r="DZ173" i="3" s="1"/>
  <c r="CN173" i="3"/>
  <c r="DY173" i="3" s="1"/>
  <c r="CM173" i="3"/>
  <c r="DX173" i="3" s="1"/>
  <c r="CL173" i="3"/>
  <c r="DW173" i="3" s="1"/>
  <c r="CG173" i="3"/>
  <c r="CG173" i="3" a="1"/>
  <c r="AW95" i="3"/>
  <c r="AV95" i="3"/>
  <c r="J95" i="3"/>
  <c r="G95" i="3"/>
  <c r="IX172" i="3"/>
  <c r="IV172" i="3"/>
  <c r="IP172" i="3"/>
  <c r="IN172" i="3"/>
  <c r="IM172" i="3"/>
  <c r="IL172" i="3"/>
  <c r="HX172" i="3" a="1"/>
  <c r="HX172" i="3" s="1"/>
  <c r="IW172" i="3" s="1"/>
  <c r="HW172" i="3"/>
  <c r="HW172" i="3" a="1"/>
  <c r="HV172" i="3"/>
  <c r="IU172" i="3" s="1"/>
  <c r="HV172" i="3" a="1"/>
  <c r="HU172" i="3" a="1"/>
  <c r="HU172" i="3" s="1"/>
  <c r="IT172" i="3" s="1"/>
  <c r="HT172" i="3"/>
  <c r="IS172" i="3" s="1"/>
  <c r="HT172" i="3" a="1"/>
  <c r="HS172" i="3" a="1"/>
  <c r="HS172" i="3" s="1"/>
  <c r="IR172" i="3" s="1"/>
  <c r="HR172" i="3" a="1"/>
  <c r="HR172" i="3" s="1"/>
  <c r="IQ172" i="3" s="1"/>
  <c r="HQ172" i="3"/>
  <c r="HQ172" i="3" a="1"/>
  <c r="HP172" i="3"/>
  <c r="IO172" i="3" s="1"/>
  <c r="HP172" i="3" a="1"/>
  <c r="HL172" i="3"/>
  <c r="HJ172" i="3"/>
  <c r="HH172" i="3"/>
  <c r="HB172" i="3"/>
  <c r="HA172" i="3"/>
  <c r="GZ172" i="3"/>
  <c r="HC172" i="3" s="1"/>
  <c r="GY172" i="3"/>
  <c r="GX172" i="3"/>
  <c r="GW172" i="3"/>
  <c r="GV172" i="3"/>
  <c r="GU172" i="3"/>
  <c r="GT172" i="3"/>
  <c r="GP172" i="3"/>
  <c r="GN172" i="3"/>
  <c r="GK172" i="3"/>
  <c r="GI172" i="3"/>
  <c r="GH172" i="3"/>
  <c r="GG172" i="3"/>
  <c r="GF172" i="3"/>
  <c r="GE172" i="3"/>
  <c r="GD172" i="3"/>
  <c r="GC172" i="3"/>
  <c r="GB172" i="3"/>
  <c r="GA172" i="3"/>
  <c r="FZ172" i="3"/>
  <c r="FY172" i="3"/>
  <c r="FX172" i="3"/>
  <c r="FW172" i="3"/>
  <c r="FV172" i="3"/>
  <c r="FU172" i="3"/>
  <c r="FT172" i="3"/>
  <c r="FS172" i="3"/>
  <c r="FR172" i="3"/>
  <c r="FQ172" i="3"/>
  <c r="FM172" i="3"/>
  <c r="FK172" i="3"/>
  <c r="FJ172" i="3"/>
  <c r="FI172" i="3"/>
  <c r="FH172" i="3"/>
  <c r="FG172" i="3"/>
  <c r="FF172" i="3"/>
  <c r="FP172" i="3" s="1"/>
  <c r="FE172" i="3"/>
  <c r="FD172" i="3"/>
  <c r="FC172" i="3"/>
  <c r="FB172" i="3"/>
  <c r="FA172" i="3"/>
  <c r="EZ172" i="3"/>
  <c r="EY172" i="3"/>
  <c r="EX172" i="3"/>
  <c r="EW172" i="3"/>
  <c r="EV172" i="3"/>
  <c r="EU172" i="3"/>
  <c r="ET172" i="3"/>
  <c r="ES172" i="3"/>
  <c r="ER172" i="3"/>
  <c r="EQ172" i="3"/>
  <c r="EP172" i="3"/>
  <c r="EO172" i="3"/>
  <c r="EN172" i="3"/>
  <c r="EM172" i="3"/>
  <c r="EL172" i="3"/>
  <c r="EK172" i="3"/>
  <c r="EJ172" i="3"/>
  <c r="EI172" i="3"/>
  <c r="EH172" i="3"/>
  <c r="EG172" i="3"/>
  <c r="EF172" i="3"/>
  <c r="EE172" i="3"/>
  <c r="ED172" i="3"/>
  <c r="EC172" i="3"/>
  <c r="EB172" i="3"/>
  <c r="EA172" i="3"/>
  <c r="DX172" i="3"/>
  <c r="DV172" i="3"/>
  <c r="DU172" i="3"/>
  <c r="DT172" i="3"/>
  <c r="DS172" i="3"/>
  <c r="DR172" i="3"/>
  <c r="DQ172" i="3"/>
  <c r="DP172" i="3"/>
  <c r="DO172" i="3"/>
  <c r="DN172" i="3"/>
  <c r="DM172" i="3" a="1"/>
  <c r="DM172" i="3" s="1"/>
  <c r="DL172" i="3"/>
  <c r="DK172" i="3"/>
  <c r="DJ172" i="3"/>
  <c r="DI172" i="3"/>
  <c r="DH172" i="3"/>
  <c r="DG172" i="3"/>
  <c r="DF172" i="3"/>
  <c r="DE172" i="3"/>
  <c r="DD172" i="3"/>
  <c r="DC172" i="3"/>
  <c r="DB172" i="3"/>
  <c r="DA172" i="3"/>
  <c r="CZ172" i="3"/>
  <c r="CY172" i="3"/>
  <c r="CX172" i="3"/>
  <c r="CV172" i="3"/>
  <c r="CU172" i="3"/>
  <c r="CT172" i="3"/>
  <c r="CS172" i="3"/>
  <c r="CR172" i="3"/>
  <c r="GM172" i="3" s="1"/>
  <c r="CQ172" i="3"/>
  <c r="GL172" i="3" s="1"/>
  <c r="CP172" i="3"/>
  <c r="GJ172" i="3" s="1"/>
  <c r="CO172" i="3"/>
  <c r="DZ172" i="3" s="1"/>
  <c r="CN172" i="3"/>
  <c r="DY172" i="3" s="1"/>
  <c r="CM172" i="3"/>
  <c r="CL172" i="3"/>
  <c r="DW172" i="3" s="1"/>
  <c r="CK172" i="3"/>
  <c r="CI172" i="3"/>
  <c r="CH172" i="3"/>
  <c r="CW172" i="3" s="1"/>
  <c r="CG172" i="3" a="1"/>
  <c r="CG172" i="3" s="1"/>
  <c r="CJ172" i="3" s="1"/>
  <c r="AW94" i="3"/>
  <c r="AV94" i="3"/>
  <c r="J94" i="3"/>
  <c r="G94" i="3"/>
  <c r="IL171" i="3"/>
  <c r="HX171" i="3" a="1"/>
  <c r="HX171" i="3" s="1"/>
  <c r="IW171" i="3" s="1"/>
  <c r="HW171" i="3" a="1"/>
  <c r="HW171" i="3" s="1"/>
  <c r="IV171" i="3" s="1"/>
  <c r="HV171" i="3"/>
  <c r="IU171" i="3" s="1"/>
  <c r="HV171" i="3" a="1"/>
  <c r="HU171" i="3" a="1"/>
  <c r="HU171" i="3" s="1"/>
  <c r="IT171" i="3" s="1"/>
  <c r="HT171" i="3"/>
  <c r="IS171" i="3" s="1"/>
  <c r="HT171" i="3" a="1"/>
  <c r="HS171" i="3"/>
  <c r="IR171" i="3" s="1"/>
  <c r="HS171" i="3" a="1"/>
  <c r="HR171" i="3" a="1"/>
  <c r="HR171" i="3" s="1"/>
  <c r="IQ171" i="3" s="1"/>
  <c r="HQ171" i="3" a="1"/>
  <c r="HQ171" i="3" s="1"/>
  <c r="IP171" i="3" s="1"/>
  <c r="HP171" i="3"/>
  <c r="IO171" i="3" s="1"/>
  <c r="HP171" i="3" a="1"/>
  <c r="HL171" i="3"/>
  <c r="HJ171" i="3"/>
  <c r="HH171" i="3"/>
  <c r="HB171" i="3"/>
  <c r="HA171" i="3"/>
  <c r="GZ171" i="3"/>
  <c r="GY171" i="3"/>
  <c r="GX171" i="3"/>
  <c r="GW171" i="3"/>
  <c r="GV171" i="3"/>
  <c r="GU171" i="3"/>
  <c r="GT171" i="3"/>
  <c r="GP171" i="3"/>
  <c r="GI171" i="3"/>
  <c r="GH171" i="3"/>
  <c r="GG171" i="3"/>
  <c r="GF171" i="3"/>
  <c r="GE171" i="3"/>
  <c r="GD171" i="3"/>
  <c r="GC171" i="3"/>
  <c r="GB171" i="3"/>
  <c r="GA171" i="3"/>
  <c r="FZ171" i="3"/>
  <c r="FY171" i="3"/>
  <c r="FX171" i="3"/>
  <c r="FW171" i="3"/>
  <c r="FV171" i="3"/>
  <c r="FU171" i="3"/>
  <c r="FT171" i="3"/>
  <c r="FS171" i="3"/>
  <c r="FR171" i="3"/>
  <c r="FQ171" i="3"/>
  <c r="FO171" i="3"/>
  <c r="FN171" i="3"/>
  <c r="FL171" i="3"/>
  <c r="FJ171" i="3"/>
  <c r="FM171" i="3" s="1"/>
  <c r="FI171" i="3"/>
  <c r="FH171" i="3"/>
  <c r="FK171" i="3" s="1"/>
  <c r="FG171" i="3"/>
  <c r="FF171" i="3"/>
  <c r="FP171" i="3" s="1"/>
  <c r="FE171" i="3"/>
  <c r="FD171" i="3"/>
  <c r="FC171" i="3"/>
  <c r="FB171" i="3"/>
  <c r="FA171" i="3"/>
  <c r="EZ171" i="3"/>
  <c r="EY171" i="3"/>
  <c r="EX171" i="3"/>
  <c r="EW171" i="3"/>
  <c r="EV171" i="3"/>
  <c r="EU171" i="3"/>
  <c r="ET171" i="3"/>
  <c r="ES171" i="3"/>
  <c r="ER171" i="3"/>
  <c r="EQ171" i="3"/>
  <c r="EP171" i="3"/>
  <c r="EO171" i="3"/>
  <c r="EN171" i="3"/>
  <c r="EM171" i="3"/>
  <c r="EL171" i="3"/>
  <c r="EK171" i="3"/>
  <c r="EJ171" i="3"/>
  <c r="EI171" i="3"/>
  <c r="EH171" i="3"/>
  <c r="EG171" i="3"/>
  <c r="EF171" i="3"/>
  <c r="EE171" i="3"/>
  <c r="ED171" i="3"/>
  <c r="EC171" i="3"/>
  <c r="EB171" i="3"/>
  <c r="EA171" i="3"/>
  <c r="DY171" i="3"/>
  <c r="DW171" i="3"/>
  <c r="DV171" i="3"/>
  <c r="DU171" i="3"/>
  <c r="DT171" i="3"/>
  <c r="DS171" i="3"/>
  <c r="DR171" i="3"/>
  <c r="DQ171" i="3"/>
  <c r="DP171" i="3"/>
  <c r="DO171" i="3"/>
  <c r="DN171" i="3"/>
  <c r="DK171" i="3"/>
  <c r="DJ171" i="3"/>
  <c r="DI171" i="3"/>
  <c r="DH171" i="3"/>
  <c r="DG171" i="3"/>
  <c r="DF171" i="3"/>
  <c r="DE171" i="3"/>
  <c r="DD171" i="3"/>
  <c r="DC171" i="3"/>
  <c r="DB171" i="3"/>
  <c r="DA171" i="3"/>
  <c r="CV171" i="3"/>
  <c r="CU171" i="3"/>
  <c r="CT171" i="3"/>
  <c r="CS171" i="3"/>
  <c r="GN171" i="3" s="1"/>
  <c r="CR171" i="3"/>
  <c r="GM171" i="3" s="1"/>
  <c r="CQ171" i="3"/>
  <c r="GL171" i="3" s="1"/>
  <c r="CP171" i="3"/>
  <c r="GJ171" i="3" s="1"/>
  <c r="GK171" i="3" s="1"/>
  <c r="CO171" i="3"/>
  <c r="DZ171" i="3" s="1"/>
  <c r="CN171" i="3"/>
  <c r="CM171" i="3"/>
  <c r="DX171" i="3" s="1"/>
  <c r="CL171" i="3"/>
  <c r="CG171" i="3" a="1"/>
  <c r="CG171" i="3" s="1"/>
  <c r="AW93" i="3"/>
  <c r="AV93" i="3"/>
  <c r="J93" i="3"/>
  <c r="G93" i="3"/>
  <c r="IU170" i="3"/>
  <c r="IQ170" i="3"/>
  <c r="IL170" i="3"/>
  <c r="HX170" i="3"/>
  <c r="IW170" i="3" s="1"/>
  <c r="HX170" i="3" a="1"/>
  <c r="HW170" i="3" a="1"/>
  <c r="HW170" i="3" s="1"/>
  <c r="IV170" i="3" s="1"/>
  <c r="HV170" i="3" a="1"/>
  <c r="HV170" i="3" s="1"/>
  <c r="HU170" i="3" a="1"/>
  <c r="HU170" i="3" s="1"/>
  <c r="IT170" i="3" s="1"/>
  <c r="HT170" i="3" a="1"/>
  <c r="HT170" i="3" s="1"/>
  <c r="IS170" i="3" s="1"/>
  <c r="HS170" i="3" a="1"/>
  <c r="HS170" i="3" s="1"/>
  <c r="IR170" i="3" s="1"/>
  <c r="HR170" i="3"/>
  <c r="HR170" i="3" a="1"/>
  <c r="HQ170" i="3" a="1"/>
  <c r="HQ170" i="3" s="1"/>
  <c r="IP170" i="3" s="1"/>
  <c r="HP170" i="3" a="1"/>
  <c r="HP170" i="3" s="1"/>
  <c r="IO170" i="3" s="1"/>
  <c r="HL170" i="3"/>
  <c r="HJ170" i="3"/>
  <c r="HH170" i="3"/>
  <c r="HI170" i="3" s="1"/>
  <c r="HB170" i="3"/>
  <c r="HA170" i="3"/>
  <c r="GZ170" i="3"/>
  <c r="GY170" i="3"/>
  <c r="GX170" i="3"/>
  <c r="GW170" i="3"/>
  <c r="GV170" i="3"/>
  <c r="GU170" i="3"/>
  <c r="GT170" i="3"/>
  <c r="HC170" i="3" s="1"/>
  <c r="GP170" i="3"/>
  <c r="GJ170" i="3"/>
  <c r="GK170" i="3" s="1"/>
  <c r="GI170" i="3"/>
  <c r="GH170" i="3"/>
  <c r="GG170" i="3"/>
  <c r="GF170" i="3"/>
  <c r="GE170" i="3"/>
  <c r="GD170" i="3"/>
  <c r="GC170" i="3"/>
  <c r="GB170" i="3"/>
  <c r="GA170" i="3"/>
  <c r="FZ170" i="3"/>
  <c r="FY170" i="3"/>
  <c r="FX170" i="3"/>
  <c r="FW170" i="3"/>
  <c r="FV170" i="3"/>
  <c r="FU170" i="3"/>
  <c r="FT170" i="3"/>
  <c r="FS170" i="3"/>
  <c r="FR170" i="3"/>
  <c r="FQ170" i="3"/>
  <c r="FP170" i="3"/>
  <c r="FL170" i="3"/>
  <c r="FK170" i="3"/>
  <c r="FJ170" i="3"/>
  <c r="FM170" i="3" s="1"/>
  <c r="FI170" i="3"/>
  <c r="FH170" i="3"/>
  <c r="FG170" i="3"/>
  <c r="FO170" i="3" s="1"/>
  <c r="FF170" i="3"/>
  <c r="FN170" i="3" s="1"/>
  <c r="FE170" i="3"/>
  <c r="FD170" i="3"/>
  <c r="FC170" i="3"/>
  <c r="FB170" i="3"/>
  <c r="FA170" i="3"/>
  <c r="EZ170" i="3"/>
  <c r="EY170" i="3"/>
  <c r="EX170" i="3"/>
  <c r="EW170" i="3"/>
  <c r="EV170" i="3"/>
  <c r="EU170" i="3"/>
  <c r="ET170" i="3"/>
  <c r="ES170" i="3"/>
  <c r="ER170" i="3"/>
  <c r="EQ170" i="3"/>
  <c r="EP170" i="3"/>
  <c r="EO170" i="3"/>
  <c r="EN170" i="3"/>
  <c r="EM170" i="3"/>
  <c r="EL170" i="3"/>
  <c r="EK170" i="3"/>
  <c r="EJ170" i="3"/>
  <c r="EI170" i="3"/>
  <c r="EH170" i="3"/>
  <c r="EG170" i="3"/>
  <c r="EF170" i="3"/>
  <c r="EE170" i="3"/>
  <c r="ED170" i="3"/>
  <c r="EC170" i="3"/>
  <c r="EB170" i="3"/>
  <c r="EA170" i="3"/>
  <c r="DZ170" i="3"/>
  <c r="DW170" i="3"/>
  <c r="DV170" i="3"/>
  <c r="DU170" i="3"/>
  <c r="DT170" i="3"/>
  <c r="DS170" i="3"/>
  <c r="DR170" i="3"/>
  <c r="DQ170" i="3"/>
  <c r="DP170" i="3"/>
  <c r="DO170" i="3"/>
  <c r="DN170" i="3"/>
  <c r="DK170" i="3"/>
  <c r="DJ170" i="3"/>
  <c r="DI170" i="3"/>
  <c r="DH170" i="3"/>
  <c r="DG170" i="3"/>
  <c r="DF170" i="3"/>
  <c r="DE170" i="3"/>
  <c r="DD170" i="3"/>
  <c r="DC170" i="3"/>
  <c r="DB170" i="3"/>
  <c r="DA170" i="3"/>
  <c r="CV170" i="3"/>
  <c r="CU170" i="3"/>
  <c r="CT170" i="3"/>
  <c r="CS170" i="3"/>
  <c r="GN170" i="3" s="1"/>
  <c r="CR170" i="3"/>
  <c r="GM170" i="3" s="1"/>
  <c r="CQ170" i="3"/>
  <c r="GL170" i="3" s="1"/>
  <c r="CP170" i="3"/>
  <c r="CO170" i="3"/>
  <c r="CN170" i="3"/>
  <c r="DY170" i="3" s="1"/>
  <c r="CM170" i="3"/>
  <c r="DX170" i="3" s="1"/>
  <c r="CL170" i="3"/>
  <c r="CJ170" i="3"/>
  <c r="CY170" i="3" s="1"/>
  <c r="CG170" i="3"/>
  <c r="CG170" i="3" a="1"/>
  <c r="AW92" i="3"/>
  <c r="AV92" i="3"/>
  <c r="J92" i="3"/>
  <c r="G92" i="3"/>
  <c r="IV169" i="3"/>
  <c r="IP169" i="3"/>
  <c r="IO169" i="3"/>
  <c r="IL169" i="3"/>
  <c r="HX169" i="3" a="1"/>
  <c r="HX169" i="3" s="1"/>
  <c r="IW169" i="3" s="1"/>
  <c r="HW169" i="3"/>
  <c r="HW169" i="3" a="1"/>
  <c r="HV169" i="3" a="1"/>
  <c r="HV169" i="3" s="1"/>
  <c r="IU169" i="3" s="1"/>
  <c r="HU169" i="3" a="1"/>
  <c r="HU169" i="3" s="1"/>
  <c r="IT169" i="3" s="1"/>
  <c r="HT169" i="3" a="1"/>
  <c r="HT169" i="3" s="1"/>
  <c r="IS169" i="3" s="1"/>
  <c r="HS169" i="3" a="1"/>
  <c r="HS169" i="3" s="1"/>
  <c r="IR169" i="3" s="1"/>
  <c r="HR169" i="3" a="1"/>
  <c r="HR169" i="3" s="1"/>
  <c r="IQ169" i="3" s="1"/>
  <c r="HQ169" i="3"/>
  <c r="HQ169" i="3" a="1"/>
  <c r="HP169" i="3"/>
  <c r="HP169" i="3" a="1"/>
  <c r="HL169" i="3"/>
  <c r="HJ169" i="3"/>
  <c r="HH169" i="3"/>
  <c r="HI169" i="3" s="1"/>
  <c r="HC169" i="3"/>
  <c r="HB169" i="3"/>
  <c r="HA169" i="3"/>
  <c r="GZ169" i="3"/>
  <c r="GY169" i="3"/>
  <c r="GX169" i="3"/>
  <c r="GW169" i="3"/>
  <c r="GV169" i="3"/>
  <c r="GU169" i="3"/>
  <c r="GT169" i="3"/>
  <c r="GP169" i="3"/>
  <c r="GL169" i="3"/>
  <c r="GI169" i="3"/>
  <c r="GH169" i="3"/>
  <c r="GG169" i="3"/>
  <c r="GF169" i="3"/>
  <c r="GE169" i="3"/>
  <c r="GD169" i="3"/>
  <c r="GC169" i="3"/>
  <c r="GB169" i="3"/>
  <c r="GA169" i="3"/>
  <c r="FZ169" i="3"/>
  <c r="FY169" i="3"/>
  <c r="FX169" i="3"/>
  <c r="FW169" i="3"/>
  <c r="FV169" i="3"/>
  <c r="FU169" i="3"/>
  <c r="FT169" i="3"/>
  <c r="FS169" i="3"/>
  <c r="FR169" i="3"/>
  <c r="FQ169" i="3"/>
  <c r="FP169" i="3"/>
  <c r="FN169" i="3"/>
  <c r="FL169" i="3"/>
  <c r="FJ169" i="3"/>
  <c r="FM169" i="3" s="1"/>
  <c r="FI169" i="3"/>
  <c r="FH169" i="3"/>
  <c r="FK169" i="3" s="1"/>
  <c r="FG169" i="3"/>
  <c r="FF169" i="3"/>
  <c r="FE169" i="3"/>
  <c r="FO169" i="3" s="1"/>
  <c r="FD169" i="3"/>
  <c r="FC169" i="3"/>
  <c r="FB169" i="3"/>
  <c r="FA169" i="3"/>
  <c r="EZ169" i="3"/>
  <c r="EY169" i="3"/>
  <c r="EX169" i="3"/>
  <c r="EW169" i="3"/>
  <c r="EV169" i="3"/>
  <c r="EU169" i="3"/>
  <c r="ET169" i="3"/>
  <c r="ES169" i="3"/>
  <c r="ER169" i="3"/>
  <c r="EQ169" i="3"/>
  <c r="EP169" i="3"/>
  <c r="EO169" i="3"/>
  <c r="EN169" i="3"/>
  <c r="EM169" i="3"/>
  <c r="EL169" i="3"/>
  <c r="EK169" i="3"/>
  <c r="EJ169" i="3"/>
  <c r="EI169" i="3"/>
  <c r="EH169" i="3"/>
  <c r="EG169" i="3"/>
  <c r="EF169" i="3"/>
  <c r="EE169" i="3"/>
  <c r="ED169" i="3"/>
  <c r="EC169" i="3"/>
  <c r="EB169" i="3"/>
  <c r="EA169" i="3"/>
  <c r="DZ169" i="3"/>
  <c r="DX169" i="3"/>
  <c r="DW169" i="3"/>
  <c r="DV169" i="3"/>
  <c r="DU169" i="3"/>
  <c r="DT169" i="3"/>
  <c r="DS169" i="3"/>
  <c r="DR169" i="3"/>
  <c r="DQ169" i="3"/>
  <c r="DP169" i="3"/>
  <c r="DO169" i="3"/>
  <c r="DN169" i="3"/>
  <c r="DK169" i="3"/>
  <c r="DJ169" i="3"/>
  <c r="DI169" i="3"/>
  <c r="DH169" i="3"/>
  <c r="DG169" i="3"/>
  <c r="DF169" i="3"/>
  <c r="DE169" i="3"/>
  <c r="DD169" i="3"/>
  <c r="DC169" i="3"/>
  <c r="DB169" i="3"/>
  <c r="DA169" i="3"/>
  <c r="CV169" i="3"/>
  <c r="CU169" i="3"/>
  <c r="CT169" i="3"/>
  <c r="CS169" i="3"/>
  <c r="GN169" i="3" s="1"/>
  <c r="CR169" i="3"/>
  <c r="GM169" i="3" s="1"/>
  <c r="CQ169" i="3"/>
  <c r="CP169" i="3"/>
  <c r="GJ169" i="3" s="1"/>
  <c r="GK169" i="3" s="1"/>
  <c r="CO169" i="3"/>
  <c r="CN169" i="3"/>
  <c r="DY169" i="3" s="1"/>
  <c r="CM169" i="3"/>
  <c r="CL169" i="3"/>
  <c r="CG169" i="3" a="1"/>
  <c r="CG169" i="3" s="1"/>
  <c r="AW91" i="3"/>
  <c r="AV91" i="3"/>
  <c r="J91" i="3"/>
  <c r="G91" i="3"/>
  <c r="IR168" i="3"/>
  <c r="IL168" i="3"/>
  <c r="HX168" i="3" a="1"/>
  <c r="HX168" i="3" s="1"/>
  <c r="IW168" i="3" s="1"/>
  <c r="HW168" i="3" a="1"/>
  <c r="HW168" i="3" s="1"/>
  <c r="IV168" i="3" s="1"/>
  <c r="HV168" i="3" a="1"/>
  <c r="HV168" i="3" s="1"/>
  <c r="IU168" i="3" s="1"/>
  <c r="HU168" i="3" a="1"/>
  <c r="HU168" i="3" s="1"/>
  <c r="IT168" i="3" s="1"/>
  <c r="HT168" i="3" a="1"/>
  <c r="HT168" i="3" s="1"/>
  <c r="IS168" i="3" s="1"/>
  <c r="HS168" i="3"/>
  <c r="HS168" i="3" a="1"/>
  <c r="HR168" i="3"/>
  <c r="IQ168" i="3" s="1"/>
  <c r="HR168" i="3" a="1"/>
  <c r="HQ168" i="3" a="1"/>
  <c r="HQ168" i="3" s="1"/>
  <c r="IP168" i="3" s="1"/>
  <c r="HP168" i="3" a="1"/>
  <c r="HP168" i="3" s="1"/>
  <c r="IO168" i="3" s="1"/>
  <c r="HL168" i="3"/>
  <c r="HJ168" i="3"/>
  <c r="HI168" i="3"/>
  <c r="HH168" i="3"/>
  <c r="HB168" i="3"/>
  <c r="HA168" i="3"/>
  <c r="GZ168" i="3"/>
  <c r="GY168" i="3"/>
  <c r="GX168" i="3"/>
  <c r="GW168" i="3"/>
  <c r="GV168" i="3"/>
  <c r="GU168" i="3"/>
  <c r="GT168" i="3"/>
  <c r="GP168" i="3"/>
  <c r="GJ168" i="3"/>
  <c r="GK168" i="3" s="1"/>
  <c r="GI168" i="3"/>
  <c r="GH168" i="3"/>
  <c r="GG168" i="3"/>
  <c r="GF168" i="3"/>
  <c r="GE168" i="3"/>
  <c r="GD168" i="3"/>
  <c r="GC168" i="3"/>
  <c r="GB168" i="3"/>
  <c r="GA168" i="3"/>
  <c r="FZ168" i="3"/>
  <c r="FY168" i="3"/>
  <c r="FX168" i="3"/>
  <c r="FW168" i="3"/>
  <c r="FV168" i="3"/>
  <c r="FU168" i="3"/>
  <c r="FT168" i="3"/>
  <c r="FS168" i="3"/>
  <c r="FR168" i="3"/>
  <c r="FQ168" i="3"/>
  <c r="FJ168" i="3"/>
  <c r="FI168" i="3"/>
  <c r="FH168" i="3"/>
  <c r="FK168" i="3" s="1"/>
  <c r="FG168" i="3"/>
  <c r="FF168" i="3"/>
  <c r="FP168" i="3" s="1"/>
  <c r="FE168" i="3"/>
  <c r="FD168" i="3"/>
  <c r="FC168" i="3"/>
  <c r="FB168" i="3"/>
  <c r="FA168" i="3"/>
  <c r="EZ168" i="3"/>
  <c r="EY168" i="3"/>
  <c r="EX168" i="3"/>
  <c r="EW168" i="3"/>
  <c r="EV168" i="3"/>
  <c r="EU168" i="3"/>
  <c r="ET168" i="3"/>
  <c r="ES168" i="3"/>
  <c r="ER168" i="3"/>
  <c r="EQ168" i="3"/>
  <c r="EP168" i="3"/>
  <c r="EO168" i="3"/>
  <c r="EN168" i="3"/>
  <c r="EM168" i="3"/>
  <c r="EL168" i="3"/>
  <c r="EK168" i="3"/>
  <c r="EJ168" i="3"/>
  <c r="EI168" i="3"/>
  <c r="EH168" i="3"/>
  <c r="EG168" i="3"/>
  <c r="EF168" i="3"/>
  <c r="EE168" i="3"/>
  <c r="ED168" i="3"/>
  <c r="EC168" i="3"/>
  <c r="EB168" i="3"/>
  <c r="EA168" i="3"/>
  <c r="DY168" i="3"/>
  <c r="DV168" i="3"/>
  <c r="DU168" i="3"/>
  <c r="DT168" i="3"/>
  <c r="DS168" i="3"/>
  <c r="DR168" i="3"/>
  <c r="DQ168" i="3"/>
  <c r="DP168" i="3"/>
  <c r="DO168" i="3"/>
  <c r="DN168" i="3"/>
  <c r="DM168" i="3" a="1"/>
  <c r="DM168" i="3" s="1"/>
  <c r="DK168" i="3"/>
  <c r="DJ168" i="3"/>
  <c r="DI168" i="3"/>
  <c r="DH168" i="3"/>
  <c r="DG168" i="3"/>
  <c r="DF168" i="3"/>
  <c r="DE168" i="3"/>
  <c r="DD168" i="3"/>
  <c r="DC168" i="3"/>
  <c r="DB168" i="3"/>
  <c r="DA168" i="3"/>
  <c r="CV168" i="3"/>
  <c r="CU168" i="3"/>
  <c r="CT168" i="3"/>
  <c r="CS168" i="3"/>
  <c r="GN168" i="3" s="1"/>
  <c r="CR168" i="3"/>
  <c r="GM168" i="3" s="1"/>
  <c r="CQ168" i="3"/>
  <c r="GL168" i="3" s="1"/>
  <c r="CP168" i="3"/>
  <c r="CO168" i="3"/>
  <c r="DZ168" i="3" s="1"/>
  <c r="CN168" i="3"/>
  <c r="CM168" i="3"/>
  <c r="DX168" i="3" s="1"/>
  <c r="CL168" i="3"/>
  <c r="DW168" i="3" s="1"/>
  <c r="CJ168" i="3"/>
  <c r="CY168" i="3" s="1"/>
  <c r="CG168" i="3"/>
  <c r="CG168" i="3" a="1"/>
  <c r="AW90" i="3"/>
  <c r="AV90" i="3"/>
  <c r="J90" i="3"/>
  <c r="G90" i="3"/>
  <c r="IU167" i="3"/>
  <c r="IR167" i="3"/>
  <c r="IQ167" i="3"/>
  <c r="IL167" i="3"/>
  <c r="HX167" i="3"/>
  <c r="IW167" i="3" s="1"/>
  <c r="HX167" i="3" a="1"/>
  <c r="HW167" i="3" a="1"/>
  <c r="HW167" i="3" s="1"/>
  <c r="IV167" i="3" s="1"/>
  <c r="HV167" i="3" a="1"/>
  <c r="HV167" i="3" s="1"/>
  <c r="HU167" i="3" a="1"/>
  <c r="HU167" i="3" s="1"/>
  <c r="IT167" i="3" s="1"/>
  <c r="HT167" i="3" a="1"/>
  <c r="HT167" i="3" s="1"/>
  <c r="IS167" i="3" s="1"/>
  <c r="HS167" i="3" a="1"/>
  <c r="HS167" i="3" s="1"/>
  <c r="HR167" i="3"/>
  <c r="HR167" i="3" a="1"/>
  <c r="HQ167" i="3"/>
  <c r="IP167" i="3" s="1"/>
  <c r="HQ167" i="3" a="1"/>
  <c r="HP167" i="3" a="1"/>
  <c r="HP167" i="3" s="1"/>
  <c r="IO167" i="3" s="1"/>
  <c r="HL167" i="3"/>
  <c r="HJ167" i="3"/>
  <c r="HH167" i="3"/>
  <c r="HB167" i="3"/>
  <c r="HA167" i="3"/>
  <c r="GZ167" i="3"/>
  <c r="GY167" i="3"/>
  <c r="GX167" i="3"/>
  <c r="GW167" i="3"/>
  <c r="GV167" i="3"/>
  <c r="GU167" i="3"/>
  <c r="GT167" i="3"/>
  <c r="GP167" i="3"/>
  <c r="GM167" i="3"/>
  <c r="GL167" i="3"/>
  <c r="GJ167" i="3"/>
  <c r="GK167" i="3" s="1"/>
  <c r="GI167" i="3"/>
  <c r="GH167" i="3"/>
  <c r="GG167" i="3"/>
  <c r="GF167" i="3"/>
  <c r="GE167" i="3"/>
  <c r="GD167" i="3"/>
  <c r="GC167" i="3"/>
  <c r="GB167" i="3"/>
  <c r="GA167" i="3"/>
  <c r="FZ167" i="3"/>
  <c r="FY167" i="3"/>
  <c r="FX167" i="3"/>
  <c r="FW167" i="3"/>
  <c r="FV167" i="3"/>
  <c r="FU167" i="3"/>
  <c r="FT167" i="3"/>
  <c r="FS167" i="3"/>
  <c r="FR167" i="3"/>
  <c r="FQ167" i="3"/>
  <c r="FO167" i="3"/>
  <c r="FN167" i="3"/>
  <c r="FM167" i="3"/>
  <c r="FL167" i="3"/>
  <c r="FK167" i="3"/>
  <c r="FJ167" i="3"/>
  <c r="FI167" i="3"/>
  <c r="FH167" i="3"/>
  <c r="FG167" i="3"/>
  <c r="FF167" i="3"/>
  <c r="FP167" i="3" s="1"/>
  <c r="FE167" i="3"/>
  <c r="FD167" i="3"/>
  <c r="FC167" i="3"/>
  <c r="FB167" i="3"/>
  <c r="FA167" i="3"/>
  <c r="EZ167" i="3"/>
  <c r="EY167" i="3"/>
  <c r="EX167" i="3"/>
  <c r="EW167" i="3"/>
  <c r="EV167" i="3"/>
  <c r="EU167" i="3"/>
  <c r="ET167" i="3"/>
  <c r="ES167" i="3"/>
  <c r="ER167" i="3"/>
  <c r="EQ167" i="3"/>
  <c r="EP167" i="3"/>
  <c r="EO167" i="3"/>
  <c r="EN167" i="3"/>
  <c r="EM167" i="3"/>
  <c r="EL167" i="3"/>
  <c r="EK167" i="3"/>
  <c r="EJ167" i="3"/>
  <c r="EI167" i="3"/>
  <c r="EH167" i="3"/>
  <c r="EG167" i="3"/>
  <c r="EF167" i="3"/>
  <c r="EE167" i="3"/>
  <c r="ED167" i="3"/>
  <c r="EC167" i="3"/>
  <c r="EB167" i="3"/>
  <c r="EA167" i="3"/>
  <c r="DV167" i="3"/>
  <c r="DU167" i="3"/>
  <c r="DT167" i="3"/>
  <c r="DS167" i="3"/>
  <c r="DR167" i="3"/>
  <c r="DQ167" i="3"/>
  <c r="DP167" i="3"/>
  <c r="DO167" i="3"/>
  <c r="DN167" i="3"/>
  <c r="DK167" i="3"/>
  <c r="DJ167" i="3"/>
  <c r="DI167" i="3"/>
  <c r="DH167" i="3"/>
  <c r="DG167" i="3"/>
  <c r="DF167" i="3"/>
  <c r="DE167" i="3"/>
  <c r="DD167" i="3"/>
  <c r="DC167" i="3"/>
  <c r="DB167" i="3"/>
  <c r="DA167" i="3"/>
  <c r="CV167" i="3"/>
  <c r="CU167" i="3"/>
  <c r="CT167" i="3"/>
  <c r="CS167" i="3"/>
  <c r="GN167" i="3" s="1"/>
  <c r="CR167" i="3"/>
  <c r="CQ167" i="3"/>
  <c r="CP167" i="3"/>
  <c r="CO167" i="3"/>
  <c r="DZ167" i="3" s="1"/>
  <c r="CN167" i="3"/>
  <c r="DY167" i="3" s="1"/>
  <c r="CM167" i="3"/>
  <c r="DX167" i="3" s="1"/>
  <c r="CL167" i="3"/>
  <c r="DW167" i="3" s="1"/>
  <c r="CG167" i="3" a="1"/>
  <c r="CG167" i="3" s="1"/>
  <c r="AW89" i="3"/>
  <c r="AV89" i="3"/>
  <c r="J89" i="3"/>
  <c r="G89" i="3"/>
  <c r="IM166" i="3"/>
  <c r="IL166" i="3"/>
  <c r="HX166" i="3" a="1"/>
  <c r="HX166" i="3" s="1"/>
  <c r="IW166" i="3" s="1"/>
  <c r="HW166" i="3" a="1"/>
  <c r="HW166" i="3" s="1"/>
  <c r="IV166" i="3" s="1"/>
  <c r="HV166" i="3" a="1"/>
  <c r="HV166" i="3" s="1"/>
  <c r="IU166" i="3" s="1"/>
  <c r="HU166" i="3"/>
  <c r="IT166" i="3" s="1"/>
  <c r="HU166" i="3" a="1"/>
  <c r="HT166" i="3"/>
  <c r="IS166" i="3" s="1"/>
  <c r="HT166" i="3" a="1"/>
  <c r="HS166" i="3" a="1"/>
  <c r="HS166" i="3" s="1"/>
  <c r="IR166" i="3" s="1"/>
  <c r="HR166" i="3" a="1"/>
  <c r="HR166" i="3" s="1"/>
  <c r="IQ166" i="3" s="1"/>
  <c r="HQ166" i="3" a="1"/>
  <c r="HQ166" i="3" s="1"/>
  <c r="IP166" i="3" s="1"/>
  <c r="HP166" i="3"/>
  <c r="IO166" i="3" s="1"/>
  <c r="HP166" i="3" a="1"/>
  <c r="HL166" i="3"/>
  <c r="HJ166" i="3"/>
  <c r="HH166" i="3"/>
  <c r="HI166" i="3" s="1"/>
  <c r="HB166" i="3"/>
  <c r="HA166" i="3"/>
  <c r="GZ166" i="3"/>
  <c r="GY166" i="3"/>
  <c r="GX166" i="3"/>
  <c r="GW166" i="3"/>
  <c r="HC166" i="3" s="1"/>
  <c r="GV166" i="3"/>
  <c r="GU166" i="3"/>
  <c r="GT166" i="3"/>
  <c r="GP166" i="3"/>
  <c r="GN166" i="3"/>
  <c r="GM166" i="3"/>
  <c r="GL166" i="3"/>
  <c r="GJ166" i="3"/>
  <c r="GK166" i="3" s="1"/>
  <c r="GI166" i="3"/>
  <c r="GH166" i="3"/>
  <c r="GG166" i="3"/>
  <c r="GF166" i="3"/>
  <c r="GE166" i="3"/>
  <c r="GD166" i="3"/>
  <c r="GC166" i="3"/>
  <c r="GB166" i="3"/>
  <c r="GA166" i="3"/>
  <c r="FZ166" i="3"/>
  <c r="FY166" i="3"/>
  <c r="FX166" i="3"/>
  <c r="FW166" i="3"/>
  <c r="FV166" i="3"/>
  <c r="FU166" i="3"/>
  <c r="FT166" i="3"/>
  <c r="FS166" i="3"/>
  <c r="FR166" i="3"/>
  <c r="FQ166" i="3"/>
  <c r="FP166" i="3"/>
  <c r="FO166" i="3"/>
  <c r="FN166" i="3"/>
  <c r="FL166" i="3"/>
  <c r="FK166" i="3"/>
  <c r="FJ166" i="3"/>
  <c r="FM166" i="3" s="1"/>
  <c r="FI166" i="3"/>
  <c r="FH166" i="3"/>
  <c r="FG166" i="3"/>
  <c r="FF166" i="3"/>
  <c r="FE166" i="3"/>
  <c r="FD166" i="3"/>
  <c r="FC166" i="3"/>
  <c r="FB166" i="3"/>
  <c r="FA166" i="3"/>
  <c r="EZ166" i="3"/>
  <c r="EY166" i="3"/>
  <c r="EX166" i="3"/>
  <c r="EW166" i="3"/>
  <c r="EV166" i="3"/>
  <c r="EU166" i="3"/>
  <c r="ET166" i="3"/>
  <c r="ES166" i="3"/>
  <c r="ER166" i="3"/>
  <c r="EQ166" i="3"/>
  <c r="EP166" i="3"/>
  <c r="EO166" i="3"/>
  <c r="EN166" i="3"/>
  <c r="EM166" i="3"/>
  <c r="EL166" i="3"/>
  <c r="EK166" i="3"/>
  <c r="EJ166" i="3"/>
  <c r="EI166" i="3"/>
  <c r="EH166" i="3"/>
  <c r="EG166" i="3"/>
  <c r="EF166" i="3"/>
  <c r="EE166" i="3"/>
  <c r="ED166" i="3"/>
  <c r="EC166" i="3"/>
  <c r="EB166" i="3"/>
  <c r="EA166" i="3"/>
  <c r="DZ166" i="3"/>
  <c r="DX166" i="3"/>
  <c r="DV166" i="3"/>
  <c r="DU166" i="3"/>
  <c r="DT166" i="3"/>
  <c r="DS166" i="3"/>
  <c r="DR166" i="3"/>
  <c r="DQ166" i="3"/>
  <c r="DP166" i="3"/>
  <c r="DO166" i="3"/>
  <c r="DN166" i="3"/>
  <c r="DM166" i="3" a="1"/>
  <c r="DM166" i="3" s="1"/>
  <c r="DL166" i="3"/>
  <c r="DK166" i="3"/>
  <c r="DJ166" i="3"/>
  <c r="DI166" i="3"/>
  <c r="DH166" i="3"/>
  <c r="DG166" i="3"/>
  <c r="DF166" i="3"/>
  <c r="DE166" i="3"/>
  <c r="DD166" i="3"/>
  <c r="DC166" i="3"/>
  <c r="DB166" i="3"/>
  <c r="DA166" i="3"/>
  <c r="CV166" i="3"/>
  <c r="CU166" i="3"/>
  <c r="CT166" i="3"/>
  <c r="CS166" i="3"/>
  <c r="CR166" i="3"/>
  <c r="CQ166" i="3"/>
  <c r="CP166" i="3"/>
  <c r="CO166" i="3"/>
  <c r="CN166" i="3"/>
  <c r="DY166" i="3" s="1"/>
  <c r="CM166" i="3"/>
  <c r="CL166" i="3"/>
  <c r="DW166" i="3" s="1"/>
  <c r="CK166" i="3"/>
  <c r="CZ166" i="3" s="1"/>
  <c r="CG166" i="3" a="1"/>
  <c r="CG166" i="3" s="1"/>
  <c r="AW88" i="3"/>
  <c r="AV88" i="3"/>
  <c r="J88" i="3"/>
  <c r="G88" i="3"/>
  <c r="IT165" i="3"/>
  <c r="IR165" i="3"/>
  <c r="IN165" i="3"/>
  <c r="IX165" i="3" s="1"/>
  <c r="IM165" i="3"/>
  <c r="IL165" i="3"/>
  <c r="HX165" i="3" a="1"/>
  <c r="HX165" i="3" s="1"/>
  <c r="IW165" i="3" s="1"/>
  <c r="HW165" i="3" a="1"/>
  <c r="HW165" i="3" s="1"/>
  <c r="IV165" i="3" s="1"/>
  <c r="HV165" i="3" a="1"/>
  <c r="HV165" i="3" s="1"/>
  <c r="IU165" i="3" s="1"/>
  <c r="HU165" i="3" a="1"/>
  <c r="HU165" i="3" s="1"/>
  <c r="HT165" i="3" a="1"/>
  <c r="HT165" i="3" s="1"/>
  <c r="IS165" i="3" s="1"/>
  <c r="HS165" i="3"/>
  <c r="HS165" i="3" a="1"/>
  <c r="HR165" i="3" a="1"/>
  <c r="HR165" i="3" s="1"/>
  <c r="IQ165" i="3" s="1"/>
  <c r="HQ165" i="3"/>
  <c r="IP165" i="3" s="1"/>
  <c r="HQ165" i="3" a="1"/>
  <c r="HP165" i="3" a="1"/>
  <c r="HP165" i="3" s="1"/>
  <c r="IO165" i="3" s="1"/>
  <c r="HL165" i="3"/>
  <c r="HJ165" i="3"/>
  <c r="HH165" i="3"/>
  <c r="HB165" i="3"/>
  <c r="HA165" i="3"/>
  <c r="GZ165" i="3"/>
  <c r="HC165" i="3" s="1"/>
  <c r="GY165" i="3"/>
  <c r="GX165" i="3"/>
  <c r="GW165" i="3"/>
  <c r="GV165" i="3"/>
  <c r="GU165" i="3"/>
  <c r="GT165" i="3"/>
  <c r="GP165" i="3"/>
  <c r="GN165" i="3"/>
  <c r="GL165" i="3"/>
  <c r="GJ165" i="3"/>
  <c r="GK165" i="3" s="1"/>
  <c r="GI165" i="3"/>
  <c r="GH165" i="3"/>
  <c r="GG165" i="3"/>
  <c r="GF165" i="3"/>
  <c r="GE165" i="3"/>
  <c r="GD165" i="3"/>
  <c r="GC165" i="3"/>
  <c r="GB165" i="3"/>
  <c r="GA165" i="3"/>
  <c r="FZ165" i="3"/>
  <c r="FY165" i="3"/>
  <c r="FX165" i="3"/>
  <c r="FW165" i="3"/>
  <c r="FV165" i="3"/>
  <c r="FU165" i="3"/>
  <c r="FT165" i="3"/>
  <c r="FS165" i="3"/>
  <c r="FR165" i="3"/>
  <c r="FQ165" i="3"/>
  <c r="FP165" i="3"/>
  <c r="FN165" i="3"/>
  <c r="FM165" i="3"/>
  <c r="FL165" i="3"/>
  <c r="FK165" i="3"/>
  <c r="FJ165" i="3"/>
  <c r="FI165" i="3"/>
  <c r="FH165" i="3"/>
  <c r="FG165" i="3"/>
  <c r="FF165" i="3"/>
  <c r="FE165" i="3"/>
  <c r="FO165" i="3" s="1"/>
  <c r="FD165" i="3"/>
  <c r="FC165" i="3"/>
  <c r="FB165" i="3"/>
  <c r="FA165" i="3"/>
  <c r="EZ165" i="3"/>
  <c r="EY165" i="3"/>
  <c r="EX165" i="3"/>
  <c r="EW165" i="3"/>
  <c r="EV165" i="3"/>
  <c r="EU165" i="3"/>
  <c r="ET165" i="3"/>
  <c r="ES165" i="3"/>
  <c r="ER165" i="3"/>
  <c r="EQ165" i="3"/>
  <c r="EP165" i="3"/>
  <c r="EO165" i="3"/>
  <c r="EN165" i="3"/>
  <c r="EM165" i="3"/>
  <c r="EL165" i="3"/>
  <c r="EK165" i="3"/>
  <c r="EJ165" i="3"/>
  <c r="EI165" i="3"/>
  <c r="EH165" i="3"/>
  <c r="EG165" i="3"/>
  <c r="EF165" i="3"/>
  <c r="EE165" i="3"/>
  <c r="ED165" i="3"/>
  <c r="EC165" i="3"/>
  <c r="EB165" i="3"/>
  <c r="EA165" i="3"/>
  <c r="DY165" i="3"/>
  <c r="DV165" i="3"/>
  <c r="DU165" i="3"/>
  <c r="DT165" i="3"/>
  <c r="DS165" i="3"/>
  <c r="DR165" i="3"/>
  <c r="DQ165" i="3"/>
  <c r="DP165" i="3"/>
  <c r="DO165" i="3"/>
  <c r="DN165" i="3"/>
  <c r="DM165" i="3" a="1"/>
  <c r="DM165" i="3" s="1"/>
  <c r="DK165" i="3"/>
  <c r="DJ165" i="3"/>
  <c r="DI165" i="3"/>
  <c r="DH165" i="3"/>
  <c r="DG165" i="3"/>
  <c r="DF165" i="3"/>
  <c r="DE165" i="3"/>
  <c r="DD165" i="3"/>
  <c r="DC165" i="3"/>
  <c r="DB165" i="3"/>
  <c r="DA165" i="3"/>
  <c r="CY165" i="3"/>
  <c r="CV165" i="3"/>
  <c r="CU165" i="3"/>
  <c r="CT165" i="3"/>
  <c r="CS165" i="3"/>
  <c r="CR165" i="3"/>
  <c r="GM165" i="3" s="1"/>
  <c r="CQ165" i="3"/>
  <c r="CP165" i="3"/>
  <c r="CO165" i="3"/>
  <c r="DZ165" i="3" s="1"/>
  <c r="CN165" i="3"/>
  <c r="CM165" i="3"/>
  <c r="DX165" i="3" s="1"/>
  <c r="CL165" i="3"/>
  <c r="DW165" i="3" s="1"/>
  <c r="CK165" i="3"/>
  <c r="CZ165" i="3" s="1"/>
  <c r="CJ165" i="3"/>
  <c r="CG165" i="3"/>
  <c r="CG165" i="3" a="1"/>
  <c r="AW87" i="3"/>
  <c r="AV87" i="3"/>
  <c r="J87" i="3"/>
  <c r="G87" i="3"/>
  <c r="IS164" i="3"/>
  <c r="IL164" i="3"/>
  <c r="HX164" i="3" a="1"/>
  <c r="HX164" i="3" s="1"/>
  <c r="IW164" i="3" s="1"/>
  <c r="HW164" i="3" a="1"/>
  <c r="HW164" i="3" s="1"/>
  <c r="IV164" i="3" s="1"/>
  <c r="HV164" i="3"/>
  <c r="IU164" i="3" s="1"/>
  <c r="HV164" i="3" a="1"/>
  <c r="HU164" i="3"/>
  <c r="IT164" i="3" s="1"/>
  <c r="HU164" i="3" a="1"/>
  <c r="HT164" i="3" a="1"/>
  <c r="HT164" i="3" s="1"/>
  <c r="HS164" i="3" a="1"/>
  <c r="HS164" i="3" s="1"/>
  <c r="IR164" i="3" s="1"/>
  <c r="HR164" i="3"/>
  <c r="IQ164" i="3" s="1"/>
  <c r="HR164" i="3" a="1"/>
  <c r="HQ164" i="3" a="1"/>
  <c r="HQ164" i="3" s="1"/>
  <c r="IP164" i="3" s="1"/>
  <c r="HP164" i="3" a="1"/>
  <c r="HP164" i="3" s="1"/>
  <c r="IO164" i="3" s="1"/>
  <c r="HL164" i="3"/>
  <c r="HJ164" i="3"/>
  <c r="HH164" i="3"/>
  <c r="HB164" i="3"/>
  <c r="HA164" i="3"/>
  <c r="GZ164" i="3"/>
  <c r="GY164" i="3"/>
  <c r="GX164" i="3"/>
  <c r="GW164" i="3"/>
  <c r="GV164" i="3"/>
  <c r="HC164" i="3" s="1"/>
  <c r="GU164" i="3"/>
  <c r="GT164" i="3"/>
  <c r="GP164" i="3"/>
  <c r="GI164" i="3"/>
  <c r="GH164" i="3"/>
  <c r="GG164" i="3"/>
  <c r="GF164" i="3"/>
  <c r="GE164" i="3"/>
  <c r="GD164" i="3"/>
  <c r="GC164" i="3"/>
  <c r="GB164" i="3"/>
  <c r="GA164" i="3"/>
  <c r="FZ164" i="3"/>
  <c r="FY164" i="3"/>
  <c r="FX164" i="3"/>
  <c r="FW164" i="3"/>
  <c r="FV164" i="3"/>
  <c r="FU164" i="3"/>
  <c r="FT164" i="3"/>
  <c r="FS164" i="3"/>
  <c r="FR164" i="3"/>
  <c r="FQ164" i="3"/>
  <c r="FP164" i="3"/>
  <c r="FL164" i="3"/>
  <c r="FJ164" i="3"/>
  <c r="FM164" i="3" s="1"/>
  <c r="FI164" i="3"/>
  <c r="FH164" i="3"/>
  <c r="FK164" i="3" s="1"/>
  <c r="FG164" i="3"/>
  <c r="FF164" i="3"/>
  <c r="FE164" i="3"/>
  <c r="FD164" i="3"/>
  <c r="FC164" i="3"/>
  <c r="FB164" i="3"/>
  <c r="FA164" i="3"/>
  <c r="EZ164" i="3"/>
  <c r="EY164" i="3"/>
  <c r="EX164" i="3"/>
  <c r="EW164" i="3"/>
  <c r="EV164" i="3"/>
  <c r="EU164" i="3"/>
  <c r="ET164" i="3"/>
  <c r="ES164" i="3"/>
  <c r="ER164" i="3"/>
  <c r="EQ164" i="3"/>
  <c r="EP164" i="3"/>
  <c r="EO164" i="3"/>
  <c r="EN164" i="3"/>
  <c r="EM164" i="3"/>
  <c r="EL164" i="3"/>
  <c r="EK164" i="3"/>
  <c r="EJ164" i="3"/>
  <c r="EI164" i="3"/>
  <c r="EH164" i="3"/>
  <c r="EG164" i="3"/>
  <c r="EF164" i="3"/>
  <c r="EE164" i="3"/>
  <c r="ED164" i="3"/>
  <c r="EC164" i="3"/>
  <c r="EB164" i="3"/>
  <c r="EA164" i="3"/>
  <c r="DZ164" i="3"/>
  <c r="DV164" i="3"/>
  <c r="DU164" i="3"/>
  <c r="DT164" i="3"/>
  <c r="DS164" i="3"/>
  <c r="DR164" i="3"/>
  <c r="DQ164" i="3"/>
  <c r="DP164" i="3"/>
  <c r="DO164" i="3"/>
  <c r="DN164" i="3"/>
  <c r="DK164" i="3"/>
  <c r="DJ164" i="3"/>
  <c r="DI164" i="3"/>
  <c r="DH164" i="3"/>
  <c r="DG164" i="3"/>
  <c r="DF164" i="3"/>
  <c r="DE164" i="3"/>
  <c r="DD164" i="3"/>
  <c r="DC164" i="3"/>
  <c r="DB164" i="3"/>
  <c r="DA164" i="3"/>
  <c r="CV164" i="3"/>
  <c r="CU164" i="3"/>
  <c r="CT164" i="3"/>
  <c r="CS164" i="3"/>
  <c r="GN164" i="3" s="1"/>
  <c r="CR164" i="3"/>
  <c r="GM164" i="3" s="1"/>
  <c r="CQ164" i="3"/>
  <c r="GL164" i="3" s="1"/>
  <c r="CP164" i="3"/>
  <c r="GJ164" i="3" s="1"/>
  <c r="GK164" i="3" s="1"/>
  <c r="CO164" i="3"/>
  <c r="CN164" i="3"/>
  <c r="DY164" i="3" s="1"/>
  <c r="CM164" i="3"/>
  <c r="DX164" i="3" s="1"/>
  <c r="CL164" i="3"/>
  <c r="DW164" i="3" s="1"/>
  <c r="CJ164" i="3"/>
  <c r="CY164" i="3" s="1"/>
  <c r="CG164" i="3"/>
  <c r="CG164" i="3" a="1"/>
  <c r="AW86" i="3"/>
  <c r="AV86" i="3"/>
  <c r="J86" i="3"/>
  <c r="HI164" i="3" s="1"/>
  <c r="G86" i="3"/>
  <c r="IX163" i="3"/>
  <c r="IW163" i="3"/>
  <c r="IU163" i="3"/>
  <c r="IT163" i="3"/>
  <c r="IO163" i="3"/>
  <c r="IM163" i="3"/>
  <c r="IL163" i="3"/>
  <c r="HX163" i="3" a="1"/>
  <c r="HX163" i="3" s="1"/>
  <c r="HW163" i="3"/>
  <c r="IV163" i="3" s="1"/>
  <c r="HW163" i="3" a="1"/>
  <c r="HV163" i="3"/>
  <c r="HV163" i="3" a="1"/>
  <c r="HU163" i="3" a="1"/>
  <c r="HU163" i="3" s="1"/>
  <c r="HT163" i="3"/>
  <c r="IS163" i="3" s="1"/>
  <c r="HT163" i="3" a="1"/>
  <c r="HS163" i="3"/>
  <c r="IR163" i="3" s="1"/>
  <c r="HS163" i="3" a="1"/>
  <c r="HR163" i="3"/>
  <c r="IQ163" i="3" s="1"/>
  <c r="HR163" i="3" a="1"/>
  <c r="HQ163" i="3" a="1"/>
  <c r="HQ163" i="3" s="1"/>
  <c r="IP163" i="3" s="1"/>
  <c r="HP163" i="3" a="1"/>
  <c r="HP163" i="3" s="1"/>
  <c r="HL163" i="3"/>
  <c r="HJ163" i="3"/>
  <c r="HH163" i="3"/>
  <c r="HI163" i="3" s="1"/>
  <c r="HB163" i="3"/>
  <c r="HA163" i="3"/>
  <c r="GZ163" i="3"/>
  <c r="GY163" i="3"/>
  <c r="GX163" i="3"/>
  <c r="GW163" i="3"/>
  <c r="GV163" i="3"/>
  <c r="GU163" i="3"/>
  <c r="GT163" i="3"/>
  <c r="HC163" i="3" s="1"/>
  <c r="GP163" i="3"/>
  <c r="GN163" i="3"/>
  <c r="GI163" i="3"/>
  <c r="GH163" i="3"/>
  <c r="GG163" i="3"/>
  <c r="GF163" i="3"/>
  <c r="GE163" i="3"/>
  <c r="GD163" i="3"/>
  <c r="GC163" i="3"/>
  <c r="GB163" i="3"/>
  <c r="GA163" i="3"/>
  <c r="FZ163" i="3"/>
  <c r="FY163" i="3"/>
  <c r="FX163" i="3"/>
  <c r="FW163" i="3"/>
  <c r="FV163" i="3"/>
  <c r="FU163" i="3"/>
  <c r="FT163" i="3"/>
  <c r="FS163" i="3"/>
  <c r="FR163" i="3"/>
  <c r="FQ163" i="3"/>
  <c r="FP163" i="3"/>
  <c r="FJ163" i="3"/>
  <c r="FM163" i="3" s="1"/>
  <c r="FI163" i="3"/>
  <c r="FL163" i="3" s="1"/>
  <c r="FH163" i="3"/>
  <c r="FK163" i="3" s="1"/>
  <c r="FG163" i="3"/>
  <c r="FF163" i="3"/>
  <c r="FE163" i="3"/>
  <c r="FO163" i="3" s="1"/>
  <c r="FD163" i="3"/>
  <c r="FC163" i="3"/>
  <c r="FB163" i="3"/>
  <c r="FA163" i="3"/>
  <c r="EZ163" i="3"/>
  <c r="EY163" i="3"/>
  <c r="EX163" i="3"/>
  <c r="EW163" i="3"/>
  <c r="EV163" i="3"/>
  <c r="EU163" i="3"/>
  <c r="ET163" i="3"/>
  <c r="ES163" i="3"/>
  <c r="ER163" i="3"/>
  <c r="EQ163" i="3"/>
  <c r="EP163" i="3"/>
  <c r="EO163" i="3"/>
  <c r="EN163" i="3"/>
  <c r="EM163" i="3"/>
  <c r="EL163" i="3"/>
  <c r="EK163" i="3"/>
  <c r="EJ163" i="3"/>
  <c r="EI163" i="3"/>
  <c r="EH163" i="3"/>
  <c r="EG163" i="3"/>
  <c r="EF163" i="3"/>
  <c r="EE163" i="3"/>
  <c r="ED163" i="3"/>
  <c r="EC163" i="3"/>
  <c r="EB163" i="3"/>
  <c r="EA163" i="3"/>
  <c r="DV163" i="3"/>
  <c r="DU163" i="3"/>
  <c r="DT163" i="3"/>
  <c r="DS163" i="3"/>
  <c r="DR163" i="3"/>
  <c r="DQ163" i="3"/>
  <c r="DP163" i="3"/>
  <c r="DO163" i="3"/>
  <c r="DN163" i="3"/>
  <c r="DM163" i="3" a="1"/>
  <c r="DM163" i="3" s="1"/>
  <c r="DL163" i="3"/>
  <c r="DK163" i="3"/>
  <c r="DJ163" i="3"/>
  <c r="DI163" i="3"/>
  <c r="DH163" i="3"/>
  <c r="DG163" i="3"/>
  <c r="DF163" i="3"/>
  <c r="DE163" i="3"/>
  <c r="DD163" i="3"/>
  <c r="DC163" i="3"/>
  <c r="DB163" i="3"/>
  <c r="DA163" i="3"/>
  <c r="CZ163" i="3"/>
  <c r="CV163" i="3"/>
  <c r="CU163" i="3"/>
  <c r="CT163" i="3"/>
  <c r="CS163" i="3"/>
  <c r="CR163" i="3"/>
  <c r="GM163" i="3" s="1"/>
  <c r="CQ163" i="3"/>
  <c r="GL163" i="3" s="1"/>
  <c r="CP163" i="3"/>
  <c r="GJ163" i="3" s="1"/>
  <c r="GK163" i="3" s="1"/>
  <c r="CO163" i="3"/>
  <c r="DZ163" i="3" s="1"/>
  <c r="CN163" i="3"/>
  <c r="DY163" i="3" s="1"/>
  <c r="CM163" i="3"/>
  <c r="DX163" i="3" s="1"/>
  <c r="CL163" i="3"/>
  <c r="DW163" i="3" s="1"/>
  <c r="CK163" i="3"/>
  <c r="CJ163" i="3"/>
  <c r="CY163" i="3" s="1"/>
  <c r="CI163" i="3"/>
  <c r="CX163" i="3" s="1"/>
  <c r="CH163" i="3"/>
  <c r="CW163" i="3" s="1"/>
  <c r="CG163" i="3" a="1"/>
  <c r="CG163" i="3" s="1"/>
  <c r="IN163" i="3" s="1"/>
  <c r="AW85" i="3"/>
  <c r="AV85" i="3"/>
  <c r="J85" i="3"/>
  <c r="G85" i="3"/>
  <c r="IS162" i="3"/>
  <c r="IL162" i="3"/>
  <c r="HX162" i="3" a="1"/>
  <c r="HX162" i="3" s="1"/>
  <c r="IW162" i="3" s="1"/>
  <c r="HW162" i="3" a="1"/>
  <c r="HW162" i="3" s="1"/>
  <c r="IV162" i="3" s="1"/>
  <c r="HV162" i="3"/>
  <c r="IU162" i="3" s="1"/>
  <c r="HV162" i="3" a="1"/>
  <c r="HU162" i="3" a="1"/>
  <c r="HU162" i="3" s="1"/>
  <c r="IT162" i="3" s="1"/>
  <c r="HT162" i="3" a="1"/>
  <c r="HT162" i="3" s="1"/>
  <c r="HS162" i="3" a="1"/>
  <c r="HS162" i="3" s="1"/>
  <c r="IR162" i="3" s="1"/>
  <c r="HR162" i="3" a="1"/>
  <c r="HR162" i="3" s="1"/>
  <c r="IQ162" i="3" s="1"/>
  <c r="HQ162" i="3" a="1"/>
  <c r="HQ162" i="3" s="1"/>
  <c r="IP162" i="3" s="1"/>
  <c r="HP162" i="3"/>
  <c r="IO162" i="3" s="1"/>
  <c r="HP162" i="3" a="1"/>
  <c r="HL162" i="3"/>
  <c r="HJ162" i="3"/>
  <c r="HH162" i="3"/>
  <c r="HI162" i="3" s="1"/>
  <c r="HB162" i="3"/>
  <c r="HA162" i="3"/>
  <c r="GZ162" i="3"/>
  <c r="GY162" i="3"/>
  <c r="GX162" i="3"/>
  <c r="GW162" i="3"/>
  <c r="GV162" i="3"/>
  <c r="GU162" i="3"/>
  <c r="GT162" i="3"/>
  <c r="HC162" i="3" s="1"/>
  <c r="GP162" i="3"/>
  <c r="GI162" i="3"/>
  <c r="GH162" i="3"/>
  <c r="GG162" i="3"/>
  <c r="GF162" i="3"/>
  <c r="GE162" i="3"/>
  <c r="GD162" i="3"/>
  <c r="GC162" i="3"/>
  <c r="GB162" i="3"/>
  <c r="GA162" i="3"/>
  <c r="FZ162" i="3"/>
  <c r="FY162" i="3"/>
  <c r="FX162" i="3"/>
  <c r="FW162" i="3"/>
  <c r="FV162" i="3"/>
  <c r="FU162" i="3"/>
  <c r="FT162" i="3"/>
  <c r="FS162" i="3"/>
  <c r="FR162" i="3"/>
  <c r="FQ162" i="3"/>
  <c r="FP162" i="3"/>
  <c r="FJ162" i="3"/>
  <c r="FI162" i="3"/>
  <c r="FH162" i="3"/>
  <c r="FG162" i="3"/>
  <c r="FF162" i="3"/>
  <c r="FM162" i="3" s="1"/>
  <c r="FE162" i="3"/>
  <c r="FN162" i="3" s="1"/>
  <c r="FD162" i="3"/>
  <c r="FC162" i="3"/>
  <c r="FB162" i="3"/>
  <c r="FA162" i="3"/>
  <c r="EZ162" i="3"/>
  <c r="EY162" i="3"/>
  <c r="EX162" i="3"/>
  <c r="EW162" i="3"/>
  <c r="EV162" i="3"/>
  <c r="EU162" i="3"/>
  <c r="ET162" i="3"/>
  <c r="ES162" i="3"/>
  <c r="ER162" i="3"/>
  <c r="EQ162" i="3"/>
  <c r="EP162" i="3"/>
  <c r="EO162" i="3"/>
  <c r="EN162" i="3"/>
  <c r="EM162" i="3"/>
  <c r="EL162" i="3"/>
  <c r="EK162" i="3"/>
  <c r="EJ162" i="3"/>
  <c r="EI162" i="3"/>
  <c r="EH162" i="3"/>
  <c r="EG162" i="3"/>
  <c r="EF162" i="3"/>
  <c r="EE162" i="3"/>
  <c r="ED162" i="3"/>
  <c r="EC162" i="3"/>
  <c r="EB162" i="3"/>
  <c r="EA162" i="3"/>
  <c r="DV162" i="3"/>
  <c r="DU162" i="3"/>
  <c r="DT162" i="3"/>
  <c r="DS162" i="3"/>
  <c r="DR162" i="3"/>
  <c r="DQ162" i="3"/>
  <c r="DP162" i="3"/>
  <c r="DO162" i="3"/>
  <c r="DN162" i="3"/>
  <c r="DK162" i="3"/>
  <c r="DJ162" i="3"/>
  <c r="DI162" i="3"/>
  <c r="DH162" i="3"/>
  <c r="DG162" i="3"/>
  <c r="DF162" i="3"/>
  <c r="DE162" i="3"/>
  <c r="DD162" i="3"/>
  <c r="DC162" i="3"/>
  <c r="DB162" i="3"/>
  <c r="DA162" i="3"/>
  <c r="CV162" i="3"/>
  <c r="CU162" i="3"/>
  <c r="CT162" i="3"/>
  <c r="CS162" i="3"/>
  <c r="GN162" i="3" s="1"/>
  <c r="CR162" i="3"/>
  <c r="GM162" i="3" s="1"/>
  <c r="CQ162" i="3"/>
  <c r="GL162" i="3" s="1"/>
  <c r="CP162" i="3"/>
  <c r="GJ162" i="3" s="1"/>
  <c r="GK162" i="3" s="1"/>
  <c r="CO162" i="3"/>
  <c r="DZ162" i="3" s="1"/>
  <c r="CN162" i="3"/>
  <c r="DY162" i="3" s="1"/>
  <c r="CM162" i="3"/>
  <c r="DX162" i="3" s="1"/>
  <c r="CL162" i="3"/>
  <c r="DW162" i="3" s="1"/>
  <c r="CG162" i="3" a="1"/>
  <c r="CG162" i="3" s="1"/>
  <c r="AW84" i="3"/>
  <c r="AV84" i="3"/>
  <c r="J84" i="3"/>
  <c r="G84" i="3"/>
  <c r="IU161" i="3"/>
  <c r="IO161" i="3"/>
  <c r="IM161" i="3"/>
  <c r="IL161" i="3"/>
  <c r="HX161" i="3" a="1"/>
  <c r="HX161" i="3" s="1"/>
  <c r="IW161" i="3" s="1"/>
  <c r="HW161" i="3" a="1"/>
  <c r="HW161" i="3" s="1"/>
  <c r="IV161" i="3" s="1"/>
  <c r="HV161" i="3" a="1"/>
  <c r="HV161" i="3" s="1"/>
  <c r="HU161" i="3"/>
  <c r="IT161" i="3" s="1"/>
  <c r="HU161" i="3" a="1"/>
  <c r="HT161" i="3" a="1"/>
  <c r="HT161" i="3" s="1"/>
  <c r="IS161" i="3" s="1"/>
  <c r="HS161" i="3"/>
  <c r="IR161" i="3" s="1"/>
  <c r="HS161" i="3" a="1"/>
  <c r="HR161" i="3" a="1"/>
  <c r="HR161" i="3" s="1"/>
  <c r="IQ161" i="3" s="1"/>
  <c r="HQ161" i="3"/>
  <c r="IP161" i="3" s="1"/>
  <c r="HQ161" i="3" a="1"/>
  <c r="HP161" i="3" a="1"/>
  <c r="HP161" i="3" s="1"/>
  <c r="HL161" i="3"/>
  <c r="HJ161" i="3"/>
  <c r="HH161" i="3"/>
  <c r="HB161" i="3"/>
  <c r="HC161" i="3" s="1"/>
  <c r="HA161" i="3"/>
  <c r="GZ161" i="3"/>
  <c r="GY161" i="3"/>
  <c r="GX161" i="3"/>
  <c r="GW161" i="3"/>
  <c r="GV161" i="3"/>
  <c r="GU161" i="3"/>
  <c r="GT161" i="3"/>
  <c r="GP161" i="3"/>
  <c r="GN161" i="3"/>
  <c r="GM161" i="3"/>
  <c r="GJ161" i="3"/>
  <c r="GK161" i="3" s="1"/>
  <c r="GI161" i="3"/>
  <c r="GH161" i="3"/>
  <c r="GG161" i="3"/>
  <c r="GF161" i="3"/>
  <c r="GE161" i="3"/>
  <c r="GD161" i="3"/>
  <c r="GC161" i="3"/>
  <c r="GB161" i="3"/>
  <c r="GA161" i="3"/>
  <c r="FZ161" i="3"/>
  <c r="FY161" i="3"/>
  <c r="FX161" i="3"/>
  <c r="FW161" i="3"/>
  <c r="FV161" i="3"/>
  <c r="FU161" i="3"/>
  <c r="FT161" i="3"/>
  <c r="FS161" i="3"/>
  <c r="FR161" i="3"/>
  <c r="FQ161" i="3"/>
  <c r="FP161" i="3"/>
  <c r="FO161" i="3"/>
  <c r="FM161" i="3"/>
  <c r="FK161" i="3"/>
  <c r="FJ161" i="3"/>
  <c r="FI161" i="3"/>
  <c r="FH161" i="3"/>
  <c r="FG161" i="3"/>
  <c r="FF161" i="3"/>
  <c r="FL161" i="3" s="1"/>
  <c r="FE161" i="3"/>
  <c r="FN161" i="3" s="1"/>
  <c r="FD161" i="3"/>
  <c r="FC161" i="3"/>
  <c r="FB161" i="3"/>
  <c r="FA161" i="3"/>
  <c r="EZ161" i="3"/>
  <c r="EY161" i="3"/>
  <c r="EX161" i="3"/>
  <c r="EW161" i="3"/>
  <c r="EV161" i="3"/>
  <c r="EU161" i="3"/>
  <c r="ET161" i="3"/>
  <c r="ES161" i="3"/>
  <c r="ER161" i="3"/>
  <c r="EQ161" i="3"/>
  <c r="EP161" i="3"/>
  <c r="EO161" i="3"/>
  <c r="EN161" i="3"/>
  <c r="EM161" i="3"/>
  <c r="EL161" i="3"/>
  <c r="EK161" i="3"/>
  <c r="EJ161" i="3"/>
  <c r="EI161" i="3"/>
  <c r="EH161" i="3"/>
  <c r="EG161" i="3"/>
  <c r="EF161" i="3"/>
  <c r="EE161" i="3"/>
  <c r="ED161" i="3"/>
  <c r="EC161" i="3"/>
  <c r="EB161" i="3"/>
  <c r="EA161" i="3"/>
  <c r="DX161" i="3"/>
  <c r="DV161" i="3"/>
  <c r="DU161" i="3"/>
  <c r="DT161" i="3"/>
  <c r="DS161" i="3"/>
  <c r="DR161" i="3"/>
  <c r="DQ161" i="3"/>
  <c r="DP161" i="3"/>
  <c r="DO161" i="3"/>
  <c r="DN161" i="3"/>
  <c r="DL161" i="3"/>
  <c r="DK161" i="3"/>
  <c r="DJ161" i="3"/>
  <c r="DI161" i="3"/>
  <c r="DH161" i="3"/>
  <c r="DG161" i="3"/>
  <c r="DF161" i="3"/>
  <c r="DE161" i="3"/>
  <c r="DD161" i="3"/>
  <c r="DC161" i="3"/>
  <c r="DB161" i="3"/>
  <c r="DA161" i="3"/>
  <c r="CV161" i="3"/>
  <c r="CU161" i="3"/>
  <c r="CT161" i="3"/>
  <c r="CS161" i="3"/>
  <c r="CR161" i="3"/>
  <c r="CQ161" i="3"/>
  <c r="GL161" i="3" s="1"/>
  <c r="CP161" i="3"/>
  <c r="CO161" i="3"/>
  <c r="DZ161" i="3" s="1"/>
  <c r="CN161" i="3"/>
  <c r="DY161" i="3" s="1"/>
  <c r="CM161" i="3"/>
  <c r="CL161" i="3"/>
  <c r="DW161" i="3" s="1"/>
  <c r="CH161" i="3"/>
  <c r="CW161" i="3" s="1"/>
  <c r="CG161" i="3" a="1"/>
  <c r="CG161" i="3" s="1"/>
  <c r="AW83" i="3"/>
  <c r="AV83" i="3"/>
  <c r="J83" i="3"/>
  <c r="G83" i="3"/>
  <c r="IW160" i="3"/>
  <c r="IP160" i="3"/>
  <c r="IL160" i="3"/>
  <c r="HX160" i="3" a="1"/>
  <c r="HX160" i="3" s="1"/>
  <c r="HW160" i="3"/>
  <c r="IV160" i="3" s="1"/>
  <c r="HW160" i="3" a="1"/>
  <c r="HV160" i="3"/>
  <c r="IU160" i="3" s="1"/>
  <c r="HV160" i="3" a="1"/>
  <c r="HU160" i="3" a="1"/>
  <c r="HU160" i="3" s="1"/>
  <c r="IT160" i="3" s="1"/>
  <c r="HT160" i="3" a="1"/>
  <c r="HT160" i="3" s="1"/>
  <c r="IS160" i="3" s="1"/>
  <c r="HS160" i="3"/>
  <c r="IR160" i="3" s="1"/>
  <c r="HS160" i="3" a="1"/>
  <c r="HR160" i="3" a="1"/>
  <c r="HR160" i="3" s="1"/>
  <c r="IQ160" i="3" s="1"/>
  <c r="HQ160" i="3" a="1"/>
  <c r="HQ160" i="3" s="1"/>
  <c r="HP160" i="3"/>
  <c r="IO160" i="3" s="1"/>
  <c r="HP160" i="3" a="1"/>
  <c r="HL160" i="3"/>
  <c r="HJ160" i="3"/>
  <c r="HH160" i="3"/>
  <c r="HI160" i="3" s="1"/>
  <c r="HB160" i="3"/>
  <c r="HA160" i="3"/>
  <c r="GZ160" i="3"/>
  <c r="GY160" i="3"/>
  <c r="GX160" i="3"/>
  <c r="GW160" i="3"/>
  <c r="GV160" i="3"/>
  <c r="GU160" i="3"/>
  <c r="GT160" i="3"/>
  <c r="HC160" i="3" s="1"/>
  <c r="GP160" i="3"/>
  <c r="GM160" i="3"/>
  <c r="GL160" i="3"/>
  <c r="GI160" i="3"/>
  <c r="GH160" i="3"/>
  <c r="GG160" i="3"/>
  <c r="GF160" i="3"/>
  <c r="GE160" i="3"/>
  <c r="GD160" i="3"/>
  <c r="GC160" i="3"/>
  <c r="GB160" i="3"/>
  <c r="GA160" i="3"/>
  <c r="FZ160" i="3"/>
  <c r="FY160" i="3"/>
  <c r="FX160" i="3"/>
  <c r="FW160" i="3"/>
  <c r="FV160" i="3"/>
  <c r="FU160" i="3"/>
  <c r="FT160" i="3"/>
  <c r="FS160" i="3"/>
  <c r="FR160" i="3"/>
  <c r="FQ160" i="3"/>
  <c r="FP160" i="3"/>
  <c r="FJ160" i="3"/>
  <c r="FI160" i="3"/>
  <c r="FH160" i="3"/>
  <c r="FG160" i="3"/>
  <c r="FF160" i="3"/>
  <c r="FE160" i="3"/>
  <c r="FO160" i="3" s="1"/>
  <c r="FD160" i="3"/>
  <c r="FC160" i="3"/>
  <c r="FB160" i="3"/>
  <c r="FA160" i="3"/>
  <c r="EZ160" i="3"/>
  <c r="EY160" i="3"/>
  <c r="EX160" i="3"/>
  <c r="EW160" i="3"/>
  <c r="EV160" i="3"/>
  <c r="EU160" i="3"/>
  <c r="ET160" i="3"/>
  <c r="ES160" i="3"/>
  <c r="ER160" i="3"/>
  <c r="EQ160" i="3"/>
  <c r="EP160" i="3"/>
  <c r="EO160" i="3"/>
  <c r="EN160" i="3"/>
  <c r="EM160" i="3"/>
  <c r="EL160" i="3"/>
  <c r="EK160" i="3"/>
  <c r="EJ160" i="3"/>
  <c r="EI160" i="3"/>
  <c r="EH160" i="3"/>
  <c r="EG160" i="3"/>
  <c r="EF160" i="3"/>
  <c r="EE160" i="3"/>
  <c r="ED160" i="3"/>
  <c r="EC160" i="3"/>
  <c r="EB160" i="3"/>
  <c r="EA160" i="3"/>
  <c r="DV160" i="3"/>
  <c r="DU160" i="3"/>
  <c r="DT160" i="3"/>
  <c r="DS160" i="3"/>
  <c r="DR160" i="3"/>
  <c r="DQ160" i="3"/>
  <c r="DP160" i="3"/>
  <c r="DO160" i="3"/>
  <c r="DN160" i="3"/>
  <c r="DK160" i="3"/>
  <c r="DJ160" i="3"/>
  <c r="DI160" i="3"/>
  <c r="DH160" i="3"/>
  <c r="DG160" i="3"/>
  <c r="DF160" i="3"/>
  <c r="DE160" i="3"/>
  <c r="DD160" i="3"/>
  <c r="DC160" i="3"/>
  <c r="DB160" i="3"/>
  <c r="DA160" i="3"/>
  <c r="CV160" i="3"/>
  <c r="CU160" i="3"/>
  <c r="CT160" i="3"/>
  <c r="CS160" i="3"/>
  <c r="GN160" i="3" s="1"/>
  <c r="CR160" i="3"/>
  <c r="CQ160" i="3"/>
  <c r="CP160" i="3"/>
  <c r="GJ160" i="3" s="1"/>
  <c r="GK160" i="3" s="1"/>
  <c r="CO160" i="3"/>
  <c r="DZ160" i="3" s="1"/>
  <c r="CN160" i="3"/>
  <c r="DY160" i="3" s="1"/>
  <c r="CM160" i="3"/>
  <c r="DX160" i="3" s="1"/>
  <c r="CL160" i="3"/>
  <c r="DW160" i="3" s="1"/>
  <c r="CG160" i="3" a="1"/>
  <c r="CG160" i="3" s="1"/>
  <c r="AW82" i="3"/>
  <c r="AV82" i="3"/>
  <c r="J82" i="3"/>
  <c r="G82" i="3"/>
  <c r="IU159" i="3"/>
  <c r="IT159" i="3"/>
  <c r="IQ159" i="3"/>
  <c r="IL159" i="3"/>
  <c r="HX159" i="3" a="1"/>
  <c r="HX159" i="3" s="1"/>
  <c r="IW159" i="3" s="1"/>
  <c r="HW159" i="3" a="1"/>
  <c r="HW159" i="3" s="1"/>
  <c r="IV159" i="3" s="1"/>
  <c r="HV159" i="3" a="1"/>
  <c r="HV159" i="3" s="1"/>
  <c r="HU159" i="3"/>
  <c r="HU159" i="3" a="1"/>
  <c r="HT159" i="3" a="1"/>
  <c r="HT159" i="3" s="1"/>
  <c r="IS159" i="3" s="1"/>
  <c r="HS159" i="3" a="1"/>
  <c r="HS159" i="3" s="1"/>
  <c r="IR159" i="3" s="1"/>
  <c r="HR159" i="3"/>
  <c r="HR159" i="3" a="1"/>
  <c r="HQ159" i="3" a="1"/>
  <c r="HQ159" i="3" s="1"/>
  <c r="IP159" i="3" s="1"/>
  <c r="HP159" i="3" a="1"/>
  <c r="HP159" i="3" s="1"/>
  <c r="HL159" i="3"/>
  <c r="HJ159" i="3"/>
  <c r="HI159" i="3"/>
  <c r="HH159" i="3"/>
  <c r="HB159" i="3"/>
  <c r="HA159" i="3"/>
  <c r="GZ159" i="3"/>
  <c r="GY159" i="3"/>
  <c r="GX159" i="3"/>
  <c r="GW159" i="3"/>
  <c r="GV159" i="3"/>
  <c r="GU159" i="3"/>
  <c r="GT159" i="3"/>
  <c r="GP159" i="3"/>
  <c r="GN159" i="3"/>
  <c r="GI159" i="3"/>
  <c r="GH159" i="3"/>
  <c r="GG159" i="3"/>
  <c r="GF159" i="3"/>
  <c r="GE159" i="3"/>
  <c r="GD159" i="3"/>
  <c r="GC159" i="3"/>
  <c r="GB159" i="3"/>
  <c r="GA159" i="3"/>
  <c r="FZ159" i="3"/>
  <c r="FY159" i="3"/>
  <c r="FX159" i="3"/>
  <c r="FW159" i="3"/>
  <c r="FV159" i="3"/>
  <c r="FU159" i="3"/>
  <c r="FT159" i="3"/>
  <c r="FS159" i="3"/>
  <c r="FR159" i="3"/>
  <c r="FQ159" i="3"/>
  <c r="FJ159" i="3"/>
  <c r="FI159" i="3"/>
  <c r="FH159" i="3"/>
  <c r="FG159" i="3"/>
  <c r="FF159" i="3"/>
  <c r="FP159" i="3" s="1"/>
  <c r="FE159" i="3"/>
  <c r="FD159" i="3"/>
  <c r="FC159" i="3"/>
  <c r="FB159" i="3"/>
  <c r="FA159" i="3"/>
  <c r="EZ159" i="3"/>
  <c r="EY159" i="3"/>
  <c r="EX159" i="3"/>
  <c r="EW159" i="3"/>
  <c r="EV159" i="3"/>
  <c r="EU159" i="3"/>
  <c r="ET159" i="3"/>
  <c r="ES159" i="3"/>
  <c r="ER159" i="3"/>
  <c r="EQ159" i="3"/>
  <c r="EP159" i="3"/>
  <c r="EO159" i="3"/>
  <c r="EN159" i="3"/>
  <c r="EM159" i="3"/>
  <c r="EL159" i="3"/>
  <c r="EK159" i="3"/>
  <c r="EJ159" i="3"/>
  <c r="EI159" i="3"/>
  <c r="EH159" i="3"/>
  <c r="EG159" i="3"/>
  <c r="EF159" i="3"/>
  <c r="EE159" i="3"/>
  <c r="ED159" i="3"/>
  <c r="EC159" i="3"/>
  <c r="EB159" i="3"/>
  <c r="EA159" i="3"/>
  <c r="DV159" i="3"/>
  <c r="DU159" i="3"/>
  <c r="DT159" i="3"/>
  <c r="DS159" i="3"/>
  <c r="DR159" i="3"/>
  <c r="DQ159" i="3"/>
  <c r="DP159" i="3"/>
  <c r="DO159" i="3"/>
  <c r="DN159" i="3"/>
  <c r="DL159" i="3"/>
  <c r="DK159" i="3"/>
  <c r="DJ159" i="3"/>
  <c r="DI159" i="3"/>
  <c r="DH159" i="3"/>
  <c r="DG159" i="3"/>
  <c r="DF159" i="3"/>
  <c r="DE159" i="3"/>
  <c r="DD159" i="3"/>
  <c r="DC159" i="3"/>
  <c r="DB159" i="3"/>
  <c r="DA159" i="3"/>
  <c r="CX159" i="3"/>
  <c r="CV159" i="3"/>
  <c r="CU159" i="3"/>
  <c r="CT159" i="3"/>
  <c r="CS159" i="3"/>
  <c r="CR159" i="3"/>
  <c r="GM159" i="3" s="1"/>
  <c r="CQ159" i="3"/>
  <c r="GL159" i="3" s="1"/>
  <c r="CP159" i="3"/>
  <c r="GJ159" i="3" s="1"/>
  <c r="GK159" i="3" s="1"/>
  <c r="CO159" i="3"/>
  <c r="DZ159" i="3" s="1"/>
  <c r="CN159" i="3"/>
  <c r="DY159" i="3" s="1"/>
  <c r="CM159" i="3"/>
  <c r="DX159" i="3" s="1"/>
  <c r="CL159" i="3"/>
  <c r="DW159" i="3" s="1"/>
  <c r="CK159" i="3"/>
  <c r="CZ159" i="3" s="1"/>
  <c r="CG159" i="3"/>
  <c r="CI159" i="3" s="1"/>
  <c r="CG159" i="3" a="1"/>
  <c r="AW81" i="3"/>
  <c r="AV81" i="3"/>
  <c r="J81" i="3"/>
  <c r="G81" i="3"/>
  <c r="IV158" i="3"/>
  <c r="IU158" i="3"/>
  <c r="IN158" i="3"/>
  <c r="IX158" i="3" s="1"/>
  <c r="IM158" i="3"/>
  <c r="IL158" i="3"/>
  <c r="HX158" i="3" a="1"/>
  <c r="HX158" i="3" s="1"/>
  <c r="IW158" i="3" s="1"/>
  <c r="HW158" i="3"/>
  <c r="HW158" i="3" a="1"/>
  <c r="HV158" i="3"/>
  <c r="HV158" i="3" a="1"/>
  <c r="HU158" i="3" a="1"/>
  <c r="HU158" i="3" s="1"/>
  <c r="IT158" i="3" s="1"/>
  <c r="HT158" i="3"/>
  <c r="IS158" i="3" s="1"/>
  <c r="HT158" i="3" a="1"/>
  <c r="HS158" i="3" a="1"/>
  <c r="HS158" i="3" s="1"/>
  <c r="IR158" i="3" s="1"/>
  <c r="HR158" i="3" a="1"/>
  <c r="HR158" i="3" s="1"/>
  <c r="IQ158" i="3" s="1"/>
  <c r="HQ158" i="3"/>
  <c r="IP158" i="3" s="1"/>
  <c r="HQ158" i="3" a="1"/>
  <c r="HP158" i="3" a="1"/>
  <c r="HP158" i="3" s="1"/>
  <c r="IO158" i="3" s="1"/>
  <c r="HL158" i="3"/>
  <c r="HJ158" i="3"/>
  <c r="HH158" i="3"/>
  <c r="HB158" i="3"/>
  <c r="HA158" i="3"/>
  <c r="GZ158" i="3"/>
  <c r="HC158" i="3" s="1"/>
  <c r="GY158" i="3"/>
  <c r="GX158" i="3"/>
  <c r="GW158" i="3"/>
  <c r="GV158" i="3"/>
  <c r="GU158" i="3"/>
  <c r="GT158" i="3"/>
  <c r="GP158" i="3"/>
  <c r="GN158" i="3"/>
  <c r="GL158" i="3"/>
  <c r="GK158" i="3"/>
  <c r="GI158" i="3"/>
  <c r="GH158" i="3"/>
  <c r="GG158" i="3"/>
  <c r="GF158" i="3"/>
  <c r="GE158" i="3"/>
  <c r="GD158" i="3"/>
  <c r="GC158" i="3"/>
  <c r="GB158" i="3"/>
  <c r="GA158" i="3"/>
  <c r="FZ158" i="3"/>
  <c r="FY158" i="3"/>
  <c r="FX158" i="3"/>
  <c r="FW158" i="3"/>
  <c r="FV158" i="3"/>
  <c r="FU158" i="3"/>
  <c r="FT158" i="3"/>
  <c r="FS158" i="3"/>
  <c r="FR158" i="3"/>
  <c r="FQ158" i="3"/>
  <c r="FP158" i="3"/>
  <c r="FN158" i="3"/>
  <c r="FK158" i="3"/>
  <c r="FJ158" i="3"/>
  <c r="FM158" i="3" s="1"/>
  <c r="FI158" i="3"/>
  <c r="FL158" i="3" s="1"/>
  <c r="FH158" i="3"/>
  <c r="FG158" i="3"/>
  <c r="FF158" i="3"/>
  <c r="FE158" i="3"/>
  <c r="FO158" i="3" s="1"/>
  <c r="FD158" i="3"/>
  <c r="FC158" i="3"/>
  <c r="FB158" i="3"/>
  <c r="FA158" i="3"/>
  <c r="EZ158" i="3"/>
  <c r="EY158" i="3"/>
  <c r="EX158" i="3"/>
  <c r="EW158" i="3"/>
  <c r="EV158" i="3"/>
  <c r="EU158" i="3"/>
  <c r="ET158" i="3"/>
  <c r="ES158" i="3"/>
  <c r="ER158" i="3"/>
  <c r="EQ158" i="3"/>
  <c r="EP158" i="3"/>
  <c r="EO158" i="3"/>
  <c r="EN158" i="3"/>
  <c r="EM158" i="3"/>
  <c r="EL158" i="3"/>
  <c r="EK158" i="3"/>
  <c r="EJ158" i="3"/>
  <c r="EI158" i="3"/>
  <c r="EH158" i="3"/>
  <c r="EG158" i="3"/>
  <c r="EF158" i="3"/>
  <c r="EE158" i="3"/>
  <c r="ED158" i="3"/>
  <c r="EC158" i="3"/>
  <c r="EB158" i="3"/>
  <c r="EA158" i="3"/>
  <c r="DZ158" i="3"/>
  <c r="DY158" i="3"/>
  <c r="DX158" i="3"/>
  <c r="DV158" i="3"/>
  <c r="DU158" i="3"/>
  <c r="DT158" i="3"/>
  <c r="DS158" i="3"/>
  <c r="DR158" i="3"/>
  <c r="DQ158" i="3"/>
  <c r="DP158" i="3"/>
  <c r="DO158" i="3"/>
  <c r="DN158" i="3"/>
  <c r="DM158" i="3"/>
  <c r="DM158" i="3" a="1"/>
  <c r="DK158" i="3"/>
  <c r="DJ158" i="3"/>
  <c r="DI158" i="3"/>
  <c r="DH158" i="3"/>
  <c r="DG158" i="3"/>
  <c r="DF158" i="3"/>
  <c r="DE158" i="3"/>
  <c r="DD158" i="3"/>
  <c r="DC158" i="3"/>
  <c r="DB158" i="3"/>
  <c r="DA158" i="3"/>
  <c r="CV158" i="3"/>
  <c r="CU158" i="3"/>
  <c r="CT158" i="3"/>
  <c r="CS158" i="3"/>
  <c r="CR158" i="3"/>
  <c r="GM158" i="3" s="1"/>
  <c r="CQ158" i="3"/>
  <c r="CP158" i="3"/>
  <c r="GJ158" i="3" s="1"/>
  <c r="CO158" i="3"/>
  <c r="CN158" i="3"/>
  <c r="CM158" i="3"/>
  <c r="CL158" i="3"/>
  <c r="DW158" i="3" s="1"/>
  <c r="CI158" i="3"/>
  <c r="CX158" i="3" s="1"/>
  <c r="CH158" i="3"/>
  <c r="CW158" i="3" s="1"/>
  <c r="CG158" i="3" a="1"/>
  <c r="CG158" i="3" s="1"/>
  <c r="AW80" i="3"/>
  <c r="AV80" i="3"/>
  <c r="J80" i="3"/>
  <c r="G80" i="3"/>
  <c r="IV157" i="3"/>
  <c r="IP157" i="3"/>
  <c r="IO157" i="3"/>
  <c r="IL157" i="3"/>
  <c r="HX157" i="3" a="1"/>
  <c r="HX157" i="3" s="1"/>
  <c r="IW157" i="3" s="1"/>
  <c r="HW157" i="3" a="1"/>
  <c r="HW157" i="3" s="1"/>
  <c r="HV157" i="3"/>
  <c r="IU157" i="3" s="1"/>
  <c r="HV157" i="3" a="1"/>
  <c r="HU157" i="3" a="1"/>
  <c r="HU157" i="3" s="1"/>
  <c r="IT157" i="3" s="1"/>
  <c r="HT157" i="3" a="1"/>
  <c r="HT157" i="3" s="1"/>
  <c r="IS157" i="3" s="1"/>
  <c r="HS157" i="3" a="1"/>
  <c r="HS157" i="3" s="1"/>
  <c r="IR157" i="3" s="1"/>
  <c r="HR157" i="3"/>
  <c r="IQ157" i="3" s="1"/>
  <c r="HR157" i="3" a="1"/>
  <c r="HQ157" i="3" a="1"/>
  <c r="HQ157" i="3" s="1"/>
  <c r="HP157" i="3"/>
  <c r="HP157" i="3" a="1"/>
  <c r="HL157" i="3"/>
  <c r="HJ157" i="3"/>
  <c r="HH157" i="3"/>
  <c r="HI157" i="3" s="1"/>
  <c r="HB157" i="3"/>
  <c r="HA157" i="3"/>
  <c r="GZ157" i="3"/>
  <c r="GY157" i="3"/>
  <c r="GX157" i="3"/>
  <c r="GW157" i="3"/>
  <c r="GV157" i="3"/>
  <c r="GU157" i="3"/>
  <c r="GT157" i="3"/>
  <c r="GP157" i="3"/>
  <c r="GM157" i="3"/>
  <c r="GL157" i="3"/>
  <c r="GJ157" i="3"/>
  <c r="GK157" i="3" s="1"/>
  <c r="GI157" i="3"/>
  <c r="GH157" i="3"/>
  <c r="GG157" i="3"/>
  <c r="GF157" i="3"/>
  <c r="GE157" i="3"/>
  <c r="GD157" i="3"/>
  <c r="GC157" i="3"/>
  <c r="GB157" i="3"/>
  <c r="GA157" i="3"/>
  <c r="FZ157" i="3"/>
  <c r="FY157" i="3"/>
  <c r="FX157" i="3"/>
  <c r="FW157" i="3"/>
  <c r="FV157" i="3"/>
  <c r="FU157" i="3"/>
  <c r="FT157" i="3"/>
  <c r="FS157" i="3"/>
  <c r="FR157" i="3"/>
  <c r="FQ157" i="3"/>
  <c r="FO157" i="3"/>
  <c r="FN157" i="3"/>
  <c r="FL157" i="3"/>
  <c r="FK157" i="3"/>
  <c r="FJ157" i="3"/>
  <c r="FM157" i="3" s="1"/>
  <c r="FI157" i="3"/>
  <c r="FH157" i="3"/>
  <c r="FG157" i="3"/>
  <c r="FF157" i="3"/>
  <c r="FP157" i="3" s="1"/>
  <c r="FE157" i="3"/>
  <c r="FD157" i="3"/>
  <c r="FC157" i="3"/>
  <c r="FB157" i="3"/>
  <c r="FA157" i="3"/>
  <c r="EZ157" i="3"/>
  <c r="EY157" i="3"/>
  <c r="EX157" i="3"/>
  <c r="EW157" i="3"/>
  <c r="EV157" i="3"/>
  <c r="EU157" i="3"/>
  <c r="ET157" i="3"/>
  <c r="ES157" i="3"/>
  <c r="ER157" i="3"/>
  <c r="EQ157" i="3"/>
  <c r="EP157" i="3"/>
  <c r="EO157" i="3"/>
  <c r="EN157" i="3"/>
  <c r="EM157" i="3"/>
  <c r="EL157" i="3"/>
  <c r="EK157" i="3"/>
  <c r="EJ157" i="3"/>
  <c r="EI157" i="3"/>
  <c r="EH157" i="3"/>
  <c r="EG157" i="3"/>
  <c r="EF157" i="3"/>
  <c r="EE157" i="3"/>
  <c r="ED157" i="3"/>
  <c r="EC157" i="3"/>
  <c r="EB157" i="3"/>
  <c r="EA157" i="3"/>
  <c r="DZ157" i="3"/>
  <c r="DV157" i="3"/>
  <c r="DU157" i="3"/>
  <c r="DT157" i="3"/>
  <c r="DS157" i="3"/>
  <c r="DR157" i="3"/>
  <c r="DQ157" i="3"/>
  <c r="DP157" i="3"/>
  <c r="DO157" i="3"/>
  <c r="DN157" i="3"/>
  <c r="DK157" i="3"/>
  <c r="DJ157" i="3"/>
  <c r="DI157" i="3"/>
  <c r="DH157" i="3"/>
  <c r="DG157" i="3"/>
  <c r="DF157" i="3"/>
  <c r="DE157" i="3"/>
  <c r="DD157" i="3"/>
  <c r="DC157" i="3"/>
  <c r="DB157" i="3"/>
  <c r="DA157" i="3"/>
  <c r="CV157" i="3"/>
  <c r="CU157" i="3"/>
  <c r="CT157" i="3"/>
  <c r="CS157" i="3"/>
  <c r="GN157" i="3" s="1"/>
  <c r="CR157" i="3"/>
  <c r="CQ157" i="3"/>
  <c r="CP157" i="3"/>
  <c r="CO157" i="3"/>
  <c r="CN157" i="3"/>
  <c r="DY157" i="3" s="1"/>
  <c r="CM157" i="3"/>
  <c r="DX157" i="3" s="1"/>
  <c r="CL157" i="3"/>
  <c r="DW157" i="3" s="1"/>
  <c r="CG157" i="3"/>
  <c r="CG157" i="3" a="1"/>
  <c r="AW79" i="3"/>
  <c r="AV79" i="3"/>
  <c r="J79" i="3"/>
  <c r="G79" i="3"/>
  <c r="IU156" i="3"/>
  <c r="IP156" i="3"/>
  <c r="IO156" i="3"/>
  <c r="IN156" i="3"/>
  <c r="IX156" i="3" s="1"/>
  <c r="IM156" i="3"/>
  <c r="IL156" i="3"/>
  <c r="HX156" i="3"/>
  <c r="IW156" i="3" s="1"/>
  <c r="HX156" i="3" a="1"/>
  <c r="HW156" i="3" a="1"/>
  <c r="HW156" i="3" s="1"/>
  <c r="IV156" i="3" s="1"/>
  <c r="HV156" i="3" a="1"/>
  <c r="HV156" i="3" s="1"/>
  <c r="HU156" i="3" a="1"/>
  <c r="HU156" i="3" s="1"/>
  <c r="IT156" i="3" s="1"/>
  <c r="HT156" i="3" a="1"/>
  <c r="HT156" i="3" s="1"/>
  <c r="IS156" i="3" s="1"/>
  <c r="HS156" i="3" a="1"/>
  <c r="HS156" i="3" s="1"/>
  <c r="IR156" i="3" s="1"/>
  <c r="HR156" i="3"/>
  <c r="IQ156" i="3" s="1"/>
  <c r="HR156" i="3" a="1"/>
  <c r="HQ156" i="3" a="1"/>
  <c r="HQ156" i="3" s="1"/>
  <c r="HP156" i="3" a="1"/>
  <c r="HP156" i="3" s="1"/>
  <c r="HL156" i="3"/>
  <c r="HJ156" i="3"/>
  <c r="HH156" i="3"/>
  <c r="HC156" i="3"/>
  <c r="HB156" i="3"/>
  <c r="HA156" i="3"/>
  <c r="GZ156" i="3"/>
  <c r="GY156" i="3"/>
  <c r="GX156" i="3"/>
  <c r="GW156" i="3"/>
  <c r="GV156" i="3"/>
  <c r="GU156" i="3"/>
  <c r="GT156" i="3"/>
  <c r="GP156" i="3"/>
  <c r="GI156" i="3"/>
  <c r="GH156" i="3"/>
  <c r="GG156" i="3"/>
  <c r="GF156" i="3"/>
  <c r="GE156" i="3"/>
  <c r="GD156" i="3"/>
  <c r="GC156" i="3"/>
  <c r="GB156" i="3"/>
  <c r="GA156" i="3"/>
  <c r="FZ156" i="3"/>
  <c r="FY156" i="3"/>
  <c r="FX156" i="3"/>
  <c r="FW156" i="3"/>
  <c r="FV156" i="3"/>
  <c r="FU156" i="3"/>
  <c r="FT156" i="3"/>
  <c r="FS156" i="3"/>
  <c r="FR156" i="3"/>
  <c r="FQ156" i="3"/>
  <c r="FP156" i="3"/>
  <c r="FJ156" i="3"/>
  <c r="FM156" i="3" s="1"/>
  <c r="FI156" i="3"/>
  <c r="FL156" i="3" s="1"/>
  <c r="FH156" i="3"/>
  <c r="FK156" i="3" s="1"/>
  <c r="FG156" i="3"/>
  <c r="FF156" i="3"/>
  <c r="FE156" i="3"/>
  <c r="FD156" i="3"/>
  <c r="FC156" i="3"/>
  <c r="FB156" i="3"/>
  <c r="FA156" i="3"/>
  <c r="EZ156" i="3"/>
  <c r="EY156" i="3"/>
  <c r="EX156" i="3"/>
  <c r="EW156" i="3"/>
  <c r="EV156" i="3"/>
  <c r="EU156" i="3"/>
  <c r="ET156" i="3"/>
  <c r="ES156" i="3"/>
  <c r="ER156" i="3"/>
  <c r="EQ156" i="3"/>
  <c r="EP156" i="3"/>
  <c r="EO156" i="3"/>
  <c r="EN156" i="3"/>
  <c r="EM156" i="3"/>
  <c r="EL156" i="3"/>
  <c r="EK156" i="3"/>
  <c r="EJ156" i="3"/>
  <c r="EI156" i="3"/>
  <c r="EH156" i="3"/>
  <c r="EG156" i="3"/>
  <c r="EF156" i="3"/>
  <c r="EE156" i="3"/>
  <c r="ED156" i="3"/>
  <c r="EC156" i="3"/>
  <c r="EB156" i="3"/>
  <c r="EA156" i="3"/>
  <c r="DY156" i="3"/>
  <c r="DX156" i="3"/>
  <c r="DW156" i="3"/>
  <c r="DV156" i="3"/>
  <c r="DU156" i="3"/>
  <c r="DT156" i="3"/>
  <c r="DS156" i="3"/>
  <c r="DR156" i="3"/>
  <c r="DQ156" i="3"/>
  <c r="DP156" i="3"/>
  <c r="DO156" i="3"/>
  <c r="DN156" i="3"/>
  <c r="DM156" i="3" a="1"/>
  <c r="DM156" i="3" s="1"/>
  <c r="DL156" i="3"/>
  <c r="DK156" i="3"/>
  <c r="DJ156" i="3"/>
  <c r="DI156" i="3"/>
  <c r="DH156" i="3"/>
  <c r="DG156" i="3"/>
  <c r="DF156" i="3"/>
  <c r="DE156" i="3"/>
  <c r="DD156" i="3"/>
  <c r="DC156" i="3"/>
  <c r="DB156" i="3"/>
  <c r="DA156" i="3"/>
  <c r="CZ156" i="3"/>
  <c r="CV156" i="3"/>
  <c r="CU156" i="3"/>
  <c r="CT156" i="3"/>
  <c r="CS156" i="3"/>
  <c r="GN156" i="3" s="1"/>
  <c r="CR156" i="3"/>
  <c r="GM156" i="3" s="1"/>
  <c r="CQ156" i="3"/>
  <c r="GL156" i="3" s="1"/>
  <c r="CP156" i="3"/>
  <c r="GJ156" i="3" s="1"/>
  <c r="GK156" i="3" s="1"/>
  <c r="CO156" i="3"/>
  <c r="DZ156" i="3" s="1"/>
  <c r="CN156" i="3"/>
  <c r="CM156" i="3"/>
  <c r="CL156" i="3"/>
  <c r="CK156" i="3"/>
  <c r="CG156" i="3" a="1"/>
  <c r="CG156" i="3" s="1"/>
  <c r="AW78" i="3"/>
  <c r="AV78" i="3"/>
  <c r="J78" i="3"/>
  <c r="HI156" i="3" s="1"/>
  <c r="G78" i="3"/>
  <c r="IW155" i="3"/>
  <c r="IV155" i="3"/>
  <c r="IO155" i="3"/>
  <c r="IL155" i="3"/>
  <c r="HX155" i="3" a="1"/>
  <c r="HX155" i="3" s="1"/>
  <c r="HW155" i="3" a="1"/>
  <c r="HW155" i="3" s="1"/>
  <c r="HV155" i="3"/>
  <c r="IU155" i="3" s="1"/>
  <c r="HV155" i="3" a="1"/>
  <c r="HU155" i="3" a="1"/>
  <c r="HU155" i="3" s="1"/>
  <c r="IT155" i="3" s="1"/>
  <c r="HT155" i="3" a="1"/>
  <c r="HT155" i="3" s="1"/>
  <c r="IS155" i="3" s="1"/>
  <c r="HS155" i="3"/>
  <c r="IR155" i="3" s="1"/>
  <c r="HS155" i="3" a="1"/>
  <c r="HR155" i="3" a="1"/>
  <c r="HR155" i="3" s="1"/>
  <c r="IQ155" i="3" s="1"/>
  <c r="HQ155" i="3" a="1"/>
  <c r="HQ155" i="3" s="1"/>
  <c r="IP155" i="3" s="1"/>
  <c r="HP155" i="3"/>
  <c r="HP155" i="3" a="1"/>
  <c r="HL155" i="3"/>
  <c r="HJ155" i="3"/>
  <c r="HH155" i="3"/>
  <c r="HB155" i="3"/>
  <c r="HA155" i="3"/>
  <c r="GZ155" i="3"/>
  <c r="GY155" i="3"/>
  <c r="GX155" i="3"/>
  <c r="GW155" i="3"/>
  <c r="GV155" i="3"/>
  <c r="GU155" i="3"/>
  <c r="GT155" i="3"/>
  <c r="GP155" i="3"/>
  <c r="GJ155" i="3"/>
  <c r="GK155" i="3" s="1"/>
  <c r="GI155" i="3"/>
  <c r="GH155" i="3"/>
  <c r="GG155" i="3"/>
  <c r="GF155" i="3"/>
  <c r="GE155" i="3"/>
  <c r="GD155" i="3"/>
  <c r="GC155" i="3"/>
  <c r="GB155" i="3"/>
  <c r="GA155" i="3"/>
  <c r="FZ155" i="3"/>
  <c r="FY155" i="3"/>
  <c r="FX155" i="3"/>
  <c r="FW155" i="3"/>
  <c r="FV155" i="3"/>
  <c r="FU155" i="3"/>
  <c r="FT155" i="3"/>
  <c r="FS155" i="3"/>
  <c r="FR155" i="3"/>
  <c r="FQ155" i="3"/>
  <c r="FJ155" i="3"/>
  <c r="FI155" i="3"/>
  <c r="FH155" i="3"/>
  <c r="FK155" i="3" s="1"/>
  <c r="FG155" i="3"/>
  <c r="FF155" i="3"/>
  <c r="FP155" i="3" s="1"/>
  <c r="FE155" i="3"/>
  <c r="FD155" i="3"/>
  <c r="FC155" i="3"/>
  <c r="FB155" i="3"/>
  <c r="FA155" i="3"/>
  <c r="EZ155" i="3"/>
  <c r="EY155" i="3"/>
  <c r="EX155" i="3"/>
  <c r="EW155" i="3"/>
  <c r="EV155" i="3"/>
  <c r="EU155" i="3"/>
  <c r="ET155" i="3"/>
  <c r="ES155" i="3"/>
  <c r="ER155" i="3"/>
  <c r="EQ155" i="3"/>
  <c r="EP155" i="3"/>
  <c r="EO155" i="3"/>
  <c r="EN155" i="3"/>
  <c r="EM155" i="3"/>
  <c r="EL155" i="3"/>
  <c r="EK155" i="3"/>
  <c r="EJ155" i="3"/>
  <c r="EI155" i="3"/>
  <c r="EH155" i="3"/>
  <c r="EG155" i="3"/>
  <c r="EF155" i="3"/>
  <c r="EE155" i="3"/>
  <c r="ED155" i="3"/>
  <c r="EC155" i="3"/>
  <c r="EB155" i="3"/>
  <c r="EA155" i="3"/>
  <c r="DV155" i="3"/>
  <c r="DU155" i="3"/>
  <c r="DT155" i="3"/>
  <c r="DS155" i="3"/>
  <c r="DR155" i="3"/>
  <c r="DQ155" i="3"/>
  <c r="DP155" i="3"/>
  <c r="DO155" i="3"/>
  <c r="DN155" i="3"/>
  <c r="DK155" i="3"/>
  <c r="DJ155" i="3"/>
  <c r="DI155" i="3"/>
  <c r="DH155" i="3"/>
  <c r="DG155" i="3"/>
  <c r="DF155" i="3"/>
  <c r="DE155" i="3"/>
  <c r="DD155" i="3"/>
  <c r="DC155" i="3"/>
  <c r="DB155" i="3"/>
  <c r="DA155" i="3"/>
  <c r="CV155" i="3"/>
  <c r="CU155" i="3"/>
  <c r="CT155" i="3"/>
  <c r="CS155" i="3"/>
  <c r="GN155" i="3" s="1"/>
  <c r="CR155" i="3"/>
  <c r="GM155" i="3" s="1"/>
  <c r="CQ155" i="3"/>
  <c r="GL155" i="3" s="1"/>
  <c r="CP155" i="3"/>
  <c r="CO155" i="3"/>
  <c r="DZ155" i="3" s="1"/>
  <c r="CN155" i="3"/>
  <c r="DY155" i="3" s="1"/>
  <c r="CM155" i="3"/>
  <c r="DX155" i="3" s="1"/>
  <c r="CL155" i="3"/>
  <c r="DW155" i="3" s="1"/>
  <c r="CG155" i="3" a="1"/>
  <c r="CG155" i="3" s="1"/>
  <c r="AW77" i="3"/>
  <c r="AV77" i="3"/>
  <c r="J77" i="3"/>
  <c r="G77" i="3"/>
  <c r="IL154" i="3"/>
  <c r="HX154" i="3"/>
  <c r="IW154" i="3" s="1"/>
  <c r="HX154" i="3" a="1"/>
  <c r="HW154" i="3" a="1"/>
  <c r="HW154" i="3" s="1"/>
  <c r="IV154" i="3" s="1"/>
  <c r="HV154" i="3" a="1"/>
  <c r="HV154" i="3" s="1"/>
  <c r="IU154" i="3" s="1"/>
  <c r="HU154" i="3"/>
  <c r="IT154" i="3" s="1"/>
  <c r="HU154" i="3" a="1"/>
  <c r="HT154" i="3" a="1"/>
  <c r="HT154" i="3" s="1"/>
  <c r="IS154" i="3" s="1"/>
  <c r="HS154" i="3" a="1"/>
  <c r="HS154" i="3" s="1"/>
  <c r="IR154" i="3" s="1"/>
  <c r="HR154" i="3"/>
  <c r="IQ154" i="3" s="1"/>
  <c r="HR154" i="3" a="1"/>
  <c r="HQ154" i="3" a="1"/>
  <c r="HQ154" i="3" s="1"/>
  <c r="IP154" i="3" s="1"/>
  <c r="HP154" i="3" a="1"/>
  <c r="HP154" i="3" s="1"/>
  <c r="IO154" i="3" s="1"/>
  <c r="HL154" i="3"/>
  <c r="HJ154" i="3"/>
  <c r="HH154" i="3"/>
  <c r="HB154" i="3"/>
  <c r="HA154" i="3"/>
  <c r="GZ154" i="3"/>
  <c r="GY154" i="3"/>
  <c r="GX154" i="3"/>
  <c r="GW154" i="3"/>
  <c r="GV154" i="3"/>
  <c r="GU154" i="3"/>
  <c r="GT154" i="3"/>
  <c r="GP154" i="3"/>
  <c r="GI154" i="3"/>
  <c r="GH154" i="3"/>
  <c r="GG154" i="3"/>
  <c r="GF154" i="3"/>
  <c r="GE154" i="3"/>
  <c r="GD154" i="3"/>
  <c r="GC154" i="3"/>
  <c r="GB154" i="3"/>
  <c r="GA154" i="3"/>
  <c r="FZ154" i="3"/>
  <c r="FY154" i="3"/>
  <c r="FX154" i="3"/>
  <c r="FW154" i="3"/>
  <c r="FV154" i="3"/>
  <c r="FU154" i="3"/>
  <c r="FT154" i="3"/>
  <c r="FS154" i="3"/>
  <c r="FR154" i="3"/>
  <c r="FQ154" i="3"/>
  <c r="FJ154" i="3"/>
  <c r="FI154" i="3"/>
  <c r="FH154" i="3"/>
  <c r="FG154" i="3"/>
  <c r="FO154" i="3" s="1"/>
  <c r="FF154" i="3"/>
  <c r="FP154" i="3" s="1"/>
  <c r="FE154" i="3"/>
  <c r="FN154" i="3" s="1"/>
  <c r="FD154" i="3"/>
  <c r="FC154" i="3"/>
  <c r="FB154" i="3"/>
  <c r="FA154" i="3"/>
  <c r="EZ154" i="3"/>
  <c r="EY154" i="3"/>
  <c r="EX154" i="3"/>
  <c r="EW154" i="3"/>
  <c r="EV154" i="3"/>
  <c r="EU154" i="3"/>
  <c r="ET154" i="3"/>
  <c r="ES154" i="3"/>
  <c r="ER154" i="3"/>
  <c r="EQ154" i="3"/>
  <c r="EP154" i="3"/>
  <c r="EO154" i="3"/>
  <c r="EN154" i="3"/>
  <c r="EM154" i="3"/>
  <c r="EL154" i="3"/>
  <c r="EK154" i="3"/>
  <c r="EJ154" i="3"/>
  <c r="EI154" i="3"/>
  <c r="EH154" i="3"/>
  <c r="EG154" i="3"/>
  <c r="EF154" i="3"/>
  <c r="EE154" i="3"/>
  <c r="ED154" i="3"/>
  <c r="EC154" i="3"/>
  <c r="EB154" i="3"/>
  <c r="EA154" i="3"/>
  <c r="DV154" i="3"/>
  <c r="DU154" i="3"/>
  <c r="DT154" i="3"/>
  <c r="DS154" i="3"/>
  <c r="DR154" i="3"/>
  <c r="DQ154" i="3"/>
  <c r="DP154" i="3"/>
  <c r="DO154" i="3"/>
  <c r="DN154" i="3"/>
  <c r="DK154" i="3"/>
  <c r="DJ154" i="3"/>
  <c r="DI154" i="3"/>
  <c r="DH154" i="3"/>
  <c r="DG154" i="3"/>
  <c r="DF154" i="3"/>
  <c r="DE154" i="3"/>
  <c r="DD154" i="3"/>
  <c r="DC154" i="3"/>
  <c r="DB154" i="3"/>
  <c r="DA154" i="3"/>
  <c r="CV154" i="3"/>
  <c r="CU154" i="3"/>
  <c r="CT154" i="3"/>
  <c r="CS154" i="3"/>
  <c r="GN154" i="3" s="1"/>
  <c r="CR154" i="3"/>
  <c r="GM154" i="3" s="1"/>
  <c r="CQ154" i="3"/>
  <c r="GL154" i="3" s="1"/>
  <c r="CP154" i="3"/>
  <c r="GJ154" i="3" s="1"/>
  <c r="GK154" i="3" s="1"/>
  <c r="CO154" i="3"/>
  <c r="DZ154" i="3" s="1"/>
  <c r="CN154" i="3"/>
  <c r="DY154" i="3" s="1"/>
  <c r="CM154" i="3"/>
  <c r="DX154" i="3" s="1"/>
  <c r="CL154" i="3"/>
  <c r="DW154" i="3" s="1"/>
  <c r="CG154" i="3" a="1"/>
  <c r="CG154" i="3" s="1"/>
  <c r="AW76" i="3"/>
  <c r="AV76" i="3"/>
  <c r="J76" i="3"/>
  <c r="G76" i="3"/>
  <c r="IU153" i="3"/>
  <c r="IQ153" i="3"/>
  <c r="IP153" i="3"/>
  <c r="IL153" i="3"/>
  <c r="HX153" i="3" a="1"/>
  <c r="HX153" i="3" s="1"/>
  <c r="IW153" i="3" s="1"/>
  <c r="HW153" i="3"/>
  <c r="IV153" i="3" s="1"/>
  <c r="HW153" i="3" a="1"/>
  <c r="HV153" i="3" a="1"/>
  <c r="HV153" i="3" s="1"/>
  <c r="HU153" i="3" a="1"/>
  <c r="HU153" i="3" s="1"/>
  <c r="HT153" i="3"/>
  <c r="IS153" i="3" s="1"/>
  <c r="HT153" i="3" a="1"/>
  <c r="HS153" i="3" a="1"/>
  <c r="HS153" i="3" s="1"/>
  <c r="IR153" i="3" s="1"/>
  <c r="HR153" i="3" a="1"/>
  <c r="HR153" i="3" s="1"/>
  <c r="HQ153" i="3"/>
  <c r="HQ153" i="3" a="1"/>
  <c r="HP153" i="3" a="1"/>
  <c r="HP153" i="3" s="1"/>
  <c r="IO153" i="3" s="1"/>
  <c r="HL153" i="3"/>
  <c r="HJ153" i="3"/>
  <c r="HH153" i="3"/>
  <c r="HB153" i="3"/>
  <c r="HA153" i="3"/>
  <c r="GZ153" i="3"/>
  <c r="GY153" i="3"/>
  <c r="GX153" i="3"/>
  <c r="GW153" i="3"/>
  <c r="GV153" i="3"/>
  <c r="GU153" i="3"/>
  <c r="GT153" i="3"/>
  <c r="HC153" i="3" s="1"/>
  <c r="GP153" i="3"/>
  <c r="GI153" i="3"/>
  <c r="GH153" i="3"/>
  <c r="GG153" i="3"/>
  <c r="GF153" i="3"/>
  <c r="GE153" i="3"/>
  <c r="GD153" i="3"/>
  <c r="GC153" i="3"/>
  <c r="GB153" i="3"/>
  <c r="GA153" i="3"/>
  <c r="FZ153" i="3"/>
  <c r="FY153" i="3"/>
  <c r="FX153" i="3"/>
  <c r="FW153" i="3"/>
  <c r="FV153" i="3"/>
  <c r="FU153" i="3"/>
  <c r="FT153" i="3"/>
  <c r="FS153" i="3"/>
  <c r="FR153" i="3"/>
  <c r="FQ153" i="3"/>
  <c r="FP153" i="3"/>
  <c r="FN153" i="3"/>
  <c r="FJ153" i="3"/>
  <c r="FM153" i="3" s="1"/>
  <c r="FI153" i="3"/>
  <c r="FL153" i="3" s="1"/>
  <c r="FH153" i="3"/>
  <c r="FK153" i="3" s="1"/>
  <c r="FG153" i="3"/>
  <c r="FF153" i="3"/>
  <c r="FE153" i="3"/>
  <c r="FD153" i="3"/>
  <c r="FC153" i="3"/>
  <c r="FB153" i="3"/>
  <c r="FA153" i="3"/>
  <c r="EZ153" i="3"/>
  <c r="EY153" i="3"/>
  <c r="EX153" i="3"/>
  <c r="EW153" i="3"/>
  <c r="EV153" i="3"/>
  <c r="EU153" i="3"/>
  <c r="ET153" i="3"/>
  <c r="ES153" i="3"/>
  <c r="ER153" i="3"/>
  <c r="EQ153" i="3"/>
  <c r="EP153" i="3"/>
  <c r="EO153" i="3"/>
  <c r="EN153" i="3"/>
  <c r="EM153" i="3"/>
  <c r="EL153" i="3"/>
  <c r="EK153" i="3"/>
  <c r="EJ153" i="3"/>
  <c r="EI153" i="3"/>
  <c r="EH153" i="3"/>
  <c r="EG153" i="3"/>
  <c r="EF153" i="3"/>
  <c r="EE153" i="3"/>
  <c r="ED153" i="3"/>
  <c r="EC153" i="3"/>
  <c r="EB153" i="3"/>
  <c r="EA153" i="3"/>
  <c r="DX153" i="3"/>
  <c r="DW153" i="3"/>
  <c r="DV153" i="3"/>
  <c r="DU153" i="3"/>
  <c r="DT153" i="3"/>
  <c r="DS153" i="3"/>
  <c r="DR153" i="3"/>
  <c r="DQ153" i="3"/>
  <c r="DP153" i="3"/>
  <c r="DO153" i="3"/>
  <c r="DN153" i="3"/>
  <c r="DL153" i="3"/>
  <c r="DK153" i="3"/>
  <c r="DJ153" i="3"/>
  <c r="DI153" i="3"/>
  <c r="DH153" i="3"/>
  <c r="DG153" i="3"/>
  <c r="DF153" i="3"/>
  <c r="DE153" i="3"/>
  <c r="DD153" i="3"/>
  <c r="DC153" i="3"/>
  <c r="DB153" i="3"/>
  <c r="DA153" i="3"/>
  <c r="CV153" i="3"/>
  <c r="CU153" i="3"/>
  <c r="CT153" i="3"/>
  <c r="CS153" i="3"/>
  <c r="GN153" i="3" s="1"/>
  <c r="CR153" i="3"/>
  <c r="GM153" i="3" s="1"/>
  <c r="CQ153" i="3"/>
  <c r="GL153" i="3" s="1"/>
  <c r="CP153" i="3"/>
  <c r="GJ153" i="3" s="1"/>
  <c r="GK153" i="3" s="1"/>
  <c r="CO153" i="3"/>
  <c r="DZ153" i="3" s="1"/>
  <c r="CN153" i="3"/>
  <c r="DY153" i="3" s="1"/>
  <c r="CM153" i="3"/>
  <c r="CL153" i="3"/>
  <c r="CK153" i="3"/>
  <c r="CZ153" i="3" s="1"/>
  <c r="CI153" i="3"/>
  <c r="CX153" i="3" s="1"/>
  <c r="CH153" i="3"/>
  <c r="CW153" i="3" s="1"/>
  <c r="CG153" i="3" a="1"/>
  <c r="CG153" i="3" s="1"/>
  <c r="AW75" i="3"/>
  <c r="AV75" i="3"/>
  <c r="J75" i="3"/>
  <c r="HI153" i="3" s="1"/>
  <c r="G75" i="3"/>
  <c r="IV152" i="3"/>
  <c r="IT152" i="3"/>
  <c r="IR152" i="3"/>
  <c r="IQ152" i="3"/>
  <c r="IP152" i="3"/>
  <c r="IL152" i="3"/>
  <c r="HX152" i="3" a="1"/>
  <c r="HX152" i="3" s="1"/>
  <c r="IW152" i="3" s="1"/>
  <c r="HW152" i="3" a="1"/>
  <c r="HW152" i="3" s="1"/>
  <c r="HV152" i="3" a="1"/>
  <c r="HV152" i="3" s="1"/>
  <c r="IU152" i="3" s="1"/>
  <c r="HU152" i="3"/>
  <c r="HU152" i="3" a="1"/>
  <c r="HT152" i="3" a="1"/>
  <c r="HT152" i="3" s="1"/>
  <c r="IS152" i="3" s="1"/>
  <c r="HS152" i="3"/>
  <c r="HS152" i="3" a="1"/>
  <c r="HR152" i="3" a="1"/>
  <c r="HR152" i="3" s="1"/>
  <c r="HQ152" i="3" a="1"/>
  <c r="HQ152" i="3" s="1"/>
  <c r="HP152" i="3" a="1"/>
  <c r="HP152" i="3" s="1"/>
  <c r="IO152" i="3" s="1"/>
  <c r="HL152" i="3"/>
  <c r="HJ152" i="3"/>
  <c r="HH152" i="3"/>
  <c r="HB152" i="3"/>
  <c r="HA152" i="3"/>
  <c r="GZ152" i="3"/>
  <c r="GY152" i="3"/>
  <c r="GX152" i="3"/>
  <c r="GW152" i="3"/>
  <c r="GV152" i="3"/>
  <c r="GU152" i="3"/>
  <c r="GT152" i="3"/>
  <c r="GP152" i="3"/>
  <c r="GI152" i="3"/>
  <c r="GH152" i="3"/>
  <c r="GG152" i="3"/>
  <c r="GF152" i="3"/>
  <c r="GE152" i="3"/>
  <c r="GD152" i="3"/>
  <c r="GC152" i="3"/>
  <c r="GB152" i="3"/>
  <c r="GA152" i="3"/>
  <c r="FZ152" i="3"/>
  <c r="FY152" i="3"/>
  <c r="FX152" i="3"/>
  <c r="FW152" i="3"/>
  <c r="FV152" i="3"/>
  <c r="FU152" i="3"/>
  <c r="FT152" i="3"/>
  <c r="FS152" i="3"/>
  <c r="FR152" i="3"/>
  <c r="FQ152" i="3"/>
  <c r="FO152" i="3"/>
  <c r="FM152" i="3"/>
  <c r="FJ152" i="3"/>
  <c r="FI152" i="3"/>
  <c r="FL152" i="3" s="1"/>
  <c r="FH152" i="3"/>
  <c r="FK152" i="3" s="1"/>
  <c r="FG152" i="3"/>
  <c r="FF152" i="3"/>
  <c r="FP152" i="3" s="1"/>
  <c r="FE152" i="3"/>
  <c r="FN152" i="3" s="1"/>
  <c r="FD152" i="3"/>
  <c r="FC152" i="3"/>
  <c r="FB152" i="3"/>
  <c r="FA152" i="3"/>
  <c r="EZ152" i="3"/>
  <c r="EY152" i="3"/>
  <c r="EX152" i="3"/>
  <c r="EW152" i="3"/>
  <c r="EV152" i="3"/>
  <c r="EU152" i="3"/>
  <c r="ET152" i="3"/>
  <c r="ES152" i="3"/>
  <c r="ER152" i="3"/>
  <c r="EQ152" i="3"/>
  <c r="EP152" i="3"/>
  <c r="EO152" i="3"/>
  <c r="EN152" i="3"/>
  <c r="EM152" i="3"/>
  <c r="EL152" i="3"/>
  <c r="EK152" i="3"/>
  <c r="EJ152" i="3"/>
  <c r="EI152" i="3"/>
  <c r="EH152" i="3"/>
  <c r="EG152" i="3"/>
  <c r="EF152" i="3"/>
  <c r="EE152" i="3"/>
  <c r="ED152" i="3"/>
  <c r="EC152" i="3"/>
  <c r="EB152" i="3"/>
  <c r="EA152" i="3"/>
  <c r="DV152" i="3"/>
  <c r="DU152" i="3"/>
  <c r="DT152" i="3"/>
  <c r="DS152" i="3"/>
  <c r="DR152" i="3"/>
  <c r="DQ152" i="3"/>
  <c r="DP152" i="3"/>
  <c r="DO152" i="3"/>
  <c r="DN152" i="3"/>
  <c r="DK152" i="3"/>
  <c r="DJ152" i="3"/>
  <c r="DI152" i="3"/>
  <c r="DH152" i="3"/>
  <c r="DG152" i="3"/>
  <c r="DF152" i="3"/>
  <c r="DE152" i="3"/>
  <c r="DD152" i="3"/>
  <c r="DC152" i="3"/>
  <c r="DB152" i="3"/>
  <c r="DA152" i="3"/>
  <c r="CV152" i="3"/>
  <c r="CU152" i="3"/>
  <c r="CT152" i="3"/>
  <c r="CS152" i="3"/>
  <c r="GN152" i="3" s="1"/>
  <c r="CR152" i="3"/>
  <c r="GM152" i="3" s="1"/>
  <c r="CQ152" i="3"/>
  <c r="GL152" i="3" s="1"/>
  <c r="CP152" i="3"/>
  <c r="GJ152" i="3" s="1"/>
  <c r="GK152" i="3" s="1"/>
  <c r="CO152" i="3"/>
  <c r="DZ152" i="3" s="1"/>
  <c r="CN152" i="3"/>
  <c r="DY152" i="3" s="1"/>
  <c r="CM152" i="3"/>
  <c r="DX152" i="3" s="1"/>
  <c r="CL152" i="3"/>
  <c r="DW152" i="3" s="1"/>
  <c r="CG152" i="3"/>
  <c r="CG152" i="3" a="1"/>
  <c r="AW74" i="3"/>
  <c r="AV74" i="3"/>
  <c r="J74" i="3"/>
  <c r="G74" i="3"/>
  <c r="IO151" i="3"/>
  <c r="IL151" i="3"/>
  <c r="HX151" i="3"/>
  <c r="IW151" i="3" s="1"/>
  <c r="HX151" i="3" a="1"/>
  <c r="HW151" i="3" a="1"/>
  <c r="HW151" i="3" s="1"/>
  <c r="IV151" i="3" s="1"/>
  <c r="HV151" i="3" a="1"/>
  <c r="HV151" i="3" s="1"/>
  <c r="IU151" i="3" s="1"/>
  <c r="HU151" i="3" a="1"/>
  <c r="HU151" i="3" s="1"/>
  <c r="IT151" i="3" s="1"/>
  <c r="HT151" i="3" a="1"/>
  <c r="HT151" i="3" s="1"/>
  <c r="IS151" i="3" s="1"/>
  <c r="HS151" i="3" a="1"/>
  <c r="HS151" i="3" s="1"/>
  <c r="IR151" i="3" s="1"/>
  <c r="HR151" i="3"/>
  <c r="IQ151" i="3" s="1"/>
  <c r="HR151" i="3" a="1"/>
  <c r="HQ151" i="3" a="1"/>
  <c r="HQ151" i="3" s="1"/>
  <c r="IP151" i="3" s="1"/>
  <c r="HP151" i="3"/>
  <c r="HP151" i="3" a="1"/>
  <c r="HL151" i="3"/>
  <c r="HJ151" i="3"/>
  <c r="HH151" i="3"/>
  <c r="HB151" i="3"/>
  <c r="HC151" i="3" s="1"/>
  <c r="HA151" i="3"/>
  <c r="GZ151" i="3"/>
  <c r="GY151" i="3"/>
  <c r="GX151" i="3"/>
  <c r="GW151" i="3"/>
  <c r="GV151" i="3"/>
  <c r="GU151" i="3"/>
  <c r="GT151" i="3"/>
  <c r="GP151" i="3"/>
  <c r="GM151" i="3"/>
  <c r="GI151" i="3"/>
  <c r="GH151" i="3"/>
  <c r="GG151" i="3"/>
  <c r="GF151" i="3"/>
  <c r="GE151" i="3"/>
  <c r="GD151" i="3"/>
  <c r="GC151" i="3"/>
  <c r="GB151" i="3"/>
  <c r="GA151" i="3"/>
  <c r="FZ151" i="3"/>
  <c r="FY151" i="3"/>
  <c r="FX151" i="3"/>
  <c r="FW151" i="3"/>
  <c r="FV151" i="3"/>
  <c r="FU151" i="3"/>
  <c r="FT151" i="3"/>
  <c r="FS151" i="3"/>
  <c r="FR151" i="3"/>
  <c r="FQ151" i="3"/>
  <c r="FO151" i="3"/>
  <c r="FJ151" i="3"/>
  <c r="FI151" i="3"/>
  <c r="FH151" i="3"/>
  <c r="FG151" i="3"/>
  <c r="FF151" i="3"/>
  <c r="FE151" i="3"/>
  <c r="FD151" i="3"/>
  <c r="FC151" i="3"/>
  <c r="FB151" i="3"/>
  <c r="FA151" i="3"/>
  <c r="EZ151" i="3"/>
  <c r="EY151" i="3"/>
  <c r="EX151" i="3"/>
  <c r="EW151" i="3"/>
  <c r="EV151" i="3"/>
  <c r="EU151" i="3"/>
  <c r="ET151" i="3"/>
  <c r="ES151" i="3"/>
  <c r="ER151" i="3"/>
  <c r="EQ151" i="3"/>
  <c r="EP151" i="3"/>
  <c r="EO151" i="3"/>
  <c r="EN151" i="3"/>
  <c r="EM151" i="3"/>
  <c r="EL151" i="3"/>
  <c r="EK151" i="3"/>
  <c r="EJ151" i="3"/>
  <c r="EI151" i="3"/>
  <c r="EH151" i="3"/>
  <c r="EG151" i="3"/>
  <c r="EF151" i="3"/>
  <c r="EE151" i="3"/>
  <c r="ED151" i="3"/>
  <c r="EC151" i="3"/>
  <c r="EB151" i="3"/>
  <c r="EA151" i="3"/>
  <c r="DZ151" i="3"/>
  <c r="DY151" i="3"/>
  <c r="DW151" i="3"/>
  <c r="DV151" i="3"/>
  <c r="DU151" i="3"/>
  <c r="DT151" i="3"/>
  <c r="DS151" i="3"/>
  <c r="DR151" i="3"/>
  <c r="DQ151" i="3"/>
  <c r="DP151" i="3"/>
  <c r="DO151" i="3"/>
  <c r="DN151" i="3"/>
  <c r="DK151" i="3"/>
  <c r="DJ151" i="3"/>
  <c r="DI151" i="3"/>
  <c r="DH151" i="3"/>
  <c r="DG151" i="3"/>
  <c r="DF151" i="3"/>
  <c r="DE151" i="3"/>
  <c r="DD151" i="3"/>
  <c r="DC151" i="3"/>
  <c r="DB151" i="3"/>
  <c r="DA151" i="3"/>
  <c r="CV151" i="3"/>
  <c r="CU151" i="3"/>
  <c r="CT151" i="3"/>
  <c r="CS151" i="3"/>
  <c r="GN151" i="3" s="1"/>
  <c r="CR151" i="3"/>
  <c r="CQ151" i="3"/>
  <c r="GL151" i="3" s="1"/>
  <c r="CP151" i="3"/>
  <c r="GJ151" i="3" s="1"/>
  <c r="GK151" i="3" s="1"/>
  <c r="CO151" i="3"/>
  <c r="CN151" i="3"/>
  <c r="CM151" i="3"/>
  <c r="DX151" i="3" s="1"/>
  <c r="CL151" i="3"/>
  <c r="CG151" i="3" a="1"/>
  <c r="CG151" i="3" s="1"/>
  <c r="AW73" i="3"/>
  <c r="AV73" i="3"/>
  <c r="J73" i="3"/>
  <c r="G73" i="3"/>
  <c r="IV150" i="3"/>
  <c r="IS150" i="3"/>
  <c r="IR150" i="3"/>
  <c r="IQ150" i="3"/>
  <c r="IO150" i="3"/>
  <c r="IL150" i="3"/>
  <c r="HX150" i="3" a="1"/>
  <c r="HX150" i="3" s="1"/>
  <c r="IW150" i="3" s="1"/>
  <c r="HW150" i="3"/>
  <c r="HW150" i="3" a="1"/>
  <c r="HV150" i="3" a="1"/>
  <c r="HV150" i="3" s="1"/>
  <c r="IU150" i="3" s="1"/>
  <c r="HU150" i="3" a="1"/>
  <c r="HU150" i="3" s="1"/>
  <c r="IT150" i="3" s="1"/>
  <c r="HT150" i="3"/>
  <c r="HT150" i="3" a="1"/>
  <c r="HS150" i="3" a="1"/>
  <c r="HS150" i="3" s="1"/>
  <c r="HR150" i="3" a="1"/>
  <c r="HR150" i="3" s="1"/>
  <c r="HQ150" i="3" a="1"/>
  <c r="HQ150" i="3" s="1"/>
  <c r="IP150" i="3" s="1"/>
  <c r="HP150" i="3"/>
  <c r="HP150" i="3" a="1"/>
  <c r="HL150" i="3"/>
  <c r="HJ150" i="3"/>
  <c r="HH150" i="3"/>
  <c r="HB150" i="3"/>
  <c r="HC150" i="3" s="1"/>
  <c r="HA150" i="3"/>
  <c r="GZ150" i="3"/>
  <c r="GY150" i="3"/>
  <c r="GX150" i="3"/>
  <c r="GW150" i="3"/>
  <c r="GV150" i="3"/>
  <c r="GU150" i="3"/>
  <c r="GT150" i="3"/>
  <c r="GP150" i="3"/>
  <c r="GN150" i="3"/>
  <c r="GM150" i="3"/>
  <c r="GL150" i="3"/>
  <c r="GJ150" i="3"/>
  <c r="GK150" i="3" s="1"/>
  <c r="GI150" i="3"/>
  <c r="GH150" i="3"/>
  <c r="GG150" i="3"/>
  <c r="GF150" i="3"/>
  <c r="GE150" i="3"/>
  <c r="GD150" i="3"/>
  <c r="GC150" i="3"/>
  <c r="GB150" i="3"/>
  <c r="GA150" i="3"/>
  <c r="FZ150" i="3"/>
  <c r="FY150" i="3"/>
  <c r="FX150" i="3"/>
  <c r="FW150" i="3"/>
  <c r="FV150" i="3"/>
  <c r="FU150" i="3"/>
  <c r="FT150" i="3"/>
  <c r="FS150" i="3"/>
  <c r="FR150" i="3"/>
  <c r="FQ150" i="3"/>
  <c r="FP150" i="3"/>
  <c r="FO150" i="3"/>
  <c r="FN150" i="3"/>
  <c r="FM150" i="3"/>
  <c r="FL150" i="3"/>
  <c r="FK150" i="3"/>
  <c r="FJ150" i="3"/>
  <c r="FI150" i="3"/>
  <c r="FH150" i="3"/>
  <c r="FG150" i="3"/>
  <c r="FF150" i="3"/>
  <c r="FE150" i="3"/>
  <c r="FD150" i="3"/>
  <c r="FC150" i="3"/>
  <c r="FB150" i="3"/>
  <c r="FA150" i="3"/>
  <c r="EZ150" i="3"/>
  <c r="EY150" i="3"/>
  <c r="EX150" i="3"/>
  <c r="EW150" i="3"/>
  <c r="EV150" i="3"/>
  <c r="EU150" i="3"/>
  <c r="ET150" i="3"/>
  <c r="ES150" i="3"/>
  <c r="ER150" i="3"/>
  <c r="EQ150" i="3"/>
  <c r="EP150" i="3"/>
  <c r="EO150" i="3"/>
  <c r="EN150" i="3"/>
  <c r="EM150" i="3"/>
  <c r="EL150" i="3"/>
  <c r="EK150" i="3"/>
  <c r="EJ150" i="3"/>
  <c r="EI150" i="3"/>
  <c r="EH150" i="3"/>
  <c r="EG150" i="3"/>
  <c r="EF150" i="3"/>
  <c r="EE150" i="3"/>
  <c r="ED150" i="3"/>
  <c r="EC150" i="3"/>
  <c r="EB150" i="3"/>
  <c r="EA150" i="3"/>
  <c r="DV150" i="3"/>
  <c r="DU150" i="3"/>
  <c r="DT150" i="3"/>
  <c r="DS150" i="3"/>
  <c r="DR150" i="3"/>
  <c r="DQ150" i="3"/>
  <c r="DP150" i="3"/>
  <c r="DO150" i="3"/>
  <c r="DN150" i="3"/>
  <c r="DK150" i="3"/>
  <c r="DJ150" i="3"/>
  <c r="DI150" i="3"/>
  <c r="DH150" i="3"/>
  <c r="DG150" i="3"/>
  <c r="DF150" i="3"/>
  <c r="DE150" i="3"/>
  <c r="DD150" i="3"/>
  <c r="DC150" i="3"/>
  <c r="DB150" i="3"/>
  <c r="DA150" i="3"/>
  <c r="CV150" i="3"/>
  <c r="CU150" i="3"/>
  <c r="CT150" i="3"/>
  <c r="CS150" i="3"/>
  <c r="CR150" i="3"/>
  <c r="CQ150" i="3"/>
  <c r="CP150" i="3"/>
  <c r="CO150" i="3"/>
  <c r="DZ150" i="3" s="1"/>
  <c r="CN150" i="3"/>
  <c r="DY150" i="3" s="1"/>
  <c r="CM150" i="3"/>
  <c r="DX150" i="3" s="1"/>
  <c r="CL150" i="3"/>
  <c r="DW150" i="3" s="1"/>
  <c r="CG150" i="3"/>
  <c r="CG150" i="3" a="1"/>
  <c r="AW72" i="3"/>
  <c r="AV72" i="3"/>
  <c r="J72" i="3"/>
  <c r="G72" i="3"/>
  <c r="IS149" i="3"/>
  <c r="IR149" i="3"/>
  <c r="IP149" i="3"/>
  <c r="IL149" i="3"/>
  <c r="HX149" i="3" a="1"/>
  <c r="HX149" i="3" s="1"/>
  <c r="IW149" i="3" s="1"/>
  <c r="HW149" i="3" a="1"/>
  <c r="HW149" i="3" s="1"/>
  <c r="IV149" i="3" s="1"/>
  <c r="HV149" i="3" a="1"/>
  <c r="HV149" i="3" s="1"/>
  <c r="IU149" i="3" s="1"/>
  <c r="HU149" i="3" a="1"/>
  <c r="HU149" i="3" s="1"/>
  <c r="IT149" i="3" s="1"/>
  <c r="HT149" i="3" a="1"/>
  <c r="HT149" i="3" s="1"/>
  <c r="HS149" i="3"/>
  <c r="HS149" i="3" a="1"/>
  <c r="HR149" i="3" a="1"/>
  <c r="HR149" i="3" s="1"/>
  <c r="IQ149" i="3" s="1"/>
  <c r="HQ149" i="3"/>
  <c r="HQ149" i="3" a="1"/>
  <c r="HP149" i="3" a="1"/>
  <c r="HP149" i="3" s="1"/>
  <c r="IO149" i="3" s="1"/>
  <c r="HL149" i="3"/>
  <c r="HJ149" i="3"/>
  <c r="HH149" i="3"/>
  <c r="HI149" i="3" s="1"/>
  <c r="HB149" i="3"/>
  <c r="HA149" i="3"/>
  <c r="GZ149" i="3"/>
  <c r="GY149" i="3"/>
  <c r="GX149" i="3"/>
  <c r="GW149" i="3"/>
  <c r="GV149" i="3"/>
  <c r="GU149" i="3"/>
  <c r="HC149" i="3" s="1"/>
  <c r="GT149" i="3"/>
  <c r="GP149" i="3"/>
  <c r="GN149" i="3"/>
  <c r="GL149" i="3"/>
  <c r="GJ149" i="3"/>
  <c r="GK149" i="3" s="1"/>
  <c r="GI149" i="3"/>
  <c r="GH149" i="3"/>
  <c r="GG149" i="3"/>
  <c r="GF149" i="3"/>
  <c r="GE149" i="3"/>
  <c r="GD149" i="3"/>
  <c r="GC149" i="3"/>
  <c r="GB149" i="3"/>
  <c r="GA149" i="3"/>
  <c r="FZ149" i="3"/>
  <c r="FY149" i="3"/>
  <c r="FX149" i="3"/>
  <c r="FW149" i="3"/>
  <c r="FV149" i="3"/>
  <c r="FU149" i="3"/>
  <c r="FT149" i="3"/>
  <c r="FS149" i="3"/>
  <c r="FR149" i="3"/>
  <c r="FQ149" i="3"/>
  <c r="FP149" i="3"/>
  <c r="FN149" i="3"/>
  <c r="FM149" i="3"/>
  <c r="FL149" i="3"/>
  <c r="FJ149" i="3"/>
  <c r="FI149" i="3"/>
  <c r="FH149" i="3"/>
  <c r="FK149" i="3" s="1"/>
  <c r="FG149" i="3"/>
  <c r="FF149" i="3"/>
  <c r="FE149" i="3"/>
  <c r="FO149" i="3" s="1"/>
  <c r="FD149" i="3"/>
  <c r="FC149" i="3"/>
  <c r="FB149" i="3"/>
  <c r="FA149" i="3"/>
  <c r="EZ149" i="3"/>
  <c r="EY149" i="3"/>
  <c r="EX149" i="3"/>
  <c r="EW149" i="3"/>
  <c r="EV149" i="3"/>
  <c r="EU149" i="3"/>
  <c r="ET149" i="3"/>
  <c r="ES149" i="3"/>
  <c r="ER149" i="3"/>
  <c r="EQ149" i="3"/>
  <c r="EP149" i="3"/>
  <c r="EO149" i="3"/>
  <c r="EN149" i="3"/>
  <c r="EM149" i="3"/>
  <c r="EL149" i="3"/>
  <c r="EK149" i="3"/>
  <c r="EJ149" i="3"/>
  <c r="EI149" i="3"/>
  <c r="EH149" i="3"/>
  <c r="EG149" i="3"/>
  <c r="EF149" i="3"/>
  <c r="EE149" i="3"/>
  <c r="ED149" i="3"/>
  <c r="EC149" i="3"/>
  <c r="EB149" i="3"/>
  <c r="EA149" i="3"/>
  <c r="DY149" i="3"/>
  <c r="DV149" i="3"/>
  <c r="DU149" i="3"/>
  <c r="DT149" i="3"/>
  <c r="DS149" i="3"/>
  <c r="DR149" i="3"/>
  <c r="DQ149" i="3"/>
  <c r="DP149" i="3"/>
  <c r="DO149" i="3"/>
  <c r="DN149" i="3"/>
  <c r="DK149" i="3"/>
  <c r="DJ149" i="3"/>
  <c r="DI149" i="3"/>
  <c r="DH149" i="3"/>
  <c r="DG149" i="3"/>
  <c r="DF149" i="3"/>
  <c r="DE149" i="3"/>
  <c r="DD149" i="3"/>
  <c r="DC149" i="3"/>
  <c r="DB149" i="3"/>
  <c r="DA149" i="3"/>
  <c r="CV149" i="3"/>
  <c r="CU149" i="3"/>
  <c r="CT149" i="3"/>
  <c r="CS149" i="3"/>
  <c r="CR149" i="3"/>
  <c r="GM149" i="3" s="1"/>
  <c r="CQ149" i="3"/>
  <c r="CP149" i="3"/>
  <c r="CO149" i="3"/>
  <c r="DZ149" i="3" s="1"/>
  <c r="CN149" i="3"/>
  <c r="CM149" i="3"/>
  <c r="DX149" i="3" s="1"/>
  <c r="CL149" i="3"/>
  <c r="DW149" i="3" s="1"/>
  <c r="CG149" i="3" a="1"/>
  <c r="CG149" i="3" s="1"/>
  <c r="AW71" i="3"/>
  <c r="AV71" i="3"/>
  <c r="J71" i="3"/>
  <c r="G71" i="3"/>
  <c r="IT148" i="3"/>
  <c r="IL148" i="3"/>
  <c r="HX148" i="3" a="1"/>
  <c r="HX148" i="3" s="1"/>
  <c r="IW148" i="3" s="1"/>
  <c r="HW148" i="3" a="1"/>
  <c r="HW148" i="3" s="1"/>
  <c r="IV148" i="3" s="1"/>
  <c r="HV148" i="3"/>
  <c r="IU148" i="3" s="1"/>
  <c r="HV148" i="3" a="1"/>
  <c r="HU148" i="3"/>
  <c r="HU148" i="3" a="1"/>
  <c r="HT148" i="3" a="1"/>
  <c r="HT148" i="3" s="1"/>
  <c r="IS148" i="3" s="1"/>
  <c r="HS148" i="3" a="1"/>
  <c r="HS148" i="3" s="1"/>
  <c r="IR148" i="3" s="1"/>
  <c r="HR148" i="3" a="1"/>
  <c r="HR148" i="3" s="1"/>
  <c r="IQ148" i="3" s="1"/>
  <c r="HQ148" i="3" a="1"/>
  <c r="HQ148" i="3" s="1"/>
  <c r="IP148" i="3" s="1"/>
  <c r="HP148" i="3" a="1"/>
  <c r="HP148" i="3" s="1"/>
  <c r="IO148" i="3" s="1"/>
  <c r="HL148" i="3"/>
  <c r="HJ148" i="3"/>
  <c r="HH148" i="3"/>
  <c r="HB148" i="3"/>
  <c r="HA148" i="3"/>
  <c r="GZ148" i="3"/>
  <c r="GY148" i="3"/>
  <c r="GX148" i="3"/>
  <c r="GW148" i="3"/>
  <c r="GV148" i="3"/>
  <c r="GU148" i="3"/>
  <c r="GT148" i="3"/>
  <c r="HC148" i="3" s="1"/>
  <c r="GP148" i="3"/>
  <c r="GI148" i="3"/>
  <c r="GH148" i="3"/>
  <c r="GG148" i="3"/>
  <c r="GF148" i="3"/>
  <c r="GE148" i="3"/>
  <c r="GD148" i="3"/>
  <c r="GC148" i="3"/>
  <c r="GB148" i="3"/>
  <c r="GA148" i="3"/>
  <c r="FZ148" i="3"/>
  <c r="FY148" i="3"/>
  <c r="FX148" i="3"/>
  <c r="FW148" i="3"/>
  <c r="FV148" i="3"/>
  <c r="FU148" i="3"/>
  <c r="FT148" i="3"/>
  <c r="FS148" i="3"/>
  <c r="FR148" i="3"/>
  <c r="FQ148" i="3"/>
  <c r="FN148" i="3"/>
  <c r="FM148" i="3"/>
  <c r="FL148" i="3"/>
  <c r="FJ148" i="3"/>
  <c r="FI148" i="3"/>
  <c r="FH148" i="3"/>
  <c r="FG148" i="3"/>
  <c r="FO148" i="3" s="1"/>
  <c r="FF148" i="3"/>
  <c r="FK148" i="3" s="1"/>
  <c r="FE148" i="3"/>
  <c r="FD148" i="3"/>
  <c r="FC148" i="3"/>
  <c r="FB148" i="3"/>
  <c r="FA148" i="3"/>
  <c r="EZ148" i="3"/>
  <c r="EY148" i="3"/>
  <c r="EX148" i="3"/>
  <c r="EW148" i="3"/>
  <c r="EV148" i="3"/>
  <c r="EU148" i="3"/>
  <c r="ET148" i="3"/>
  <c r="ES148" i="3"/>
  <c r="ER148" i="3"/>
  <c r="EQ148" i="3"/>
  <c r="EP148" i="3"/>
  <c r="EO148" i="3"/>
  <c r="EN148" i="3"/>
  <c r="EM148" i="3"/>
  <c r="EL148" i="3"/>
  <c r="EK148" i="3"/>
  <c r="EJ148" i="3"/>
  <c r="EI148" i="3"/>
  <c r="EH148" i="3"/>
  <c r="EG148" i="3"/>
  <c r="EF148" i="3"/>
  <c r="EE148" i="3"/>
  <c r="ED148" i="3"/>
  <c r="EC148" i="3"/>
  <c r="EB148" i="3"/>
  <c r="EA148" i="3"/>
  <c r="DV148" i="3"/>
  <c r="DU148" i="3"/>
  <c r="DT148" i="3"/>
  <c r="DS148" i="3"/>
  <c r="DR148" i="3"/>
  <c r="DQ148" i="3"/>
  <c r="DP148" i="3"/>
  <c r="DO148" i="3"/>
  <c r="DN148" i="3"/>
  <c r="DL148" i="3"/>
  <c r="DK148" i="3"/>
  <c r="DJ148" i="3"/>
  <c r="DI148" i="3"/>
  <c r="DH148" i="3"/>
  <c r="DG148" i="3"/>
  <c r="DF148" i="3"/>
  <c r="DE148" i="3"/>
  <c r="DD148" i="3"/>
  <c r="DC148" i="3"/>
  <c r="DB148" i="3"/>
  <c r="DA148" i="3"/>
  <c r="CV148" i="3"/>
  <c r="CU148" i="3"/>
  <c r="CT148" i="3"/>
  <c r="CS148" i="3"/>
  <c r="GN148" i="3" s="1"/>
  <c r="CR148" i="3"/>
  <c r="GM148" i="3" s="1"/>
  <c r="CQ148" i="3"/>
  <c r="GL148" i="3" s="1"/>
  <c r="CP148" i="3"/>
  <c r="GJ148" i="3" s="1"/>
  <c r="GK148" i="3" s="1"/>
  <c r="CO148" i="3"/>
  <c r="DZ148" i="3" s="1"/>
  <c r="CN148" i="3"/>
  <c r="DY148" i="3" s="1"/>
  <c r="CM148" i="3"/>
  <c r="DX148" i="3" s="1"/>
  <c r="CL148" i="3"/>
  <c r="DW148" i="3" s="1"/>
  <c r="CG148" i="3"/>
  <c r="CG148" i="3" a="1"/>
  <c r="AW70" i="3"/>
  <c r="AV70" i="3"/>
  <c r="J70" i="3"/>
  <c r="HI148" i="3" s="1"/>
  <c r="G70" i="3"/>
  <c r="IW147" i="3"/>
  <c r="IL147" i="3"/>
  <c r="HX147" i="3" a="1"/>
  <c r="HX147" i="3" s="1"/>
  <c r="HW147" i="3" a="1"/>
  <c r="HW147" i="3" s="1"/>
  <c r="IV147" i="3" s="1"/>
  <c r="HV147" i="3" a="1"/>
  <c r="HV147" i="3" s="1"/>
  <c r="IU147" i="3" s="1"/>
  <c r="HU147" i="3" a="1"/>
  <c r="HU147" i="3" s="1"/>
  <c r="IT147" i="3" s="1"/>
  <c r="HT147" i="3"/>
  <c r="IS147" i="3" s="1"/>
  <c r="HT147" i="3" a="1"/>
  <c r="HS147" i="3" a="1"/>
  <c r="HS147" i="3" s="1"/>
  <c r="IR147" i="3" s="1"/>
  <c r="HR147" i="3" a="1"/>
  <c r="HR147" i="3" s="1"/>
  <c r="IQ147" i="3" s="1"/>
  <c r="HQ147" i="3"/>
  <c r="HQ147" i="3" a="1"/>
  <c r="HP147" i="3"/>
  <c r="IO147" i="3" s="1"/>
  <c r="HP147" i="3" a="1"/>
  <c r="HL147" i="3"/>
  <c r="HJ147" i="3"/>
  <c r="HH147" i="3"/>
  <c r="HB147" i="3"/>
  <c r="HA147" i="3"/>
  <c r="GZ147" i="3"/>
  <c r="HC147" i="3" s="1"/>
  <c r="GY147" i="3"/>
  <c r="GX147" i="3"/>
  <c r="GW147" i="3"/>
  <c r="GV147" i="3"/>
  <c r="GU147" i="3"/>
  <c r="GT147" i="3"/>
  <c r="GP147" i="3"/>
  <c r="GN147" i="3"/>
  <c r="GM147" i="3"/>
  <c r="GL147" i="3"/>
  <c r="GJ147" i="3"/>
  <c r="GK147" i="3" s="1"/>
  <c r="GI147" i="3"/>
  <c r="GH147" i="3"/>
  <c r="GG147" i="3"/>
  <c r="GF147" i="3"/>
  <c r="GE147" i="3"/>
  <c r="GD147" i="3"/>
  <c r="GC147" i="3"/>
  <c r="GB147" i="3"/>
  <c r="GA147" i="3"/>
  <c r="FZ147" i="3"/>
  <c r="FY147" i="3"/>
  <c r="FX147" i="3"/>
  <c r="FW147" i="3"/>
  <c r="FV147" i="3"/>
  <c r="FU147" i="3"/>
  <c r="FT147" i="3"/>
  <c r="FS147" i="3"/>
  <c r="FR147" i="3"/>
  <c r="FQ147" i="3"/>
  <c r="FP147" i="3"/>
  <c r="FO147" i="3"/>
  <c r="FN147" i="3"/>
  <c r="FJ147" i="3"/>
  <c r="FM147" i="3" s="1"/>
  <c r="FI147" i="3"/>
  <c r="FH147" i="3"/>
  <c r="FK147" i="3" s="1"/>
  <c r="FG147" i="3"/>
  <c r="FF147" i="3"/>
  <c r="FL147" i="3" s="1"/>
  <c r="FE147" i="3"/>
  <c r="FD147" i="3"/>
  <c r="FC147" i="3"/>
  <c r="FB147" i="3"/>
  <c r="FA147" i="3"/>
  <c r="EZ147" i="3"/>
  <c r="EY147" i="3"/>
  <c r="EX147" i="3"/>
  <c r="EW147" i="3"/>
  <c r="EV147" i="3"/>
  <c r="EU147" i="3"/>
  <c r="ET147" i="3"/>
  <c r="ES147" i="3"/>
  <c r="ER147" i="3"/>
  <c r="EQ147" i="3"/>
  <c r="EP147" i="3"/>
  <c r="EO147" i="3"/>
  <c r="EN147" i="3"/>
  <c r="EM147" i="3"/>
  <c r="EL147" i="3"/>
  <c r="EK147" i="3"/>
  <c r="EJ147" i="3"/>
  <c r="EI147" i="3"/>
  <c r="EH147" i="3"/>
  <c r="EG147" i="3"/>
  <c r="EF147" i="3"/>
  <c r="EE147" i="3"/>
  <c r="ED147" i="3"/>
  <c r="EC147" i="3"/>
  <c r="EB147" i="3"/>
  <c r="EA147" i="3"/>
  <c r="DV147" i="3"/>
  <c r="DU147" i="3"/>
  <c r="DT147" i="3"/>
  <c r="DS147" i="3"/>
  <c r="DR147" i="3"/>
  <c r="DQ147" i="3"/>
  <c r="DP147" i="3"/>
  <c r="DO147" i="3"/>
  <c r="DN147" i="3"/>
  <c r="DK147" i="3"/>
  <c r="DJ147" i="3"/>
  <c r="DI147" i="3"/>
  <c r="DH147" i="3"/>
  <c r="DG147" i="3"/>
  <c r="DF147" i="3"/>
  <c r="DE147" i="3"/>
  <c r="DD147" i="3"/>
  <c r="DC147" i="3"/>
  <c r="DB147" i="3"/>
  <c r="DA147" i="3"/>
  <c r="CV147" i="3"/>
  <c r="CU147" i="3"/>
  <c r="CT147" i="3"/>
  <c r="CS147" i="3"/>
  <c r="CR147" i="3"/>
  <c r="CQ147" i="3"/>
  <c r="CP147" i="3"/>
  <c r="CO147" i="3"/>
  <c r="DZ147" i="3" s="1"/>
  <c r="CN147" i="3"/>
  <c r="DY147" i="3" s="1"/>
  <c r="CM147" i="3"/>
  <c r="DX147" i="3" s="1"/>
  <c r="CL147" i="3"/>
  <c r="DW147" i="3" s="1"/>
  <c r="CG147" i="3" a="1"/>
  <c r="CG147" i="3" s="1"/>
  <c r="AW69" i="3"/>
  <c r="AV69" i="3"/>
  <c r="J69" i="3"/>
  <c r="G69" i="3"/>
  <c r="IL146" i="3"/>
  <c r="HX146" i="3" a="1"/>
  <c r="HX146" i="3" s="1"/>
  <c r="IW146" i="3" s="1"/>
  <c r="HW146" i="3" a="1"/>
  <c r="HW146" i="3" s="1"/>
  <c r="IV146" i="3" s="1"/>
  <c r="HV146" i="3"/>
  <c r="IU146" i="3" s="1"/>
  <c r="HV146" i="3" a="1"/>
  <c r="HU146" i="3" a="1"/>
  <c r="HU146" i="3" s="1"/>
  <c r="IT146" i="3" s="1"/>
  <c r="HT146" i="3" a="1"/>
  <c r="HT146" i="3" s="1"/>
  <c r="IS146" i="3" s="1"/>
  <c r="HS146" i="3" a="1"/>
  <c r="HS146" i="3" s="1"/>
  <c r="IR146" i="3" s="1"/>
  <c r="HR146" i="3" a="1"/>
  <c r="HR146" i="3" s="1"/>
  <c r="IQ146" i="3" s="1"/>
  <c r="HQ146" i="3" a="1"/>
  <c r="HQ146" i="3" s="1"/>
  <c r="IP146" i="3" s="1"/>
  <c r="HP146" i="3"/>
  <c r="IO146" i="3" s="1"/>
  <c r="HP146" i="3" a="1"/>
  <c r="HL146" i="3"/>
  <c r="HJ146" i="3"/>
  <c r="HH146" i="3"/>
  <c r="HI146" i="3" s="1"/>
  <c r="HB146" i="3"/>
  <c r="HA146" i="3"/>
  <c r="GZ146" i="3"/>
  <c r="GY146" i="3"/>
  <c r="GX146" i="3"/>
  <c r="GW146" i="3"/>
  <c r="GV146" i="3"/>
  <c r="GU146" i="3"/>
  <c r="GT146" i="3"/>
  <c r="GP146" i="3"/>
  <c r="GI146" i="3"/>
  <c r="GH146" i="3"/>
  <c r="GG146" i="3"/>
  <c r="GF146" i="3"/>
  <c r="GE146" i="3"/>
  <c r="GD146" i="3"/>
  <c r="GC146" i="3"/>
  <c r="GB146" i="3"/>
  <c r="GA146" i="3"/>
  <c r="FZ146" i="3"/>
  <c r="FY146" i="3"/>
  <c r="FX146" i="3"/>
  <c r="FW146" i="3"/>
  <c r="FV146" i="3"/>
  <c r="FU146" i="3"/>
  <c r="FT146" i="3"/>
  <c r="FS146" i="3"/>
  <c r="FR146" i="3"/>
  <c r="FQ146" i="3"/>
  <c r="FP146" i="3"/>
  <c r="FO146" i="3"/>
  <c r="FN146" i="3"/>
  <c r="FL146" i="3"/>
  <c r="FJ146" i="3"/>
  <c r="FI146" i="3"/>
  <c r="FH146" i="3"/>
  <c r="FG146" i="3"/>
  <c r="FF146" i="3"/>
  <c r="FM146" i="3" s="1"/>
  <c r="FE146" i="3"/>
  <c r="FD146" i="3"/>
  <c r="FC146" i="3"/>
  <c r="FB146" i="3"/>
  <c r="FA146" i="3"/>
  <c r="EZ146" i="3"/>
  <c r="EY146" i="3"/>
  <c r="EX146" i="3"/>
  <c r="EW146" i="3"/>
  <c r="EV146" i="3"/>
  <c r="EU146" i="3"/>
  <c r="ET146" i="3"/>
  <c r="ES146" i="3"/>
  <c r="ER146" i="3"/>
  <c r="EQ146" i="3"/>
  <c r="EP146" i="3"/>
  <c r="EO146" i="3"/>
  <c r="EN146" i="3"/>
  <c r="EM146" i="3"/>
  <c r="EL146" i="3"/>
  <c r="EK146" i="3"/>
  <c r="EJ146" i="3"/>
  <c r="EI146" i="3"/>
  <c r="EH146" i="3"/>
  <c r="EG146" i="3"/>
  <c r="EF146" i="3"/>
  <c r="EE146" i="3"/>
  <c r="ED146" i="3"/>
  <c r="EC146" i="3"/>
  <c r="EB146" i="3"/>
  <c r="EA146" i="3"/>
  <c r="DV146" i="3"/>
  <c r="DU146" i="3"/>
  <c r="DT146" i="3"/>
  <c r="DS146" i="3"/>
  <c r="DR146" i="3"/>
  <c r="DQ146" i="3"/>
  <c r="DP146" i="3"/>
  <c r="DO146" i="3"/>
  <c r="DN146" i="3"/>
  <c r="DK146" i="3"/>
  <c r="DJ146" i="3"/>
  <c r="DI146" i="3"/>
  <c r="DH146" i="3"/>
  <c r="DG146" i="3"/>
  <c r="DF146" i="3"/>
  <c r="DE146" i="3"/>
  <c r="DD146" i="3"/>
  <c r="DC146" i="3"/>
  <c r="DB146" i="3"/>
  <c r="DA146" i="3"/>
  <c r="CV146" i="3"/>
  <c r="CU146" i="3"/>
  <c r="CT146" i="3"/>
  <c r="CS146" i="3"/>
  <c r="GN146" i="3" s="1"/>
  <c r="CR146" i="3"/>
  <c r="GM146" i="3" s="1"/>
  <c r="CQ146" i="3"/>
  <c r="GL146" i="3" s="1"/>
  <c r="CP146" i="3"/>
  <c r="GJ146" i="3" s="1"/>
  <c r="GK146" i="3" s="1"/>
  <c r="CO146" i="3"/>
  <c r="DZ146" i="3" s="1"/>
  <c r="CN146" i="3"/>
  <c r="DY146" i="3" s="1"/>
  <c r="CM146" i="3"/>
  <c r="DX146" i="3" s="1"/>
  <c r="CL146" i="3"/>
  <c r="DW146" i="3" s="1"/>
  <c r="CG146" i="3" a="1"/>
  <c r="CG146" i="3" s="1"/>
  <c r="AW6" i="3"/>
  <c r="AV6" i="3"/>
  <c r="J6" i="3"/>
  <c r="G6" i="3"/>
  <c r="IP145" i="3"/>
  <c r="HX145" i="3" a="1"/>
  <c r="HX145" i="3" s="1"/>
  <c r="IW145" i="3" s="1"/>
  <c r="HW145" i="3"/>
  <c r="IV145" i="3" s="1"/>
  <c r="HW145" i="3" a="1"/>
  <c r="HV145" i="3" a="1"/>
  <c r="HV145" i="3" s="1"/>
  <c r="IU145" i="3" s="1"/>
  <c r="HU145" i="3" a="1"/>
  <c r="HU145" i="3" s="1"/>
  <c r="IT145" i="3" s="1"/>
  <c r="HT145" i="3" a="1"/>
  <c r="HT145" i="3" s="1"/>
  <c r="IS145" i="3" s="1"/>
  <c r="HS145" i="3" a="1"/>
  <c r="HS145" i="3" s="1"/>
  <c r="IR145" i="3" s="1"/>
  <c r="HR145" i="3" a="1"/>
  <c r="HR145" i="3" s="1"/>
  <c r="IQ145" i="3" s="1"/>
  <c r="HQ145" i="3"/>
  <c r="HQ145" i="3" a="1"/>
  <c r="HP145" i="3" a="1"/>
  <c r="HP145" i="3" s="1"/>
  <c r="IO145" i="3" s="1"/>
  <c r="HL145" i="3"/>
  <c r="HJ145" i="3"/>
  <c r="HH145" i="3"/>
  <c r="HI145" i="3" s="1"/>
  <c r="HB145" i="3"/>
  <c r="HA145" i="3"/>
  <c r="GZ145" i="3"/>
  <c r="GY145" i="3"/>
  <c r="GX145" i="3"/>
  <c r="GW145" i="3"/>
  <c r="GV145" i="3"/>
  <c r="GU145" i="3"/>
  <c r="GT145" i="3"/>
  <c r="HC145" i="3" s="1"/>
  <c r="GP145" i="3"/>
  <c r="GL145" i="3"/>
  <c r="GJ145" i="3"/>
  <c r="GK145" i="3" s="1"/>
  <c r="GI145" i="3"/>
  <c r="GH145" i="3"/>
  <c r="GG145" i="3"/>
  <c r="GF145" i="3"/>
  <c r="GE145" i="3"/>
  <c r="GB145" i="3"/>
  <c r="GA145" i="3"/>
  <c r="FZ145" i="3"/>
  <c r="FY145" i="3"/>
  <c r="FW145" i="3"/>
  <c r="FV145" i="3"/>
  <c r="FU145" i="3"/>
  <c r="FT145" i="3"/>
  <c r="FS145" i="3"/>
  <c r="FR145" i="3"/>
  <c r="FQ145" i="3"/>
  <c r="FP145" i="3"/>
  <c r="FJ145" i="3"/>
  <c r="FM145" i="3" s="1"/>
  <c r="FI145" i="3"/>
  <c r="FL145" i="3" s="1"/>
  <c r="FH145" i="3"/>
  <c r="FK145" i="3" s="1"/>
  <c r="FG145" i="3"/>
  <c r="FF145" i="3"/>
  <c r="FE145" i="3"/>
  <c r="FO145" i="3" s="1"/>
  <c r="FD145" i="3"/>
  <c r="FB145" i="3"/>
  <c r="FA145" i="3"/>
  <c r="EZ145" i="3"/>
  <c r="EY145" i="3"/>
  <c r="EX145" i="3"/>
  <c r="EW145" i="3"/>
  <c r="EV145" i="3"/>
  <c r="EU145" i="3"/>
  <c r="ET145" i="3"/>
  <c r="ES145" i="3"/>
  <c r="ER145" i="3"/>
  <c r="EQ145" i="3"/>
  <c r="EP145" i="3"/>
  <c r="EO145" i="3"/>
  <c r="EN145" i="3"/>
  <c r="EM145" i="3"/>
  <c r="EL145" i="3"/>
  <c r="EK145" i="3"/>
  <c r="EJ145" i="3"/>
  <c r="EI145" i="3"/>
  <c r="EH145" i="3"/>
  <c r="EG145" i="3"/>
  <c r="EF145" i="3"/>
  <c r="EE145" i="3"/>
  <c r="ED145" i="3"/>
  <c r="EC145" i="3"/>
  <c r="EB145" i="3"/>
  <c r="EA145" i="3"/>
  <c r="DU145" i="3"/>
  <c r="DT145" i="3"/>
  <c r="DS145" i="3"/>
  <c r="DR145" i="3"/>
  <c r="DQ145" i="3"/>
  <c r="DP145" i="3"/>
  <c r="DO145" i="3"/>
  <c r="DN145" i="3"/>
  <c r="DK145" i="3"/>
  <c r="DJ145" i="3"/>
  <c r="DI145" i="3"/>
  <c r="DH145" i="3"/>
  <c r="DG145" i="3"/>
  <c r="DF145" i="3"/>
  <c r="DE145" i="3"/>
  <c r="DD145" i="3"/>
  <c r="DB145" i="3"/>
  <c r="DA145" i="3"/>
  <c r="CV145" i="3"/>
  <c r="CU145" i="3"/>
  <c r="CT145" i="3"/>
  <c r="CS145" i="3"/>
  <c r="GN145" i="3" s="1"/>
  <c r="CR145" i="3"/>
  <c r="GM145" i="3" s="1"/>
  <c r="CQ145" i="3"/>
  <c r="CP145" i="3"/>
  <c r="CO145" i="3"/>
  <c r="DZ145" i="3" s="1"/>
  <c r="CN145" i="3"/>
  <c r="DY145" i="3" s="1"/>
  <c r="CM145" i="3"/>
  <c r="DX145" i="3" s="1"/>
  <c r="CL145" i="3"/>
  <c r="DW145" i="3" s="1"/>
  <c r="CH145" i="3"/>
  <c r="CW145" i="3" s="1"/>
  <c r="CG145" i="3" a="1"/>
  <c r="CG145" i="3" s="1"/>
  <c r="AW214" i="3"/>
  <c r="AV214" i="3"/>
  <c r="J214" i="3"/>
  <c r="G214" i="3"/>
  <c r="IS144" i="3"/>
  <c r="HX144" i="3" a="1"/>
  <c r="HX144" i="3" s="1"/>
  <c r="IW144" i="3" s="1"/>
  <c r="HW144" i="3" a="1"/>
  <c r="HW144" i="3" s="1"/>
  <c r="IV144" i="3" s="1"/>
  <c r="HV144" i="3"/>
  <c r="IU144" i="3" s="1"/>
  <c r="HV144" i="3" a="1"/>
  <c r="HU144" i="3" a="1"/>
  <c r="HU144" i="3" s="1"/>
  <c r="IT144" i="3" s="1"/>
  <c r="HT144" i="3"/>
  <c r="HT144" i="3" a="1"/>
  <c r="HS144" i="3" a="1"/>
  <c r="HS144" i="3" s="1"/>
  <c r="IR144" i="3" s="1"/>
  <c r="HR144" i="3" a="1"/>
  <c r="HR144" i="3" s="1"/>
  <c r="IQ144" i="3" s="1"/>
  <c r="HQ144" i="3" a="1"/>
  <c r="HQ144" i="3" s="1"/>
  <c r="IP144" i="3" s="1"/>
  <c r="HP144" i="3" a="1"/>
  <c r="HP144" i="3" s="1"/>
  <c r="IO144" i="3" s="1"/>
  <c r="HL144" i="3"/>
  <c r="HJ144" i="3"/>
  <c r="HH144" i="3"/>
  <c r="HB144" i="3"/>
  <c r="HA144" i="3"/>
  <c r="GZ144" i="3"/>
  <c r="HC144" i="3" s="1"/>
  <c r="GY144" i="3"/>
  <c r="GX144" i="3"/>
  <c r="GW144" i="3"/>
  <c r="GV144" i="3"/>
  <c r="GU144" i="3"/>
  <c r="GT144" i="3"/>
  <c r="GP144" i="3"/>
  <c r="GI144" i="3"/>
  <c r="GH144" i="3"/>
  <c r="GG144" i="3"/>
  <c r="GF144" i="3"/>
  <c r="GE144" i="3"/>
  <c r="GB144" i="3"/>
  <c r="GA144" i="3"/>
  <c r="FZ144" i="3"/>
  <c r="FY144" i="3"/>
  <c r="FW144" i="3"/>
  <c r="FV144" i="3"/>
  <c r="FU144" i="3"/>
  <c r="FT144" i="3"/>
  <c r="FS144" i="3"/>
  <c r="FR144" i="3"/>
  <c r="FQ144" i="3"/>
  <c r="FP144" i="3"/>
  <c r="FO144" i="3"/>
  <c r="FN144" i="3"/>
  <c r="FL144" i="3"/>
  <c r="FK144" i="3"/>
  <c r="FJ144" i="3"/>
  <c r="FM144" i="3" s="1"/>
  <c r="FI144" i="3"/>
  <c r="FH144" i="3"/>
  <c r="FG144" i="3"/>
  <c r="FF144" i="3"/>
  <c r="FE144" i="3"/>
  <c r="FD144" i="3"/>
  <c r="FB144" i="3"/>
  <c r="FA144" i="3"/>
  <c r="EZ144" i="3"/>
  <c r="EY144" i="3"/>
  <c r="EX144" i="3"/>
  <c r="EW144" i="3"/>
  <c r="EV144" i="3"/>
  <c r="EU144" i="3"/>
  <c r="ET144" i="3"/>
  <c r="ES144" i="3"/>
  <c r="ER144" i="3"/>
  <c r="EQ144" i="3"/>
  <c r="EP144" i="3"/>
  <c r="EO144" i="3"/>
  <c r="EN144" i="3"/>
  <c r="EM144" i="3"/>
  <c r="EL144" i="3"/>
  <c r="EK144" i="3"/>
  <c r="EJ144" i="3"/>
  <c r="EI144" i="3"/>
  <c r="EH144" i="3"/>
  <c r="EG144" i="3"/>
  <c r="EF144" i="3"/>
  <c r="EE144" i="3"/>
  <c r="ED144" i="3"/>
  <c r="EC144" i="3"/>
  <c r="EB144" i="3"/>
  <c r="EA144" i="3"/>
  <c r="DU144" i="3"/>
  <c r="DT144" i="3"/>
  <c r="DS144" i="3"/>
  <c r="DR144" i="3"/>
  <c r="DQ144" i="3"/>
  <c r="DP144" i="3"/>
  <c r="DO144" i="3"/>
  <c r="DN144" i="3"/>
  <c r="DM144" i="3" a="1"/>
  <c r="DM144" i="3" s="1"/>
  <c r="DK144" i="3"/>
  <c r="DJ144" i="3"/>
  <c r="DI144" i="3"/>
  <c r="DH144" i="3"/>
  <c r="DG144" i="3"/>
  <c r="DF144" i="3"/>
  <c r="DE144" i="3"/>
  <c r="DD144" i="3"/>
  <c r="DB144" i="3"/>
  <c r="DA144" i="3"/>
  <c r="CV144" i="3"/>
  <c r="CU144" i="3"/>
  <c r="CT144" i="3"/>
  <c r="CS144" i="3"/>
  <c r="GN144" i="3" s="1"/>
  <c r="CR144" i="3"/>
  <c r="GM144" i="3" s="1"/>
  <c r="CQ144" i="3"/>
  <c r="GL144" i="3" s="1"/>
  <c r="CP144" i="3"/>
  <c r="GJ144" i="3" s="1"/>
  <c r="GK144" i="3" s="1"/>
  <c r="CO144" i="3"/>
  <c r="DZ144" i="3" s="1"/>
  <c r="CN144" i="3"/>
  <c r="DY144" i="3" s="1"/>
  <c r="CM144" i="3"/>
  <c r="DX144" i="3" s="1"/>
  <c r="CL144" i="3"/>
  <c r="DW144" i="3" s="1"/>
  <c r="CG144" i="3" a="1"/>
  <c r="CG144" i="3" s="1"/>
  <c r="AW68" i="3"/>
  <c r="AV68" i="3"/>
  <c r="J68" i="3"/>
  <c r="G68" i="3"/>
  <c r="IL143" i="3"/>
  <c r="HX143" i="3" a="1"/>
  <c r="HX143" i="3" s="1"/>
  <c r="IW143" i="3" s="1"/>
  <c r="HW143" i="3" a="1"/>
  <c r="HW143" i="3" s="1"/>
  <c r="IV143" i="3" s="1"/>
  <c r="HV143" i="3" a="1"/>
  <c r="HV143" i="3" s="1"/>
  <c r="IU143" i="3" s="1"/>
  <c r="HU143" i="3" a="1"/>
  <c r="HU143" i="3" s="1"/>
  <c r="IT143" i="3" s="1"/>
  <c r="HT143" i="3" a="1"/>
  <c r="HT143" i="3" s="1"/>
  <c r="IS143" i="3" s="1"/>
  <c r="HS143" i="3"/>
  <c r="IR143" i="3" s="1"/>
  <c r="HS143" i="3" a="1"/>
  <c r="HR143" i="3" a="1"/>
  <c r="HR143" i="3" s="1"/>
  <c r="IQ143" i="3" s="1"/>
  <c r="HQ143" i="3" a="1"/>
  <c r="HQ143" i="3" s="1"/>
  <c r="IP143" i="3" s="1"/>
  <c r="HP143" i="3" a="1"/>
  <c r="HP143" i="3" s="1"/>
  <c r="IO143" i="3" s="1"/>
  <c r="HL143" i="3"/>
  <c r="HJ143" i="3"/>
  <c r="HH143" i="3"/>
  <c r="HI143" i="3" s="1"/>
  <c r="HB143" i="3"/>
  <c r="HA143" i="3"/>
  <c r="GZ143" i="3"/>
  <c r="GY143" i="3"/>
  <c r="GX143" i="3"/>
  <c r="GW143" i="3"/>
  <c r="GV143" i="3"/>
  <c r="GU143" i="3"/>
  <c r="GT143" i="3"/>
  <c r="GP143" i="3"/>
  <c r="GI143" i="3"/>
  <c r="GH143" i="3"/>
  <c r="GG143" i="3"/>
  <c r="GF143" i="3"/>
  <c r="GE143" i="3"/>
  <c r="GD143" i="3"/>
  <c r="GC143" i="3"/>
  <c r="GB143" i="3"/>
  <c r="GA143" i="3"/>
  <c r="FZ143" i="3"/>
  <c r="FY143" i="3"/>
  <c r="FX143" i="3"/>
  <c r="FW143" i="3"/>
  <c r="FV143" i="3"/>
  <c r="FU143" i="3"/>
  <c r="FT143" i="3"/>
  <c r="FS143" i="3"/>
  <c r="FR143" i="3"/>
  <c r="FQ143" i="3"/>
  <c r="FO143" i="3"/>
  <c r="FN143" i="3"/>
  <c r="FJ143" i="3"/>
  <c r="FM143" i="3" s="1"/>
  <c r="FI143" i="3"/>
  <c r="FL143" i="3" s="1"/>
  <c r="FH143" i="3"/>
  <c r="FK143" i="3" s="1"/>
  <c r="FG143" i="3"/>
  <c r="FF143" i="3"/>
  <c r="FP143" i="3" s="1"/>
  <c r="FE143" i="3"/>
  <c r="FD143" i="3"/>
  <c r="FC143" i="3"/>
  <c r="FB143" i="3"/>
  <c r="FA143" i="3"/>
  <c r="EZ143" i="3"/>
  <c r="EY143" i="3"/>
  <c r="EX143" i="3"/>
  <c r="EW143" i="3"/>
  <c r="EV143" i="3"/>
  <c r="EU143" i="3"/>
  <c r="ET143" i="3"/>
  <c r="ES143" i="3"/>
  <c r="ER143" i="3"/>
  <c r="EQ143" i="3"/>
  <c r="EP143" i="3"/>
  <c r="EO143" i="3"/>
  <c r="EN143" i="3"/>
  <c r="EM143" i="3"/>
  <c r="EL143" i="3"/>
  <c r="EK143" i="3"/>
  <c r="EJ143" i="3"/>
  <c r="EI143" i="3"/>
  <c r="EH143" i="3"/>
  <c r="EG143" i="3"/>
  <c r="EF143" i="3"/>
  <c r="EE143" i="3"/>
  <c r="ED143" i="3"/>
  <c r="EC143" i="3"/>
  <c r="EB143" i="3"/>
  <c r="EA143" i="3"/>
  <c r="DV143" i="3"/>
  <c r="DU143" i="3"/>
  <c r="DT143" i="3"/>
  <c r="DS143" i="3"/>
  <c r="DR143" i="3"/>
  <c r="DQ143" i="3"/>
  <c r="DP143" i="3"/>
  <c r="DO143" i="3"/>
  <c r="DN143" i="3"/>
  <c r="DK143" i="3"/>
  <c r="DJ143" i="3"/>
  <c r="DI143" i="3"/>
  <c r="DH143" i="3"/>
  <c r="DG143" i="3"/>
  <c r="DF143" i="3"/>
  <c r="DE143" i="3"/>
  <c r="DD143" i="3"/>
  <c r="DC143" i="3"/>
  <c r="DB143" i="3"/>
  <c r="DA143" i="3"/>
  <c r="CV143" i="3"/>
  <c r="CU143" i="3"/>
  <c r="CT143" i="3"/>
  <c r="CS143" i="3"/>
  <c r="GN143" i="3" s="1"/>
  <c r="CR143" i="3"/>
  <c r="GM143" i="3" s="1"/>
  <c r="CQ143" i="3"/>
  <c r="GL143" i="3" s="1"/>
  <c r="CP143" i="3"/>
  <c r="GJ143" i="3" s="1"/>
  <c r="GK143" i="3" s="1"/>
  <c r="CO143" i="3"/>
  <c r="DZ143" i="3" s="1"/>
  <c r="CN143" i="3"/>
  <c r="DY143" i="3" s="1"/>
  <c r="CM143" i="3"/>
  <c r="DX143" i="3" s="1"/>
  <c r="CL143" i="3"/>
  <c r="DW143" i="3" s="1"/>
  <c r="CG143" i="3" a="1"/>
  <c r="CG143" i="3" s="1"/>
  <c r="IN143" i="3" s="1"/>
  <c r="IX143" i="3" s="1"/>
  <c r="AW5" i="3"/>
  <c r="AV5" i="3"/>
  <c r="J5" i="3"/>
  <c r="G5" i="3"/>
  <c r="IP142" i="3"/>
  <c r="IL142" i="3"/>
  <c r="HX142" i="3"/>
  <c r="IW142" i="3" s="1"/>
  <c r="HX142" i="3" a="1"/>
  <c r="HW142" i="3" a="1"/>
  <c r="HW142" i="3" s="1"/>
  <c r="IV142" i="3" s="1"/>
  <c r="HV142" i="3"/>
  <c r="IU142" i="3" s="1"/>
  <c r="HV142" i="3" a="1"/>
  <c r="HU142" i="3" a="1"/>
  <c r="HU142" i="3" s="1"/>
  <c r="IT142" i="3" s="1"/>
  <c r="HT142" i="3" a="1"/>
  <c r="HT142" i="3" s="1"/>
  <c r="IS142" i="3" s="1"/>
  <c r="HS142" i="3"/>
  <c r="IR142" i="3" s="1"/>
  <c r="HS142" i="3" a="1"/>
  <c r="HR142" i="3" a="1"/>
  <c r="HR142" i="3" s="1"/>
  <c r="IQ142" i="3" s="1"/>
  <c r="HQ142" i="3" a="1"/>
  <c r="HQ142" i="3" s="1"/>
  <c r="HP142" i="3" a="1"/>
  <c r="HP142" i="3" s="1"/>
  <c r="IO142" i="3" s="1"/>
  <c r="HL142" i="3"/>
  <c r="HJ142" i="3"/>
  <c r="HH142" i="3"/>
  <c r="HI142" i="3" s="1"/>
  <c r="HB142" i="3"/>
  <c r="HA142" i="3"/>
  <c r="GZ142" i="3"/>
  <c r="GY142" i="3"/>
  <c r="GX142" i="3"/>
  <c r="GW142" i="3"/>
  <c r="GV142" i="3"/>
  <c r="GU142" i="3"/>
  <c r="GT142" i="3"/>
  <c r="GP142" i="3"/>
  <c r="GI142" i="3"/>
  <c r="GH142" i="3"/>
  <c r="GG142" i="3"/>
  <c r="GF142" i="3"/>
  <c r="GE142" i="3"/>
  <c r="GD142" i="3"/>
  <c r="GC142" i="3"/>
  <c r="GB142" i="3"/>
  <c r="GA142" i="3"/>
  <c r="FZ142" i="3"/>
  <c r="FY142" i="3"/>
  <c r="FX142" i="3"/>
  <c r="FW142" i="3"/>
  <c r="FV142" i="3"/>
  <c r="FU142" i="3"/>
  <c r="FT142" i="3"/>
  <c r="FS142" i="3"/>
  <c r="FR142" i="3"/>
  <c r="FQ142" i="3"/>
  <c r="FJ142" i="3"/>
  <c r="FI142" i="3"/>
  <c r="FH142" i="3"/>
  <c r="FG142" i="3"/>
  <c r="FF142" i="3"/>
  <c r="FP142" i="3" s="1"/>
  <c r="FE142" i="3"/>
  <c r="FD142" i="3"/>
  <c r="FC142" i="3"/>
  <c r="FB142" i="3"/>
  <c r="FA142" i="3"/>
  <c r="EZ142" i="3"/>
  <c r="EY142" i="3"/>
  <c r="EX142" i="3"/>
  <c r="EW142" i="3"/>
  <c r="EV142" i="3"/>
  <c r="EU142" i="3"/>
  <c r="ET142" i="3"/>
  <c r="ES142" i="3"/>
  <c r="ER142" i="3"/>
  <c r="EQ142" i="3"/>
  <c r="EP142" i="3"/>
  <c r="EO142" i="3"/>
  <c r="EN142" i="3"/>
  <c r="EM142" i="3"/>
  <c r="EL142" i="3"/>
  <c r="EK142" i="3"/>
  <c r="EJ142" i="3"/>
  <c r="EI142" i="3"/>
  <c r="EH142" i="3"/>
  <c r="EG142" i="3"/>
  <c r="EF142" i="3"/>
  <c r="EE142" i="3"/>
  <c r="ED142" i="3"/>
  <c r="EC142" i="3"/>
  <c r="EB142" i="3"/>
  <c r="EA142" i="3"/>
  <c r="DV142" i="3"/>
  <c r="DU142" i="3"/>
  <c r="DT142" i="3"/>
  <c r="DS142" i="3"/>
  <c r="DR142" i="3"/>
  <c r="DQ142" i="3"/>
  <c r="DP142" i="3"/>
  <c r="DO142" i="3"/>
  <c r="DN142" i="3"/>
  <c r="DK142" i="3"/>
  <c r="DJ142" i="3"/>
  <c r="DI142" i="3"/>
  <c r="DH142" i="3"/>
  <c r="DG142" i="3"/>
  <c r="DF142" i="3"/>
  <c r="DE142" i="3"/>
  <c r="DD142" i="3"/>
  <c r="DC142" i="3"/>
  <c r="DB142" i="3"/>
  <c r="DA142" i="3"/>
  <c r="CV142" i="3"/>
  <c r="CU142" i="3"/>
  <c r="CT142" i="3"/>
  <c r="CS142" i="3"/>
  <c r="GN142" i="3" s="1"/>
  <c r="CR142" i="3"/>
  <c r="GM142" i="3" s="1"/>
  <c r="CQ142" i="3"/>
  <c r="GL142" i="3" s="1"/>
  <c r="CP142" i="3"/>
  <c r="GJ142" i="3" s="1"/>
  <c r="GK142" i="3" s="1"/>
  <c r="CO142" i="3"/>
  <c r="DZ142" i="3" s="1"/>
  <c r="CN142" i="3"/>
  <c r="DY142" i="3" s="1"/>
  <c r="CM142" i="3"/>
  <c r="DX142" i="3" s="1"/>
  <c r="CL142" i="3"/>
  <c r="DW142" i="3" s="1"/>
  <c r="CG142" i="3" a="1"/>
  <c r="CG142" i="3" s="1"/>
  <c r="AW201" i="3"/>
  <c r="AV201" i="3"/>
  <c r="J201" i="3"/>
  <c r="G201" i="3"/>
  <c r="IP141" i="3"/>
  <c r="IO141" i="3"/>
  <c r="HX141" i="3"/>
  <c r="IW141" i="3" s="1"/>
  <c r="HX141" i="3" a="1"/>
  <c r="HW141" i="3" a="1"/>
  <c r="HW141" i="3" s="1"/>
  <c r="IV141" i="3" s="1"/>
  <c r="HV141" i="3"/>
  <c r="IU141" i="3" s="1"/>
  <c r="HV141" i="3" a="1"/>
  <c r="HU141" i="3" a="1"/>
  <c r="HU141" i="3" s="1"/>
  <c r="IT141" i="3" s="1"/>
  <c r="HT141" i="3" a="1"/>
  <c r="HT141" i="3" s="1"/>
  <c r="IS141" i="3" s="1"/>
  <c r="HS141" i="3"/>
  <c r="IR141" i="3" s="1"/>
  <c r="HS141" i="3" a="1"/>
  <c r="HR141" i="3" a="1"/>
  <c r="HR141" i="3" s="1"/>
  <c r="IQ141" i="3" s="1"/>
  <c r="HQ141" i="3" a="1"/>
  <c r="HQ141" i="3" s="1"/>
  <c r="HP141" i="3" a="1"/>
  <c r="HP141" i="3" s="1"/>
  <c r="HL141" i="3"/>
  <c r="HJ141" i="3"/>
  <c r="HH141" i="3"/>
  <c r="HB141" i="3"/>
  <c r="HA141" i="3"/>
  <c r="GZ141" i="3"/>
  <c r="GY141" i="3"/>
  <c r="GX141" i="3"/>
  <c r="GW141" i="3"/>
  <c r="GV141" i="3"/>
  <c r="GU141" i="3"/>
  <c r="GT141" i="3"/>
  <c r="GP141" i="3"/>
  <c r="GL141" i="3"/>
  <c r="GI141" i="3"/>
  <c r="GH141" i="3"/>
  <c r="GG141" i="3"/>
  <c r="GF141" i="3"/>
  <c r="GE141" i="3"/>
  <c r="GB141" i="3"/>
  <c r="GA141" i="3"/>
  <c r="FZ141" i="3"/>
  <c r="FY141" i="3"/>
  <c r="FW141" i="3"/>
  <c r="FV141" i="3"/>
  <c r="FU141" i="3"/>
  <c r="FT141" i="3"/>
  <c r="FS141" i="3"/>
  <c r="FR141" i="3"/>
  <c r="FQ141" i="3"/>
  <c r="FO141" i="3"/>
  <c r="FJ141" i="3"/>
  <c r="FM141" i="3" s="1"/>
  <c r="FI141" i="3"/>
  <c r="FL141" i="3" s="1"/>
  <c r="FH141" i="3"/>
  <c r="FG141" i="3"/>
  <c r="FF141" i="3"/>
  <c r="FE141" i="3"/>
  <c r="FD141" i="3"/>
  <c r="FB141" i="3"/>
  <c r="FA141" i="3"/>
  <c r="EZ141" i="3"/>
  <c r="EY141" i="3"/>
  <c r="EX141" i="3"/>
  <c r="EW141" i="3"/>
  <c r="EV141" i="3"/>
  <c r="EU141" i="3"/>
  <c r="ET141" i="3"/>
  <c r="ES141" i="3"/>
  <c r="ER141" i="3"/>
  <c r="EQ141" i="3"/>
  <c r="EP141" i="3"/>
  <c r="EO141" i="3"/>
  <c r="EN141" i="3"/>
  <c r="EM141" i="3"/>
  <c r="EL141" i="3"/>
  <c r="EK141" i="3"/>
  <c r="EJ141" i="3"/>
  <c r="EI141" i="3"/>
  <c r="EH141" i="3"/>
  <c r="EG141" i="3"/>
  <c r="EF141" i="3"/>
  <c r="EE141" i="3"/>
  <c r="ED141" i="3"/>
  <c r="EC141" i="3"/>
  <c r="EB141" i="3"/>
  <c r="EA141" i="3"/>
  <c r="DU141" i="3"/>
  <c r="DT141" i="3"/>
  <c r="DS141" i="3"/>
  <c r="DR141" i="3"/>
  <c r="DQ141" i="3"/>
  <c r="DP141" i="3"/>
  <c r="DO141" i="3"/>
  <c r="DN141" i="3"/>
  <c r="DK141" i="3"/>
  <c r="DJ141" i="3"/>
  <c r="DI141" i="3"/>
  <c r="DH141" i="3"/>
  <c r="DG141" i="3"/>
  <c r="DF141" i="3"/>
  <c r="DE141" i="3"/>
  <c r="DD141" i="3"/>
  <c r="DB141" i="3"/>
  <c r="DA141" i="3"/>
  <c r="CV141" i="3"/>
  <c r="CU141" i="3"/>
  <c r="CT141" i="3"/>
  <c r="CS141" i="3"/>
  <c r="GN141" i="3" s="1"/>
  <c r="CR141" i="3"/>
  <c r="GM141" i="3" s="1"/>
  <c r="CQ141" i="3"/>
  <c r="CP141" i="3"/>
  <c r="GJ141" i="3" s="1"/>
  <c r="GK141" i="3" s="1"/>
  <c r="CO141" i="3"/>
  <c r="DZ141" i="3" s="1"/>
  <c r="CN141" i="3"/>
  <c r="DY141" i="3" s="1"/>
  <c r="CM141" i="3"/>
  <c r="DX141" i="3" s="1"/>
  <c r="CL141" i="3"/>
  <c r="DW141" i="3" s="1"/>
  <c r="CG141" i="3" a="1"/>
  <c r="CG141" i="3" s="1"/>
  <c r="AW60" i="3"/>
  <c r="AV60" i="3"/>
  <c r="J60" i="3"/>
  <c r="G60" i="3"/>
  <c r="IT140" i="3"/>
  <c r="IO140" i="3"/>
  <c r="IN140" i="3"/>
  <c r="IX140" i="3" s="1"/>
  <c r="IM140" i="3"/>
  <c r="IL140" i="3"/>
  <c r="HX140" i="3" a="1"/>
  <c r="HX140" i="3" s="1"/>
  <c r="IW140" i="3" s="1"/>
  <c r="HW140" i="3"/>
  <c r="IV140" i="3" s="1"/>
  <c r="HW140" i="3" a="1"/>
  <c r="HV140" i="3" a="1"/>
  <c r="HV140" i="3" s="1"/>
  <c r="IU140" i="3" s="1"/>
  <c r="HU140" i="3"/>
  <c r="HU140" i="3" a="1"/>
  <c r="HT140" i="3" a="1"/>
  <c r="HT140" i="3" s="1"/>
  <c r="IS140" i="3" s="1"/>
  <c r="HS140" i="3" a="1"/>
  <c r="HS140" i="3" s="1"/>
  <c r="IR140" i="3" s="1"/>
  <c r="HR140" i="3" a="1"/>
  <c r="HR140" i="3" s="1"/>
  <c r="IQ140" i="3" s="1"/>
  <c r="HQ140" i="3" a="1"/>
  <c r="HQ140" i="3" s="1"/>
  <c r="IP140" i="3" s="1"/>
  <c r="HP140" i="3" a="1"/>
  <c r="HP140" i="3" s="1"/>
  <c r="HL140" i="3"/>
  <c r="HJ140" i="3"/>
  <c r="HH140" i="3"/>
  <c r="HI140" i="3" s="1"/>
  <c r="HB140" i="3"/>
  <c r="HA140" i="3"/>
  <c r="GZ140" i="3"/>
  <c r="HC140" i="3" s="1"/>
  <c r="GY140" i="3"/>
  <c r="GX140" i="3"/>
  <c r="GW140" i="3"/>
  <c r="GV140" i="3"/>
  <c r="GU140" i="3"/>
  <c r="GT140" i="3"/>
  <c r="GP140" i="3"/>
  <c r="GM140" i="3"/>
  <c r="GJ140" i="3"/>
  <c r="GK140" i="3" s="1"/>
  <c r="GI140" i="3"/>
  <c r="GH140" i="3"/>
  <c r="GG140" i="3"/>
  <c r="GF140" i="3"/>
  <c r="GE140" i="3"/>
  <c r="GD140" i="3"/>
  <c r="GC140" i="3"/>
  <c r="GB140" i="3"/>
  <c r="GA140" i="3"/>
  <c r="FZ140" i="3"/>
  <c r="FY140" i="3"/>
  <c r="FX140" i="3"/>
  <c r="FW140" i="3"/>
  <c r="FV140" i="3"/>
  <c r="FU140" i="3"/>
  <c r="FT140" i="3"/>
  <c r="FS140" i="3"/>
  <c r="FR140" i="3"/>
  <c r="FQ140" i="3"/>
  <c r="FP140" i="3"/>
  <c r="FO140" i="3"/>
  <c r="FL140" i="3"/>
  <c r="FJ140" i="3"/>
  <c r="FM140" i="3" s="1"/>
  <c r="FI140" i="3"/>
  <c r="FH140" i="3"/>
  <c r="FG140" i="3"/>
  <c r="FF140" i="3"/>
  <c r="FE140" i="3"/>
  <c r="FN140" i="3" s="1"/>
  <c r="FD140" i="3"/>
  <c r="FC140" i="3"/>
  <c r="FB140" i="3"/>
  <c r="FA140" i="3"/>
  <c r="EZ140" i="3"/>
  <c r="EY140" i="3"/>
  <c r="EX140" i="3"/>
  <c r="EW140" i="3"/>
  <c r="EV140" i="3"/>
  <c r="EU140" i="3"/>
  <c r="ET140" i="3"/>
  <c r="ES140" i="3"/>
  <c r="ER140" i="3"/>
  <c r="EQ140" i="3"/>
  <c r="EP140" i="3"/>
  <c r="EO140" i="3"/>
  <c r="EN140" i="3"/>
  <c r="EM140" i="3"/>
  <c r="EL140" i="3"/>
  <c r="EK140" i="3"/>
  <c r="EJ140" i="3"/>
  <c r="EI140" i="3"/>
  <c r="EH140" i="3"/>
  <c r="EG140" i="3"/>
  <c r="EF140" i="3"/>
  <c r="EE140" i="3"/>
  <c r="ED140" i="3"/>
  <c r="EC140" i="3"/>
  <c r="EB140" i="3"/>
  <c r="EA140" i="3"/>
  <c r="DZ140" i="3"/>
  <c r="DW140" i="3"/>
  <c r="DV140" i="3"/>
  <c r="DU140" i="3"/>
  <c r="DT140" i="3"/>
  <c r="DS140" i="3"/>
  <c r="DR140" i="3"/>
  <c r="DQ140" i="3"/>
  <c r="DP140" i="3"/>
  <c r="DO140" i="3"/>
  <c r="DN140" i="3"/>
  <c r="DL140" i="3"/>
  <c r="DK140" i="3"/>
  <c r="DJ140" i="3"/>
  <c r="DI140" i="3"/>
  <c r="DH140" i="3"/>
  <c r="DG140" i="3"/>
  <c r="DF140" i="3"/>
  <c r="DE140" i="3"/>
  <c r="DD140" i="3"/>
  <c r="DC140" i="3"/>
  <c r="DB140" i="3"/>
  <c r="DA140" i="3"/>
  <c r="CV140" i="3"/>
  <c r="CU140" i="3"/>
  <c r="CT140" i="3"/>
  <c r="CS140" i="3"/>
  <c r="GN140" i="3" s="1"/>
  <c r="CR140" i="3"/>
  <c r="CQ140" i="3"/>
  <c r="GL140" i="3" s="1"/>
  <c r="CP140" i="3"/>
  <c r="CO140" i="3"/>
  <c r="CN140" i="3"/>
  <c r="DY140" i="3" s="1"/>
  <c r="CM140" i="3"/>
  <c r="DX140" i="3" s="1"/>
  <c r="CL140" i="3"/>
  <c r="CK140" i="3"/>
  <c r="CZ140" i="3" s="1"/>
  <c r="CJ140" i="3"/>
  <c r="CY140" i="3" s="1"/>
  <c r="CG140" i="3"/>
  <c r="CG140" i="3" a="1"/>
  <c r="AW59" i="3"/>
  <c r="AV59" i="3"/>
  <c r="J59" i="3"/>
  <c r="G59" i="3"/>
  <c r="IU139" i="3"/>
  <c r="IO139" i="3"/>
  <c r="IN139" i="3"/>
  <c r="IX139" i="3" s="1"/>
  <c r="IM139" i="3"/>
  <c r="HX139" i="3" a="1"/>
  <c r="HX139" i="3" s="1"/>
  <c r="IW139" i="3" s="1"/>
  <c r="HW139" i="3"/>
  <c r="IV139" i="3" s="1"/>
  <c r="HW139" i="3" a="1"/>
  <c r="HV139" i="3" a="1"/>
  <c r="HV139" i="3" s="1"/>
  <c r="HU139" i="3"/>
  <c r="IT139" i="3" s="1"/>
  <c r="HU139" i="3" a="1"/>
  <c r="HT139" i="3" a="1"/>
  <c r="HT139" i="3" s="1"/>
  <c r="IS139" i="3" s="1"/>
  <c r="HS139" i="3" a="1"/>
  <c r="HS139" i="3" s="1"/>
  <c r="IR139" i="3" s="1"/>
  <c r="HR139" i="3"/>
  <c r="IQ139" i="3" s="1"/>
  <c r="HR139" i="3" a="1"/>
  <c r="HQ139" i="3" a="1"/>
  <c r="HQ139" i="3" s="1"/>
  <c r="IP139" i="3" s="1"/>
  <c r="HP139" i="3" a="1"/>
  <c r="HP139" i="3" s="1"/>
  <c r="HL139" i="3"/>
  <c r="HJ139" i="3"/>
  <c r="HH139" i="3"/>
  <c r="HI139" i="3" s="1"/>
  <c r="HB139" i="3"/>
  <c r="HA139" i="3"/>
  <c r="GZ139" i="3"/>
  <c r="GY139" i="3"/>
  <c r="GX139" i="3"/>
  <c r="GW139" i="3"/>
  <c r="GV139" i="3"/>
  <c r="GU139" i="3"/>
  <c r="GT139" i="3"/>
  <c r="GP139" i="3"/>
  <c r="GN139" i="3"/>
  <c r="GI139" i="3"/>
  <c r="GH139" i="3"/>
  <c r="GG139" i="3"/>
  <c r="GF139" i="3"/>
  <c r="GE139" i="3"/>
  <c r="GB139" i="3"/>
  <c r="GA139" i="3"/>
  <c r="FZ139" i="3"/>
  <c r="FY139" i="3"/>
  <c r="FW139" i="3"/>
  <c r="FV139" i="3"/>
  <c r="FU139" i="3"/>
  <c r="FT139" i="3"/>
  <c r="FS139" i="3"/>
  <c r="FR139" i="3"/>
  <c r="FQ139" i="3"/>
  <c r="FP139" i="3"/>
  <c r="FO139" i="3"/>
  <c r="FN139" i="3"/>
  <c r="FM139" i="3"/>
  <c r="FL139" i="3"/>
  <c r="FJ139" i="3"/>
  <c r="FI139" i="3"/>
  <c r="FH139" i="3"/>
  <c r="FG139" i="3"/>
  <c r="FF139" i="3"/>
  <c r="FE139" i="3"/>
  <c r="FD139" i="3"/>
  <c r="FB139" i="3"/>
  <c r="FA139" i="3"/>
  <c r="EZ139" i="3"/>
  <c r="EY139" i="3"/>
  <c r="EX139" i="3"/>
  <c r="EW139" i="3"/>
  <c r="EV139" i="3"/>
  <c r="EU139" i="3"/>
  <c r="ET139" i="3"/>
  <c r="ES139" i="3"/>
  <c r="ER139" i="3"/>
  <c r="EQ139" i="3"/>
  <c r="EP139" i="3"/>
  <c r="EO139" i="3"/>
  <c r="EN139" i="3"/>
  <c r="EM139" i="3"/>
  <c r="EL139" i="3"/>
  <c r="EK139" i="3"/>
  <c r="EJ139" i="3"/>
  <c r="EI139" i="3"/>
  <c r="EH139" i="3"/>
  <c r="EG139" i="3"/>
  <c r="EF139" i="3"/>
  <c r="EE139" i="3"/>
  <c r="ED139" i="3"/>
  <c r="EC139" i="3"/>
  <c r="EB139" i="3"/>
  <c r="EA139" i="3"/>
  <c r="DU139" i="3"/>
  <c r="DT139" i="3"/>
  <c r="DS139" i="3"/>
  <c r="DR139" i="3"/>
  <c r="DQ139" i="3"/>
  <c r="DP139" i="3"/>
  <c r="DO139" i="3"/>
  <c r="DN139" i="3"/>
  <c r="DM139" i="3" a="1"/>
  <c r="DM139" i="3" s="1"/>
  <c r="DL139" i="3"/>
  <c r="DK139" i="3"/>
  <c r="DJ139" i="3"/>
  <c r="DI139" i="3"/>
  <c r="DH139" i="3"/>
  <c r="DG139" i="3"/>
  <c r="DF139" i="3"/>
  <c r="DE139" i="3"/>
  <c r="DD139" i="3"/>
  <c r="DB139" i="3"/>
  <c r="DA139" i="3"/>
  <c r="CW139" i="3"/>
  <c r="CV139" i="3"/>
  <c r="CU139" i="3"/>
  <c r="CT139" i="3"/>
  <c r="CS139" i="3"/>
  <c r="CR139" i="3"/>
  <c r="GM139" i="3" s="1"/>
  <c r="CQ139" i="3"/>
  <c r="GL139" i="3" s="1"/>
  <c r="CP139" i="3"/>
  <c r="GJ139" i="3" s="1"/>
  <c r="GK139" i="3" s="1"/>
  <c r="CO139" i="3"/>
  <c r="DZ139" i="3" s="1"/>
  <c r="CN139" i="3"/>
  <c r="DY139" i="3" s="1"/>
  <c r="CM139" i="3"/>
  <c r="DX139" i="3" s="1"/>
  <c r="CL139" i="3"/>
  <c r="DW139" i="3" s="1"/>
  <c r="CK139" i="3"/>
  <c r="CZ139" i="3" s="1"/>
  <c r="CH139" i="3"/>
  <c r="CG139" i="3" a="1"/>
  <c r="CG139" i="3" s="1"/>
  <c r="AW58" i="3"/>
  <c r="AV58" i="3"/>
  <c r="J58" i="3"/>
  <c r="G58" i="3"/>
  <c r="IV138" i="3"/>
  <c r="IU138" i="3"/>
  <c r="IP138" i="3"/>
  <c r="IO138" i="3"/>
  <c r="IM138" i="3"/>
  <c r="HX138" i="3"/>
  <c r="IW138" i="3" s="1"/>
  <c r="HX138" i="3" a="1"/>
  <c r="HW138" i="3"/>
  <c r="HW138" i="3" a="1"/>
  <c r="HV138" i="3"/>
  <c r="HV138" i="3" a="1"/>
  <c r="HU138" i="3" a="1"/>
  <c r="HU138" i="3" s="1"/>
  <c r="IT138" i="3" s="1"/>
  <c r="HT138" i="3" a="1"/>
  <c r="HT138" i="3" s="1"/>
  <c r="IS138" i="3" s="1"/>
  <c r="HS138" i="3" a="1"/>
  <c r="HS138" i="3" s="1"/>
  <c r="IR138" i="3" s="1"/>
  <c r="HR138" i="3"/>
  <c r="IQ138" i="3" s="1"/>
  <c r="HR138" i="3" a="1"/>
  <c r="HQ138" i="3"/>
  <c r="HQ138" i="3" a="1"/>
  <c r="HP138" i="3" a="1"/>
  <c r="HP138" i="3" s="1"/>
  <c r="HL138" i="3"/>
  <c r="HJ138" i="3"/>
  <c r="HH138" i="3"/>
  <c r="HB138" i="3"/>
  <c r="HA138" i="3"/>
  <c r="GZ138" i="3"/>
  <c r="GY138" i="3"/>
  <c r="HC138" i="3" s="1"/>
  <c r="GX138" i="3"/>
  <c r="GW138" i="3"/>
  <c r="GV138" i="3"/>
  <c r="GU138" i="3"/>
  <c r="GT138" i="3"/>
  <c r="GP138" i="3"/>
  <c r="GI138" i="3"/>
  <c r="GH138" i="3"/>
  <c r="GG138" i="3"/>
  <c r="GF138" i="3"/>
  <c r="GE138" i="3"/>
  <c r="GB138" i="3"/>
  <c r="GA138" i="3"/>
  <c r="FZ138" i="3"/>
  <c r="FY138" i="3"/>
  <c r="FW138" i="3"/>
  <c r="FV138" i="3"/>
  <c r="FU138" i="3"/>
  <c r="FT138" i="3"/>
  <c r="FS138" i="3"/>
  <c r="FR138" i="3"/>
  <c r="FQ138" i="3"/>
  <c r="FP138" i="3"/>
  <c r="FO138" i="3"/>
  <c r="FJ138" i="3"/>
  <c r="FM138" i="3" s="1"/>
  <c r="FI138" i="3"/>
  <c r="FL138" i="3" s="1"/>
  <c r="FH138" i="3"/>
  <c r="FK138" i="3" s="1"/>
  <c r="FG138" i="3"/>
  <c r="FF138" i="3"/>
  <c r="FN138" i="3" s="1"/>
  <c r="FE138" i="3"/>
  <c r="FD138" i="3"/>
  <c r="FB138" i="3"/>
  <c r="FA138" i="3"/>
  <c r="EZ138" i="3"/>
  <c r="EY138" i="3"/>
  <c r="EX138" i="3"/>
  <c r="EW138" i="3"/>
  <c r="EV138" i="3"/>
  <c r="EU138" i="3"/>
  <c r="ET138" i="3"/>
  <c r="ES138" i="3"/>
  <c r="ER138" i="3"/>
  <c r="EQ138" i="3"/>
  <c r="EP138" i="3"/>
  <c r="EO138" i="3"/>
  <c r="EN138" i="3"/>
  <c r="EM138" i="3"/>
  <c r="EL138" i="3"/>
  <c r="EK138" i="3"/>
  <c r="EJ138" i="3"/>
  <c r="EI138" i="3"/>
  <c r="EH138" i="3"/>
  <c r="EG138" i="3"/>
  <c r="EF138" i="3"/>
  <c r="EE138" i="3"/>
  <c r="ED138" i="3"/>
  <c r="EC138" i="3"/>
  <c r="EB138" i="3"/>
  <c r="EA138" i="3"/>
  <c r="DW138" i="3"/>
  <c r="DU138" i="3"/>
  <c r="DT138" i="3"/>
  <c r="DS138" i="3"/>
  <c r="DR138" i="3"/>
  <c r="DQ138" i="3"/>
  <c r="DP138" i="3"/>
  <c r="DO138" i="3"/>
  <c r="DN138" i="3"/>
  <c r="DM138" i="3" a="1"/>
  <c r="DM138" i="3" s="1"/>
  <c r="DL138" i="3"/>
  <c r="DK138" i="3"/>
  <c r="DJ138" i="3"/>
  <c r="DI138" i="3"/>
  <c r="DH138" i="3"/>
  <c r="DG138" i="3"/>
  <c r="DF138" i="3"/>
  <c r="DE138" i="3"/>
  <c r="DD138" i="3"/>
  <c r="DB138" i="3"/>
  <c r="DA138" i="3"/>
  <c r="CV138" i="3"/>
  <c r="CU138" i="3"/>
  <c r="CT138" i="3"/>
  <c r="CS138" i="3"/>
  <c r="GN138" i="3" s="1"/>
  <c r="CR138" i="3"/>
  <c r="GM138" i="3" s="1"/>
  <c r="CQ138" i="3"/>
  <c r="GL138" i="3" s="1"/>
  <c r="CP138" i="3"/>
  <c r="GJ138" i="3" s="1"/>
  <c r="GK138" i="3" s="1"/>
  <c r="CO138" i="3"/>
  <c r="DZ138" i="3" s="1"/>
  <c r="CN138" i="3"/>
  <c r="DY138" i="3" s="1"/>
  <c r="CM138" i="3"/>
  <c r="DX138" i="3" s="1"/>
  <c r="CL138" i="3"/>
  <c r="CG138" i="3"/>
  <c r="CG138" i="3" a="1"/>
  <c r="AW57" i="3"/>
  <c r="AV57" i="3"/>
  <c r="J57" i="3"/>
  <c r="G57" i="3"/>
  <c r="IW137" i="3"/>
  <c r="IV137" i="3"/>
  <c r="IU137" i="3"/>
  <c r="IP137" i="3"/>
  <c r="HX137" i="3"/>
  <c r="HX137" i="3" a="1"/>
  <c r="HW137" i="3" a="1"/>
  <c r="HW137" i="3" s="1"/>
  <c r="HV137" i="3" a="1"/>
  <c r="HV137" i="3" s="1"/>
  <c r="HU137" i="3"/>
  <c r="IT137" i="3" s="1"/>
  <c r="HU137" i="3" a="1"/>
  <c r="HT137" i="3" a="1"/>
  <c r="HT137" i="3" s="1"/>
  <c r="IS137" i="3" s="1"/>
  <c r="HS137" i="3" a="1"/>
  <c r="HS137" i="3" s="1"/>
  <c r="IR137" i="3" s="1"/>
  <c r="HR137" i="3"/>
  <c r="IQ137" i="3" s="1"/>
  <c r="HR137" i="3" a="1"/>
  <c r="HQ137" i="3" a="1"/>
  <c r="HQ137" i="3" s="1"/>
  <c r="HP137" i="3" a="1"/>
  <c r="HP137" i="3" s="1"/>
  <c r="IO137" i="3" s="1"/>
  <c r="HL137" i="3"/>
  <c r="HJ137" i="3"/>
  <c r="HH137" i="3"/>
  <c r="HI137" i="3" s="1"/>
  <c r="HB137" i="3"/>
  <c r="HA137" i="3"/>
  <c r="GZ137" i="3"/>
  <c r="GY137" i="3"/>
  <c r="GX137" i="3"/>
  <c r="GW137" i="3"/>
  <c r="GV137" i="3"/>
  <c r="GU137" i="3"/>
  <c r="GT137" i="3"/>
  <c r="HC137" i="3" s="1"/>
  <c r="GP137" i="3"/>
  <c r="GI137" i="3"/>
  <c r="GH137" i="3"/>
  <c r="GG137" i="3"/>
  <c r="GF137" i="3"/>
  <c r="GE137" i="3"/>
  <c r="GB137" i="3"/>
  <c r="GA137" i="3"/>
  <c r="FZ137" i="3"/>
  <c r="FY137" i="3"/>
  <c r="FW137" i="3"/>
  <c r="FV137" i="3"/>
  <c r="FU137" i="3"/>
  <c r="FT137" i="3"/>
  <c r="FS137" i="3"/>
  <c r="FR137" i="3"/>
  <c r="FQ137" i="3"/>
  <c r="FL137" i="3"/>
  <c r="FJ137" i="3"/>
  <c r="FM137" i="3" s="1"/>
  <c r="FI137" i="3"/>
  <c r="FH137" i="3"/>
  <c r="FG137" i="3"/>
  <c r="FO137" i="3" s="1"/>
  <c r="FF137" i="3"/>
  <c r="FP137" i="3" s="1"/>
  <c r="FE137" i="3"/>
  <c r="FD137" i="3"/>
  <c r="FB137" i="3"/>
  <c r="FA137" i="3"/>
  <c r="EZ137" i="3"/>
  <c r="EY137" i="3"/>
  <c r="EX137" i="3"/>
  <c r="EW137" i="3"/>
  <c r="EV137" i="3"/>
  <c r="EU137" i="3"/>
  <c r="ET137" i="3"/>
  <c r="ES137" i="3"/>
  <c r="ER137" i="3"/>
  <c r="EQ137" i="3"/>
  <c r="EP137" i="3"/>
  <c r="EO137" i="3"/>
  <c r="EN137" i="3"/>
  <c r="EM137" i="3"/>
  <c r="EL137" i="3"/>
  <c r="EK137" i="3"/>
  <c r="EJ137" i="3"/>
  <c r="EI137" i="3"/>
  <c r="EH137" i="3"/>
  <c r="EG137" i="3"/>
  <c r="EF137" i="3"/>
  <c r="EE137" i="3"/>
  <c r="ED137" i="3"/>
  <c r="EC137" i="3"/>
  <c r="EB137" i="3"/>
  <c r="EA137" i="3"/>
  <c r="DU137" i="3"/>
  <c r="DT137" i="3"/>
  <c r="DS137" i="3"/>
  <c r="DR137" i="3"/>
  <c r="DQ137" i="3"/>
  <c r="DP137" i="3"/>
  <c r="DO137" i="3"/>
  <c r="DN137" i="3"/>
  <c r="DK137" i="3"/>
  <c r="DJ137" i="3"/>
  <c r="DI137" i="3"/>
  <c r="DH137" i="3"/>
  <c r="DG137" i="3"/>
  <c r="DF137" i="3"/>
  <c r="DE137" i="3"/>
  <c r="DD137" i="3"/>
  <c r="DB137" i="3"/>
  <c r="DA137" i="3"/>
  <c r="CV137" i="3"/>
  <c r="CU137" i="3"/>
  <c r="CT137" i="3"/>
  <c r="CS137" i="3"/>
  <c r="GN137" i="3" s="1"/>
  <c r="CR137" i="3"/>
  <c r="GM137" i="3" s="1"/>
  <c r="CQ137" i="3"/>
  <c r="GL137" i="3" s="1"/>
  <c r="CP137" i="3"/>
  <c r="GJ137" i="3" s="1"/>
  <c r="GK137" i="3" s="1"/>
  <c r="CO137" i="3"/>
  <c r="DZ137" i="3" s="1"/>
  <c r="CN137" i="3"/>
  <c r="DY137" i="3" s="1"/>
  <c r="CM137" i="3"/>
  <c r="DX137" i="3" s="1"/>
  <c r="CL137" i="3"/>
  <c r="DW137" i="3" s="1"/>
  <c r="CG137" i="3" a="1"/>
  <c r="CG137" i="3" s="1"/>
  <c r="AW56" i="3"/>
  <c r="AV56" i="3"/>
  <c r="J56" i="3"/>
  <c r="G56" i="3"/>
  <c r="IV136" i="3"/>
  <c r="IR136" i="3"/>
  <c r="IQ136" i="3"/>
  <c r="HX136" i="3"/>
  <c r="IW136" i="3" s="1"/>
  <c r="HX136" i="3" a="1"/>
  <c r="HW136" i="3" a="1"/>
  <c r="HW136" i="3" s="1"/>
  <c r="HV136" i="3" a="1"/>
  <c r="HV136" i="3" s="1"/>
  <c r="IU136" i="3" s="1"/>
  <c r="HU136" i="3" a="1"/>
  <c r="HU136" i="3" s="1"/>
  <c r="IT136" i="3" s="1"/>
  <c r="HT136" i="3" a="1"/>
  <c r="HT136" i="3" s="1"/>
  <c r="IS136" i="3" s="1"/>
  <c r="HS136" i="3" a="1"/>
  <c r="HS136" i="3" s="1"/>
  <c r="HR136" i="3"/>
  <c r="HR136" i="3" a="1"/>
  <c r="HQ136" i="3"/>
  <c r="IP136" i="3" s="1"/>
  <c r="HQ136" i="3" a="1"/>
  <c r="HP136" i="3" a="1"/>
  <c r="HP136" i="3" s="1"/>
  <c r="IO136" i="3" s="1"/>
  <c r="HL136" i="3"/>
  <c r="HJ136" i="3"/>
  <c r="HH136" i="3"/>
  <c r="HB136" i="3"/>
  <c r="HA136" i="3"/>
  <c r="GZ136" i="3"/>
  <c r="GY136" i="3"/>
  <c r="GX136" i="3"/>
  <c r="GW136" i="3"/>
  <c r="GV136" i="3"/>
  <c r="GU136" i="3"/>
  <c r="GT136" i="3"/>
  <c r="GP136" i="3"/>
  <c r="GM136" i="3"/>
  <c r="GJ136" i="3"/>
  <c r="GK136" i="3" s="1"/>
  <c r="GI136" i="3"/>
  <c r="GH136" i="3"/>
  <c r="GG136" i="3"/>
  <c r="GF136" i="3"/>
  <c r="GE136" i="3"/>
  <c r="GB136" i="3"/>
  <c r="GA136" i="3"/>
  <c r="FZ136" i="3"/>
  <c r="FY136" i="3"/>
  <c r="FW136" i="3"/>
  <c r="FV136" i="3"/>
  <c r="FU136" i="3"/>
  <c r="FT136" i="3"/>
  <c r="FS136" i="3"/>
  <c r="FR136" i="3"/>
  <c r="FQ136" i="3"/>
  <c r="FJ136" i="3"/>
  <c r="FI136" i="3"/>
  <c r="FH136" i="3"/>
  <c r="FG136" i="3"/>
  <c r="FO136" i="3" s="1"/>
  <c r="FF136" i="3"/>
  <c r="FE136" i="3"/>
  <c r="FD136" i="3"/>
  <c r="FB136" i="3"/>
  <c r="FA136" i="3"/>
  <c r="EZ136" i="3"/>
  <c r="EY136" i="3"/>
  <c r="EX136" i="3"/>
  <c r="EW136" i="3"/>
  <c r="EV136" i="3"/>
  <c r="EU136" i="3"/>
  <c r="ET136" i="3"/>
  <c r="ES136" i="3"/>
  <c r="ER136" i="3"/>
  <c r="EQ136" i="3"/>
  <c r="EP136" i="3"/>
  <c r="EO136" i="3"/>
  <c r="EN136" i="3"/>
  <c r="EM136" i="3"/>
  <c r="EL136" i="3"/>
  <c r="EK136" i="3"/>
  <c r="EJ136" i="3"/>
  <c r="EI136" i="3"/>
  <c r="EH136" i="3"/>
  <c r="EG136" i="3"/>
  <c r="EF136" i="3"/>
  <c r="EE136" i="3"/>
  <c r="ED136" i="3"/>
  <c r="EC136" i="3"/>
  <c r="EB136" i="3"/>
  <c r="EA136" i="3"/>
  <c r="DU136" i="3"/>
  <c r="DT136" i="3"/>
  <c r="DS136" i="3"/>
  <c r="DR136" i="3"/>
  <c r="DQ136" i="3"/>
  <c r="DP136" i="3"/>
  <c r="DO136" i="3"/>
  <c r="DN136" i="3"/>
  <c r="DK136" i="3"/>
  <c r="DJ136" i="3"/>
  <c r="DI136" i="3"/>
  <c r="DH136" i="3"/>
  <c r="DG136" i="3"/>
  <c r="DF136" i="3"/>
  <c r="DE136" i="3"/>
  <c r="DD136" i="3"/>
  <c r="DB136" i="3"/>
  <c r="DA136" i="3"/>
  <c r="CV136" i="3"/>
  <c r="CU136" i="3"/>
  <c r="CT136" i="3"/>
  <c r="CS136" i="3"/>
  <c r="GN136" i="3" s="1"/>
  <c r="CR136" i="3"/>
  <c r="CQ136" i="3"/>
  <c r="GL136" i="3" s="1"/>
  <c r="CP136" i="3"/>
  <c r="CO136" i="3"/>
  <c r="DZ136" i="3" s="1"/>
  <c r="CN136" i="3"/>
  <c r="DY136" i="3" s="1"/>
  <c r="CM136" i="3"/>
  <c r="DX136" i="3" s="1"/>
  <c r="CL136" i="3"/>
  <c r="DW136" i="3" s="1"/>
  <c r="CG136" i="3"/>
  <c r="CG136" i="3" a="1"/>
  <c r="AW55" i="3"/>
  <c r="AV55" i="3"/>
  <c r="J55" i="3"/>
  <c r="G55" i="3"/>
  <c r="IU135" i="3"/>
  <c r="IP135" i="3"/>
  <c r="IO135" i="3"/>
  <c r="IN135" i="3"/>
  <c r="IX135" i="3" s="1"/>
  <c r="HX135" i="3" a="1"/>
  <c r="HX135" i="3" s="1"/>
  <c r="IW135" i="3" s="1"/>
  <c r="HW135" i="3"/>
  <c r="IV135" i="3" s="1"/>
  <c r="HW135" i="3" a="1"/>
  <c r="HV135" i="3" a="1"/>
  <c r="HV135" i="3" s="1"/>
  <c r="HU135" i="3"/>
  <c r="IT135" i="3" s="1"/>
  <c r="HU135" i="3" a="1"/>
  <c r="HT135" i="3" a="1"/>
  <c r="HT135" i="3" s="1"/>
  <c r="IS135" i="3" s="1"/>
  <c r="HS135" i="3" a="1"/>
  <c r="HS135" i="3" s="1"/>
  <c r="IR135" i="3" s="1"/>
  <c r="HR135" i="3"/>
  <c r="IQ135" i="3" s="1"/>
  <c r="HR135" i="3" a="1"/>
  <c r="HQ135" i="3" a="1"/>
  <c r="HQ135" i="3" s="1"/>
  <c r="HP135" i="3" a="1"/>
  <c r="HP135" i="3" s="1"/>
  <c r="HL135" i="3"/>
  <c r="HJ135" i="3"/>
  <c r="HH135" i="3"/>
  <c r="HI135" i="3" s="1"/>
  <c r="HB135" i="3"/>
  <c r="HA135" i="3"/>
  <c r="GZ135" i="3"/>
  <c r="HC135" i="3" s="1"/>
  <c r="GY135" i="3"/>
  <c r="GX135" i="3"/>
  <c r="GW135" i="3"/>
  <c r="GV135" i="3"/>
  <c r="GU135" i="3"/>
  <c r="GT135" i="3"/>
  <c r="GP135" i="3"/>
  <c r="GJ135" i="3"/>
  <c r="GK135" i="3" s="1"/>
  <c r="GI135" i="3"/>
  <c r="GH135" i="3"/>
  <c r="GG135" i="3"/>
  <c r="GF135" i="3"/>
  <c r="GE135" i="3"/>
  <c r="GB135" i="3"/>
  <c r="GA135" i="3"/>
  <c r="FZ135" i="3"/>
  <c r="FY135" i="3"/>
  <c r="FW135" i="3"/>
  <c r="FV135" i="3"/>
  <c r="FU135" i="3"/>
  <c r="FT135" i="3"/>
  <c r="FS135" i="3"/>
  <c r="FR135" i="3"/>
  <c r="FQ135" i="3"/>
  <c r="FJ135" i="3"/>
  <c r="FI135" i="3"/>
  <c r="FH135" i="3"/>
  <c r="FG135" i="3"/>
  <c r="FF135" i="3"/>
  <c r="FE135" i="3"/>
  <c r="FD135" i="3"/>
  <c r="FB135" i="3"/>
  <c r="FA135" i="3"/>
  <c r="EZ135" i="3"/>
  <c r="EY135" i="3"/>
  <c r="EX135" i="3"/>
  <c r="EW135" i="3"/>
  <c r="EV135" i="3"/>
  <c r="EU135" i="3"/>
  <c r="ET135" i="3"/>
  <c r="ES135" i="3"/>
  <c r="ER135" i="3"/>
  <c r="EQ135" i="3"/>
  <c r="EP135" i="3"/>
  <c r="EO135" i="3"/>
  <c r="EN135" i="3"/>
  <c r="EM135" i="3"/>
  <c r="EL135" i="3"/>
  <c r="EK135" i="3"/>
  <c r="EJ135" i="3"/>
  <c r="EI135" i="3"/>
  <c r="EH135" i="3"/>
  <c r="EG135" i="3"/>
  <c r="EF135" i="3"/>
  <c r="EE135" i="3"/>
  <c r="ED135" i="3"/>
  <c r="EC135" i="3"/>
  <c r="EB135" i="3"/>
  <c r="EA135" i="3"/>
  <c r="DU135" i="3"/>
  <c r="DT135" i="3"/>
  <c r="DS135" i="3"/>
  <c r="DR135" i="3"/>
  <c r="DQ135" i="3"/>
  <c r="DP135" i="3"/>
  <c r="DO135" i="3"/>
  <c r="DN135" i="3"/>
  <c r="DK135" i="3"/>
  <c r="DJ135" i="3"/>
  <c r="DI135" i="3"/>
  <c r="DH135" i="3"/>
  <c r="DG135" i="3"/>
  <c r="DF135" i="3"/>
  <c r="DE135" i="3"/>
  <c r="DD135" i="3"/>
  <c r="DB135" i="3"/>
  <c r="DA135" i="3"/>
  <c r="CV135" i="3"/>
  <c r="CU135" i="3"/>
  <c r="CT135" i="3"/>
  <c r="CS135" i="3"/>
  <c r="GN135" i="3" s="1"/>
  <c r="CR135" i="3"/>
  <c r="GM135" i="3" s="1"/>
  <c r="CQ135" i="3"/>
  <c r="GL135" i="3" s="1"/>
  <c r="CP135" i="3"/>
  <c r="CO135" i="3"/>
  <c r="DZ135" i="3" s="1"/>
  <c r="CN135" i="3"/>
  <c r="DY135" i="3" s="1"/>
  <c r="CM135" i="3"/>
  <c r="DX135" i="3" s="1"/>
  <c r="CL135" i="3"/>
  <c r="DW135" i="3" s="1"/>
  <c r="CG135" i="3" a="1"/>
  <c r="CG135" i="3" s="1"/>
  <c r="AW54" i="3"/>
  <c r="AV54" i="3"/>
  <c r="J54" i="3"/>
  <c r="G54" i="3"/>
  <c r="IU134" i="3"/>
  <c r="IL134" i="3"/>
  <c r="HX134" i="3"/>
  <c r="IW134" i="3" s="1"/>
  <c r="HX134" i="3" a="1"/>
  <c r="HW134" i="3" a="1"/>
  <c r="HW134" i="3" s="1"/>
  <c r="IV134" i="3" s="1"/>
  <c r="HV134" i="3" a="1"/>
  <c r="HV134" i="3" s="1"/>
  <c r="HU134" i="3"/>
  <c r="IT134" i="3" s="1"/>
  <c r="HU134" i="3" a="1"/>
  <c r="HT134" i="3"/>
  <c r="IS134" i="3" s="1"/>
  <c r="HT134" i="3" a="1"/>
  <c r="HS134" i="3" a="1"/>
  <c r="HS134" i="3" s="1"/>
  <c r="IR134" i="3" s="1"/>
  <c r="HR134" i="3"/>
  <c r="IQ134" i="3" s="1"/>
  <c r="HR134" i="3" a="1"/>
  <c r="HQ134" i="3" a="1"/>
  <c r="HQ134" i="3" s="1"/>
  <c r="IP134" i="3" s="1"/>
  <c r="HP134" i="3" a="1"/>
  <c r="HP134" i="3" s="1"/>
  <c r="IO134" i="3" s="1"/>
  <c r="HL134" i="3"/>
  <c r="HJ134" i="3"/>
  <c r="HH134" i="3"/>
  <c r="HB134" i="3"/>
  <c r="HA134" i="3"/>
  <c r="GZ134" i="3"/>
  <c r="GY134" i="3"/>
  <c r="GX134" i="3"/>
  <c r="GW134" i="3"/>
  <c r="GV134" i="3"/>
  <c r="GU134" i="3"/>
  <c r="GT134" i="3"/>
  <c r="GP134" i="3"/>
  <c r="GI134" i="3"/>
  <c r="GH134" i="3"/>
  <c r="GG134" i="3"/>
  <c r="GF134" i="3"/>
  <c r="GE134" i="3"/>
  <c r="GD134" i="3"/>
  <c r="GC134" i="3"/>
  <c r="GB134" i="3"/>
  <c r="GA134" i="3"/>
  <c r="FZ134" i="3"/>
  <c r="FY134" i="3"/>
  <c r="FX134" i="3"/>
  <c r="FW134" i="3"/>
  <c r="FV134" i="3"/>
  <c r="FU134" i="3"/>
  <c r="FT134" i="3"/>
  <c r="FS134" i="3"/>
  <c r="FR134" i="3"/>
  <c r="FQ134" i="3"/>
  <c r="FJ134" i="3"/>
  <c r="FI134" i="3"/>
  <c r="FH134" i="3"/>
  <c r="FG134" i="3"/>
  <c r="FO134" i="3" s="1"/>
  <c r="FF134" i="3"/>
  <c r="FE134" i="3"/>
  <c r="FN134" i="3" s="1"/>
  <c r="FD134" i="3"/>
  <c r="FC134" i="3"/>
  <c r="FB134" i="3"/>
  <c r="FA134" i="3"/>
  <c r="EZ134" i="3"/>
  <c r="EY134" i="3"/>
  <c r="EX134" i="3"/>
  <c r="EW134" i="3"/>
  <c r="EV134" i="3"/>
  <c r="EU134" i="3"/>
  <c r="ET134" i="3"/>
  <c r="ES134" i="3"/>
  <c r="ER134" i="3"/>
  <c r="EQ134" i="3"/>
  <c r="EP134" i="3"/>
  <c r="EO134" i="3"/>
  <c r="EN134" i="3"/>
  <c r="EM134" i="3"/>
  <c r="EL134" i="3"/>
  <c r="EK134" i="3"/>
  <c r="EJ134" i="3"/>
  <c r="EI134" i="3"/>
  <c r="EH134" i="3"/>
  <c r="EG134" i="3"/>
  <c r="EF134" i="3"/>
  <c r="EE134" i="3"/>
  <c r="ED134" i="3"/>
  <c r="EC134" i="3"/>
  <c r="EB134" i="3"/>
  <c r="EA134" i="3"/>
  <c r="DV134" i="3"/>
  <c r="DU134" i="3"/>
  <c r="DT134" i="3"/>
  <c r="DS134" i="3"/>
  <c r="DR134" i="3"/>
  <c r="DQ134" i="3"/>
  <c r="DP134" i="3"/>
  <c r="DO134" i="3"/>
  <c r="DN134" i="3"/>
  <c r="DK134" i="3"/>
  <c r="DJ134" i="3"/>
  <c r="DI134" i="3"/>
  <c r="DH134" i="3"/>
  <c r="DG134" i="3"/>
  <c r="DF134" i="3"/>
  <c r="DE134" i="3"/>
  <c r="DD134" i="3"/>
  <c r="DC134" i="3"/>
  <c r="DB134" i="3"/>
  <c r="DA134" i="3"/>
  <c r="CV134" i="3"/>
  <c r="CU134" i="3"/>
  <c r="CT134" i="3"/>
  <c r="CS134" i="3"/>
  <c r="GN134" i="3" s="1"/>
  <c r="CR134" i="3"/>
  <c r="GM134" i="3" s="1"/>
  <c r="CQ134" i="3"/>
  <c r="GL134" i="3" s="1"/>
  <c r="CP134" i="3"/>
  <c r="GJ134" i="3" s="1"/>
  <c r="GK134" i="3" s="1"/>
  <c r="CO134" i="3"/>
  <c r="DZ134" i="3" s="1"/>
  <c r="CN134" i="3"/>
  <c r="DY134" i="3" s="1"/>
  <c r="CM134" i="3"/>
  <c r="DX134" i="3" s="1"/>
  <c r="CL134" i="3"/>
  <c r="DW134" i="3" s="1"/>
  <c r="CG134" i="3" a="1"/>
  <c r="CG134" i="3" s="1"/>
  <c r="DM134" i="3" s="1" a="1"/>
  <c r="DM134" i="3" s="1"/>
  <c r="AW53" i="3"/>
  <c r="AV53" i="3"/>
  <c r="J53" i="3"/>
  <c r="HI134" i="3" s="1"/>
  <c r="G53" i="3"/>
  <c r="IV133" i="3"/>
  <c r="IP133" i="3"/>
  <c r="IN133" i="3"/>
  <c r="IX133" i="3" s="1"/>
  <c r="IM133" i="3"/>
  <c r="HX133" i="3" a="1"/>
  <c r="HX133" i="3" s="1"/>
  <c r="IW133" i="3" s="1"/>
  <c r="HW133" i="3"/>
  <c r="HW133" i="3" a="1"/>
  <c r="HV133" i="3"/>
  <c r="IU133" i="3" s="1"/>
  <c r="HV133" i="3" a="1"/>
  <c r="HU133" i="3"/>
  <c r="IT133" i="3" s="1"/>
  <c r="HU133" i="3" a="1"/>
  <c r="HT133" i="3"/>
  <c r="IS133" i="3" s="1"/>
  <c r="HT133" i="3" a="1"/>
  <c r="HS133" i="3" a="1"/>
  <c r="HS133" i="3" s="1"/>
  <c r="IR133" i="3" s="1"/>
  <c r="HR133" i="3" a="1"/>
  <c r="HR133" i="3" s="1"/>
  <c r="IQ133" i="3" s="1"/>
  <c r="HQ133" i="3"/>
  <c r="HQ133" i="3" a="1"/>
  <c r="HP133" i="3" a="1"/>
  <c r="HP133" i="3" s="1"/>
  <c r="IO133" i="3" s="1"/>
  <c r="HL133" i="3"/>
  <c r="HJ133" i="3"/>
  <c r="HH133" i="3"/>
  <c r="HI133" i="3" s="1"/>
  <c r="HB133" i="3"/>
  <c r="HA133" i="3"/>
  <c r="GZ133" i="3"/>
  <c r="GY133" i="3"/>
  <c r="GX133" i="3"/>
  <c r="GW133" i="3"/>
  <c r="GV133" i="3"/>
  <c r="GU133" i="3"/>
  <c r="GT133" i="3"/>
  <c r="GP133" i="3"/>
  <c r="GJ133" i="3"/>
  <c r="GK133" i="3" s="1"/>
  <c r="GI133" i="3"/>
  <c r="GH133" i="3"/>
  <c r="GG133" i="3"/>
  <c r="GF133" i="3"/>
  <c r="GE133" i="3"/>
  <c r="GB133" i="3"/>
  <c r="GA133" i="3"/>
  <c r="FZ133" i="3"/>
  <c r="FY133" i="3"/>
  <c r="FW133" i="3"/>
  <c r="FV133" i="3"/>
  <c r="FU133" i="3"/>
  <c r="FT133" i="3"/>
  <c r="FS133" i="3"/>
  <c r="FR133" i="3"/>
  <c r="FQ133" i="3"/>
  <c r="FP133" i="3"/>
  <c r="FO133" i="3"/>
  <c r="FM133" i="3"/>
  <c r="FL133" i="3"/>
  <c r="FJ133" i="3"/>
  <c r="FI133" i="3"/>
  <c r="FH133" i="3"/>
  <c r="FK133" i="3" s="1"/>
  <c r="FG133" i="3"/>
  <c r="FF133" i="3"/>
  <c r="FE133" i="3"/>
  <c r="FN133" i="3" s="1"/>
  <c r="FD133" i="3"/>
  <c r="FB133" i="3"/>
  <c r="FA133" i="3"/>
  <c r="EZ133" i="3"/>
  <c r="EY133" i="3"/>
  <c r="EX133" i="3"/>
  <c r="EW133" i="3"/>
  <c r="EV133" i="3"/>
  <c r="EU133" i="3"/>
  <c r="ET133" i="3"/>
  <c r="ES133" i="3"/>
  <c r="ER133" i="3"/>
  <c r="EQ133" i="3"/>
  <c r="EP133" i="3"/>
  <c r="EO133" i="3"/>
  <c r="EN133" i="3"/>
  <c r="EM133" i="3"/>
  <c r="EL133" i="3"/>
  <c r="EK133" i="3"/>
  <c r="EJ133" i="3"/>
  <c r="EI133" i="3"/>
  <c r="EH133" i="3"/>
  <c r="EG133" i="3"/>
  <c r="EF133" i="3"/>
  <c r="EE133" i="3"/>
  <c r="ED133" i="3"/>
  <c r="EC133" i="3"/>
  <c r="EB133" i="3"/>
  <c r="EA133" i="3"/>
  <c r="DU133" i="3"/>
  <c r="DT133" i="3"/>
  <c r="DS133" i="3"/>
  <c r="DR133" i="3"/>
  <c r="DQ133" i="3"/>
  <c r="DP133" i="3"/>
  <c r="DO133" i="3"/>
  <c r="DN133" i="3"/>
  <c r="DL133" i="3"/>
  <c r="DK133" i="3"/>
  <c r="DJ133" i="3"/>
  <c r="DI133" i="3"/>
  <c r="DH133" i="3"/>
  <c r="DG133" i="3"/>
  <c r="DF133" i="3"/>
  <c r="DE133" i="3"/>
  <c r="DD133" i="3"/>
  <c r="DB133" i="3"/>
  <c r="DA133" i="3"/>
  <c r="CV133" i="3"/>
  <c r="CU133" i="3"/>
  <c r="CT133" i="3"/>
  <c r="CS133" i="3"/>
  <c r="GN133" i="3" s="1"/>
  <c r="CR133" i="3"/>
  <c r="GM133" i="3" s="1"/>
  <c r="CQ133" i="3"/>
  <c r="GL133" i="3" s="1"/>
  <c r="CP133" i="3"/>
  <c r="CO133" i="3"/>
  <c r="DZ133" i="3" s="1"/>
  <c r="CN133" i="3"/>
  <c r="DY133" i="3" s="1"/>
  <c r="CM133" i="3"/>
  <c r="DX133" i="3" s="1"/>
  <c r="CL133" i="3"/>
  <c r="DW133" i="3" s="1"/>
  <c r="CK133" i="3"/>
  <c r="CZ133" i="3" s="1"/>
  <c r="CG133" i="3"/>
  <c r="CG133" i="3" a="1"/>
  <c r="AW52" i="3"/>
  <c r="AV52" i="3"/>
  <c r="J52" i="3"/>
  <c r="G52" i="3"/>
  <c r="IW132" i="3"/>
  <c r="IR132" i="3"/>
  <c r="IQ132" i="3"/>
  <c r="IP132" i="3"/>
  <c r="IO132" i="3"/>
  <c r="IL132" i="3"/>
  <c r="HX132" i="3" a="1"/>
  <c r="HX132" i="3" s="1"/>
  <c r="HW132" i="3" a="1"/>
  <c r="HW132" i="3" s="1"/>
  <c r="IV132" i="3" s="1"/>
  <c r="HV132" i="3" a="1"/>
  <c r="HV132" i="3" s="1"/>
  <c r="IU132" i="3" s="1"/>
  <c r="HU132" i="3" a="1"/>
  <c r="HU132" i="3" s="1"/>
  <c r="IT132" i="3" s="1"/>
  <c r="HT132" i="3"/>
  <c r="IS132" i="3" s="1"/>
  <c r="HT132" i="3" a="1"/>
  <c r="HS132" i="3"/>
  <c r="HS132" i="3" a="1"/>
  <c r="HR132" i="3"/>
  <c r="HR132" i="3" a="1"/>
  <c r="HQ132" i="3" a="1"/>
  <c r="HQ132" i="3" s="1"/>
  <c r="HP132" i="3" a="1"/>
  <c r="HP132" i="3" s="1"/>
  <c r="HL132" i="3"/>
  <c r="HJ132" i="3"/>
  <c r="HH132" i="3"/>
  <c r="HI132" i="3" s="1"/>
  <c r="HB132" i="3"/>
  <c r="HA132" i="3"/>
  <c r="GZ132" i="3"/>
  <c r="GY132" i="3"/>
  <c r="GX132" i="3"/>
  <c r="GW132" i="3"/>
  <c r="GV132" i="3"/>
  <c r="GU132" i="3"/>
  <c r="GT132" i="3"/>
  <c r="HC132" i="3" s="1"/>
  <c r="GP132" i="3"/>
  <c r="GI132" i="3"/>
  <c r="GH132" i="3"/>
  <c r="GG132" i="3"/>
  <c r="GF132" i="3"/>
  <c r="GE132" i="3"/>
  <c r="GD132" i="3"/>
  <c r="GC132" i="3"/>
  <c r="GB132" i="3"/>
  <c r="GA132" i="3"/>
  <c r="FZ132" i="3"/>
  <c r="FY132" i="3"/>
  <c r="FX132" i="3"/>
  <c r="FW132" i="3"/>
  <c r="FV132" i="3"/>
  <c r="FU132" i="3"/>
  <c r="FT132" i="3"/>
  <c r="FS132" i="3"/>
  <c r="FR132" i="3"/>
  <c r="FQ132" i="3"/>
  <c r="FO132" i="3"/>
  <c r="FJ132" i="3"/>
  <c r="FM132" i="3" s="1"/>
  <c r="FI132" i="3"/>
  <c r="FL132" i="3" s="1"/>
  <c r="FH132" i="3"/>
  <c r="FK132" i="3" s="1"/>
  <c r="FG132" i="3"/>
  <c r="FF132" i="3"/>
  <c r="FP132" i="3" s="1"/>
  <c r="FE132" i="3"/>
  <c r="FN132" i="3" s="1"/>
  <c r="FD132" i="3"/>
  <c r="FC132" i="3"/>
  <c r="FB132" i="3"/>
  <c r="FA132" i="3"/>
  <c r="EZ132" i="3"/>
  <c r="EY132" i="3"/>
  <c r="EX132" i="3"/>
  <c r="EW132" i="3"/>
  <c r="EV132" i="3"/>
  <c r="EU132" i="3"/>
  <c r="ET132" i="3"/>
  <c r="ES132" i="3"/>
  <c r="ER132" i="3"/>
  <c r="EQ132" i="3"/>
  <c r="EP132" i="3"/>
  <c r="EO132" i="3"/>
  <c r="EN132" i="3"/>
  <c r="EM132" i="3"/>
  <c r="EL132" i="3"/>
  <c r="EK132" i="3"/>
  <c r="EJ132" i="3"/>
  <c r="EI132" i="3"/>
  <c r="EH132" i="3"/>
  <c r="EG132" i="3"/>
  <c r="EF132" i="3"/>
  <c r="EE132" i="3"/>
  <c r="ED132" i="3"/>
  <c r="EC132" i="3"/>
  <c r="EB132" i="3"/>
  <c r="EA132" i="3"/>
  <c r="DZ132" i="3"/>
  <c r="DY132" i="3"/>
  <c r="DX132" i="3"/>
  <c r="DV132" i="3"/>
  <c r="DU132" i="3"/>
  <c r="DT132" i="3"/>
  <c r="DS132" i="3"/>
  <c r="DR132" i="3"/>
  <c r="DQ132" i="3"/>
  <c r="DP132" i="3"/>
  <c r="DO132" i="3"/>
  <c r="DN132" i="3"/>
  <c r="DK132" i="3"/>
  <c r="DJ132" i="3"/>
  <c r="DI132" i="3"/>
  <c r="DH132" i="3"/>
  <c r="DG132" i="3"/>
  <c r="DF132" i="3"/>
  <c r="DE132" i="3"/>
  <c r="DD132" i="3"/>
  <c r="DC132" i="3"/>
  <c r="DB132" i="3"/>
  <c r="DA132" i="3"/>
  <c r="CV132" i="3"/>
  <c r="CU132" i="3"/>
  <c r="CT132" i="3"/>
  <c r="CS132" i="3"/>
  <c r="GN132" i="3" s="1"/>
  <c r="CR132" i="3"/>
  <c r="GM132" i="3" s="1"/>
  <c r="CQ132" i="3"/>
  <c r="GL132" i="3" s="1"/>
  <c r="CP132" i="3"/>
  <c r="GJ132" i="3" s="1"/>
  <c r="GK132" i="3" s="1"/>
  <c r="CO132" i="3"/>
  <c r="CN132" i="3"/>
  <c r="CM132" i="3"/>
  <c r="CL132" i="3"/>
  <c r="DW132" i="3" s="1"/>
  <c r="CG132" i="3" a="1"/>
  <c r="CG132" i="3" s="1"/>
  <c r="AW51" i="3"/>
  <c r="AV51" i="3"/>
  <c r="J51" i="3"/>
  <c r="G51" i="3"/>
  <c r="IS131" i="3"/>
  <c r="IM131" i="3"/>
  <c r="HX131" i="3" a="1"/>
  <c r="HX131" i="3" s="1"/>
  <c r="IW131" i="3" s="1"/>
  <c r="HW131" i="3" a="1"/>
  <c r="HW131" i="3" s="1"/>
  <c r="IV131" i="3" s="1"/>
  <c r="HV131" i="3" a="1"/>
  <c r="HV131" i="3" s="1"/>
  <c r="IU131" i="3" s="1"/>
  <c r="HU131" i="3"/>
  <c r="IT131" i="3" s="1"/>
  <c r="HU131" i="3" a="1"/>
  <c r="HT131" i="3" a="1"/>
  <c r="HT131" i="3" s="1"/>
  <c r="HS131" i="3"/>
  <c r="IR131" i="3" s="1"/>
  <c r="HS131" i="3" a="1"/>
  <c r="HR131" i="3" a="1"/>
  <c r="HR131" i="3" s="1"/>
  <c r="IQ131" i="3" s="1"/>
  <c r="HQ131" i="3" a="1"/>
  <c r="HQ131" i="3" s="1"/>
  <c r="IP131" i="3" s="1"/>
  <c r="HP131" i="3" a="1"/>
  <c r="HP131" i="3" s="1"/>
  <c r="IO131" i="3" s="1"/>
  <c r="HL131" i="3"/>
  <c r="HJ131" i="3"/>
  <c r="HH131" i="3"/>
  <c r="HB131" i="3"/>
  <c r="HA131" i="3"/>
  <c r="GZ131" i="3"/>
  <c r="GY131" i="3"/>
  <c r="GX131" i="3"/>
  <c r="GW131" i="3"/>
  <c r="GV131" i="3"/>
  <c r="GU131" i="3"/>
  <c r="GT131" i="3"/>
  <c r="GP131" i="3"/>
  <c r="GM131" i="3"/>
  <c r="GI131" i="3"/>
  <c r="GH131" i="3"/>
  <c r="GG131" i="3"/>
  <c r="GF131" i="3"/>
  <c r="GE131" i="3"/>
  <c r="GB131" i="3"/>
  <c r="GA131" i="3"/>
  <c r="FZ131" i="3"/>
  <c r="FY131" i="3"/>
  <c r="FW131" i="3"/>
  <c r="FV131" i="3"/>
  <c r="FU131" i="3"/>
  <c r="FT131" i="3"/>
  <c r="FS131" i="3"/>
  <c r="FR131" i="3"/>
  <c r="FQ131" i="3"/>
  <c r="FN131" i="3"/>
  <c r="FK131" i="3"/>
  <c r="FJ131" i="3"/>
  <c r="FI131" i="3"/>
  <c r="FH131" i="3"/>
  <c r="FG131" i="3"/>
  <c r="FF131" i="3"/>
  <c r="FP131" i="3" s="1"/>
  <c r="FE131" i="3"/>
  <c r="FO131" i="3" s="1"/>
  <c r="FD131" i="3"/>
  <c r="FB131" i="3"/>
  <c r="FA131" i="3"/>
  <c r="EZ131" i="3"/>
  <c r="EY131" i="3"/>
  <c r="EX131" i="3"/>
  <c r="EW131" i="3"/>
  <c r="EV131" i="3"/>
  <c r="EU131" i="3"/>
  <c r="ET131" i="3"/>
  <c r="ES131" i="3"/>
  <c r="ER131" i="3"/>
  <c r="EQ131" i="3"/>
  <c r="EP131" i="3"/>
  <c r="EO131" i="3"/>
  <c r="EN131" i="3"/>
  <c r="EM131" i="3"/>
  <c r="EL131" i="3"/>
  <c r="EK131" i="3"/>
  <c r="EJ131" i="3"/>
  <c r="EI131" i="3"/>
  <c r="EH131" i="3"/>
  <c r="EG131" i="3"/>
  <c r="EF131" i="3"/>
  <c r="EE131" i="3"/>
  <c r="ED131" i="3"/>
  <c r="EC131" i="3"/>
  <c r="EB131" i="3"/>
  <c r="EA131" i="3"/>
  <c r="DU131" i="3"/>
  <c r="DT131" i="3"/>
  <c r="DS131" i="3"/>
  <c r="DR131" i="3"/>
  <c r="DQ131" i="3"/>
  <c r="DP131" i="3"/>
  <c r="DO131" i="3"/>
  <c r="DN131" i="3"/>
  <c r="DK131" i="3"/>
  <c r="DJ131" i="3"/>
  <c r="DI131" i="3"/>
  <c r="DH131" i="3"/>
  <c r="DG131" i="3"/>
  <c r="DF131" i="3"/>
  <c r="DE131" i="3"/>
  <c r="DD131" i="3"/>
  <c r="DB131" i="3"/>
  <c r="DA131" i="3"/>
  <c r="CV131" i="3"/>
  <c r="CU131" i="3"/>
  <c r="CT131" i="3"/>
  <c r="CS131" i="3"/>
  <c r="GN131" i="3" s="1"/>
  <c r="CR131" i="3"/>
  <c r="CQ131" i="3"/>
  <c r="GL131" i="3" s="1"/>
  <c r="CP131" i="3"/>
  <c r="GJ131" i="3" s="1"/>
  <c r="GK131" i="3" s="1"/>
  <c r="CO131" i="3"/>
  <c r="DZ131" i="3" s="1"/>
  <c r="CN131" i="3"/>
  <c r="DY131" i="3" s="1"/>
  <c r="CM131" i="3"/>
  <c r="DX131" i="3" s="1"/>
  <c r="CL131" i="3"/>
  <c r="DW131" i="3" s="1"/>
  <c r="CG131" i="3" a="1"/>
  <c r="CG131" i="3" s="1"/>
  <c r="AW50" i="3"/>
  <c r="AV50" i="3"/>
  <c r="J50" i="3"/>
  <c r="G50" i="3"/>
  <c r="IT130" i="3"/>
  <c r="IS130" i="3"/>
  <c r="IM130" i="3"/>
  <c r="HX130" i="3" a="1"/>
  <c r="HX130" i="3" s="1"/>
  <c r="IW130" i="3" s="1"/>
  <c r="HW130" i="3" a="1"/>
  <c r="HW130" i="3" s="1"/>
  <c r="IV130" i="3" s="1"/>
  <c r="HV130" i="3" a="1"/>
  <c r="HV130" i="3" s="1"/>
  <c r="IU130" i="3" s="1"/>
  <c r="HU130" i="3"/>
  <c r="HU130" i="3" a="1"/>
  <c r="HT130" i="3" a="1"/>
  <c r="HT130" i="3" s="1"/>
  <c r="HS130" i="3"/>
  <c r="IR130" i="3" s="1"/>
  <c r="HS130" i="3" a="1"/>
  <c r="HR130" i="3" a="1"/>
  <c r="HR130" i="3" s="1"/>
  <c r="IQ130" i="3" s="1"/>
  <c r="HQ130" i="3" a="1"/>
  <c r="HQ130" i="3" s="1"/>
  <c r="IP130" i="3" s="1"/>
  <c r="HP130" i="3"/>
  <c r="IO130" i="3" s="1"/>
  <c r="HP130" i="3" a="1"/>
  <c r="HL130" i="3"/>
  <c r="HJ130" i="3"/>
  <c r="HH130" i="3"/>
  <c r="HI130" i="3" s="1"/>
  <c r="HB130" i="3"/>
  <c r="HA130" i="3"/>
  <c r="GZ130" i="3"/>
  <c r="GY130" i="3"/>
  <c r="GX130" i="3"/>
  <c r="GW130" i="3"/>
  <c r="GV130" i="3"/>
  <c r="GU130" i="3"/>
  <c r="HC130" i="3" s="1"/>
  <c r="GT130" i="3"/>
  <c r="GP130" i="3"/>
  <c r="GN130" i="3"/>
  <c r="GI130" i="3"/>
  <c r="GH130" i="3"/>
  <c r="GG130" i="3"/>
  <c r="GF130" i="3"/>
  <c r="GE130" i="3"/>
  <c r="GB130" i="3"/>
  <c r="GA130" i="3"/>
  <c r="FZ130" i="3"/>
  <c r="FY130" i="3"/>
  <c r="FW130" i="3"/>
  <c r="FV130" i="3"/>
  <c r="FU130" i="3"/>
  <c r="FT130" i="3"/>
  <c r="FS130" i="3"/>
  <c r="FR130" i="3"/>
  <c r="FQ130" i="3"/>
  <c r="FP130" i="3"/>
  <c r="FO130" i="3"/>
  <c r="FN130" i="3"/>
  <c r="FM130" i="3"/>
  <c r="FL130" i="3"/>
  <c r="FK130" i="3"/>
  <c r="FJ130" i="3"/>
  <c r="FI130" i="3"/>
  <c r="FH130" i="3"/>
  <c r="FG130" i="3"/>
  <c r="FF130" i="3"/>
  <c r="FE130" i="3"/>
  <c r="FD130" i="3"/>
  <c r="FB130" i="3"/>
  <c r="FA130" i="3"/>
  <c r="EZ130" i="3"/>
  <c r="EY130" i="3"/>
  <c r="EX130" i="3"/>
  <c r="EW130" i="3"/>
  <c r="EV130" i="3"/>
  <c r="EU130" i="3"/>
  <c r="ET130" i="3"/>
  <c r="ES130" i="3"/>
  <c r="ER130" i="3"/>
  <c r="EQ130" i="3"/>
  <c r="EP130" i="3"/>
  <c r="EO130" i="3"/>
  <c r="EN130" i="3"/>
  <c r="EM130" i="3"/>
  <c r="EL130" i="3"/>
  <c r="EK130" i="3"/>
  <c r="EJ130" i="3"/>
  <c r="EI130" i="3"/>
  <c r="EH130" i="3"/>
  <c r="EG130" i="3"/>
  <c r="EF130" i="3"/>
  <c r="EE130" i="3"/>
  <c r="ED130" i="3"/>
  <c r="EC130" i="3"/>
  <c r="EB130" i="3"/>
  <c r="EA130" i="3"/>
  <c r="DX130" i="3"/>
  <c r="DW130" i="3"/>
  <c r="DU130" i="3"/>
  <c r="DT130" i="3"/>
  <c r="DS130" i="3"/>
  <c r="DR130" i="3"/>
  <c r="DQ130" i="3"/>
  <c r="DP130" i="3"/>
  <c r="DO130" i="3"/>
  <c r="DN130" i="3"/>
  <c r="DL130" i="3"/>
  <c r="DK130" i="3"/>
  <c r="DJ130" i="3"/>
  <c r="DI130" i="3"/>
  <c r="DH130" i="3"/>
  <c r="DG130" i="3"/>
  <c r="DF130" i="3"/>
  <c r="DE130" i="3"/>
  <c r="DD130" i="3"/>
  <c r="DB130" i="3"/>
  <c r="DA130" i="3"/>
  <c r="CV130" i="3"/>
  <c r="CU130" i="3"/>
  <c r="CT130" i="3"/>
  <c r="CS130" i="3"/>
  <c r="CR130" i="3"/>
  <c r="GM130" i="3" s="1"/>
  <c r="CQ130" i="3"/>
  <c r="GL130" i="3" s="1"/>
  <c r="CP130" i="3"/>
  <c r="GJ130" i="3" s="1"/>
  <c r="GK130" i="3" s="1"/>
  <c r="CO130" i="3"/>
  <c r="DZ130" i="3" s="1"/>
  <c r="CN130" i="3"/>
  <c r="DY130" i="3" s="1"/>
  <c r="CM130" i="3"/>
  <c r="CL130" i="3"/>
  <c r="CJ130" i="3"/>
  <c r="CY130" i="3" s="1"/>
  <c r="CG130" i="3"/>
  <c r="CG130" i="3" a="1"/>
  <c r="AW49" i="3"/>
  <c r="AV49" i="3"/>
  <c r="J49" i="3"/>
  <c r="G49" i="3"/>
  <c r="HX129" i="3" a="1"/>
  <c r="HX129" i="3" s="1"/>
  <c r="IW129" i="3" s="1"/>
  <c r="HW129" i="3" a="1"/>
  <c r="HW129" i="3" s="1"/>
  <c r="IV129" i="3" s="1"/>
  <c r="HV129" i="3"/>
  <c r="IU129" i="3" s="1"/>
  <c r="HV129" i="3" a="1"/>
  <c r="HU129" i="3" a="1"/>
  <c r="HU129" i="3" s="1"/>
  <c r="IT129" i="3" s="1"/>
  <c r="HT129" i="3"/>
  <c r="IS129" i="3" s="1"/>
  <c r="HT129" i="3" a="1"/>
  <c r="HS129" i="3" a="1"/>
  <c r="HS129" i="3" s="1"/>
  <c r="IR129" i="3" s="1"/>
  <c r="HR129" i="3" a="1"/>
  <c r="HR129" i="3" s="1"/>
  <c r="IQ129" i="3" s="1"/>
  <c r="HQ129" i="3" a="1"/>
  <c r="HQ129" i="3" s="1"/>
  <c r="IP129" i="3" s="1"/>
  <c r="HP129" i="3" a="1"/>
  <c r="HP129" i="3" s="1"/>
  <c r="IO129" i="3" s="1"/>
  <c r="HL129" i="3"/>
  <c r="HJ129" i="3"/>
  <c r="HH129" i="3"/>
  <c r="HB129" i="3"/>
  <c r="HA129" i="3"/>
  <c r="GZ129" i="3"/>
  <c r="GY129" i="3"/>
  <c r="GX129" i="3"/>
  <c r="GW129" i="3"/>
  <c r="GV129" i="3"/>
  <c r="GU129" i="3"/>
  <c r="GT129" i="3"/>
  <c r="GP129" i="3"/>
  <c r="GM129" i="3"/>
  <c r="GL129" i="3"/>
  <c r="GI129" i="3"/>
  <c r="GH129" i="3"/>
  <c r="GG129" i="3"/>
  <c r="GF129" i="3"/>
  <c r="GE129" i="3"/>
  <c r="GB129" i="3"/>
  <c r="GA129" i="3"/>
  <c r="FZ129" i="3"/>
  <c r="FY129" i="3"/>
  <c r="FW129" i="3"/>
  <c r="FV129" i="3"/>
  <c r="FU129" i="3"/>
  <c r="FT129" i="3"/>
  <c r="FS129" i="3"/>
  <c r="FR129" i="3"/>
  <c r="FQ129" i="3"/>
  <c r="FP129" i="3"/>
  <c r="FN129" i="3"/>
  <c r="FL129" i="3"/>
  <c r="FJ129" i="3"/>
  <c r="FI129" i="3"/>
  <c r="FH129" i="3"/>
  <c r="FK129" i="3" s="1"/>
  <c r="FG129" i="3"/>
  <c r="FO129" i="3" s="1"/>
  <c r="FF129" i="3"/>
  <c r="FE129" i="3"/>
  <c r="FD129" i="3"/>
  <c r="FB129" i="3"/>
  <c r="FA129" i="3"/>
  <c r="EZ129" i="3"/>
  <c r="EY129" i="3"/>
  <c r="EX129" i="3"/>
  <c r="EW129" i="3"/>
  <c r="EV129" i="3"/>
  <c r="EU129" i="3"/>
  <c r="ET129" i="3"/>
  <c r="ES129" i="3"/>
  <c r="ER129" i="3"/>
  <c r="EQ129" i="3"/>
  <c r="EP129" i="3"/>
  <c r="EO129" i="3"/>
  <c r="EN129" i="3"/>
  <c r="EM129" i="3"/>
  <c r="EL129" i="3"/>
  <c r="EK129" i="3"/>
  <c r="EJ129" i="3"/>
  <c r="EI129" i="3"/>
  <c r="EH129" i="3"/>
  <c r="EG129" i="3"/>
  <c r="EF129" i="3"/>
  <c r="EE129" i="3"/>
  <c r="ED129" i="3"/>
  <c r="EC129" i="3"/>
  <c r="EB129" i="3"/>
  <c r="EA129" i="3"/>
  <c r="DU129" i="3"/>
  <c r="DT129" i="3"/>
  <c r="DS129" i="3"/>
  <c r="DR129" i="3"/>
  <c r="DQ129" i="3"/>
  <c r="DP129" i="3"/>
  <c r="DO129" i="3"/>
  <c r="DN129" i="3"/>
  <c r="DK129" i="3"/>
  <c r="DJ129" i="3"/>
  <c r="DI129" i="3"/>
  <c r="DH129" i="3"/>
  <c r="DG129" i="3"/>
  <c r="DF129" i="3"/>
  <c r="DE129" i="3"/>
  <c r="DD129" i="3"/>
  <c r="CV129" i="3"/>
  <c r="CU129" i="3"/>
  <c r="CT129" i="3"/>
  <c r="CS129" i="3"/>
  <c r="GN129" i="3" s="1"/>
  <c r="CR129" i="3"/>
  <c r="CQ129" i="3"/>
  <c r="CP129" i="3"/>
  <c r="GJ129" i="3" s="1"/>
  <c r="GK129" i="3" s="1"/>
  <c r="CO129" i="3"/>
  <c r="DZ129" i="3" s="1"/>
  <c r="CN129" i="3"/>
  <c r="DY129" i="3" s="1"/>
  <c r="CM129" i="3"/>
  <c r="DX129" i="3" s="1"/>
  <c r="CL129" i="3"/>
  <c r="DW129" i="3" s="1"/>
  <c r="CG129" i="3"/>
  <c r="CG129" i="3" a="1"/>
  <c r="AW48" i="3"/>
  <c r="AV48" i="3"/>
  <c r="Q48" i="3"/>
  <c r="DA129" i="3" s="1"/>
  <c r="J48" i="3"/>
  <c r="G48" i="3"/>
  <c r="IO128" i="3"/>
  <c r="IN128" i="3"/>
  <c r="IX128" i="3" s="1"/>
  <c r="IM128" i="3"/>
  <c r="HX128" i="3" a="1"/>
  <c r="HX128" i="3" s="1"/>
  <c r="IW128" i="3" s="1"/>
  <c r="HW128" i="3"/>
  <c r="IV128" i="3" s="1"/>
  <c r="HW128" i="3" a="1"/>
  <c r="HV128" i="3" a="1"/>
  <c r="HV128" i="3" s="1"/>
  <c r="IU128" i="3" s="1"/>
  <c r="HU128" i="3"/>
  <c r="IT128" i="3" s="1"/>
  <c r="HU128" i="3" a="1"/>
  <c r="HT128" i="3" a="1"/>
  <c r="HT128" i="3" s="1"/>
  <c r="IS128" i="3" s="1"/>
  <c r="HS128" i="3" a="1"/>
  <c r="HS128" i="3" s="1"/>
  <c r="IR128" i="3" s="1"/>
  <c r="HR128" i="3" a="1"/>
  <c r="HR128" i="3" s="1"/>
  <c r="IQ128" i="3" s="1"/>
  <c r="HQ128" i="3" a="1"/>
  <c r="HQ128" i="3" s="1"/>
  <c r="IP128" i="3" s="1"/>
  <c r="HP128" i="3" a="1"/>
  <c r="HP128" i="3" s="1"/>
  <c r="HL128" i="3"/>
  <c r="HJ128" i="3"/>
  <c r="HH128" i="3"/>
  <c r="HB128" i="3"/>
  <c r="HA128" i="3"/>
  <c r="HC128" i="3" s="1"/>
  <c r="GZ128" i="3"/>
  <c r="GY128" i="3"/>
  <c r="GX128" i="3"/>
  <c r="GW128" i="3"/>
  <c r="GV128" i="3"/>
  <c r="GU128" i="3"/>
  <c r="GT128" i="3"/>
  <c r="GP128" i="3"/>
  <c r="GM128" i="3"/>
  <c r="GL128" i="3"/>
  <c r="GI128" i="3"/>
  <c r="GH128" i="3"/>
  <c r="GG128" i="3"/>
  <c r="GF128" i="3"/>
  <c r="GE128" i="3"/>
  <c r="GB128" i="3"/>
  <c r="GA128" i="3"/>
  <c r="FZ128" i="3"/>
  <c r="FY128" i="3"/>
  <c r="FW128" i="3"/>
  <c r="FV128" i="3"/>
  <c r="FU128" i="3"/>
  <c r="FT128" i="3"/>
  <c r="FS128" i="3"/>
  <c r="FR128" i="3"/>
  <c r="FQ128" i="3"/>
  <c r="FP128" i="3"/>
  <c r="FO128" i="3"/>
  <c r="FN128" i="3"/>
  <c r="FM128" i="3"/>
  <c r="FL128" i="3"/>
  <c r="FK128" i="3"/>
  <c r="FJ128" i="3"/>
  <c r="FI128" i="3"/>
  <c r="FH128" i="3"/>
  <c r="FG128" i="3"/>
  <c r="FF128" i="3"/>
  <c r="FE128" i="3"/>
  <c r="FD128" i="3"/>
  <c r="FB128" i="3"/>
  <c r="FA128" i="3"/>
  <c r="EZ128" i="3"/>
  <c r="EY128" i="3"/>
  <c r="EX128" i="3"/>
  <c r="EW128" i="3"/>
  <c r="EV128" i="3"/>
  <c r="EU128" i="3"/>
  <c r="ET128" i="3"/>
  <c r="ES128" i="3"/>
  <c r="ER128" i="3"/>
  <c r="EQ128" i="3"/>
  <c r="EP128" i="3"/>
  <c r="EO128" i="3"/>
  <c r="EN128" i="3"/>
  <c r="EM128" i="3"/>
  <c r="EL128" i="3"/>
  <c r="EK128" i="3"/>
  <c r="EJ128" i="3"/>
  <c r="EI128" i="3"/>
  <c r="EH128" i="3"/>
  <c r="EG128" i="3"/>
  <c r="EF128" i="3"/>
  <c r="EE128" i="3"/>
  <c r="ED128" i="3"/>
  <c r="EC128" i="3"/>
  <c r="EB128" i="3"/>
  <c r="EA128" i="3"/>
  <c r="DU128" i="3"/>
  <c r="DT128" i="3"/>
  <c r="DS128" i="3"/>
  <c r="DR128" i="3"/>
  <c r="DQ128" i="3"/>
  <c r="DP128" i="3"/>
  <c r="DO128" i="3"/>
  <c r="DN128" i="3"/>
  <c r="DK128" i="3"/>
  <c r="DJ128" i="3"/>
  <c r="DI128" i="3"/>
  <c r="DH128" i="3"/>
  <c r="DG128" i="3"/>
  <c r="DF128" i="3"/>
  <c r="DE128" i="3"/>
  <c r="DD128" i="3"/>
  <c r="DB128" i="3"/>
  <c r="DA128" i="3"/>
  <c r="CV128" i="3"/>
  <c r="CU128" i="3"/>
  <c r="CT128" i="3"/>
  <c r="CS128" i="3"/>
  <c r="GN128" i="3" s="1"/>
  <c r="CR128" i="3"/>
  <c r="CQ128" i="3"/>
  <c r="CP128" i="3"/>
  <c r="GJ128" i="3" s="1"/>
  <c r="GK128" i="3" s="1"/>
  <c r="CO128" i="3"/>
  <c r="DZ128" i="3" s="1"/>
  <c r="CN128" i="3"/>
  <c r="DY128" i="3" s="1"/>
  <c r="CM128" i="3"/>
  <c r="DX128" i="3" s="1"/>
  <c r="CL128" i="3"/>
  <c r="DW128" i="3" s="1"/>
  <c r="CG128" i="3" a="1"/>
  <c r="CG128" i="3" s="1"/>
  <c r="AW47" i="3"/>
  <c r="AV47" i="3"/>
  <c r="J47" i="3"/>
  <c r="G47" i="3"/>
  <c r="IN127" i="3"/>
  <c r="IX127" i="3" s="1"/>
  <c r="IM127" i="3"/>
  <c r="IL127" i="3"/>
  <c r="HX127" i="3" a="1"/>
  <c r="HX127" i="3" s="1"/>
  <c r="IW127" i="3" s="1"/>
  <c r="HW127" i="3" a="1"/>
  <c r="HW127" i="3" s="1"/>
  <c r="IV127" i="3" s="1"/>
  <c r="HV127" i="3"/>
  <c r="IU127" i="3" s="1"/>
  <c r="HV127" i="3" a="1"/>
  <c r="HU127" i="3"/>
  <c r="IT127" i="3" s="1"/>
  <c r="HU127" i="3" a="1"/>
  <c r="HT127" i="3" a="1"/>
  <c r="HT127" i="3" s="1"/>
  <c r="IS127" i="3" s="1"/>
  <c r="HS127" i="3"/>
  <c r="IR127" i="3" s="1"/>
  <c r="HS127" i="3" a="1"/>
  <c r="HR127" i="3" a="1"/>
  <c r="HR127" i="3" s="1"/>
  <c r="IQ127" i="3" s="1"/>
  <c r="HQ127" i="3"/>
  <c r="IP127" i="3" s="1"/>
  <c r="HQ127" i="3" a="1"/>
  <c r="HP127" i="3" a="1"/>
  <c r="HP127" i="3" s="1"/>
  <c r="IO127" i="3" s="1"/>
  <c r="HL127" i="3"/>
  <c r="HJ127" i="3"/>
  <c r="HH127" i="3"/>
  <c r="HC127" i="3"/>
  <c r="HB127" i="3"/>
  <c r="HA127" i="3"/>
  <c r="GZ127" i="3"/>
  <c r="GY127" i="3"/>
  <c r="GX127" i="3"/>
  <c r="GW127" i="3"/>
  <c r="GV127" i="3"/>
  <c r="GU127" i="3"/>
  <c r="GT127" i="3"/>
  <c r="GP127" i="3"/>
  <c r="GM127" i="3"/>
  <c r="GI127" i="3"/>
  <c r="GH127" i="3"/>
  <c r="GG127" i="3"/>
  <c r="GF127" i="3"/>
  <c r="GE127" i="3"/>
  <c r="GD127" i="3"/>
  <c r="GC127" i="3"/>
  <c r="GB127" i="3"/>
  <c r="GA127" i="3"/>
  <c r="FZ127" i="3"/>
  <c r="FY127" i="3"/>
  <c r="FX127" i="3"/>
  <c r="FW127" i="3"/>
  <c r="FV127" i="3"/>
  <c r="FU127" i="3"/>
  <c r="FT127" i="3"/>
  <c r="FS127" i="3"/>
  <c r="FR127" i="3"/>
  <c r="FQ127" i="3"/>
  <c r="FP127" i="3"/>
  <c r="FN127" i="3"/>
  <c r="FK127" i="3"/>
  <c r="FJ127" i="3"/>
  <c r="FM127" i="3" s="1"/>
  <c r="FI127" i="3"/>
  <c r="FL127" i="3" s="1"/>
  <c r="FH127" i="3"/>
  <c r="FG127" i="3"/>
  <c r="FO127" i="3" s="1"/>
  <c r="FF127" i="3"/>
  <c r="FE127" i="3"/>
  <c r="FD127" i="3"/>
  <c r="FC127" i="3"/>
  <c r="FB127" i="3"/>
  <c r="FA127" i="3"/>
  <c r="EZ127" i="3"/>
  <c r="EY127" i="3"/>
  <c r="EX127" i="3"/>
  <c r="EW127" i="3"/>
  <c r="EV127" i="3"/>
  <c r="EU127" i="3"/>
  <c r="ET127" i="3"/>
  <c r="ES127" i="3"/>
  <c r="ER127" i="3"/>
  <c r="EQ127" i="3"/>
  <c r="EP127" i="3"/>
  <c r="EO127" i="3"/>
  <c r="EN127" i="3"/>
  <c r="EM127" i="3"/>
  <c r="EL127" i="3"/>
  <c r="EK127" i="3"/>
  <c r="EJ127" i="3"/>
  <c r="EI127" i="3"/>
  <c r="EH127" i="3"/>
  <c r="EG127" i="3"/>
  <c r="EF127" i="3"/>
  <c r="EE127" i="3"/>
  <c r="ED127" i="3"/>
  <c r="EC127" i="3"/>
  <c r="EB127" i="3"/>
  <c r="EA127" i="3"/>
  <c r="DV127" i="3"/>
  <c r="DU127" i="3"/>
  <c r="DT127" i="3"/>
  <c r="DS127" i="3"/>
  <c r="DR127" i="3"/>
  <c r="DQ127" i="3"/>
  <c r="DP127" i="3"/>
  <c r="DO127" i="3"/>
  <c r="DN127" i="3"/>
  <c r="DM127" i="3" a="1"/>
  <c r="DM127" i="3" s="1"/>
  <c r="DL127" i="3"/>
  <c r="DK127" i="3"/>
  <c r="DJ127" i="3"/>
  <c r="DI127" i="3"/>
  <c r="DH127" i="3"/>
  <c r="DG127" i="3"/>
  <c r="DF127" i="3"/>
  <c r="DE127" i="3"/>
  <c r="DD127" i="3"/>
  <c r="DC127" i="3"/>
  <c r="DB127" i="3"/>
  <c r="DA127" i="3"/>
  <c r="CV127" i="3"/>
  <c r="CU127" i="3"/>
  <c r="CT127" i="3"/>
  <c r="CS127" i="3"/>
  <c r="GN127" i="3" s="1"/>
  <c r="CR127" i="3"/>
  <c r="CQ127" i="3"/>
  <c r="GL127" i="3" s="1"/>
  <c r="CP127" i="3"/>
  <c r="GJ127" i="3" s="1"/>
  <c r="GK127" i="3" s="1"/>
  <c r="CO127" i="3"/>
  <c r="DZ127" i="3" s="1"/>
  <c r="CN127" i="3"/>
  <c r="DY127" i="3" s="1"/>
  <c r="CM127" i="3"/>
  <c r="DX127" i="3" s="1"/>
  <c r="CL127" i="3"/>
  <c r="DW127" i="3" s="1"/>
  <c r="CG127" i="3" a="1"/>
  <c r="CG127" i="3" s="1"/>
  <c r="CK127" i="3" s="1"/>
  <c r="CZ127" i="3" s="1"/>
  <c r="AW46" i="3"/>
  <c r="AV46" i="3"/>
  <c r="J46" i="3"/>
  <c r="HI127" i="3" s="1"/>
  <c r="G46" i="3"/>
  <c r="IW126" i="3"/>
  <c r="IV126" i="3"/>
  <c r="IU126" i="3"/>
  <c r="IM126" i="3"/>
  <c r="HX126" i="3" a="1"/>
  <c r="HX126" i="3" s="1"/>
  <c r="HW126" i="3"/>
  <c r="HW126" i="3" a="1"/>
  <c r="HV126" i="3" a="1"/>
  <c r="HV126" i="3" s="1"/>
  <c r="HU126" i="3"/>
  <c r="IT126" i="3" s="1"/>
  <c r="HU126" i="3" a="1"/>
  <c r="HT126" i="3" a="1"/>
  <c r="HT126" i="3" s="1"/>
  <c r="IS126" i="3" s="1"/>
  <c r="HS126" i="3"/>
  <c r="IR126" i="3" s="1"/>
  <c r="HS126" i="3" a="1"/>
  <c r="HR126" i="3" a="1"/>
  <c r="HR126" i="3" s="1"/>
  <c r="IQ126" i="3" s="1"/>
  <c r="HQ126" i="3"/>
  <c r="IP126" i="3" s="1"/>
  <c r="HQ126" i="3" a="1"/>
  <c r="HP126" i="3"/>
  <c r="IO126" i="3" s="1"/>
  <c r="HP126" i="3" a="1"/>
  <c r="HL126" i="3"/>
  <c r="HJ126" i="3"/>
  <c r="HH126" i="3"/>
  <c r="HB126" i="3"/>
  <c r="HA126" i="3"/>
  <c r="GZ126" i="3"/>
  <c r="GY126" i="3"/>
  <c r="GX126" i="3"/>
  <c r="GW126" i="3"/>
  <c r="GV126" i="3"/>
  <c r="GU126" i="3"/>
  <c r="GT126" i="3"/>
  <c r="GP126" i="3"/>
  <c r="GN126" i="3"/>
  <c r="GM126" i="3"/>
  <c r="GI126" i="3"/>
  <c r="GH126" i="3"/>
  <c r="GG126" i="3"/>
  <c r="GF126" i="3"/>
  <c r="GE126" i="3"/>
  <c r="GB126" i="3"/>
  <c r="GA126" i="3"/>
  <c r="FZ126" i="3"/>
  <c r="FY126" i="3"/>
  <c r="FW126" i="3"/>
  <c r="FV126" i="3"/>
  <c r="FU126" i="3"/>
  <c r="FT126" i="3"/>
  <c r="FS126" i="3"/>
  <c r="FR126" i="3"/>
  <c r="FQ126" i="3"/>
  <c r="FJ126" i="3"/>
  <c r="FI126" i="3"/>
  <c r="FH126" i="3"/>
  <c r="FG126" i="3"/>
  <c r="FO126" i="3" s="1"/>
  <c r="FF126" i="3"/>
  <c r="FE126" i="3"/>
  <c r="FD126" i="3"/>
  <c r="FB126" i="3"/>
  <c r="FA126" i="3"/>
  <c r="EZ126" i="3"/>
  <c r="EY126" i="3"/>
  <c r="EX126" i="3"/>
  <c r="EW126" i="3"/>
  <c r="EV126" i="3"/>
  <c r="EU126" i="3"/>
  <c r="ET126" i="3"/>
  <c r="ES126" i="3"/>
  <c r="ER126" i="3"/>
  <c r="EQ126" i="3"/>
  <c r="EP126" i="3"/>
  <c r="EO126" i="3"/>
  <c r="EN126" i="3"/>
  <c r="EM126" i="3"/>
  <c r="EL126" i="3"/>
  <c r="EK126" i="3"/>
  <c r="EJ126" i="3"/>
  <c r="EI126" i="3"/>
  <c r="EH126" i="3"/>
  <c r="EG126" i="3"/>
  <c r="EF126" i="3"/>
  <c r="EE126" i="3"/>
  <c r="ED126" i="3"/>
  <c r="EC126" i="3"/>
  <c r="EB126" i="3"/>
  <c r="EA126" i="3"/>
  <c r="DU126" i="3"/>
  <c r="DT126" i="3"/>
  <c r="DS126" i="3"/>
  <c r="DR126" i="3"/>
  <c r="DQ126" i="3"/>
  <c r="DP126" i="3"/>
  <c r="DO126" i="3"/>
  <c r="DN126" i="3"/>
  <c r="DK126" i="3"/>
  <c r="DJ126" i="3"/>
  <c r="DI126" i="3"/>
  <c r="DH126" i="3"/>
  <c r="DG126" i="3"/>
  <c r="DF126" i="3"/>
  <c r="DE126" i="3"/>
  <c r="DD126" i="3"/>
  <c r="DB126" i="3"/>
  <c r="DA126" i="3"/>
  <c r="CV126" i="3"/>
  <c r="CU126" i="3"/>
  <c r="CT126" i="3"/>
  <c r="CS126" i="3"/>
  <c r="CR126" i="3"/>
  <c r="CQ126" i="3"/>
  <c r="GL126" i="3" s="1"/>
  <c r="CP126" i="3"/>
  <c r="GJ126" i="3" s="1"/>
  <c r="GK126" i="3" s="1"/>
  <c r="CO126" i="3"/>
  <c r="DZ126" i="3" s="1"/>
  <c r="CN126" i="3"/>
  <c r="DY126" i="3" s="1"/>
  <c r="CM126" i="3"/>
  <c r="DX126" i="3" s="1"/>
  <c r="CL126" i="3"/>
  <c r="DW126" i="3" s="1"/>
  <c r="CG126" i="3" a="1"/>
  <c r="CG126" i="3" s="1"/>
  <c r="AW45" i="3"/>
  <c r="AV45" i="3"/>
  <c r="J45" i="3"/>
  <c r="G45" i="3"/>
  <c r="IQ125" i="3"/>
  <c r="IL125" i="3"/>
  <c r="HX125" i="3" a="1"/>
  <c r="HX125" i="3" s="1"/>
  <c r="IW125" i="3" s="1"/>
  <c r="HW125" i="3"/>
  <c r="IV125" i="3" s="1"/>
  <c r="HW125" i="3" a="1"/>
  <c r="HV125" i="3" a="1"/>
  <c r="HV125" i="3" s="1"/>
  <c r="IU125" i="3" s="1"/>
  <c r="HU125" i="3" a="1"/>
  <c r="HU125" i="3" s="1"/>
  <c r="IT125" i="3" s="1"/>
  <c r="HT125" i="3" a="1"/>
  <c r="HT125" i="3" s="1"/>
  <c r="IS125" i="3" s="1"/>
  <c r="HS125" i="3" a="1"/>
  <c r="HS125" i="3" s="1"/>
  <c r="IR125" i="3" s="1"/>
  <c r="HR125" i="3"/>
  <c r="HR125" i="3" a="1"/>
  <c r="HQ125" i="3"/>
  <c r="IP125" i="3" s="1"/>
  <c r="HQ125" i="3" a="1"/>
  <c r="HP125" i="3" a="1"/>
  <c r="HP125" i="3" s="1"/>
  <c r="IO125" i="3" s="1"/>
  <c r="HL125" i="3"/>
  <c r="HJ125" i="3"/>
  <c r="HH125" i="3"/>
  <c r="HB125" i="3"/>
  <c r="HA125" i="3"/>
  <c r="GZ125" i="3"/>
  <c r="GY125" i="3"/>
  <c r="GX125" i="3"/>
  <c r="GW125" i="3"/>
  <c r="GV125" i="3"/>
  <c r="GU125" i="3"/>
  <c r="HC125" i="3" s="1"/>
  <c r="GT125" i="3"/>
  <c r="GP125" i="3"/>
  <c r="GJ125" i="3"/>
  <c r="GK125" i="3" s="1"/>
  <c r="GI125" i="3"/>
  <c r="GH125" i="3"/>
  <c r="GG125" i="3"/>
  <c r="GF125" i="3"/>
  <c r="GE125" i="3"/>
  <c r="GD125" i="3"/>
  <c r="GC125" i="3"/>
  <c r="GB125" i="3"/>
  <c r="GA125" i="3"/>
  <c r="FZ125" i="3"/>
  <c r="FY125" i="3"/>
  <c r="FX125" i="3"/>
  <c r="FW125" i="3"/>
  <c r="FV125" i="3"/>
  <c r="FU125" i="3"/>
  <c r="FT125" i="3"/>
  <c r="FS125" i="3"/>
  <c r="FR125" i="3"/>
  <c r="FQ125" i="3"/>
  <c r="FK125" i="3"/>
  <c r="FJ125" i="3"/>
  <c r="FI125" i="3"/>
  <c r="FH125" i="3"/>
  <c r="FG125" i="3"/>
  <c r="FF125" i="3"/>
  <c r="FP125" i="3" s="1"/>
  <c r="FE125" i="3"/>
  <c r="FD125" i="3"/>
  <c r="FC125" i="3"/>
  <c r="FB125" i="3"/>
  <c r="FA125" i="3"/>
  <c r="EZ125" i="3"/>
  <c r="EY125" i="3"/>
  <c r="EX125" i="3"/>
  <c r="EW125" i="3"/>
  <c r="EV125" i="3"/>
  <c r="EU125" i="3"/>
  <c r="ET125" i="3"/>
  <c r="ES125" i="3"/>
  <c r="ER125" i="3"/>
  <c r="EQ125" i="3"/>
  <c r="EP125" i="3"/>
  <c r="EO125" i="3"/>
  <c r="EN125" i="3"/>
  <c r="EM125" i="3"/>
  <c r="EL125" i="3"/>
  <c r="EK125" i="3"/>
  <c r="EJ125" i="3"/>
  <c r="EI125" i="3"/>
  <c r="EH125" i="3"/>
  <c r="EG125" i="3"/>
  <c r="EF125" i="3"/>
  <c r="EE125" i="3"/>
  <c r="ED125" i="3"/>
  <c r="EC125" i="3"/>
  <c r="EB125" i="3"/>
  <c r="EA125" i="3"/>
  <c r="DV125" i="3"/>
  <c r="DU125" i="3"/>
  <c r="DT125" i="3"/>
  <c r="DS125" i="3"/>
  <c r="DR125" i="3"/>
  <c r="DQ125" i="3"/>
  <c r="DP125" i="3"/>
  <c r="DO125" i="3"/>
  <c r="DN125" i="3"/>
  <c r="DK125" i="3"/>
  <c r="DJ125" i="3"/>
  <c r="DI125" i="3"/>
  <c r="DH125" i="3"/>
  <c r="DG125" i="3"/>
  <c r="DF125" i="3"/>
  <c r="DE125" i="3"/>
  <c r="DD125" i="3"/>
  <c r="DC125" i="3"/>
  <c r="DB125" i="3"/>
  <c r="DA125" i="3"/>
  <c r="CV125" i="3"/>
  <c r="CU125" i="3"/>
  <c r="CT125" i="3"/>
  <c r="CS125" i="3"/>
  <c r="GN125" i="3" s="1"/>
  <c r="CR125" i="3"/>
  <c r="GM125" i="3" s="1"/>
  <c r="CQ125" i="3"/>
  <c r="GL125" i="3" s="1"/>
  <c r="CP125" i="3"/>
  <c r="CO125" i="3"/>
  <c r="DZ125" i="3" s="1"/>
  <c r="CN125" i="3"/>
  <c r="DY125" i="3" s="1"/>
  <c r="CM125" i="3"/>
  <c r="DX125" i="3" s="1"/>
  <c r="CL125" i="3"/>
  <c r="DW125" i="3" s="1"/>
  <c r="CG125" i="3" a="1"/>
  <c r="CG125" i="3" s="1"/>
  <c r="CK125" i="3" s="1"/>
  <c r="CZ125" i="3" s="1"/>
  <c r="AW44" i="3"/>
  <c r="AV44" i="3"/>
  <c r="J44" i="3"/>
  <c r="G44" i="3"/>
  <c r="IS124" i="3"/>
  <c r="IR124" i="3"/>
  <c r="HX124" i="3" a="1"/>
  <c r="HX124" i="3" s="1"/>
  <c r="IW124" i="3" s="1"/>
  <c r="HW124" i="3"/>
  <c r="IV124" i="3" s="1"/>
  <c r="HW124" i="3" a="1"/>
  <c r="HV124" i="3" a="1"/>
  <c r="HV124" i="3" s="1"/>
  <c r="IU124" i="3" s="1"/>
  <c r="HU124" i="3"/>
  <c r="IT124" i="3" s="1"/>
  <c r="HU124" i="3" a="1"/>
  <c r="HT124" i="3" a="1"/>
  <c r="HT124" i="3" s="1"/>
  <c r="HS124" i="3"/>
  <c r="HS124" i="3" a="1"/>
  <c r="HR124" i="3" a="1"/>
  <c r="HR124" i="3" s="1"/>
  <c r="IQ124" i="3" s="1"/>
  <c r="HQ124" i="3"/>
  <c r="IP124" i="3" s="1"/>
  <c r="HQ124" i="3" a="1"/>
  <c r="HP124" i="3" a="1"/>
  <c r="HP124" i="3" s="1"/>
  <c r="IO124" i="3" s="1"/>
  <c r="HL124" i="3"/>
  <c r="HJ124" i="3"/>
  <c r="HH124" i="3"/>
  <c r="HI124" i="3" s="1"/>
  <c r="HB124" i="3"/>
  <c r="HA124" i="3"/>
  <c r="GZ124" i="3"/>
  <c r="GY124" i="3"/>
  <c r="GX124" i="3"/>
  <c r="GW124" i="3"/>
  <c r="HC124" i="3" s="1"/>
  <c r="GV124" i="3"/>
  <c r="GU124" i="3"/>
  <c r="GT124" i="3"/>
  <c r="GP124" i="3"/>
  <c r="GJ124" i="3"/>
  <c r="GK124" i="3" s="1"/>
  <c r="GI124" i="3"/>
  <c r="GH124" i="3"/>
  <c r="GG124" i="3"/>
  <c r="GF124" i="3"/>
  <c r="GE124" i="3"/>
  <c r="GB124" i="3"/>
  <c r="GA124" i="3"/>
  <c r="FZ124" i="3"/>
  <c r="FY124" i="3"/>
  <c r="FW124" i="3"/>
  <c r="FV124" i="3"/>
  <c r="FU124" i="3"/>
  <c r="FT124" i="3"/>
  <c r="FS124" i="3"/>
  <c r="FR124" i="3"/>
  <c r="FQ124" i="3"/>
  <c r="FJ124" i="3"/>
  <c r="FM124" i="3" s="1"/>
  <c r="FI124" i="3"/>
  <c r="FL124" i="3" s="1"/>
  <c r="FH124" i="3"/>
  <c r="FK124" i="3" s="1"/>
  <c r="FG124" i="3"/>
  <c r="FF124" i="3"/>
  <c r="FP124" i="3" s="1"/>
  <c r="FE124" i="3"/>
  <c r="FD124" i="3"/>
  <c r="FB124" i="3"/>
  <c r="FA124" i="3"/>
  <c r="EZ124" i="3"/>
  <c r="EY124" i="3"/>
  <c r="EX124" i="3"/>
  <c r="EW124" i="3"/>
  <c r="EV124" i="3"/>
  <c r="EU124" i="3"/>
  <c r="ET124" i="3"/>
  <c r="ES124" i="3"/>
  <c r="ER124" i="3"/>
  <c r="EQ124" i="3"/>
  <c r="EP124" i="3"/>
  <c r="EO124" i="3"/>
  <c r="EN124" i="3"/>
  <c r="EM124" i="3"/>
  <c r="EL124" i="3"/>
  <c r="EK124" i="3"/>
  <c r="EJ124" i="3"/>
  <c r="EI124" i="3"/>
  <c r="EH124" i="3"/>
  <c r="EG124" i="3"/>
  <c r="EF124" i="3"/>
  <c r="EE124" i="3"/>
  <c r="ED124" i="3"/>
  <c r="EC124" i="3"/>
  <c r="EB124" i="3"/>
  <c r="EA124" i="3"/>
  <c r="DU124" i="3"/>
  <c r="DT124" i="3"/>
  <c r="DS124" i="3"/>
  <c r="DR124" i="3"/>
  <c r="DQ124" i="3"/>
  <c r="DP124" i="3"/>
  <c r="DO124" i="3"/>
  <c r="DN124" i="3"/>
  <c r="DK124" i="3"/>
  <c r="DJ124" i="3"/>
  <c r="DI124" i="3"/>
  <c r="DH124" i="3"/>
  <c r="DG124" i="3"/>
  <c r="DF124" i="3"/>
  <c r="DE124" i="3"/>
  <c r="DD124" i="3"/>
  <c r="DB124" i="3"/>
  <c r="DA124" i="3"/>
  <c r="CV124" i="3"/>
  <c r="CU124" i="3"/>
  <c r="CT124" i="3"/>
  <c r="CS124" i="3"/>
  <c r="GN124" i="3" s="1"/>
  <c r="CR124" i="3"/>
  <c r="GM124" i="3" s="1"/>
  <c r="CQ124" i="3"/>
  <c r="GL124" i="3" s="1"/>
  <c r="CP124" i="3"/>
  <c r="CO124" i="3"/>
  <c r="DZ124" i="3" s="1"/>
  <c r="CN124" i="3"/>
  <c r="DY124" i="3" s="1"/>
  <c r="CM124" i="3"/>
  <c r="DX124" i="3" s="1"/>
  <c r="CL124" i="3"/>
  <c r="DW124" i="3" s="1"/>
  <c r="CG124" i="3" a="1"/>
  <c r="CG124" i="3" s="1"/>
  <c r="AW43" i="3"/>
  <c r="AV43" i="3"/>
  <c r="J43" i="3"/>
  <c r="G43" i="3"/>
  <c r="IW123" i="3"/>
  <c r="IV123" i="3"/>
  <c r="IQ123" i="3"/>
  <c r="HX123" i="3"/>
  <c r="HX123" i="3" a="1"/>
  <c r="HW123" i="3"/>
  <c r="HW123" i="3" a="1"/>
  <c r="HV123" i="3" a="1"/>
  <c r="HV123" i="3" s="1"/>
  <c r="IU123" i="3" s="1"/>
  <c r="HU123" i="3" a="1"/>
  <c r="HU123" i="3" s="1"/>
  <c r="IT123" i="3" s="1"/>
  <c r="HT123" i="3" a="1"/>
  <c r="HT123" i="3" s="1"/>
  <c r="IS123" i="3" s="1"/>
  <c r="HS123" i="3" a="1"/>
  <c r="HS123" i="3" s="1"/>
  <c r="IR123" i="3" s="1"/>
  <c r="HR123" i="3"/>
  <c r="HR123" i="3" a="1"/>
  <c r="HQ123" i="3" a="1"/>
  <c r="HQ123" i="3" s="1"/>
  <c r="IP123" i="3" s="1"/>
  <c r="HP123" i="3" a="1"/>
  <c r="HP123" i="3" s="1"/>
  <c r="IO123" i="3" s="1"/>
  <c r="HL123" i="3"/>
  <c r="HJ123" i="3"/>
  <c r="HH123" i="3"/>
  <c r="HB123" i="3"/>
  <c r="HA123" i="3"/>
  <c r="HC123" i="3" s="1"/>
  <c r="GZ123" i="3"/>
  <c r="GY123" i="3"/>
  <c r="GX123" i="3"/>
  <c r="GW123" i="3"/>
  <c r="GV123" i="3"/>
  <c r="GU123" i="3"/>
  <c r="GT123" i="3"/>
  <c r="GP123" i="3"/>
  <c r="GM123" i="3"/>
  <c r="GL123" i="3"/>
  <c r="GK123" i="3"/>
  <c r="GI123" i="3"/>
  <c r="GH123" i="3"/>
  <c r="GG123" i="3"/>
  <c r="GF123" i="3"/>
  <c r="GE123" i="3"/>
  <c r="GB123" i="3"/>
  <c r="GA123" i="3"/>
  <c r="FZ123" i="3"/>
  <c r="FY123" i="3"/>
  <c r="FW123" i="3"/>
  <c r="FV123" i="3"/>
  <c r="FU123" i="3"/>
  <c r="FT123" i="3"/>
  <c r="FS123" i="3"/>
  <c r="FR123" i="3"/>
  <c r="FQ123" i="3"/>
  <c r="FJ123" i="3"/>
  <c r="FM123" i="3" s="1"/>
  <c r="FI123" i="3"/>
  <c r="FL123" i="3" s="1"/>
  <c r="FH123" i="3"/>
  <c r="FK123" i="3" s="1"/>
  <c r="FG123" i="3"/>
  <c r="FO123" i="3" s="1"/>
  <c r="FF123" i="3"/>
  <c r="FE123" i="3"/>
  <c r="FD123" i="3"/>
  <c r="FB123" i="3"/>
  <c r="FA123" i="3"/>
  <c r="EZ123" i="3"/>
  <c r="EY123" i="3"/>
  <c r="EX123" i="3"/>
  <c r="EW123" i="3"/>
  <c r="EV123" i="3"/>
  <c r="EU123" i="3"/>
  <c r="ET123" i="3"/>
  <c r="ES123" i="3"/>
  <c r="ER123" i="3"/>
  <c r="EQ123" i="3"/>
  <c r="EP123" i="3"/>
  <c r="EO123" i="3"/>
  <c r="EN123" i="3"/>
  <c r="EM123" i="3"/>
  <c r="EL123" i="3"/>
  <c r="EK123" i="3"/>
  <c r="EJ123" i="3"/>
  <c r="EI123" i="3"/>
  <c r="EH123" i="3"/>
  <c r="EG123" i="3"/>
  <c r="EF123" i="3"/>
  <c r="EE123" i="3"/>
  <c r="ED123" i="3"/>
  <c r="EC123" i="3"/>
  <c r="EB123" i="3"/>
  <c r="EA123" i="3"/>
  <c r="DU123" i="3"/>
  <c r="DT123" i="3"/>
  <c r="DS123" i="3"/>
  <c r="DR123" i="3"/>
  <c r="DQ123" i="3"/>
  <c r="DP123" i="3"/>
  <c r="DO123" i="3"/>
  <c r="DN123" i="3"/>
  <c r="DM123" i="3" a="1"/>
  <c r="DM123" i="3" s="1"/>
  <c r="DL123" i="3"/>
  <c r="DK123" i="3"/>
  <c r="DJ123" i="3"/>
  <c r="DI123" i="3"/>
  <c r="DH123" i="3"/>
  <c r="DG123" i="3"/>
  <c r="DF123" i="3"/>
  <c r="DE123" i="3"/>
  <c r="DD123" i="3"/>
  <c r="DB123" i="3"/>
  <c r="DA123" i="3"/>
  <c r="CY123" i="3"/>
  <c r="CV123" i="3"/>
  <c r="CU123" i="3"/>
  <c r="CT123" i="3"/>
  <c r="CS123" i="3"/>
  <c r="GN123" i="3" s="1"/>
  <c r="CR123" i="3"/>
  <c r="CQ123" i="3"/>
  <c r="CP123" i="3"/>
  <c r="GJ123" i="3" s="1"/>
  <c r="CO123" i="3"/>
  <c r="DZ123" i="3" s="1"/>
  <c r="CN123" i="3"/>
  <c r="DY123" i="3" s="1"/>
  <c r="CM123" i="3"/>
  <c r="DX123" i="3" s="1"/>
  <c r="CL123" i="3"/>
  <c r="DW123" i="3" s="1"/>
  <c r="CK123" i="3"/>
  <c r="CZ123" i="3" s="1"/>
  <c r="CJ123" i="3"/>
  <c r="CG123" i="3"/>
  <c r="IN123" i="3" s="1"/>
  <c r="IX123" i="3" s="1"/>
  <c r="CG123" i="3" a="1"/>
  <c r="AW42" i="3"/>
  <c r="AV42" i="3"/>
  <c r="J42" i="3"/>
  <c r="G42" i="3"/>
  <c r="IV122" i="3"/>
  <c r="IU122" i="3"/>
  <c r="IP122" i="3"/>
  <c r="IL122" i="3"/>
  <c r="HX122" i="3" a="1"/>
  <c r="HX122" i="3" s="1"/>
  <c r="IW122" i="3" s="1"/>
  <c r="HW122" i="3"/>
  <c r="HW122" i="3" a="1"/>
  <c r="HV122" i="3" a="1"/>
  <c r="HV122" i="3" s="1"/>
  <c r="HU122" i="3" a="1"/>
  <c r="HU122" i="3" s="1"/>
  <c r="IT122" i="3" s="1"/>
  <c r="HT122" i="3" a="1"/>
  <c r="HT122" i="3" s="1"/>
  <c r="IS122" i="3" s="1"/>
  <c r="HS122" i="3" a="1"/>
  <c r="HS122" i="3" s="1"/>
  <c r="IR122" i="3" s="1"/>
  <c r="HR122" i="3" a="1"/>
  <c r="HR122" i="3" s="1"/>
  <c r="IQ122" i="3" s="1"/>
  <c r="HQ122" i="3"/>
  <c r="HQ122" i="3" a="1"/>
  <c r="HP122" i="3" a="1"/>
  <c r="HP122" i="3" s="1"/>
  <c r="IO122" i="3" s="1"/>
  <c r="HL122" i="3"/>
  <c r="HJ122" i="3"/>
  <c r="HH122" i="3"/>
  <c r="HB122" i="3"/>
  <c r="HA122" i="3"/>
  <c r="GZ122" i="3"/>
  <c r="GY122" i="3"/>
  <c r="GX122" i="3"/>
  <c r="GW122" i="3"/>
  <c r="GV122" i="3"/>
  <c r="GU122" i="3"/>
  <c r="GT122" i="3"/>
  <c r="HC122" i="3" s="1"/>
  <c r="GP122" i="3"/>
  <c r="GN122" i="3"/>
  <c r="GI122" i="3"/>
  <c r="GH122" i="3"/>
  <c r="GG122" i="3"/>
  <c r="GF122" i="3"/>
  <c r="GE122" i="3"/>
  <c r="GD122" i="3"/>
  <c r="GC122" i="3"/>
  <c r="GB122" i="3"/>
  <c r="GA122" i="3"/>
  <c r="FZ122" i="3"/>
  <c r="FY122" i="3"/>
  <c r="FX122" i="3"/>
  <c r="FW122" i="3"/>
  <c r="FV122" i="3"/>
  <c r="FU122" i="3"/>
  <c r="FT122" i="3"/>
  <c r="FS122" i="3"/>
  <c r="FR122" i="3"/>
  <c r="FQ122" i="3"/>
  <c r="FP122" i="3"/>
  <c r="FK122" i="3"/>
  <c r="FJ122" i="3"/>
  <c r="FI122" i="3"/>
  <c r="FH122" i="3"/>
  <c r="FG122" i="3"/>
  <c r="FF122" i="3"/>
  <c r="FE122" i="3"/>
  <c r="FD122" i="3"/>
  <c r="FC122" i="3"/>
  <c r="FB122" i="3"/>
  <c r="FA122" i="3"/>
  <c r="EZ122" i="3"/>
  <c r="EY122" i="3"/>
  <c r="EX122" i="3"/>
  <c r="EW122" i="3"/>
  <c r="EV122" i="3"/>
  <c r="EU122" i="3"/>
  <c r="ET122" i="3"/>
  <c r="ES122" i="3"/>
  <c r="ER122" i="3"/>
  <c r="EQ122" i="3"/>
  <c r="EP122" i="3"/>
  <c r="EO122" i="3"/>
  <c r="EN122" i="3"/>
  <c r="EM122" i="3"/>
  <c r="EL122" i="3"/>
  <c r="EK122" i="3"/>
  <c r="EJ122" i="3"/>
  <c r="EI122" i="3"/>
  <c r="EH122" i="3"/>
  <c r="EG122" i="3"/>
  <c r="EF122" i="3"/>
  <c r="EE122" i="3"/>
  <c r="ED122" i="3"/>
  <c r="EC122" i="3"/>
  <c r="EB122" i="3"/>
  <c r="EA122" i="3"/>
  <c r="DV122" i="3"/>
  <c r="DU122" i="3"/>
  <c r="DT122" i="3"/>
  <c r="DS122" i="3"/>
  <c r="DR122" i="3"/>
  <c r="DQ122" i="3"/>
  <c r="DP122" i="3"/>
  <c r="DO122" i="3"/>
  <c r="DN122" i="3"/>
  <c r="DK122" i="3"/>
  <c r="DJ122" i="3"/>
  <c r="DI122" i="3"/>
  <c r="DH122" i="3"/>
  <c r="DG122" i="3"/>
  <c r="DF122" i="3"/>
  <c r="DE122" i="3"/>
  <c r="DD122" i="3"/>
  <c r="DC122" i="3"/>
  <c r="DB122" i="3"/>
  <c r="DA122" i="3"/>
  <c r="CV122" i="3"/>
  <c r="CU122" i="3"/>
  <c r="CT122" i="3"/>
  <c r="CS122" i="3"/>
  <c r="CR122" i="3"/>
  <c r="GM122" i="3" s="1"/>
  <c r="CQ122" i="3"/>
  <c r="GL122" i="3" s="1"/>
  <c r="CP122" i="3"/>
  <c r="GJ122" i="3" s="1"/>
  <c r="GK122" i="3" s="1"/>
  <c r="CO122" i="3"/>
  <c r="DZ122" i="3" s="1"/>
  <c r="CN122" i="3"/>
  <c r="DY122" i="3" s="1"/>
  <c r="CM122" i="3"/>
  <c r="DX122" i="3" s="1"/>
  <c r="CL122" i="3"/>
  <c r="DW122" i="3" s="1"/>
  <c r="CG122" i="3" a="1"/>
  <c r="CG122" i="3" s="1"/>
  <c r="IN122" i="3" s="1"/>
  <c r="IX122" i="3" s="1"/>
  <c r="AW3" i="3"/>
  <c r="AV3" i="3"/>
  <c r="J3" i="3"/>
  <c r="G3" i="3"/>
  <c r="HI213" i="3" l="1"/>
  <c r="HI221" i="3"/>
  <c r="HI152" i="3"/>
  <c r="HI225" i="3"/>
  <c r="HI122" i="3"/>
  <c r="HI128" i="3"/>
  <c r="HI211" i="3"/>
  <c r="HI151" i="3"/>
  <c r="HI123" i="3"/>
  <c r="HI125" i="3"/>
  <c r="HI126" i="3"/>
  <c r="HI129" i="3"/>
  <c r="HI131" i="3"/>
  <c r="HI165" i="3"/>
  <c r="HI181" i="3"/>
  <c r="HI203" i="3"/>
  <c r="HI217" i="3"/>
  <c r="HI218" i="3"/>
  <c r="HI219" i="3"/>
  <c r="HI245" i="3"/>
  <c r="HI172" i="3"/>
  <c r="HI179" i="3"/>
  <c r="HI192" i="3"/>
  <c r="HI200" i="3"/>
  <c r="HI154" i="3"/>
  <c r="HI155" i="3"/>
  <c r="HI193" i="3"/>
  <c r="HI141" i="3"/>
  <c r="HI144" i="3"/>
  <c r="HI147" i="3"/>
  <c r="FK226" i="3"/>
  <c r="CK234" i="3"/>
  <c r="CZ234" i="3" s="1"/>
  <c r="IM234" i="3"/>
  <c r="DM234" i="3" a="1"/>
  <c r="DM234" i="3" s="1"/>
  <c r="IN234" i="3"/>
  <c r="IX234" i="3" s="1"/>
  <c r="DL234" i="3"/>
  <c r="CJ234" i="3"/>
  <c r="CY234" i="3" s="1"/>
  <c r="CI234" i="3"/>
  <c r="CX234" i="3" s="1"/>
  <c r="CH234" i="3"/>
  <c r="CW234" i="3" s="1"/>
  <c r="FL226" i="3"/>
  <c r="HC230" i="3"/>
  <c r="FO234" i="3"/>
  <c r="FN234" i="3"/>
  <c r="HC225" i="3"/>
  <c r="CK232" i="3"/>
  <c r="CZ232" i="3" s="1"/>
  <c r="IN232" i="3"/>
  <c r="IX232" i="3" s="1"/>
  <c r="IM232" i="3"/>
  <c r="DM232" i="3" a="1"/>
  <c r="DM232" i="3" s="1"/>
  <c r="DL232" i="3"/>
  <c r="CJ232" i="3"/>
  <c r="CY232" i="3" s="1"/>
  <c r="CI232" i="3"/>
  <c r="CX232" i="3" s="1"/>
  <c r="FK224" i="3"/>
  <c r="GS224" i="3" s="1"/>
  <c r="FK227" i="3"/>
  <c r="CH232" i="3"/>
  <c r="CW232" i="3" s="1"/>
  <c r="GS232" i="3" s="1"/>
  <c r="HG232" i="3" s="1"/>
  <c r="DL237" i="3"/>
  <c r="CJ237" i="3"/>
  <c r="CY237" i="3" s="1"/>
  <c r="DM237" i="3" a="1"/>
  <c r="DM237" i="3" s="1"/>
  <c r="CK237" i="3"/>
  <c r="CZ237" i="3" s="1"/>
  <c r="CI237" i="3"/>
  <c r="CX237" i="3" s="1"/>
  <c r="CH237" i="3"/>
  <c r="CW237" i="3" s="1"/>
  <c r="IN237" i="3"/>
  <c r="IX237" i="3" s="1"/>
  <c r="IM237" i="3"/>
  <c r="DL244" i="3"/>
  <c r="CK244" i="3"/>
  <c r="CZ244" i="3" s="1"/>
  <c r="IM244" i="3"/>
  <c r="DM244" i="3" a="1"/>
  <c r="DM244" i="3" s="1"/>
  <c r="CI244" i="3"/>
  <c r="CX244" i="3" s="1"/>
  <c r="IN244" i="3"/>
  <c r="IX244" i="3" s="1"/>
  <c r="CJ244" i="3"/>
  <c r="CY244" i="3" s="1"/>
  <c r="CH244" i="3"/>
  <c r="CW244" i="3" s="1"/>
  <c r="GS244" i="3" s="1"/>
  <c r="HN244" i="3" s="1"/>
  <c r="DM230" i="3" a="1"/>
  <c r="DM230" i="3" s="1"/>
  <c r="CK230" i="3"/>
  <c r="CZ230" i="3" s="1"/>
  <c r="IN230" i="3"/>
  <c r="IX230" i="3" s="1"/>
  <c r="IM230" i="3"/>
  <c r="CI230" i="3"/>
  <c r="CX230" i="3" s="1"/>
  <c r="CH230" i="3"/>
  <c r="CW230" i="3" s="1"/>
  <c r="DL230" i="3"/>
  <c r="CJ230" i="3"/>
  <c r="CY230" i="3" s="1"/>
  <c r="CH231" i="3"/>
  <c r="CW231" i="3" s="1"/>
  <c r="IN231" i="3"/>
  <c r="IX231" i="3" s="1"/>
  <c r="IM231" i="3"/>
  <c r="DM231" i="3" a="1"/>
  <c r="DM231" i="3" s="1"/>
  <c r="DL231" i="3"/>
  <c r="CJ231" i="3"/>
  <c r="CY231" i="3" s="1"/>
  <c r="CK231" i="3"/>
  <c r="CZ231" i="3" s="1"/>
  <c r="FP226" i="3"/>
  <c r="FM226" i="3"/>
  <c r="GS226" i="3" s="1"/>
  <c r="DM225" i="3" a="1"/>
  <c r="DM225" i="3" s="1"/>
  <c r="DL225" i="3"/>
  <c r="CK225" i="3"/>
  <c r="CZ225" i="3" s="1"/>
  <c r="CJ225" i="3"/>
  <c r="CY225" i="3" s="1"/>
  <c r="CI225" i="3"/>
  <c r="CX225" i="3" s="1"/>
  <c r="CH225" i="3"/>
  <c r="CW225" i="3" s="1"/>
  <c r="IN225" i="3"/>
  <c r="IX225" i="3" s="1"/>
  <c r="IM225" i="3"/>
  <c r="FN241" i="3"/>
  <c r="FO241" i="3"/>
  <c r="IM229" i="3"/>
  <c r="CH229" i="3"/>
  <c r="CW229" i="3" s="1"/>
  <c r="IN229" i="3"/>
  <c r="IX229" i="3" s="1"/>
  <c r="DM229" i="3" a="1"/>
  <c r="DM229" i="3" s="1"/>
  <c r="DL229" i="3"/>
  <c r="CK229" i="3"/>
  <c r="CZ229" i="3" s="1"/>
  <c r="CJ229" i="3"/>
  <c r="CY229" i="3" s="1"/>
  <c r="CI229" i="3"/>
  <c r="CX229" i="3" s="1"/>
  <c r="CK240" i="3"/>
  <c r="CZ240" i="3" s="1"/>
  <c r="IN240" i="3"/>
  <c r="IX240" i="3" s="1"/>
  <c r="IM240" i="3"/>
  <c r="CH240" i="3"/>
  <c r="CW240" i="3" s="1"/>
  <c r="DM240" i="3" a="1"/>
  <c r="DM240" i="3" s="1"/>
  <c r="DL240" i="3"/>
  <c r="CJ240" i="3"/>
  <c r="CY240" i="3" s="1"/>
  <c r="GS235" i="3"/>
  <c r="HN235" i="3" s="1"/>
  <c r="FM234" i="3"/>
  <c r="FK234" i="3"/>
  <c r="FP234" i="3"/>
  <c r="HC223" i="3"/>
  <c r="FL236" i="3"/>
  <c r="FK236" i="3"/>
  <c r="GS236" i="3" s="1"/>
  <c r="FN236" i="3"/>
  <c r="FP236" i="3"/>
  <c r="CI240" i="3"/>
  <c r="CX240" i="3" s="1"/>
  <c r="FN232" i="3"/>
  <c r="FL232" i="3"/>
  <c r="FK232" i="3"/>
  <c r="HC234" i="3"/>
  <c r="FN237" i="3"/>
  <c r="FO237" i="3"/>
  <c r="FO223" i="3"/>
  <c r="IM227" i="3"/>
  <c r="CH227" i="3"/>
  <c r="CW227" i="3" s="1"/>
  <c r="FP228" i="3"/>
  <c r="FN229" i="3"/>
  <c r="FL231" i="3"/>
  <c r="HC236" i="3"/>
  <c r="IM239" i="3"/>
  <c r="DL239" i="3"/>
  <c r="CJ239" i="3"/>
  <c r="CY239" i="3" s="1"/>
  <c r="IN239" i="3"/>
  <c r="IX239" i="3" s="1"/>
  <c r="DM239" i="3" a="1"/>
  <c r="DM239" i="3" s="1"/>
  <c r="GS239" i="3" s="1"/>
  <c r="CK239" i="3"/>
  <c r="CZ239" i="3" s="1"/>
  <c r="CI239" i="3"/>
  <c r="CX239" i="3" s="1"/>
  <c r="FO245" i="3"/>
  <c r="FN245" i="3"/>
  <c r="FK231" i="3"/>
  <c r="FO224" i="3"/>
  <c r="FN224" i="3"/>
  <c r="FO226" i="3"/>
  <c r="FO227" i="3"/>
  <c r="FN227" i="3"/>
  <c r="FP230" i="3"/>
  <c r="FM230" i="3"/>
  <c r="FM231" i="3"/>
  <c r="FO233" i="3"/>
  <c r="FM227" i="3"/>
  <c r="FP232" i="3"/>
  <c r="CI233" i="3"/>
  <c r="CX233" i="3" s="1"/>
  <c r="HM235" i="3"/>
  <c r="CK238" i="3"/>
  <c r="CZ238" i="3" s="1"/>
  <c r="DM238" i="3" a="1"/>
  <c r="DM238" i="3" s="1"/>
  <c r="CJ238" i="3"/>
  <c r="CY238" i="3" s="1"/>
  <c r="IN238" i="3"/>
  <c r="IX238" i="3" s="1"/>
  <c r="FN238" i="3"/>
  <c r="CI223" i="3"/>
  <c r="CX223" i="3" s="1"/>
  <c r="CH223" i="3"/>
  <c r="CW223" i="3" s="1"/>
  <c r="HC224" i="3"/>
  <c r="FM232" i="3"/>
  <c r="CH233" i="3"/>
  <c r="CW233" i="3" s="1"/>
  <c r="FM224" i="3"/>
  <c r="CJ233" i="3"/>
  <c r="CY233" i="3" s="1"/>
  <c r="CH238" i="3"/>
  <c r="CW238" i="3" s="1"/>
  <c r="DL238" i="3"/>
  <c r="FN239" i="3"/>
  <c r="FO239" i="3"/>
  <c r="CJ223" i="3"/>
  <c r="CY223" i="3" s="1"/>
  <c r="FL224" i="3"/>
  <c r="FL227" i="3"/>
  <c r="FL233" i="3"/>
  <c r="CK223" i="3"/>
  <c r="CZ223" i="3" s="1"/>
  <c r="FL228" i="3"/>
  <c r="FO231" i="3"/>
  <c r="FN231" i="3"/>
  <c r="CK233" i="3"/>
  <c r="CZ233" i="3" s="1"/>
  <c r="DL233" i="3"/>
  <c r="CI238" i="3"/>
  <c r="CX238" i="3" s="1"/>
  <c r="CJ241" i="3"/>
  <c r="CY241" i="3" s="1"/>
  <c r="DM241" i="3" a="1"/>
  <c r="DM241" i="3" s="1"/>
  <c r="DL241" i="3"/>
  <c r="CK241" i="3"/>
  <c r="CZ241" i="3" s="1"/>
  <c r="CI241" i="3"/>
  <c r="CX241" i="3" s="1"/>
  <c r="CH241" i="3"/>
  <c r="CW241" i="3" s="1"/>
  <c r="HC233" i="3"/>
  <c r="HC237" i="3"/>
  <c r="IN235" i="3"/>
  <c r="IX235" i="3" s="1"/>
  <c r="CK236" i="3"/>
  <c r="CZ236" i="3" s="1"/>
  <c r="DM236" i="3" a="1"/>
  <c r="DM236" i="3" s="1"/>
  <c r="FL245" i="3"/>
  <c r="GS245" i="3" s="1"/>
  <c r="HC247" i="3"/>
  <c r="FN226" i="3"/>
  <c r="IM226" i="3"/>
  <c r="DM228" i="3" a="1"/>
  <c r="DM228" i="3" s="1"/>
  <c r="CK228" i="3"/>
  <c r="CZ228" i="3" s="1"/>
  <c r="FN230" i="3"/>
  <c r="HC231" i="3"/>
  <c r="FL234" i="3"/>
  <c r="DL246" i="3"/>
  <c r="CK246" i="3"/>
  <c r="CZ246" i="3" s="1"/>
  <c r="IN246" i="3"/>
  <c r="IX246" i="3" s="1"/>
  <c r="CI246" i="3"/>
  <c r="CX246" i="3" s="1"/>
  <c r="IM246" i="3"/>
  <c r="HC246" i="3"/>
  <c r="IN226" i="3"/>
  <c r="IX226" i="3" s="1"/>
  <c r="HC227" i="3"/>
  <c r="CH228" i="3"/>
  <c r="CW228" i="3" s="1"/>
  <c r="FM236" i="3"/>
  <c r="FO240" i="3"/>
  <c r="FN240" i="3"/>
  <c r="IM243" i="3"/>
  <c r="CK243" i="3"/>
  <c r="CZ243" i="3" s="1"/>
  <c r="CJ243" i="3"/>
  <c r="CY243" i="3" s="1"/>
  <c r="CI243" i="3"/>
  <c r="CX243" i="3" s="1"/>
  <c r="CH243" i="3"/>
  <c r="CW243" i="3" s="1"/>
  <c r="HC243" i="3"/>
  <c r="CH246" i="3"/>
  <c r="CW246" i="3" s="1"/>
  <c r="DM246" i="3" a="1"/>
  <c r="DM246" i="3" s="1"/>
  <c r="FN233" i="3"/>
  <c r="HF235" i="3"/>
  <c r="HG235" i="3"/>
  <c r="FL238" i="3"/>
  <c r="HC239" i="3"/>
  <c r="FM233" i="3"/>
  <c r="FK245" i="3"/>
  <c r="FN243" i="3"/>
  <c r="FO247" i="3"/>
  <c r="FN247" i="3"/>
  <c r="HC241" i="3"/>
  <c r="FM245" i="3"/>
  <c r="HC245" i="3"/>
  <c r="CI242" i="3"/>
  <c r="CX242" i="3" s="1"/>
  <c r="GS242" i="3" s="1"/>
  <c r="HN242" i="3" s="1"/>
  <c r="GS247" i="3"/>
  <c r="HG247" i="3" s="1"/>
  <c r="CK217" i="3"/>
  <c r="CZ217" i="3" s="1"/>
  <c r="CJ217" i="3"/>
  <c r="CY217" i="3" s="1"/>
  <c r="CH217" i="3"/>
  <c r="CW217" i="3" s="1"/>
  <c r="CI217" i="3"/>
  <c r="CX217" i="3" s="1"/>
  <c r="IN217" i="3"/>
  <c r="IX217" i="3" s="1"/>
  <c r="DL217" i="3"/>
  <c r="DM217" i="3" a="1"/>
  <c r="DM217" i="3" s="1"/>
  <c r="IM217" i="3"/>
  <c r="DM216" i="3" a="1"/>
  <c r="DM216" i="3" s="1"/>
  <c r="DL218" i="3"/>
  <c r="FO217" i="3"/>
  <c r="CI220" i="3"/>
  <c r="CX220" i="3" s="1"/>
  <c r="CH220" i="3"/>
  <c r="CW220" i="3" s="1"/>
  <c r="GS220" i="3" s="1"/>
  <c r="HN220" i="3" s="1"/>
  <c r="IN220" i="3"/>
  <c r="IX220" i="3" s="1"/>
  <c r="DL220" i="3"/>
  <c r="DL215" i="3"/>
  <c r="CJ215" i="3"/>
  <c r="CY215" i="3" s="1"/>
  <c r="CK215" i="3"/>
  <c r="CZ215" i="3" s="1"/>
  <c r="GS215" i="3" s="1"/>
  <c r="FP217" i="3"/>
  <c r="FM217" i="3"/>
  <c r="FN217" i="3"/>
  <c r="CJ220" i="3"/>
  <c r="CY220" i="3" s="1"/>
  <c r="IM216" i="3"/>
  <c r="HC217" i="3"/>
  <c r="FP218" i="3"/>
  <c r="FL218" i="3"/>
  <c r="FK218" i="3"/>
  <c r="FO219" i="3"/>
  <c r="FN219" i="3"/>
  <c r="FL222" i="3"/>
  <c r="DM215" i="3" a="1"/>
  <c r="DM215" i="3" s="1"/>
  <c r="FO222" i="3"/>
  <c r="FN222" i="3"/>
  <c r="GS222" i="3" s="1"/>
  <c r="CH221" i="3"/>
  <c r="CW221" i="3" s="1"/>
  <c r="IN221" i="3"/>
  <c r="IX221" i="3" s="1"/>
  <c r="IM221" i="3"/>
  <c r="DM221" i="3" a="1"/>
  <c r="DM221" i="3" s="1"/>
  <c r="CI221" i="3"/>
  <c r="CX221" i="3" s="1"/>
  <c r="FO218" i="3"/>
  <c r="FN218" i="3"/>
  <c r="FL217" i="3"/>
  <c r="IM220" i="3"/>
  <c r="DL221" i="3"/>
  <c r="FM222" i="3"/>
  <c r="CJ221" i="3"/>
  <c r="CY221" i="3" s="1"/>
  <c r="HC215" i="3"/>
  <c r="HF215" i="3" s="1"/>
  <c r="FP222" i="3"/>
  <c r="HC222" i="3"/>
  <c r="CK216" i="3"/>
  <c r="CZ216" i="3" s="1"/>
  <c r="CI216" i="3"/>
  <c r="CX216" i="3" s="1"/>
  <c r="GS216" i="3" s="1"/>
  <c r="CJ216" i="3"/>
  <c r="CY216" i="3" s="1"/>
  <c r="CK218" i="3"/>
  <c r="CZ218" i="3" s="1"/>
  <c r="CJ218" i="3"/>
  <c r="CY218" i="3" s="1"/>
  <c r="CI218" i="3"/>
  <c r="CX218" i="3" s="1"/>
  <c r="CH218" i="3"/>
  <c r="CW218" i="3" s="1"/>
  <c r="IN218" i="3"/>
  <c r="IX218" i="3" s="1"/>
  <c r="IM218" i="3"/>
  <c r="DM218" i="3" a="1"/>
  <c r="DM218" i="3" s="1"/>
  <c r="HC218" i="3"/>
  <c r="CJ219" i="3"/>
  <c r="CY219" i="3" s="1"/>
  <c r="CI219" i="3"/>
  <c r="CX219" i="3" s="1"/>
  <c r="CH219" i="3"/>
  <c r="CW219" i="3" s="1"/>
  <c r="GS219" i="3" s="1"/>
  <c r="IM219" i="3"/>
  <c r="DM219" i="3" a="1"/>
  <c r="DM219" i="3" s="1"/>
  <c r="DL219" i="3"/>
  <c r="DM222" i="3" a="1"/>
  <c r="DM222" i="3" s="1"/>
  <c r="CK222" i="3"/>
  <c r="CZ222" i="3" s="1"/>
  <c r="CH213" i="3"/>
  <c r="CW213" i="3" s="1"/>
  <c r="IN213" i="3"/>
  <c r="IX213" i="3" s="1"/>
  <c r="IM213" i="3"/>
  <c r="DM213" i="3" a="1"/>
  <c r="DM213" i="3" s="1"/>
  <c r="DL213" i="3"/>
  <c r="CI213" i="3"/>
  <c r="CX213" i="3" s="1"/>
  <c r="CK213" i="3"/>
  <c r="CZ213" i="3" s="1"/>
  <c r="CJ213" i="3"/>
  <c r="CY213" i="3" s="1"/>
  <c r="DM214" i="3" a="1"/>
  <c r="DM214" i="3" s="1"/>
  <c r="DL214" i="3"/>
  <c r="CI214" i="3"/>
  <c r="CX214" i="3" s="1"/>
  <c r="IM214" i="3"/>
  <c r="CH214" i="3"/>
  <c r="CW214" i="3" s="1"/>
  <c r="CK214" i="3"/>
  <c r="CZ214" i="3" s="1"/>
  <c r="CJ214" i="3"/>
  <c r="CY214" i="3" s="1"/>
  <c r="IN214" i="3"/>
  <c r="IX214" i="3" s="1"/>
  <c r="FN214" i="3"/>
  <c r="DL210" i="3"/>
  <c r="IN210" i="3"/>
  <c r="IX210" i="3" s="1"/>
  <c r="IM210" i="3"/>
  <c r="DM210" i="3" a="1"/>
  <c r="DM210" i="3" s="1"/>
  <c r="CK210" i="3"/>
  <c r="CZ210" i="3" s="1"/>
  <c r="CJ210" i="3"/>
  <c r="CY210" i="3" s="1"/>
  <c r="CI210" i="3"/>
  <c r="CX210" i="3" s="1"/>
  <c r="CH210" i="3"/>
  <c r="CW210" i="3" s="1"/>
  <c r="GS210" i="3" s="1"/>
  <c r="HG210" i="3" s="1"/>
  <c r="CJ212" i="3"/>
  <c r="CY212" i="3" s="1"/>
  <c r="IM212" i="3"/>
  <c r="DM212" i="3" a="1"/>
  <c r="DM212" i="3" s="1"/>
  <c r="DL212" i="3"/>
  <c r="CK212" i="3"/>
  <c r="CZ212" i="3" s="1"/>
  <c r="IN212" i="3"/>
  <c r="IX212" i="3" s="1"/>
  <c r="CI212" i="3"/>
  <c r="CX212" i="3" s="1"/>
  <c r="CH212" i="3"/>
  <c r="CW212" i="3" s="1"/>
  <c r="DL211" i="3"/>
  <c r="IM211" i="3"/>
  <c r="CK211" i="3"/>
  <c r="CZ211" i="3" s="1"/>
  <c r="DM211" i="3" a="1"/>
  <c r="DM211" i="3" s="1"/>
  <c r="CJ211" i="3"/>
  <c r="CY211" i="3" s="1"/>
  <c r="IN211" i="3"/>
  <c r="IX211" i="3" s="1"/>
  <c r="CI211" i="3"/>
  <c r="CX211" i="3" s="1"/>
  <c r="CH211" i="3"/>
  <c r="CW211" i="3" s="1"/>
  <c r="FN212" i="3"/>
  <c r="IN207" i="3"/>
  <c r="IX207" i="3" s="1"/>
  <c r="IM207" i="3"/>
  <c r="DM207" i="3" a="1"/>
  <c r="DM207" i="3" s="1"/>
  <c r="DL207" i="3"/>
  <c r="CK207" i="3"/>
  <c r="CZ207" i="3" s="1"/>
  <c r="CJ207" i="3"/>
  <c r="CY207" i="3" s="1"/>
  <c r="CH207" i="3"/>
  <c r="CW207" i="3" s="1"/>
  <c r="CI207" i="3"/>
  <c r="CX207" i="3" s="1"/>
  <c r="IM208" i="3"/>
  <c r="DM208" i="3" a="1"/>
  <c r="DM208" i="3" s="1"/>
  <c r="DL208" i="3"/>
  <c r="CK208" i="3"/>
  <c r="CZ208" i="3" s="1"/>
  <c r="CJ208" i="3"/>
  <c r="CY208" i="3" s="1"/>
  <c r="CI208" i="3"/>
  <c r="CX208" i="3" s="1"/>
  <c r="CH208" i="3"/>
  <c r="CW208" i="3" s="1"/>
  <c r="IN208" i="3"/>
  <c r="IX208" i="3" s="1"/>
  <c r="DL209" i="3"/>
  <c r="CI209" i="3"/>
  <c r="CX209" i="3" s="1"/>
  <c r="IN209" i="3"/>
  <c r="IX209" i="3" s="1"/>
  <c r="CK209" i="3"/>
  <c r="CZ209" i="3" s="1"/>
  <c r="CJ209" i="3"/>
  <c r="CY209" i="3" s="1"/>
  <c r="CH209" i="3"/>
  <c r="CW209" i="3" s="1"/>
  <c r="IM209" i="3"/>
  <c r="DM209" i="3" a="1"/>
  <c r="DM209" i="3" s="1"/>
  <c r="DM206" i="3" a="1"/>
  <c r="DM206" i="3" s="1"/>
  <c r="DL206" i="3"/>
  <c r="CK206" i="3"/>
  <c r="CZ206" i="3" s="1"/>
  <c r="CJ206" i="3"/>
  <c r="CY206" i="3" s="1"/>
  <c r="IN206" i="3"/>
  <c r="IX206" i="3" s="1"/>
  <c r="CI206" i="3"/>
  <c r="CX206" i="3" s="1"/>
  <c r="IM206" i="3"/>
  <c r="CH206" i="3"/>
  <c r="CW206" i="3" s="1"/>
  <c r="GS206" i="3" s="1"/>
  <c r="HG206" i="3" s="1"/>
  <c r="FN205" i="3"/>
  <c r="GS205" i="3" s="1"/>
  <c r="FN206" i="3"/>
  <c r="DM204" i="3" a="1"/>
  <c r="DM204" i="3" s="1"/>
  <c r="DL204" i="3"/>
  <c r="CK204" i="3"/>
  <c r="CZ204" i="3" s="1"/>
  <c r="CJ204" i="3"/>
  <c r="CY204" i="3" s="1"/>
  <c r="IN204" i="3"/>
  <c r="IX204" i="3" s="1"/>
  <c r="CI204" i="3"/>
  <c r="CX204" i="3" s="1"/>
  <c r="IM204" i="3"/>
  <c r="CH204" i="3"/>
  <c r="CW204" i="3" s="1"/>
  <c r="CH203" i="3"/>
  <c r="CW203" i="3" s="1"/>
  <c r="IM203" i="3"/>
  <c r="DL203" i="3"/>
  <c r="IN203" i="3"/>
  <c r="IX203" i="3" s="1"/>
  <c r="DM203" i="3" a="1"/>
  <c r="DM203" i="3" s="1"/>
  <c r="CK203" i="3"/>
  <c r="CZ203" i="3" s="1"/>
  <c r="CJ203" i="3"/>
  <c r="CY203" i="3" s="1"/>
  <c r="CI203" i="3"/>
  <c r="CX203" i="3" s="1"/>
  <c r="FN204" i="3"/>
  <c r="IN202" i="3"/>
  <c r="IX202" i="3" s="1"/>
  <c r="CI202" i="3"/>
  <c r="CX202" i="3" s="1"/>
  <c r="IM202" i="3"/>
  <c r="CH202" i="3"/>
  <c r="CW202" i="3" s="1"/>
  <c r="DM202" i="3" a="1"/>
  <c r="DM202" i="3" s="1"/>
  <c r="DL202" i="3"/>
  <c r="CK202" i="3"/>
  <c r="CZ202" i="3" s="1"/>
  <c r="CJ202" i="3"/>
  <c r="CY202" i="3" s="1"/>
  <c r="CH201" i="3"/>
  <c r="CW201" i="3" s="1"/>
  <c r="CK201" i="3"/>
  <c r="CZ201" i="3" s="1"/>
  <c r="IM201" i="3"/>
  <c r="CI201" i="3"/>
  <c r="CX201" i="3" s="1"/>
  <c r="IN201" i="3"/>
  <c r="IX201" i="3" s="1"/>
  <c r="DM201" i="3" a="1"/>
  <c r="DM201" i="3" s="1"/>
  <c r="DL201" i="3"/>
  <c r="CJ201" i="3"/>
  <c r="CY201" i="3" s="1"/>
  <c r="FN202" i="3"/>
  <c r="FO197" i="3"/>
  <c r="FN197" i="3"/>
  <c r="DL200" i="3"/>
  <c r="CH200" i="3"/>
  <c r="CW200" i="3" s="1"/>
  <c r="IN200" i="3"/>
  <c r="IX200" i="3" s="1"/>
  <c r="CK200" i="3"/>
  <c r="CZ200" i="3" s="1"/>
  <c r="CJ200" i="3"/>
  <c r="CY200" i="3" s="1"/>
  <c r="CI200" i="3"/>
  <c r="CX200" i="3" s="1"/>
  <c r="IM200" i="3"/>
  <c r="DM200" i="3" a="1"/>
  <c r="DM200" i="3" s="1"/>
  <c r="HN196" i="3"/>
  <c r="IM199" i="3"/>
  <c r="CH199" i="3"/>
  <c r="CW199" i="3" s="1"/>
  <c r="DM199" i="3" a="1"/>
  <c r="DM199" i="3" s="1"/>
  <c r="DL199" i="3"/>
  <c r="CK199" i="3"/>
  <c r="CZ199" i="3" s="1"/>
  <c r="IN199" i="3"/>
  <c r="IX199" i="3" s="1"/>
  <c r="CJ199" i="3"/>
  <c r="CY199" i="3" s="1"/>
  <c r="CI199" i="3"/>
  <c r="CX199" i="3" s="1"/>
  <c r="DM198" i="3" a="1"/>
  <c r="DM198" i="3" s="1"/>
  <c r="IM198" i="3"/>
  <c r="CH198" i="3"/>
  <c r="CW198" i="3" s="1"/>
  <c r="DL198" i="3"/>
  <c r="CK198" i="3"/>
  <c r="CZ198" i="3" s="1"/>
  <c r="CJ198" i="3"/>
  <c r="CY198" i="3" s="1"/>
  <c r="IN198" i="3"/>
  <c r="IX198" i="3" s="1"/>
  <c r="CI198" i="3"/>
  <c r="CX198" i="3" s="1"/>
  <c r="IM197" i="3"/>
  <c r="CH197" i="3"/>
  <c r="CW197" i="3" s="1"/>
  <c r="DL197" i="3"/>
  <c r="CJ197" i="3"/>
  <c r="CY197" i="3" s="1"/>
  <c r="DM197" i="3" a="1"/>
  <c r="DM197" i="3" s="1"/>
  <c r="CK197" i="3"/>
  <c r="CZ197" i="3" s="1"/>
  <c r="IN197" i="3"/>
  <c r="IX197" i="3" s="1"/>
  <c r="HM196" i="3"/>
  <c r="FN199" i="3"/>
  <c r="CH196" i="3"/>
  <c r="CW196" i="3" s="1"/>
  <c r="GS196" i="3" s="1"/>
  <c r="HG196" i="3" s="1"/>
  <c r="CK192" i="3"/>
  <c r="CZ192" i="3" s="1"/>
  <c r="IN192" i="3"/>
  <c r="IX192" i="3" s="1"/>
  <c r="DM192" i="3" a="1"/>
  <c r="DM192" i="3" s="1"/>
  <c r="DL192" i="3"/>
  <c r="CJ192" i="3"/>
  <c r="CY192" i="3" s="1"/>
  <c r="CI192" i="3"/>
  <c r="CX192" i="3" s="1"/>
  <c r="CH192" i="3"/>
  <c r="CW192" i="3" s="1"/>
  <c r="IM192" i="3"/>
  <c r="CJ193" i="3"/>
  <c r="CY193" i="3" s="1"/>
  <c r="DM193" i="3" a="1"/>
  <c r="DM193" i="3" s="1"/>
  <c r="DL193" i="3"/>
  <c r="IN193" i="3"/>
  <c r="IX193" i="3" s="1"/>
  <c r="CI193" i="3"/>
  <c r="CX193" i="3" s="1"/>
  <c r="IM193" i="3"/>
  <c r="CH193" i="3"/>
  <c r="CW193" i="3" s="1"/>
  <c r="CK193" i="3"/>
  <c r="CZ193" i="3" s="1"/>
  <c r="IM194" i="3"/>
  <c r="DM194" i="3" a="1"/>
  <c r="DM194" i="3" s="1"/>
  <c r="CK194" i="3"/>
  <c r="CZ194" i="3" s="1"/>
  <c r="CI194" i="3"/>
  <c r="CX194" i="3" s="1"/>
  <c r="CH194" i="3"/>
  <c r="CW194" i="3" s="1"/>
  <c r="GS194" i="3" s="1"/>
  <c r="HN194" i="3" s="1"/>
  <c r="DL194" i="3"/>
  <c r="CJ194" i="3"/>
  <c r="CY194" i="3" s="1"/>
  <c r="IN194" i="3"/>
  <c r="IX194" i="3" s="1"/>
  <c r="DL195" i="3"/>
  <c r="DM195" i="3" a="1"/>
  <c r="DM195" i="3" s="1"/>
  <c r="CH195" i="3"/>
  <c r="CW195" i="3" s="1"/>
  <c r="CK195" i="3"/>
  <c r="CZ195" i="3" s="1"/>
  <c r="CJ195" i="3"/>
  <c r="CY195" i="3" s="1"/>
  <c r="CI195" i="3"/>
  <c r="CX195" i="3" s="1"/>
  <c r="IN195" i="3"/>
  <c r="IX195" i="3" s="1"/>
  <c r="IM195" i="3"/>
  <c r="FN192" i="3"/>
  <c r="CJ178" i="3"/>
  <c r="CY178" i="3" s="1"/>
  <c r="CI178" i="3"/>
  <c r="CX178" i="3" s="1"/>
  <c r="CH178" i="3"/>
  <c r="CW178" i="3" s="1"/>
  <c r="DM178" i="3" a="1"/>
  <c r="DM178" i="3" s="1"/>
  <c r="DL178" i="3"/>
  <c r="CK178" i="3"/>
  <c r="CZ178" i="3" s="1"/>
  <c r="IN178" i="3"/>
  <c r="IX178" i="3" s="1"/>
  <c r="IM178" i="3"/>
  <c r="DM185" i="3" a="1"/>
  <c r="DM185" i="3" s="1"/>
  <c r="DL185" i="3"/>
  <c r="CK185" i="3"/>
  <c r="CZ185" i="3" s="1"/>
  <c r="IM185" i="3"/>
  <c r="CJ185" i="3"/>
  <c r="CY185" i="3" s="1"/>
  <c r="CH185" i="3"/>
  <c r="CW185" i="3" s="1"/>
  <c r="CI185" i="3"/>
  <c r="CX185" i="3" s="1"/>
  <c r="IN185" i="3"/>
  <c r="IX185" i="3" s="1"/>
  <c r="IN179" i="3"/>
  <c r="IX179" i="3" s="1"/>
  <c r="CI179" i="3"/>
  <c r="CX179" i="3" s="1"/>
  <c r="IM179" i="3"/>
  <c r="CH179" i="3"/>
  <c r="CW179" i="3" s="1"/>
  <c r="DM179" i="3" a="1"/>
  <c r="DM179" i="3" s="1"/>
  <c r="FK180" i="3"/>
  <c r="DL183" i="3"/>
  <c r="HC183" i="3"/>
  <c r="FK186" i="3"/>
  <c r="DM187" i="3" a="1"/>
  <c r="DM187" i="3" s="1"/>
  <c r="DL187" i="3"/>
  <c r="CK187" i="3"/>
  <c r="CZ187" i="3" s="1"/>
  <c r="IN187" i="3"/>
  <c r="IX187" i="3" s="1"/>
  <c r="IM187" i="3"/>
  <c r="CJ179" i="3"/>
  <c r="CY179" i="3" s="1"/>
  <c r="HC179" i="3"/>
  <c r="FL186" i="3"/>
  <c r="CH187" i="3"/>
  <c r="CW187" i="3" s="1"/>
  <c r="FO178" i="3"/>
  <c r="FN178" i="3"/>
  <c r="CK179" i="3"/>
  <c r="CZ179" i="3" s="1"/>
  <c r="FM186" i="3"/>
  <c r="CI187" i="3"/>
  <c r="CX187" i="3" s="1"/>
  <c r="FK178" i="3"/>
  <c r="FO183" i="3"/>
  <c r="FN183" i="3"/>
  <c r="FL184" i="3"/>
  <c r="HM188" i="3"/>
  <c r="DM189" i="3" a="1"/>
  <c r="DM189" i="3" s="1"/>
  <c r="DL189" i="3"/>
  <c r="CK189" i="3"/>
  <c r="CZ189" i="3" s="1"/>
  <c r="CJ189" i="3"/>
  <c r="CY189" i="3" s="1"/>
  <c r="CI189" i="3"/>
  <c r="CX189" i="3" s="1"/>
  <c r="CH189" i="3"/>
  <c r="CW189" i="3" s="1"/>
  <c r="IN189" i="3"/>
  <c r="IX189" i="3" s="1"/>
  <c r="FP189" i="3"/>
  <c r="FL189" i="3"/>
  <c r="FM189" i="3"/>
  <c r="FK189" i="3"/>
  <c r="DL179" i="3"/>
  <c r="FO184" i="3"/>
  <c r="FN184" i="3"/>
  <c r="IM190" i="3"/>
  <c r="CH190" i="3"/>
  <c r="CW190" i="3" s="1"/>
  <c r="DM190" i="3" a="1"/>
  <c r="DM190" i="3" s="1"/>
  <c r="DL190" i="3"/>
  <c r="CK190" i="3"/>
  <c r="CZ190" i="3" s="1"/>
  <c r="CJ190" i="3"/>
  <c r="CY190" i="3" s="1"/>
  <c r="DM191" i="3" a="1"/>
  <c r="DM191" i="3" s="1"/>
  <c r="HC178" i="3"/>
  <c r="HC182" i="3"/>
  <c r="FP178" i="3"/>
  <c r="FP179" i="3"/>
  <c r="FN179" i="3"/>
  <c r="IN181" i="3"/>
  <c r="IX181" i="3" s="1"/>
  <c r="CI181" i="3"/>
  <c r="CX181" i="3" s="1"/>
  <c r="IM181" i="3"/>
  <c r="CH181" i="3"/>
  <c r="CW181" i="3" s="1"/>
  <c r="DM181" i="3" a="1"/>
  <c r="DM181" i="3" s="1"/>
  <c r="DL181" i="3"/>
  <c r="CK181" i="3"/>
  <c r="CZ181" i="3" s="1"/>
  <c r="CJ181" i="3"/>
  <c r="CY181" i="3" s="1"/>
  <c r="FP180" i="3"/>
  <c r="FM180" i="3"/>
  <c r="FL180" i="3"/>
  <c r="DL191" i="3"/>
  <c r="CK191" i="3"/>
  <c r="CZ191" i="3" s="1"/>
  <c r="CJ191" i="3"/>
  <c r="CY191" i="3" s="1"/>
  <c r="IN191" i="3"/>
  <c r="IX191" i="3" s="1"/>
  <c r="FM182" i="3"/>
  <c r="FL182" i="3"/>
  <c r="FM187" i="3"/>
  <c r="FL187" i="3"/>
  <c r="FK187" i="3"/>
  <c r="FO190" i="3"/>
  <c r="FN190" i="3"/>
  <c r="CH191" i="3"/>
  <c r="CW191" i="3" s="1"/>
  <c r="CI190" i="3"/>
  <c r="CX190" i="3" s="1"/>
  <c r="FK184" i="3"/>
  <c r="GS184" i="3" s="1"/>
  <c r="FO189" i="3"/>
  <c r="FN189" i="3"/>
  <c r="DM180" i="3" a="1"/>
  <c r="DM180" i="3" s="1"/>
  <c r="DL180" i="3"/>
  <c r="CK180" i="3"/>
  <c r="CZ180" i="3" s="1"/>
  <c r="CJ180" i="3"/>
  <c r="CY180" i="3" s="1"/>
  <c r="CI180" i="3"/>
  <c r="CX180" i="3" s="1"/>
  <c r="CH180" i="3"/>
  <c r="CW180" i="3" s="1"/>
  <c r="FO180" i="3"/>
  <c r="FN180" i="3"/>
  <c r="GS183" i="3"/>
  <c r="HG183" i="3" s="1"/>
  <c r="FO186" i="3"/>
  <c r="FN186" i="3"/>
  <c r="IM191" i="3"/>
  <c r="FM184" i="3"/>
  <c r="FM183" i="3"/>
  <c r="HC184" i="3"/>
  <c r="IM188" i="3"/>
  <c r="CH188" i="3"/>
  <c r="CW188" i="3" s="1"/>
  <c r="GS188" i="3" s="1"/>
  <c r="HF188" i="3" s="1"/>
  <c r="HG188" i="3"/>
  <c r="FL183" i="3"/>
  <c r="FK182" i="3"/>
  <c r="FM178" i="3"/>
  <c r="CI188" i="3"/>
  <c r="CX188" i="3" s="1"/>
  <c r="FO188" i="3"/>
  <c r="FN188" i="3"/>
  <c r="FL190" i="3"/>
  <c r="HC190" i="3"/>
  <c r="DM182" i="3" a="1"/>
  <c r="DM182" i="3" s="1"/>
  <c r="DL182" i="3"/>
  <c r="FM190" i="3"/>
  <c r="FK181" i="3"/>
  <c r="CH182" i="3"/>
  <c r="CW182" i="3" s="1"/>
  <c r="IM186" i="3"/>
  <c r="CH186" i="3"/>
  <c r="CW186" i="3" s="1"/>
  <c r="HC191" i="3"/>
  <c r="IT153" i="3"/>
  <c r="DM153" i="3" a="1"/>
  <c r="DM153" i="3" s="1"/>
  <c r="DL152" i="3"/>
  <c r="CK152" i="3"/>
  <c r="CZ152" i="3" s="1"/>
  <c r="CI152" i="3"/>
  <c r="CX152" i="3" s="1"/>
  <c r="IN152" i="3"/>
  <c r="IX152" i="3" s="1"/>
  <c r="IM152" i="3"/>
  <c r="DM152" i="3" a="1"/>
  <c r="DM152" i="3" s="1"/>
  <c r="CJ152" i="3"/>
  <c r="CY152" i="3" s="1"/>
  <c r="CH152" i="3"/>
  <c r="CW152" i="3" s="1"/>
  <c r="GS152" i="3" s="1"/>
  <c r="CH160" i="3"/>
  <c r="CW160" i="3" s="1"/>
  <c r="DM160" i="3" a="1"/>
  <c r="DM160" i="3" s="1"/>
  <c r="IN160" i="3"/>
  <c r="IX160" i="3" s="1"/>
  <c r="DL160" i="3"/>
  <c r="IM160" i="3"/>
  <c r="CK160" i="3"/>
  <c r="CZ160" i="3" s="1"/>
  <c r="CJ160" i="3"/>
  <c r="CY160" i="3" s="1"/>
  <c r="CI160" i="3"/>
  <c r="CX160" i="3" s="1"/>
  <c r="IN150" i="3"/>
  <c r="IX150" i="3" s="1"/>
  <c r="DM150" i="3" a="1"/>
  <c r="DM150" i="3" s="1"/>
  <c r="IM150" i="3"/>
  <c r="DL150" i="3"/>
  <c r="CK150" i="3"/>
  <c r="CZ150" i="3" s="1"/>
  <c r="CJ150" i="3"/>
  <c r="CY150" i="3" s="1"/>
  <c r="CI150" i="3"/>
  <c r="CX150" i="3" s="1"/>
  <c r="HC146" i="3"/>
  <c r="CH150" i="3"/>
  <c r="CW150" i="3" s="1"/>
  <c r="CH162" i="3"/>
  <c r="CW162" i="3" s="1"/>
  <c r="CJ162" i="3"/>
  <c r="CY162" i="3" s="1"/>
  <c r="DM162" i="3" a="1"/>
  <c r="DM162" i="3" s="1"/>
  <c r="DL162" i="3"/>
  <c r="IN162" i="3"/>
  <c r="IX162" i="3" s="1"/>
  <c r="CK162" i="3"/>
  <c r="CZ162" i="3" s="1"/>
  <c r="IM162" i="3"/>
  <c r="CI162" i="3"/>
  <c r="CX162" i="3" s="1"/>
  <c r="CK155" i="3"/>
  <c r="CZ155" i="3" s="1"/>
  <c r="CJ155" i="3"/>
  <c r="CY155" i="3" s="1"/>
  <c r="CI155" i="3"/>
  <c r="CX155" i="3" s="1"/>
  <c r="CH155" i="3"/>
  <c r="CW155" i="3" s="1"/>
  <c r="IN155" i="3"/>
  <c r="IX155" i="3" s="1"/>
  <c r="DL155" i="3"/>
  <c r="IM155" i="3"/>
  <c r="DM155" i="3" a="1"/>
  <c r="DM155" i="3" s="1"/>
  <c r="CH146" i="3"/>
  <c r="CW146" i="3" s="1"/>
  <c r="CK146" i="3"/>
  <c r="CZ146" i="3" s="1"/>
  <c r="DM146" i="3" a="1"/>
  <c r="DM146" i="3" s="1"/>
  <c r="DL146" i="3"/>
  <c r="IM146" i="3"/>
  <c r="CJ146" i="3"/>
  <c r="CY146" i="3" s="1"/>
  <c r="CI146" i="3"/>
  <c r="CX146" i="3" s="1"/>
  <c r="IN146" i="3"/>
  <c r="IX146" i="3" s="1"/>
  <c r="IM167" i="3"/>
  <c r="DM167" i="3" a="1"/>
  <c r="DM167" i="3" s="1"/>
  <c r="CK167" i="3"/>
  <c r="CZ167" i="3" s="1"/>
  <c r="CH167" i="3"/>
  <c r="CW167" i="3" s="1"/>
  <c r="DL167" i="3"/>
  <c r="CJ167" i="3"/>
  <c r="CY167" i="3" s="1"/>
  <c r="CI167" i="3"/>
  <c r="CX167" i="3" s="1"/>
  <c r="IN167" i="3"/>
  <c r="IX167" i="3" s="1"/>
  <c r="IP147" i="3"/>
  <c r="DM147" i="3" a="1"/>
  <c r="DM147" i="3" s="1"/>
  <c r="IM151" i="3"/>
  <c r="DM151" i="3" a="1"/>
  <c r="DM151" i="3" s="1"/>
  <c r="DL151" i="3"/>
  <c r="CJ151" i="3"/>
  <c r="CY151" i="3" s="1"/>
  <c r="CK151" i="3"/>
  <c r="CZ151" i="3" s="1"/>
  <c r="CI151" i="3"/>
  <c r="CX151" i="3" s="1"/>
  <c r="CH151" i="3"/>
  <c r="CW151" i="3" s="1"/>
  <c r="IN151" i="3"/>
  <c r="IX151" i="3" s="1"/>
  <c r="CK157" i="3"/>
  <c r="CZ157" i="3" s="1"/>
  <c r="CH157" i="3"/>
  <c r="CW157" i="3" s="1"/>
  <c r="GS157" i="3" s="1"/>
  <c r="DM157" i="3" a="1"/>
  <c r="DM157" i="3" s="1"/>
  <c r="DL157" i="3"/>
  <c r="IN157" i="3"/>
  <c r="IX157" i="3" s="1"/>
  <c r="IM157" i="3"/>
  <c r="CJ157" i="3"/>
  <c r="CY157" i="3" s="1"/>
  <c r="CI157" i="3"/>
  <c r="CX157" i="3" s="1"/>
  <c r="IN149" i="3"/>
  <c r="IX149" i="3" s="1"/>
  <c r="DL149" i="3"/>
  <c r="CH149" i="3"/>
  <c r="CW149" i="3" s="1"/>
  <c r="GS149" i="3" s="1"/>
  <c r="HM149" i="3" s="1"/>
  <c r="IM149" i="3"/>
  <c r="CJ169" i="3"/>
  <c r="CY169" i="3" s="1"/>
  <c r="CK169" i="3"/>
  <c r="CZ169" i="3" s="1"/>
  <c r="CI169" i="3"/>
  <c r="CX169" i="3" s="1"/>
  <c r="CH169" i="3"/>
  <c r="CW169" i="3" s="1"/>
  <c r="DM169" i="3" a="1"/>
  <c r="DM169" i="3" s="1"/>
  <c r="IN147" i="3"/>
  <c r="IX147" i="3" s="1"/>
  <c r="DL147" i="3"/>
  <c r="CI147" i="3"/>
  <c r="CX147" i="3" s="1"/>
  <c r="IM147" i="3"/>
  <c r="CK147" i="3"/>
  <c r="CZ147" i="3" s="1"/>
  <c r="CJ147" i="3"/>
  <c r="CY147" i="3" s="1"/>
  <c r="CH147" i="3"/>
  <c r="CW147" i="3" s="1"/>
  <c r="CK149" i="3"/>
  <c r="CZ149" i="3" s="1"/>
  <c r="FN151" i="3"/>
  <c r="FK151" i="3"/>
  <c r="CK154" i="3"/>
  <c r="CZ154" i="3" s="1"/>
  <c r="CI154" i="3"/>
  <c r="CX154" i="3" s="1"/>
  <c r="IN154" i="3"/>
  <c r="IX154" i="3" s="1"/>
  <c r="CK171" i="3"/>
  <c r="CZ171" i="3" s="1"/>
  <c r="CH171" i="3"/>
  <c r="CW171" i="3" s="1"/>
  <c r="CJ171" i="3"/>
  <c r="CY171" i="3" s="1"/>
  <c r="IN171" i="3"/>
  <c r="IX171" i="3" s="1"/>
  <c r="IM171" i="3"/>
  <c r="DM171" i="3" a="1"/>
  <c r="DM171" i="3" s="1"/>
  <c r="DL171" i="3"/>
  <c r="CI171" i="3"/>
  <c r="CX171" i="3" s="1"/>
  <c r="CH154" i="3"/>
  <c r="CW154" i="3" s="1"/>
  <c r="GS154" i="3" s="1"/>
  <c r="HM154" i="3" s="1"/>
  <c r="FK154" i="3"/>
  <c r="HC168" i="3"/>
  <c r="CI170" i="3"/>
  <c r="CX170" i="3" s="1"/>
  <c r="DM170" i="3" a="1"/>
  <c r="DM170" i="3" s="1"/>
  <c r="IN170" i="3"/>
  <c r="IX170" i="3" s="1"/>
  <c r="IM170" i="3"/>
  <c r="DL170" i="3"/>
  <c r="DM149" i="3" a="1"/>
  <c r="DM149" i="3" s="1"/>
  <c r="CJ154" i="3"/>
  <c r="CY154" i="3" s="1"/>
  <c r="FL154" i="3"/>
  <c r="IM154" i="3"/>
  <c r="CH170" i="3"/>
  <c r="CW170" i="3" s="1"/>
  <c r="FN173" i="3"/>
  <c r="FO173" i="3"/>
  <c r="FL151" i="3"/>
  <c r="FM154" i="3"/>
  <c r="FM151" i="3"/>
  <c r="IN169" i="3"/>
  <c r="IX169" i="3" s="1"/>
  <c r="CK170" i="3"/>
  <c r="CZ170" i="3" s="1"/>
  <c r="CJ149" i="3"/>
  <c r="CY149" i="3" s="1"/>
  <c r="HC152" i="3"/>
  <c r="FO153" i="3"/>
  <c r="CI149" i="3"/>
  <c r="CX149" i="3" s="1"/>
  <c r="DM159" i="3" a="1"/>
  <c r="DM159" i="3" s="1"/>
  <c r="IO159" i="3"/>
  <c r="DL169" i="3"/>
  <c r="DL154" i="3"/>
  <c r="GS163" i="3"/>
  <c r="HN163" i="3" s="1"/>
  <c r="IM169" i="3"/>
  <c r="FL173" i="3"/>
  <c r="FP173" i="3"/>
  <c r="DM154" i="3" a="1"/>
  <c r="DM154" i="3" s="1"/>
  <c r="FO162" i="3"/>
  <c r="FP151" i="3"/>
  <c r="CJ153" i="3"/>
  <c r="CY153" i="3" s="1"/>
  <c r="GS153" i="3" s="1"/>
  <c r="IN153" i="3"/>
  <c r="IX153" i="3" s="1"/>
  <c r="IM153" i="3"/>
  <c r="FN159" i="3"/>
  <c r="FO159" i="3"/>
  <c r="FK173" i="3"/>
  <c r="HC157" i="3"/>
  <c r="HI161" i="3"/>
  <c r="HN161" i="3" s="1"/>
  <c r="CH174" i="3"/>
  <c r="CW174" i="3" s="1"/>
  <c r="DM174" i="3" a="1"/>
  <c r="DM174" i="3" s="1"/>
  <c r="DL174" i="3"/>
  <c r="IN174" i="3"/>
  <c r="IX174" i="3" s="1"/>
  <c r="CK174" i="3"/>
  <c r="CZ174" i="3" s="1"/>
  <c r="CJ174" i="3"/>
  <c r="CY174" i="3" s="1"/>
  <c r="CI174" i="3"/>
  <c r="CX174" i="3" s="1"/>
  <c r="FO177" i="3"/>
  <c r="FN177" i="3"/>
  <c r="HC167" i="3"/>
  <c r="CI173" i="3"/>
  <c r="CX173" i="3" s="1"/>
  <c r="DM173" i="3" a="1"/>
  <c r="DM173" i="3" s="1"/>
  <c r="IN173" i="3"/>
  <c r="IX173" i="3" s="1"/>
  <c r="DL173" i="3"/>
  <c r="IM173" i="3"/>
  <c r="IM148" i="3"/>
  <c r="DM148" i="3" a="1"/>
  <c r="DM148" i="3" s="1"/>
  <c r="FK159" i="3"/>
  <c r="FK160" i="3"/>
  <c r="FO164" i="3"/>
  <c r="FN164" i="3"/>
  <c r="FO168" i="3"/>
  <c r="FN168" i="3"/>
  <c r="CH173" i="3"/>
  <c r="CW173" i="3" s="1"/>
  <c r="CH148" i="3"/>
  <c r="CW148" i="3" s="1"/>
  <c r="FP148" i="3"/>
  <c r="IN148" i="3"/>
  <c r="IX148" i="3" s="1"/>
  <c r="HC154" i="3"/>
  <c r="CJ156" i="3"/>
  <c r="CY156" i="3" s="1"/>
  <c r="CI156" i="3"/>
  <c r="CX156" i="3" s="1"/>
  <c r="CH156" i="3"/>
  <c r="CW156" i="3" s="1"/>
  <c r="HI158" i="3"/>
  <c r="CK161" i="3"/>
  <c r="CZ161" i="3" s="1"/>
  <c r="CJ161" i="3"/>
  <c r="CY161" i="3" s="1"/>
  <c r="CI161" i="3"/>
  <c r="CX161" i="3" s="1"/>
  <c r="GS161" i="3" s="1"/>
  <c r="CJ173" i="3"/>
  <c r="CY173" i="3" s="1"/>
  <c r="FK177" i="3"/>
  <c r="FO155" i="3"/>
  <c r="FN155" i="3"/>
  <c r="CI148" i="3"/>
  <c r="CX148" i="3" s="1"/>
  <c r="FM155" i="3"/>
  <c r="FM159" i="3"/>
  <c r="FK162" i="3"/>
  <c r="IM164" i="3"/>
  <c r="DM164" i="3" a="1"/>
  <c r="DM164" i="3" s="1"/>
  <c r="DL164" i="3"/>
  <c r="CK164" i="3"/>
  <c r="CZ164" i="3" s="1"/>
  <c r="IN164" i="3"/>
  <c r="IX164" i="3" s="1"/>
  <c r="DL168" i="3"/>
  <c r="CK168" i="3"/>
  <c r="CZ168" i="3" s="1"/>
  <c r="IN168" i="3"/>
  <c r="IX168" i="3" s="1"/>
  <c r="IM168" i="3"/>
  <c r="CK173" i="3"/>
  <c r="CZ173" i="3" s="1"/>
  <c r="HM161" i="3"/>
  <c r="HC155" i="3"/>
  <c r="FO156" i="3"/>
  <c r="FN156" i="3"/>
  <c r="FL159" i="3"/>
  <c r="FN160" i="3"/>
  <c r="FL162" i="3"/>
  <c r="HG163" i="3"/>
  <c r="CH164" i="3"/>
  <c r="CW164" i="3" s="1"/>
  <c r="GS164" i="3" s="1"/>
  <c r="HG164" i="3" s="1"/>
  <c r="HI167" i="3"/>
  <c r="CH168" i="3"/>
  <c r="CW168" i="3" s="1"/>
  <c r="FL172" i="3"/>
  <c r="FM160" i="3"/>
  <c r="FL160" i="3"/>
  <c r="CJ148" i="3"/>
  <c r="CY148" i="3" s="1"/>
  <c r="HI150" i="3"/>
  <c r="FK146" i="3"/>
  <c r="CK148" i="3"/>
  <c r="CZ148" i="3" s="1"/>
  <c r="FL155" i="3"/>
  <c r="CJ158" i="3"/>
  <c r="CY158" i="3" s="1"/>
  <c r="GS158" i="3" s="1"/>
  <c r="DL158" i="3"/>
  <c r="CK158" i="3"/>
  <c r="CZ158" i="3" s="1"/>
  <c r="HC159" i="3"/>
  <c r="DM161" i="3" a="1"/>
  <c r="DM161" i="3" s="1"/>
  <c r="IN161" i="3"/>
  <c r="IX161" i="3" s="1"/>
  <c r="FN163" i="3"/>
  <c r="CI164" i="3"/>
  <c r="CX164" i="3" s="1"/>
  <c r="IN166" i="3"/>
  <c r="IX166" i="3" s="1"/>
  <c r="CJ166" i="3"/>
  <c r="CY166" i="3" s="1"/>
  <c r="CI166" i="3"/>
  <c r="CX166" i="3" s="1"/>
  <c r="CH166" i="3"/>
  <c r="CW166" i="3" s="1"/>
  <c r="GS166" i="3" s="1"/>
  <c r="HG166" i="3" s="1"/>
  <c r="CI168" i="3"/>
  <c r="CX168" i="3" s="1"/>
  <c r="FL168" i="3"/>
  <c r="HI171" i="3"/>
  <c r="FM168" i="3"/>
  <c r="FM173" i="3"/>
  <c r="DM177" i="3" a="1"/>
  <c r="DM177" i="3" s="1"/>
  <c r="DL177" i="3"/>
  <c r="GS177" i="3" s="1"/>
  <c r="IM177" i="3"/>
  <c r="GS172" i="3"/>
  <c r="HG172" i="3" s="1"/>
  <c r="DL176" i="3"/>
  <c r="CJ176" i="3"/>
  <c r="CY176" i="3" s="1"/>
  <c r="DM176" i="3" a="1"/>
  <c r="DM176" i="3" s="1"/>
  <c r="CK176" i="3"/>
  <c r="CZ176" i="3" s="1"/>
  <c r="CI176" i="3"/>
  <c r="CX176" i="3" s="1"/>
  <c r="IN176" i="3"/>
  <c r="IX176" i="3" s="1"/>
  <c r="CH159" i="3"/>
  <c r="CW159" i="3" s="1"/>
  <c r="GS159" i="3" s="1"/>
  <c r="HG159" i="3" s="1"/>
  <c r="IM159" i="3"/>
  <c r="DL165" i="3"/>
  <c r="CI165" i="3"/>
  <c r="CX165" i="3" s="1"/>
  <c r="CH176" i="3"/>
  <c r="CW176" i="3" s="1"/>
  <c r="CJ159" i="3"/>
  <c r="CY159" i="3" s="1"/>
  <c r="IN159" i="3"/>
  <c r="IX159" i="3" s="1"/>
  <c r="CH165" i="3"/>
  <c r="CW165" i="3" s="1"/>
  <c r="GS165" i="3" s="1"/>
  <c r="HF165" i="3" s="1"/>
  <c r="FO172" i="3"/>
  <c r="FN172" i="3"/>
  <c r="CJ177" i="3"/>
  <c r="CY177" i="3" s="1"/>
  <c r="HC171" i="3"/>
  <c r="FL177" i="3"/>
  <c r="FM177" i="3"/>
  <c r="HC177" i="3"/>
  <c r="HG177" i="3" s="1"/>
  <c r="CH175" i="3"/>
  <c r="CW175" i="3" s="1"/>
  <c r="FO175" i="3"/>
  <c r="DL144" i="3"/>
  <c r="IM144" i="3"/>
  <c r="CK144" i="3"/>
  <c r="CZ144" i="3" s="1"/>
  <c r="CJ144" i="3"/>
  <c r="CY144" i="3" s="1"/>
  <c r="IN144" i="3"/>
  <c r="IX144" i="3" s="1"/>
  <c r="CI144" i="3"/>
  <c r="CX144" i="3" s="1"/>
  <c r="CH144" i="3"/>
  <c r="CW144" i="3" s="1"/>
  <c r="GS144" i="3" s="1"/>
  <c r="HN144" i="3" s="1"/>
  <c r="DM145" i="3" a="1"/>
  <c r="DM145" i="3" s="1"/>
  <c r="DL145" i="3"/>
  <c r="CK145" i="3"/>
  <c r="CZ145" i="3" s="1"/>
  <c r="CJ145" i="3"/>
  <c r="CY145" i="3" s="1"/>
  <c r="IN145" i="3"/>
  <c r="IX145" i="3" s="1"/>
  <c r="CI145" i="3"/>
  <c r="CX145" i="3" s="1"/>
  <c r="GS145" i="3" s="1"/>
  <c r="IM143" i="3"/>
  <c r="HF144" i="3"/>
  <c r="HG144" i="3"/>
  <c r="DM143" i="3" a="1"/>
  <c r="DM143" i="3" s="1"/>
  <c r="HC143" i="3"/>
  <c r="IM145" i="3"/>
  <c r="DL143" i="3"/>
  <c r="CK143" i="3"/>
  <c r="CZ143" i="3" s="1"/>
  <c r="CJ143" i="3"/>
  <c r="CY143" i="3" s="1"/>
  <c r="CI143" i="3"/>
  <c r="CX143" i="3" s="1"/>
  <c r="CH143" i="3"/>
  <c r="CW143" i="3" s="1"/>
  <c r="GS143" i="3" s="1"/>
  <c r="HF143" i="3" s="1"/>
  <c r="HM144" i="3"/>
  <c r="FN145" i="3"/>
  <c r="DM124" i="3" a="1"/>
  <c r="DM124" i="3" s="1"/>
  <c r="IN124" i="3"/>
  <c r="IX124" i="3" s="1"/>
  <c r="DL124" i="3"/>
  <c r="CJ124" i="3"/>
  <c r="CY124" i="3" s="1"/>
  <c r="CI124" i="3"/>
  <c r="CX124" i="3" s="1"/>
  <c r="CH124" i="3"/>
  <c r="CW124" i="3" s="1"/>
  <c r="IM124" i="3"/>
  <c r="CK124" i="3"/>
  <c r="CZ124" i="3" s="1"/>
  <c r="DL142" i="3"/>
  <c r="CK142" i="3"/>
  <c r="CZ142" i="3" s="1"/>
  <c r="DM142" i="3" a="1"/>
  <c r="DM142" i="3" s="1"/>
  <c r="CJ142" i="3"/>
  <c r="CY142" i="3" s="1"/>
  <c r="CI142" i="3"/>
  <c r="CX142" i="3" s="1"/>
  <c r="CH142" i="3"/>
  <c r="CW142" i="3" s="1"/>
  <c r="GS142" i="3" s="1"/>
  <c r="IN142" i="3"/>
  <c r="IX142" i="3" s="1"/>
  <c r="IM142" i="3"/>
  <c r="IM141" i="3"/>
  <c r="CH141" i="3"/>
  <c r="CW141" i="3" s="1"/>
  <c r="CK141" i="3"/>
  <c r="CZ141" i="3" s="1"/>
  <c r="CI141" i="3"/>
  <c r="CX141" i="3" s="1"/>
  <c r="DM141" i="3" a="1"/>
  <c r="DM141" i="3" s="1"/>
  <c r="CJ141" i="3"/>
  <c r="CY141" i="3" s="1"/>
  <c r="IN141" i="3"/>
  <c r="IX141" i="3" s="1"/>
  <c r="DL141" i="3"/>
  <c r="DM132" i="3" a="1"/>
  <c r="DM132" i="3" s="1"/>
  <c r="CK132" i="3"/>
  <c r="CZ132" i="3" s="1"/>
  <c r="IN132" i="3"/>
  <c r="IX132" i="3" s="1"/>
  <c r="DL132" i="3"/>
  <c r="CJ132" i="3"/>
  <c r="CY132" i="3" s="1"/>
  <c r="CH132" i="3"/>
  <c r="CW132" i="3" s="1"/>
  <c r="IM132" i="3"/>
  <c r="CI132" i="3"/>
  <c r="CX132" i="3" s="1"/>
  <c r="FO142" i="3"/>
  <c r="FN142" i="3"/>
  <c r="DM137" i="3" a="1"/>
  <c r="DM137" i="3" s="1"/>
  <c r="IN137" i="3"/>
  <c r="IX137" i="3" s="1"/>
  <c r="DL137" i="3"/>
  <c r="CK137" i="3"/>
  <c r="CZ137" i="3" s="1"/>
  <c r="IM137" i="3"/>
  <c r="CJ137" i="3"/>
  <c r="CY137" i="3" s="1"/>
  <c r="CI137" i="3"/>
  <c r="CX137" i="3" s="1"/>
  <c r="CH137" i="3"/>
  <c r="CW137" i="3" s="1"/>
  <c r="CI126" i="3"/>
  <c r="CX126" i="3" s="1"/>
  <c r="CH126" i="3"/>
  <c r="CW126" i="3" s="1"/>
  <c r="IN126" i="3"/>
  <c r="IX126" i="3" s="1"/>
  <c r="DM126" i="3" a="1"/>
  <c r="DM126" i="3" s="1"/>
  <c r="DL126" i="3"/>
  <c r="CK126" i="3"/>
  <c r="CZ126" i="3" s="1"/>
  <c r="CJ126" i="3"/>
  <c r="CY126" i="3" s="1"/>
  <c r="GS139" i="3"/>
  <c r="DL128" i="3"/>
  <c r="CK128" i="3"/>
  <c r="CZ128" i="3" s="1"/>
  <c r="CI128" i="3"/>
  <c r="CX128" i="3" s="1"/>
  <c r="DM128" i="3" a="1"/>
  <c r="DM128" i="3" s="1"/>
  <c r="CH128" i="3"/>
  <c r="CW128" i="3" s="1"/>
  <c r="CJ128" i="3"/>
  <c r="CY128" i="3" s="1"/>
  <c r="FN136" i="3"/>
  <c r="FP136" i="3"/>
  <c r="FO122" i="3"/>
  <c r="FN122" i="3"/>
  <c r="FO125" i="3"/>
  <c r="FN125" i="3"/>
  <c r="IN131" i="3"/>
  <c r="IX131" i="3" s="1"/>
  <c r="DM131" i="3" a="1"/>
  <c r="DM131" i="3" s="1"/>
  <c r="CJ131" i="3"/>
  <c r="CY131" i="3" s="1"/>
  <c r="DL131" i="3"/>
  <c r="CK131" i="3"/>
  <c r="CZ131" i="3" s="1"/>
  <c r="FL126" i="3"/>
  <c r="DL125" i="3"/>
  <c r="FM126" i="3"/>
  <c r="DL134" i="3"/>
  <c r="DM122" i="3" a="1"/>
  <c r="DM122" i="3" s="1"/>
  <c r="IM122" i="3"/>
  <c r="FN124" i="3"/>
  <c r="FO124" i="3"/>
  <c r="DM125" i="3" a="1"/>
  <c r="DM125" i="3" s="1"/>
  <c r="HC126" i="3"/>
  <c r="CJ133" i="3"/>
  <c r="CY133" i="3" s="1"/>
  <c r="DM133" i="3" a="1"/>
  <c r="DM133" i="3" s="1"/>
  <c r="HC133" i="3"/>
  <c r="FM134" i="3"/>
  <c r="IN136" i="3"/>
  <c r="IX136" i="3" s="1"/>
  <c r="CI136" i="3"/>
  <c r="CX136" i="3" s="1"/>
  <c r="IM136" i="3"/>
  <c r="DL136" i="3"/>
  <c r="DM136" i="3" a="1"/>
  <c r="DM136" i="3" s="1"/>
  <c r="CJ136" i="3"/>
  <c r="CY136" i="3" s="1"/>
  <c r="CK136" i="3"/>
  <c r="CZ136" i="3" s="1"/>
  <c r="FP126" i="3"/>
  <c r="FN126" i="3"/>
  <c r="FL122" i="3"/>
  <c r="FL125" i="3"/>
  <c r="CI129" i="3"/>
  <c r="CX129" i="3" s="1"/>
  <c r="CH129" i="3"/>
  <c r="CW129" i="3" s="1"/>
  <c r="GS129" i="3" s="1"/>
  <c r="HM129" i="3" s="1"/>
  <c r="DL129" i="3"/>
  <c r="CK129" i="3"/>
  <c r="CZ129" i="3" s="1"/>
  <c r="DM129" i="3" a="1"/>
  <c r="DM129" i="3" s="1"/>
  <c r="IN129" i="3"/>
  <c r="IX129" i="3" s="1"/>
  <c r="IM129" i="3"/>
  <c r="CH133" i="3"/>
  <c r="CW133" i="3" s="1"/>
  <c r="GS133" i="3" s="1"/>
  <c r="CH136" i="3"/>
  <c r="CW136" i="3" s="1"/>
  <c r="FK137" i="3"/>
  <c r="FP141" i="3"/>
  <c r="FN141" i="3"/>
  <c r="FK141" i="3"/>
  <c r="FK136" i="3"/>
  <c r="IN134" i="3"/>
  <c r="IX134" i="3" s="1"/>
  <c r="CJ134" i="3"/>
  <c r="CY134" i="3" s="1"/>
  <c r="CI134" i="3"/>
  <c r="CX134" i="3" s="1"/>
  <c r="FL136" i="3"/>
  <c r="FK142" i="3"/>
  <c r="CJ122" i="3"/>
  <c r="CY122" i="3" s="1"/>
  <c r="CH122" i="3"/>
  <c r="CW122" i="3" s="1"/>
  <c r="CI122" i="3"/>
  <c r="CX122" i="3" s="1"/>
  <c r="CJ125" i="3"/>
  <c r="CY125" i="3" s="1"/>
  <c r="CI125" i="3"/>
  <c r="CX125" i="3" s="1"/>
  <c r="IN125" i="3"/>
  <c r="IX125" i="3" s="1"/>
  <c r="CH125" i="3"/>
  <c r="CW125" i="3" s="1"/>
  <c r="IM125" i="3"/>
  <c r="CH134" i="3"/>
  <c r="CW134" i="3" s="1"/>
  <c r="FM136" i="3"/>
  <c r="FL142" i="3"/>
  <c r="CK122" i="3"/>
  <c r="CZ122" i="3" s="1"/>
  <c r="CK134" i="3"/>
  <c r="CZ134" i="3" s="1"/>
  <c r="FP134" i="3"/>
  <c r="FL134" i="3"/>
  <c r="FN135" i="3"/>
  <c r="FO135" i="3"/>
  <c r="FM142" i="3"/>
  <c r="FK126" i="3"/>
  <c r="CK135" i="3"/>
  <c r="CZ135" i="3" s="1"/>
  <c r="CI135" i="3"/>
  <c r="CX135" i="3" s="1"/>
  <c r="DL135" i="3"/>
  <c r="DM135" i="3" a="1"/>
  <c r="DM135" i="3" s="1"/>
  <c r="CJ135" i="3"/>
  <c r="CY135" i="3" s="1"/>
  <c r="CH135" i="3"/>
  <c r="CW135" i="3" s="1"/>
  <c r="FP135" i="3"/>
  <c r="FM135" i="3"/>
  <c r="FL135" i="3"/>
  <c r="CH131" i="3"/>
  <c r="CW131" i="3" s="1"/>
  <c r="FK134" i="3"/>
  <c r="DL122" i="3"/>
  <c r="CI131" i="3"/>
  <c r="CX131" i="3" s="1"/>
  <c r="FK135" i="3"/>
  <c r="HI138" i="3"/>
  <c r="FM122" i="3"/>
  <c r="FP123" i="3"/>
  <c r="FN123" i="3"/>
  <c r="FM125" i="3"/>
  <c r="CJ129" i="3"/>
  <c r="CY129" i="3" s="1"/>
  <c r="DB129" i="3"/>
  <c r="CI133" i="3"/>
  <c r="CX133" i="3" s="1"/>
  <c r="IM134" i="3"/>
  <c r="IM135" i="3"/>
  <c r="HC139" i="3"/>
  <c r="HC141" i="3"/>
  <c r="CH127" i="3"/>
  <c r="CW127" i="3" s="1"/>
  <c r="CK130" i="3"/>
  <c r="CZ130" i="3" s="1"/>
  <c r="CI130" i="3"/>
  <c r="CX130" i="3" s="1"/>
  <c r="CH130" i="3"/>
  <c r="CW130" i="3" s="1"/>
  <c r="IN130" i="3"/>
  <c r="IX130" i="3" s="1"/>
  <c r="CI127" i="3"/>
  <c r="CX127" i="3" s="1"/>
  <c r="CH123" i="3"/>
  <c r="CW123" i="3" s="1"/>
  <c r="IM123" i="3"/>
  <c r="CJ127" i="3"/>
  <c r="CY127" i="3" s="1"/>
  <c r="FM129" i="3"/>
  <c r="FL131" i="3"/>
  <c r="IN138" i="3"/>
  <c r="IX138" i="3" s="1"/>
  <c r="CI138" i="3"/>
  <c r="CX138" i="3" s="1"/>
  <c r="CJ138" i="3"/>
  <c r="CY138" i="3" s="1"/>
  <c r="CH138" i="3"/>
  <c r="CW138" i="3" s="1"/>
  <c r="GS138" i="3" s="1"/>
  <c r="HM139" i="3"/>
  <c r="CI140" i="3"/>
  <c r="CX140" i="3" s="1"/>
  <c r="DM140" i="3" a="1"/>
  <c r="DM140" i="3" s="1"/>
  <c r="HC136" i="3"/>
  <c r="FK139" i="3"/>
  <c r="HC142" i="3"/>
  <c r="HN142" i="3" s="1"/>
  <c r="CI123" i="3"/>
  <c r="CX123" i="3" s="1"/>
  <c r="DM130" i="3" a="1"/>
  <c r="DM130" i="3" s="1"/>
  <c r="FM131" i="3"/>
  <c r="HC134" i="3"/>
  <c r="FN137" i="3"/>
  <c r="CK138" i="3"/>
  <c r="CZ138" i="3" s="1"/>
  <c r="CJ139" i="3"/>
  <c r="CY139" i="3" s="1"/>
  <c r="CI139" i="3"/>
  <c r="CX139" i="3" s="1"/>
  <c r="CH140" i="3"/>
  <c r="CW140" i="3" s="1"/>
  <c r="HC129" i="3"/>
  <c r="HC131" i="3"/>
  <c r="FK140" i="3"/>
  <c r="HI136" i="3"/>
  <c r="HM247" i="3" l="1"/>
  <c r="HM157" i="3"/>
  <c r="HF152" i="3"/>
  <c r="HF183" i="3"/>
  <c r="HG129" i="3"/>
  <c r="HG161" i="3"/>
  <c r="HN247" i="3"/>
  <c r="HF159" i="3"/>
  <c r="HN188" i="3"/>
  <c r="HG219" i="3"/>
  <c r="HM164" i="3"/>
  <c r="HF210" i="3"/>
  <c r="HG245" i="3"/>
  <c r="HN138" i="3"/>
  <c r="HG143" i="3"/>
  <c r="HM165" i="3"/>
  <c r="HF247" i="3"/>
  <c r="HN239" i="3"/>
  <c r="HM206" i="3"/>
  <c r="HG224" i="3"/>
  <c r="HF224" i="3"/>
  <c r="HN224" i="3"/>
  <c r="HM224" i="3"/>
  <c r="HN226" i="3"/>
  <c r="HF226" i="3"/>
  <c r="HM226" i="3"/>
  <c r="HG226" i="3"/>
  <c r="HF236" i="3"/>
  <c r="HG236" i="3"/>
  <c r="HN236" i="3"/>
  <c r="HG234" i="3"/>
  <c r="HG237" i="3"/>
  <c r="HF237" i="3"/>
  <c r="HG242" i="3"/>
  <c r="HF242" i="3"/>
  <c r="GS241" i="3"/>
  <c r="HF241" i="3" s="1"/>
  <c r="HM236" i="3"/>
  <c r="GS231" i="3"/>
  <c r="HG231" i="3" s="1"/>
  <c r="GS234" i="3"/>
  <c r="HF234" i="3" s="1"/>
  <c r="HM245" i="3"/>
  <c r="GS238" i="3"/>
  <c r="HM244" i="3"/>
  <c r="HF232" i="3"/>
  <c r="HG239" i="3"/>
  <c r="GS246" i="3"/>
  <c r="HF239" i="3"/>
  <c r="HM232" i="3"/>
  <c r="GS229" i="3"/>
  <c r="GS225" i="3"/>
  <c r="HG244" i="3"/>
  <c r="GS230" i="3"/>
  <c r="HN230" i="3" s="1"/>
  <c r="HN245" i="3"/>
  <c r="HN232" i="3"/>
  <c r="GS240" i="3"/>
  <c r="HM242" i="3"/>
  <c r="GS243" i="3"/>
  <c r="HN243" i="3" s="1"/>
  <c r="HM237" i="3"/>
  <c r="GS223" i="3"/>
  <c r="GS227" i="3"/>
  <c r="HN227" i="3" s="1"/>
  <c r="GS237" i="3"/>
  <c r="HN237" i="3" s="1"/>
  <c r="HF244" i="3"/>
  <c r="GS228" i="3"/>
  <c r="HF245" i="3"/>
  <c r="GS233" i="3"/>
  <c r="HM239" i="3"/>
  <c r="HF227" i="3"/>
  <c r="HG246" i="3"/>
  <c r="HM222" i="3"/>
  <c r="HN222" i="3"/>
  <c r="HG222" i="3"/>
  <c r="HF222" i="3"/>
  <c r="HM216" i="3"/>
  <c r="HF216" i="3"/>
  <c r="HN216" i="3"/>
  <c r="HG216" i="3"/>
  <c r="HN219" i="3"/>
  <c r="HF220" i="3"/>
  <c r="HG220" i="3"/>
  <c r="HM219" i="3"/>
  <c r="GS218" i="3"/>
  <c r="HG218" i="3" s="1"/>
  <c r="HG215" i="3"/>
  <c r="GS217" i="3"/>
  <c r="HF217" i="3" s="1"/>
  <c r="HM215" i="3"/>
  <c r="HM220" i="3"/>
  <c r="HN215" i="3"/>
  <c r="HF219" i="3"/>
  <c r="GS221" i="3"/>
  <c r="GS214" i="3"/>
  <c r="GS213" i="3"/>
  <c r="HM210" i="3"/>
  <c r="HN210" i="3"/>
  <c r="GS212" i="3"/>
  <c r="GS211" i="3"/>
  <c r="GS208" i="3"/>
  <c r="GS207" i="3"/>
  <c r="GS209" i="3"/>
  <c r="HF205" i="3"/>
  <c r="HN205" i="3"/>
  <c r="HM205" i="3"/>
  <c r="HG205" i="3"/>
  <c r="HN206" i="3"/>
  <c r="HF206" i="3"/>
  <c r="GS203" i="3"/>
  <c r="GS204" i="3"/>
  <c r="GS202" i="3"/>
  <c r="GS201" i="3"/>
  <c r="GS197" i="3"/>
  <c r="GS199" i="3"/>
  <c r="GS200" i="3"/>
  <c r="HF196" i="3"/>
  <c r="GS198" i="3"/>
  <c r="HF194" i="3"/>
  <c r="GS192" i="3"/>
  <c r="HG194" i="3"/>
  <c r="GS195" i="3"/>
  <c r="HM194" i="3"/>
  <c r="GS193" i="3"/>
  <c r="HG184" i="3"/>
  <c r="HF184" i="3"/>
  <c r="HN184" i="3"/>
  <c r="HM184" i="3"/>
  <c r="HM183" i="3"/>
  <c r="HN183" i="3"/>
  <c r="HN191" i="3"/>
  <c r="GS185" i="3"/>
  <c r="GS187" i="3"/>
  <c r="GS181" i="3"/>
  <c r="GS186" i="3"/>
  <c r="HN190" i="3"/>
  <c r="HF182" i="3"/>
  <c r="GS189" i="3"/>
  <c r="HG191" i="3"/>
  <c r="GS180" i="3"/>
  <c r="GS179" i="3"/>
  <c r="HM179" i="3" s="1"/>
  <c r="GS182" i="3"/>
  <c r="HG182" i="3" s="1"/>
  <c r="GS190" i="3"/>
  <c r="HF190" i="3" s="1"/>
  <c r="GS191" i="3"/>
  <c r="HM191" i="3" s="1"/>
  <c r="GS178" i="3"/>
  <c r="HM178" i="3" s="1"/>
  <c r="HN182" i="3"/>
  <c r="HN153" i="3"/>
  <c r="HG153" i="3"/>
  <c r="HM153" i="3"/>
  <c r="HF153" i="3"/>
  <c r="HM177" i="3"/>
  <c r="HN177" i="3"/>
  <c r="HG167" i="3"/>
  <c r="HG158" i="3"/>
  <c r="HN158" i="3"/>
  <c r="HM158" i="3"/>
  <c r="HF158" i="3"/>
  <c r="HF146" i="3"/>
  <c r="GS168" i="3"/>
  <c r="HN168" i="3" s="1"/>
  <c r="GS150" i="3"/>
  <c r="HG154" i="3"/>
  <c r="HN152" i="3"/>
  <c r="GS175" i="3"/>
  <c r="HN154" i="3"/>
  <c r="HG152" i="3"/>
  <c r="GS151" i="3"/>
  <c r="HN157" i="3"/>
  <c r="GS148" i="3"/>
  <c r="GS170" i="3"/>
  <c r="GS173" i="3"/>
  <c r="HF149" i="3"/>
  <c r="GS146" i="3"/>
  <c r="HM146" i="3" s="1"/>
  <c r="HF172" i="3"/>
  <c r="GS176" i="3"/>
  <c r="HM152" i="3"/>
  <c r="HN149" i="3"/>
  <c r="GS147" i="3"/>
  <c r="GS155" i="3"/>
  <c r="HF155" i="3" s="1"/>
  <c r="HN172" i="3"/>
  <c r="HG165" i="3"/>
  <c r="HF163" i="3"/>
  <c r="HM168" i="3"/>
  <c r="GS160" i="3"/>
  <c r="HN165" i="3"/>
  <c r="HF177" i="3"/>
  <c r="GS174" i="3"/>
  <c r="HF157" i="3"/>
  <c r="HG157" i="3"/>
  <c r="HM159" i="3"/>
  <c r="HM166" i="3"/>
  <c r="HN166" i="3"/>
  <c r="HN146" i="3"/>
  <c r="GS169" i="3"/>
  <c r="HM163" i="3"/>
  <c r="GS167" i="3"/>
  <c r="HF154" i="3"/>
  <c r="HG149" i="3"/>
  <c r="GS162" i="3"/>
  <c r="HN159" i="3"/>
  <c r="HF164" i="3"/>
  <c r="GS156" i="3"/>
  <c r="HF166" i="3"/>
  <c r="HM172" i="3"/>
  <c r="HF161" i="3"/>
  <c r="HN164" i="3"/>
  <c r="GS171" i="3"/>
  <c r="HG171" i="3" s="1"/>
  <c r="HM145" i="3"/>
  <c r="HG145" i="3"/>
  <c r="HF145" i="3"/>
  <c r="HN145" i="3"/>
  <c r="HN143" i="3"/>
  <c r="HM143" i="3"/>
  <c r="GS135" i="3"/>
  <c r="HM131" i="3"/>
  <c r="HF138" i="3"/>
  <c r="HF131" i="3"/>
  <c r="GS140" i="3"/>
  <c r="GS130" i="3"/>
  <c r="GS141" i="3"/>
  <c r="HN141" i="3" s="1"/>
  <c r="GS124" i="3"/>
  <c r="HN129" i="3"/>
  <c r="HG142" i="3"/>
  <c r="GS131" i="3"/>
  <c r="HN131" i="3" s="1"/>
  <c r="GS134" i="3"/>
  <c r="HF134" i="3" s="1"/>
  <c r="GS126" i="3"/>
  <c r="HG126" i="3" s="1"/>
  <c r="GS123" i="3"/>
  <c r="HF126" i="3"/>
  <c r="HN126" i="3"/>
  <c r="HM126" i="3"/>
  <c r="GS128" i="3"/>
  <c r="HF129" i="3"/>
  <c r="GS127" i="3"/>
  <c r="GS125" i="3"/>
  <c r="GS137" i="3"/>
  <c r="HG138" i="3"/>
  <c r="HG139" i="3"/>
  <c r="HN139" i="3"/>
  <c r="HM138" i="3"/>
  <c r="GS136" i="3"/>
  <c r="HF142" i="3"/>
  <c r="GS122" i="3"/>
  <c r="HG133" i="3"/>
  <c r="HF133" i="3"/>
  <c r="HN133" i="3"/>
  <c r="HF139" i="3"/>
  <c r="HM133" i="3"/>
  <c r="HM142" i="3"/>
  <c r="HG134" i="3"/>
  <c r="HM134" i="3"/>
  <c r="HN134" i="3"/>
  <c r="GS132" i="3"/>
  <c r="HG131" i="3" l="1"/>
  <c r="HF191" i="3"/>
  <c r="HG227" i="3"/>
  <c r="HM190" i="3"/>
  <c r="HF218" i="3"/>
  <c r="HM218" i="3"/>
  <c r="HN179" i="3"/>
  <c r="HN218" i="3"/>
  <c r="HG179" i="3"/>
  <c r="HF179" i="3"/>
  <c r="HM243" i="3"/>
  <c r="HM240" i="3"/>
  <c r="HF240" i="3"/>
  <c r="HG240" i="3"/>
  <c r="HN240" i="3"/>
  <c r="HM233" i="3"/>
  <c r="HN233" i="3"/>
  <c r="HM246" i="3"/>
  <c r="HN246" i="3"/>
  <c r="HF246" i="3"/>
  <c r="HF228" i="3"/>
  <c r="HG228" i="3"/>
  <c r="HN228" i="3"/>
  <c r="HM228" i="3"/>
  <c r="HF233" i="3"/>
  <c r="HM238" i="3"/>
  <c r="HF238" i="3"/>
  <c r="HN238" i="3"/>
  <c r="HG238" i="3"/>
  <c r="HG233" i="3"/>
  <c r="HG241" i="3"/>
  <c r="HF225" i="3"/>
  <c r="HN225" i="3"/>
  <c r="HM225" i="3"/>
  <c r="HG225" i="3"/>
  <c r="HN241" i="3"/>
  <c r="HF243" i="3"/>
  <c r="HG243" i="3"/>
  <c r="HF230" i="3"/>
  <c r="HG230" i="3"/>
  <c r="HM227" i="3"/>
  <c r="HM223" i="3"/>
  <c r="HN223" i="3"/>
  <c r="HF223" i="3"/>
  <c r="HN229" i="3"/>
  <c r="HM229" i="3"/>
  <c r="HF229" i="3"/>
  <c r="HG229" i="3"/>
  <c r="HN234" i="3"/>
  <c r="HM234" i="3"/>
  <c r="HG223" i="3"/>
  <c r="HM241" i="3"/>
  <c r="HM230" i="3"/>
  <c r="HN231" i="3"/>
  <c r="HM231" i="3"/>
  <c r="HF231" i="3"/>
  <c r="HG217" i="3"/>
  <c r="HM217" i="3"/>
  <c r="HN217" i="3"/>
  <c r="HN221" i="3"/>
  <c r="HF221" i="3"/>
  <c r="HM221" i="3"/>
  <c r="HG221" i="3"/>
  <c r="HG213" i="3"/>
  <c r="HF213" i="3"/>
  <c r="HN213" i="3"/>
  <c r="HM213" i="3"/>
  <c r="HF214" i="3"/>
  <c r="HM214" i="3"/>
  <c r="HN214" i="3"/>
  <c r="HG214" i="3"/>
  <c r="HG211" i="3"/>
  <c r="HF211" i="3"/>
  <c r="HN211" i="3"/>
  <c r="HM211" i="3"/>
  <c r="HF212" i="3"/>
  <c r="HM212" i="3"/>
  <c r="HG212" i="3"/>
  <c r="HN212" i="3"/>
  <c r="HG209" i="3"/>
  <c r="HF209" i="3"/>
  <c r="HM209" i="3"/>
  <c r="HN209" i="3"/>
  <c r="HN207" i="3"/>
  <c r="HM207" i="3"/>
  <c r="HG207" i="3"/>
  <c r="HF207" i="3"/>
  <c r="HG208" i="3"/>
  <c r="HN208" i="3"/>
  <c r="HF208" i="3"/>
  <c r="HM208" i="3"/>
  <c r="HF204" i="3"/>
  <c r="HG204" i="3"/>
  <c r="HM204" i="3"/>
  <c r="HN204" i="3"/>
  <c r="HF203" i="3"/>
  <c r="HN203" i="3"/>
  <c r="HG203" i="3"/>
  <c r="HM203" i="3"/>
  <c r="HG201" i="3"/>
  <c r="HN201" i="3"/>
  <c r="HF201" i="3"/>
  <c r="HM201" i="3"/>
  <c r="HF202" i="3"/>
  <c r="HG202" i="3"/>
  <c r="HM202" i="3"/>
  <c r="HN202" i="3"/>
  <c r="HM198" i="3"/>
  <c r="HF198" i="3"/>
  <c r="HN198" i="3"/>
  <c r="HG198" i="3"/>
  <c r="HN200" i="3"/>
  <c r="HG200" i="3"/>
  <c r="HF200" i="3"/>
  <c r="HM200" i="3"/>
  <c r="HN199" i="3"/>
  <c r="HM199" i="3"/>
  <c r="HF199" i="3"/>
  <c r="HG199" i="3"/>
  <c r="HG197" i="3"/>
  <c r="HN197" i="3"/>
  <c r="HM197" i="3"/>
  <c r="HF197" i="3"/>
  <c r="HF193" i="3"/>
  <c r="HN193" i="3"/>
  <c r="HM193" i="3"/>
  <c r="HG193" i="3"/>
  <c r="HM195" i="3"/>
  <c r="HF195" i="3"/>
  <c r="HN195" i="3"/>
  <c r="HG195" i="3"/>
  <c r="HF192" i="3"/>
  <c r="HG192" i="3"/>
  <c r="HN192" i="3"/>
  <c r="HM192" i="3"/>
  <c r="HG185" i="3"/>
  <c r="HN185" i="3"/>
  <c r="HF185" i="3"/>
  <c r="HM185" i="3"/>
  <c r="HM186" i="3"/>
  <c r="HN186" i="3"/>
  <c r="HG186" i="3"/>
  <c r="HF186" i="3"/>
  <c r="HG190" i="3"/>
  <c r="HF189" i="3"/>
  <c r="HN189" i="3"/>
  <c r="HM189" i="3"/>
  <c r="HG189" i="3"/>
  <c r="HN181" i="3"/>
  <c r="HM181" i="3"/>
  <c r="HF181" i="3"/>
  <c r="HG181" i="3"/>
  <c r="HF180" i="3"/>
  <c r="HN180" i="3"/>
  <c r="HM180" i="3"/>
  <c r="HG180" i="3"/>
  <c r="HN178" i="3"/>
  <c r="HG178" i="3"/>
  <c r="HF178" i="3"/>
  <c r="HM187" i="3"/>
  <c r="HF187" i="3"/>
  <c r="HN187" i="3"/>
  <c r="HG187" i="3"/>
  <c r="HM182" i="3"/>
  <c r="HG148" i="3"/>
  <c r="HF148" i="3"/>
  <c r="HN148" i="3"/>
  <c r="HM148" i="3"/>
  <c r="HN156" i="3"/>
  <c r="HG156" i="3"/>
  <c r="HF156" i="3"/>
  <c r="HM156" i="3"/>
  <c r="HF151" i="3"/>
  <c r="HG151" i="3"/>
  <c r="HN151" i="3"/>
  <c r="HM151" i="3"/>
  <c r="HF147" i="3"/>
  <c r="HN147" i="3"/>
  <c r="HM147" i="3"/>
  <c r="HG147" i="3"/>
  <c r="HF162" i="3"/>
  <c r="HG162" i="3"/>
  <c r="HN162" i="3"/>
  <c r="HM162" i="3"/>
  <c r="HG155" i="3"/>
  <c r="HN174" i="3"/>
  <c r="HF174" i="3"/>
  <c r="HG174" i="3"/>
  <c r="HM174" i="3"/>
  <c r="HF175" i="3"/>
  <c r="HG175" i="3"/>
  <c r="HN175" i="3"/>
  <c r="HM175" i="3"/>
  <c r="HM176" i="3"/>
  <c r="HN176" i="3"/>
  <c r="HG176" i="3"/>
  <c r="HF176" i="3"/>
  <c r="HG146" i="3"/>
  <c r="HM155" i="3"/>
  <c r="HG160" i="3"/>
  <c r="HN160" i="3"/>
  <c r="HM160" i="3"/>
  <c r="HF160" i="3"/>
  <c r="HF170" i="3"/>
  <c r="HM170" i="3"/>
  <c r="HG170" i="3"/>
  <c r="HN170" i="3"/>
  <c r="HF171" i="3"/>
  <c r="HM171" i="3"/>
  <c r="HN171" i="3"/>
  <c r="HN155" i="3"/>
  <c r="HF167" i="3"/>
  <c r="HN167" i="3"/>
  <c r="HM167" i="3"/>
  <c r="HG150" i="3"/>
  <c r="HF150" i="3"/>
  <c r="HN150" i="3"/>
  <c r="HM150" i="3"/>
  <c r="HN169" i="3"/>
  <c r="HG169" i="3"/>
  <c r="HM169" i="3"/>
  <c r="HF169" i="3"/>
  <c r="HG173" i="3"/>
  <c r="HF173" i="3"/>
  <c r="HN173" i="3"/>
  <c r="HM173" i="3"/>
  <c r="HF168" i="3"/>
  <c r="HG168" i="3"/>
  <c r="HF137" i="3"/>
  <c r="HM137" i="3"/>
  <c r="HG137" i="3"/>
  <c r="HN137" i="3"/>
  <c r="HF127" i="3"/>
  <c r="HG127" i="3"/>
  <c r="HN127" i="3"/>
  <c r="HM127" i="3"/>
  <c r="HN124" i="3"/>
  <c r="HF124" i="3"/>
  <c r="HM124" i="3"/>
  <c r="HG124" i="3"/>
  <c r="HG132" i="3"/>
  <c r="HM132" i="3"/>
  <c r="HN132" i="3"/>
  <c r="HF132" i="3"/>
  <c r="HF128" i="3"/>
  <c r="HM128" i="3"/>
  <c r="HN128" i="3"/>
  <c r="HG128" i="3"/>
  <c r="HF141" i="3"/>
  <c r="HG130" i="3"/>
  <c r="HF130" i="3"/>
  <c r="HM130" i="3"/>
  <c r="HN130" i="3"/>
  <c r="HG141" i="3"/>
  <c r="HN140" i="3"/>
  <c r="HG140" i="3"/>
  <c r="HM140" i="3"/>
  <c r="HF140" i="3"/>
  <c r="HM141" i="3"/>
  <c r="HM123" i="3"/>
  <c r="HF123" i="3"/>
  <c r="HN123" i="3"/>
  <c r="HG123" i="3"/>
  <c r="HM125" i="3"/>
  <c r="HF125" i="3"/>
  <c r="HG125" i="3"/>
  <c r="HN125" i="3"/>
  <c r="HF122" i="3"/>
  <c r="HG122" i="3"/>
  <c r="HN122" i="3"/>
  <c r="HM122" i="3"/>
  <c r="HN136" i="3"/>
  <c r="HM136" i="3"/>
  <c r="HG136" i="3"/>
  <c r="HF136" i="3"/>
  <c r="HG135" i="3"/>
  <c r="HN135" i="3"/>
  <c r="HF135" i="3"/>
  <c r="HM135" i="3"/>
  <c r="HX121" i="3" l="1" a="1"/>
  <c r="HX121" i="3" s="1"/>
  <c r="IW121" i="3" s="1"/>
  <c r="HW121" i="3"/>
  <c r="IV121" i="3" s="1"/>
  <c r="HW121" i="3" a="1"/>
  <c r="HV121" i="3" a="1"/>
  <c r="HV121" i="3" s="1"/>
  <c r="IU121" i="3" s="1"/>
  <c r="HU121" i="3" a="1"/>
  <c r="HU121" i="3" s="1"/>
  <c r="IT121" i="3" s="1"/>
  <c r="HT121" i="3" a="1"/>
  <c r="HT121" i="3" s="1"/>
  <c r="IS121" i="3" s="1"/>
  <c r="HS121" i="3" a="1"/>
  <c r="HS121" i="3" s="1"/>
  <c r="IR121" i="3" s="1"/>
  <c r="HR121" i="3" a="1"/>
  <c r="HR121" i="3" s="1"/>
  <c r="IQ121" i="3" s="1"/>
  <c r="HQ121" i="3" a="1"/>
  <c r="HQ121" i="3" s="1"/>
  <c r="IP121" i="3" s="1"/>
  <c r="HP121" i="3" a="1"/>
  <c r="HP121" i="3" s="1"/>
  <c r="IO121" i="3" s="1"/>
  <c r="HL121" i="3"/>
  <c r="HJ121" i="3"/>
  <c r="HH121" i="3"/>
  <c r="HI121" i="3" s="1"/>
  <c r="HB121" i="3"/>
  <c r="HA121" i="3"/>
  <c r="GZ121" i="3"/>
  <c r="GY121" i="3"/>
  <c r="GX121" i="3"/>
  <c r="GW121" i="3"/>
  <c r="GV121" i="3"/>
  <c r="GU121" i="3"/>
  <c r="GT121" i="3"/>
  <c r="HC121" i="3" s="1"/>
  <c r="GP121" i="3"/>
  <c r="GN121" i="3"/>
  <c r="GI121" i="3"/>
  <c r="GH121" i="3"/>
  <c r="GG121" i="3"/>
  <c r="GF121" i="3"/>
  <c r="GE121" i="3"/>
  <c r="GB121" i="3"/>
  <c r="GA121" i="3"/>
  <c r="FZ121" i="3"/>
  <c r="FY121" i="3"/>
  <c r="FW121" i="3"/>
  <c r="FV121" i="3"/>
  <c r="FU121" i="3"/>
  <c r="FT121" i="3"/>
  <c r="FS121" i="3"/>
  <c r="FR121" i="3"/>
  <c r="FQ121" i="3"/>
  <c r="FP121" i="3"/>
  <c r="FJ121" i="3"/>
  <c r="FM121" i="3" s="1"/>
  <c r="FI121" i="3"/>
  <c r="FL121" i="3" s="1"/>
  <c r="FH121" i="3"/>
  <c r="FK121" i="3" s="1"/>
  <c r="FG121" i="3"/>
  <c r="FF121" i="3"/>
  <c r="FE121" i="3"/>
  <c r="FO121" i="3" s="1"/>
  <c r="FD121" i="3"/>
  <c r="FB121" i="3"/>
  <c r="FA121" i="3"/>
  <c r="EZ121" i="3"/>
  <c r="EY121" i="3"/>
  <c r="EX121" i="3"/>
  <c r="EW121" i="3"/>
  <c r="EV121" i="3"/>
  <c r="EU121" i="3"/>
  <c r="ET121" i="3"/>
  <c r="ES121" i="3"/>
  <c r="ER121" i="3"/>
  <c r="EQ121" i="3"/>
  <c r="EP121" i="3"/>
  <c r="EO121" i="3"/>
  <c r="EN121" i="3"/>
  <c r="EM121" i="3"/>
  <c r="EL121" i="3"/>
  <c r="EK121" i="3"/>
  <c r="EJ121" i="3"/>
  <c r="EI121" i="3"/>
  <c r="EH121" i="3"/>
  <c r="EG121" i="3"/>
  <c r="EF121" i="3"/>
  <c r="EE121" i="3"/>
  <c r="ED121" i="3"/>
  <c r="EC121" i="3"/>
  <c r="EB121" i="3"/>
  <c r="EA121" i="3"/>
  <c r="DU121" i="3"/>
  <c r="DT121" i="3"/>
  <c r="DS121" i="3"/>
  <c r="DR121" i="3"/>
  <c r="DQ121" i="3"/>
  <c r="DP121" i="3"/>
  <c r="DO121" i="3"/>
  <c r="DN121" i="3"/>
  <c r="DK121" i="3"/>
  <c r="DJ121" i="3"/>
  <c r="DI121" i="3"/>
  <c r="DH121" i="3"/>
  <c r="DG121" i="3"/>
  <c r="DF121" i="3"/>
  <c r="DE121" i="3"/>
  <c r="DD121" i="3"/>
  <c r="DB121" i="3"/>
  <c r="DA121" i="3"/>
  <c r="CV121" i="3"/>
  <c r="CU121" i="3"/>
  <c r="CT121" i="3"/>
  <c r="CS121" i="3"/>
  <c r="CR121" i="3"/>
  <c r="GM121" i="3" s="1"/>
  <c r="CQ121" i="3"/>
  <c r="GL121" i="3" s="1"/>
  <c r="CP121" i="3"/>
  <c r="GJ121" i="3" s="1"/>
  <c r="GK121" i="3" s="1"/>
  <c r="CO121" i="3"/>
  <c r="DZ121" i="3" s="1"/>
  <c r="CN121" i="3"/>
  <c r="DY121" i="3" s="1"/>
  <c r="CM121" i="3"/>
  <c r="DX121" i="3" s="1"/>
  <c r="CL121" i="3"/>
  <c r="DW121" i="3" s="1"/>
  <c r="CG121" i="3" a="1"/>
  <c r="CG121" i="3" s="1"/>
  <c r="AW195" i="3"/>
  <c r="AV195" i="3"/>
  <c r="J195" i="3"/>
  <c r="G195" i="3"/>
  <c r="IS120" i="3"/>
  <c r="HX120" i="3" a="1"/>
  <c r="HX120" i="3" s="1"/>
  <c r="IW120" i="3" s="1"/>
  <c r="HW120" i="3" a="1"/>
  <c r="HW120" i="3" s="1"/>
  <c r="IV120" i="3" s="1"/>
  <c r="HV120" i="3" a="1"/>
  <c r="HV120" i="3" s="1"/>
  <c r="IU120" i="3" s="1"/>
  <c r="HU120" i="3" a="1"/>
  <c r="HU120" i="3" s="1"/>
  <c r="IT120" i="3" s="1"/>
  <c r="HT120" i="3"/>
  <c r="HT120" i="3" a="1"/>
  <c r="HS120" i="3" a="1"/>
  <c r="HS120" i="3" s="1"/>
  <c r="IR120" i="3" s="1"/>
  <c r="HR120" i="3" a="1"/>
  <c r="HR120" i="3" s="1"/>
  <c r="IQ120" i="3" s="1"/>
  <c r="HQ120" i="3" a="1"/>
  <c r="HQ120" i="3" s="1"/>
  <c r="IP120" i="3" s="1"/>
  <c r="HP120" i="3" a="1"/>
  <c r="HP120" i="3" s="1"/>
  <c r="IO120" i="3" s="1"/>
  <c r="HL120" i="3"/>
  <c r="HJ120" i="3"/>
  <c r="HH120" i="3"/>
  <c r="HB120" i="3"/>
  <c r="HA120" i="3"/>
  <c r="GZ120" i="3"/>
  <c r="HC120" i="3" s="1"/>
  <c r="GY120" i="3"/>
  <c r="GX120" i="3"/>
  <c r="GW120" i="3"/>
  <c r="GV120" i="3"/>
  <c r="GU120" i="3"/>
  <c r="GT120" i="3"/>
  <c r="GP120" i="3"/>
  <c r="GM120" i="3"/>
  <c r="GL120" i="3"/>
  <c r="GI120" i="3"/>
  <c r="GH120" i="3"/>
  <c r="GG120" i="3"/>
  <c r="GF120" i="3"/>
  <c r="GE120" i="3"/>
  <c r="GB120" i="3"/>
  <c r="GA120" i="3"/>
  <c r="FZ120" i="3"/>
  <c r="FY120" i="3"/>
  <c r="FW120" i="3"/>
  <c r="FV120" i="3"/>
  <c r="FU120" i="3"/>
  <c r="FT120" i="3"/>
  <c r="FS120" i="3"/>
  <c r="FR120" i="3"/>
  <c r="FQ120" i="3"/>
  <c r="FP120" i="3"/>
  <c r="FO120" i="3"/>
  <c r="FN120" i="3"/>
  <c r="FL120" i="3"/>
  <c r="FK120" i="3"/>
  <c r="FJ120" i="3"/>
  <c r="FM120" i="3" s="1"/>
  <c r="FI120" i="3"/>
  <c r="FH120" i="3"/>
  <c r="FG120" i="3"/>
  <c r="FF120" i="3"/>
  <c r="FE120" i="3"/>
  <c r="FD120" i="3"/>
  <c r="FB120" i="3"/>
  <c r="FA120" i="3"/>
  <c r="EZ120" i="3"/>
  <c r="EY120" i="3"/>
  <c r="EX120" i="3"/>
  <c r="EW120" i="3"/>
  <c r="EV120" i="3"/>
  <c r="EU120" i="3"/>
  <c r="ET120" i="3"/>
  <c r="ES120" i="3"/>
  <c r="ER120" i="3"/>
  <c r="EQ120" i="3"/>
  <c r="EP120" i="3"/>
  <c r="EO120" i="3"/>
  <c r="EN120" i="3"/>
  <c r="EM120" i="3"/>
  <c r="EL120" i="3"/>
  <c r="EK120" i="3"/>
  <c r="EJ120" i="3"/>
  <c r="EI120" i="3"/>
  <c r="EH120" i="3"/>
  <c r="EG120" i="3"/>
  <c r="EF120" i="3"/>
  <c r="EE120" i="3"/>
  <c r="ED120" i="3"/>
  <c r="EC120" i="3"/>
  <c r="EB120" i="3"/>
  <c r="EA120" i="3"/>
  <c r="DU120" i="3"/>
  <c r="DT120" i="3"/>
  <c r="DS120" i="3"/>
  <c r="DR120" i="3"/>
  <c r="DQ120" i="3"/>
  <c r="DP120" i="3"/>
  <c r="DO120" i="3"/>
  <c r="DN120" i="3"/>
  <c r="DK120" i="3"/>
  <c r="DJ120" i="3"/>
  <c r="DI120" i="3"/>
  <c r="DH120" i="3"/>
  <c r="DG120" i="3"/>
  <c r="DF120" i="3"/>
  <c r="DE120" i="3"/>
  <c r="DD120" i="3"/>
  <c r="DB120" i="3"/>
  <c r="DA120" i="3"/>
  <c r="CV120" i="3"/>
  <c r="CU120" i="3"/>
  <c r="CT120" i="3"/>
  <c r="CS120" i="3"/>
  <c r="GN120" i="3" s="1"/>
  <c r="CR120" i="3"/>
  <c r="CQ120" i="3"/>
  <c r="CP120" i="3"/>
  <c r="GJ120" i="3" s="1"/>
  <c r="GK120" i="3" s="1"/>
  <c r="CO120" i="3"/>
  <c r="DZ120" i="3" s="1"/>
  <c r="CN120" i="3"/>
  <c r="DY120" i="3" s="1"/>
  <c r="CM120" i="3"/>
  <c r="DX120" i="3" s="1"/>
  <c r="CL120" i="3"/>
  <c r="DW120" i="3" s="1"/>
  <c r="CG120" i="3" a="1"/>
  <c r="CG120" i="3" s="1"/>
  <c r="AW194" i="3"/>
  <c r="AV194" i="3"/>
  <c r="J194" i="3"/>
  <c r="HI120" i="3" s="1"/>
  <c r="G194" i="3"/>
  <c r="IP119" i="3"/>
  <c r="HX119" i="3" a="1"/>
  <c r="HX119" i="3" s="1"/>
  <c r="IW119" i="3" s="1"/>
  <c r="HW119" i="3"/>
  <c r="IV119" i="3" s="1"/>
  <c r="HW119" i="3" a="1"/>
  <c r="HV119" i="3" a="1"/>
  <c r="HV119" i="3" s="1"/>
  <c r="IU119" i="3" s="1"/>
  <c r="HU119" i="3" a="1"/>
  <c r="HU119" i="3" s="1"/>
  <c r="IT119" i="3" s="1"/>
  <c r="HT119" i="3" a="1"/>
  <c r="HT119" i="3" s="1"/>
  <c r="IS119" i="3" s="1"/>
  <c r="HS119" i="3" a="1"/>
  <c r="HS119" i="3" s="1"/>
  <c r="IR119" i="3" s="1"/>
  <c r="HR119" i="3" a="1"/>
  <c r="HR119" i="3" s="1"/>
  <c r="IQ119" i="3" s="1"/>
  <c r="HQ119" i="3"/>
  <c r="HQ119" i="3" a="1"/>
  <c r="HP119" i="3" a="1"/>
  <c r="HP119" i="3" s="1"/>
  <c r="IO119" i="3" s="1"/>
  <c r="HL119" i="3"/>
  <c r="HJ119" i="3"/>
  <c r="HH119" i="3"/>
  <c r="HI119" i="3" s="1"/>
  <c r="HB119" i="3"/>
  <c r="HA119" i="3"/>
  <c r="GZ119" i="3"/>
  <c r="GY119" i="3"/>
  <c r="GX119" i="3"/>
  <c r="GW119" i="3"/>
  <c r="GV119" i="3"/>
  <c r="GU119" i="3"/>
  <c r="GT119" i="3"/>
  <c r="HC119" i="3" s="1"/>
  <c r="GP119" i="3"/>
  <c r="GL119" i="3"/>
  <c r="GI119" i="3"/>
  <c r="GH119" i="3"/>
  <c r="GG119" i="3"/>
  <c r="GF119" i="3"/>
  <c r="GE119" i="3"/>
  <c r="GB119" i="3"/>
  <c r="GA119" i="3"/>
  <c r="FZ119" i="3"/>
  <c r="FY119" i="3"/>
  <c r="FW119" i="3"/>
  <c r="FV119" i="3"/>
  <c r="FU119" i="3"/>
  <c r="FT119" i="3"/>
  <c r="FS119" i="3"/>
  <c r="FR119" i="3"/>
  <c r="FQ119" i="3"/>
  <c r="FP119" i="3"/>
  <c r="FJ119" i="3"/>
  <c r="FM119" i="3" s="1"/>
  <c r="FI119" i="3"/>
  <c r="FL119" i="3" s="1"/>
  <c r="FH119" i="3"/>
  <c r="FK119" i="3" s="1"/>
  <c r="FG119" i="3"/>
  <c r="FF119" i="3"/>
  <c r="FE119" i="3"/>
  <c r="FO119" i="3" s="1"/>
  <c r="FD119" i="3"/>
  <c r="FB119" i="3"/>
  <c r="FA119" i="3"/>
  <c r="EZ119" i="3"/>
  <c r="EY119" i="3"/>
  <c r="EX119" i="3"/>
  <c r="EW119" i="3"/>
  <c r="EV119" i="3"/>
  <c r="EU119" i="3"/>
  <c r="ET119" i="3"/>
  <c r="ES119" i="3"/>
  <c r="ER119" i="3"/>
  <c r="EQ119" i="3"/>
  <c r="EP119" i="3"/>
  <c r="EO119" i="3"/>
  <c r="EN119" i="3"/>
  <c r="EM119" i="3"/>
  <c r="EL119" i="3"/>
  <c r="EK119" i="3"/>
  <c r="EJ119" i="3"/>
  <c r="EI119" i="3"/>
  <c r="EH119" i="3"/>
  <c r="EG119" i="3"/>
  <c r="EF119" i="3"/>
  <c r="EE119" i="3"/>
  <c r="ED119" i="3"/>
  <c r="EC119" i="3"/>
  <c r="EB119" i="3"/>
  <c r="EA119" i="3"/>
  <c r="DU119" i="3"/>
  <c r="DT119" i="3"/>
  <c r="DS119" i="3"/>
  <c r="DR119" i="3"/>
  <c r="DQ119" i="3"/>
  <c r="DP119" i="3"/>
  <c r="DO119" i="3"/>
  <c r="DN119" i="3"/>
  <c r="DK119" i="3"/>
  <c r="DJ119" i="3"/>
  <c r="DI119" i="3"/>
  <c r="DH119" i="3"/>
  <c r="DG119" i="3"/>
  <c r="DF119" i="3"/>
  <c r="DE119" i="3"/>
  <c r="DD119" i="3"/>
  <c r="DB119" i="3"/>
  <c r="DA119" i="3"/>
  <c r="CV119" i="3"/>
  <c r="CU119" i="3"/>
  <c r="CT119" i="3"/>
  <c r="CS119" i="3"/>
  <c r="GN119" i="3" s="1"/>
  <c r="CR119" i="3"/>
  <c r="GM119" i="3" s="1"/>
  <c r="CQ119" i="3"/>
  <c r="CP119" i="3"/>
  <c r="GJ119" i="3" s="1"/>
  <c r="GK119" i="3" s="1"/>
  <c r="CO119" i="3"/>
  <c r="DZ119" i="3" s="1"/>
  <c r="CN119" i="3"/>
  <c r="DY119" i="3" s="1"/>
  <c r="CM119" i="3"/>
  <c r="DX119" i="3" s="1"/>
  <c r="CL119" i="3"/>
  <c r="DW119" i="3" s="1"/>
  <c r="CG119" i="3" a="1"/>
  <c r="CG119" i="3" s="1"/>
  <c r="AW193" i="3"/>
  <c r="AV193" i="3"/>
  <c r="J193" i="3"/>
  <c r="G193" i="3"/>
  <c r="IX118" i="3"/>
  <c r="IT118" i="3"/>
  <c r="IN118" i="3"/>
  <c r="IM118" i="3"/>
  <c r="IL118" i="3"/>
  <c r="HX118" i="3" a="1"/>
  <c r="HX118" i="3" s="1"/>
  <c r="IW118" i="3" s="1"/>
  <c r="HW118" i="3" a="1"/>
  <c r="HW118" i="3" s="1"/>
  <c r="IV118" i="3" s="1"/>
  <c r="HV118" i="3"/>
  <c r="IU118" i="3" s="1"/>
  <c r="HV118" i="3" a="1"/>
  <c r="HU118" i="3"/>
  <c r="HU118" i="3" a="1"/>
  <c r="HT118" i="3" a="1"/>
  <c r="HT118" i="3" s="1"/>
  <c r="IS118" i="3" s="1"/>
  <c r="HS118" i="3" a="1"/>
  <c r="HS118" i="3" s="1"/>
  <c r="IR118" i="3" s="1"/>
  <c r="HR118" i="3" a="1"/>
  <c r="HR118" i="3" s="1"/>
  <c r="IQ118" i="3" s="1"/>
  <c r="HQ118" i="3" a="1"/>
  <c r="HQ118" i="3" s="1"/>
  <c r="IP118" i="3" s="1"/>
  <c r="HP118" i="3"/>
  <c r="IO118" i="3" s="1"/>
  <c r="HP118" i="3" a="1"/>
  <c r="HL118" i="3"/>
  <c r="HJ118" i="3"/>
  <c r="HH118" i="3"/>
  <c r="HB118" i="3"/>
  <c r="HA118" i="3"/>
  <c r="HC118" i="3" s="1"/>
  <c r="GZ118" i="3"/>
  <c r="GY118" i="3"/>
  <c r="GX118" i="3"/>
  <c r="GW118" i="3"/>
  <c r="GV118" i="3"/>
  <c r="GU118" i="3"/>
  <c r="GT118" i="3"/>
  <c r="GP118" i="3"/>
  <c r="GL118" i="3"/>
  <c r="GI118" i="3"/>
  <c r="GH118" i="3"/>
  <c r="GG118" i="3"/>
  <c r="GF118" i="3"/>
  <c r="GE118" i="3"/>
  <c r="GD118" i="3"/>
  <c r="GC118" i="3"/>
  <c r="GB118" i="3"/>
  <c r="GA118" i="3"/>
  <c r="FZ118" i="3"/>
  <c r="FY118" i="3"/>
  <c r="FX118" i="3"/>
  <c r="FW118" i="3"/>
  <c r="FV118" i="3"/>
  <c r="FU118" i="3"/>
  <c r="FT118" i="3"/>
  <c r="FS118" i="3"/>
  <c r="FR118" i="3"/>
  <c r="FQ118" i="3"/>
  <c r="FP118" i="3"/>
  <c r="FO118" i="3"/>
  <c r="FN118" i="3"/>
  <c r="FJ118" i="3"/>
  <c r="FM118" i="3" s="1"/>
  <c r="FI118" i="3"/>
  <c r="FL118" i="3" s="1"/>
  <c r="FH118" i="3"/>
  <c r="FK118" i="3" s="1"/>
  <c r="FG118" i="3"/>
  <c r="FF118" i="3"/>
  <c r="FE118" i="3"/>
  <c r="FD118" i="3"/>
  <c r="FC118" i="3"/>
  <c r="FB118" i="3"/>
  <c r="FA118" i="3"/>
  <c r="EZ118" i="3"/>
  <c r="EY118" i="3"/>
  <c r="EX118" i="3"/>
  <c r="EW118" i="3"/>
  <c r="EV118" i="3"/>
  <c r="EU118" i="3"/>
  <c r="ET118" i="3"/>
  <c r="ES118" i="3"/>
  <c r="ER118" i="3"/>
  <c r="EQ118" i="3"/>
  <c r="EP118" i="3"/>
  <c r="EO118" i="3"/>
  <c r="EN118" i="3"/>
  <c r="EM118" i="3"/>
  <c r="EL118" i="3"/>
  <c r="EK118" i="3"/>
  <c r="EJ118" i="3"/>
  <c r="EI118" i="3"/>
  <c r="EH118" i="3"/>
  <c r="EG118" i="3"/>
  <c r="EF118" i="3"/>
  <c r="EE118" i="3"/>
  <c r="ED118" i="3"/>
  <c r="EC118" i="3"/>
  <c r="EB118" i="3"/>
  <c r="EA118" i="3"/>
  <c r="DV118" i="3"/>
  <c r="DU118" i="3"/>
  <c r="DT118" i="3"/>
  <c r="DS118" i="3"/>
  <c r="DR118" i="3"/>
  <c r="DQ118" i="3"/>
  <c r="DP118" i="3"/>
  <c r="DO118" i="3"/>
  <c r="DN118" i="3"/>
  <c r="DL118" i="3"/>
  <c r="DK118" i="3"/>
  <c r="DJ118" i="3"/>
  <c r="DI118" i="3"/>
  <c r="DH118" i="3"/>
  <c r="DG118" i="3"/>
  <c r="DF118" i="3"/>
  <c r="DE118" i="3"/>
  <c r="DD118" i="3"/>
  <c r="DC118" i="3"/>
  <c r="DB118" i="3"/>
  <c r="DA118" i="3"/>
  <c r="CV118" i="3"/>
  <c r="CU118" i="3"/>
  <c r="CT118" i="3"/>
  <c r="CS118" i="3"/>
  <c r="GN118" i="3" s="1"/>
  <c r="CR118" i="3"/>
  <c r="GM118" i="3" s="1"/>
  <c r="CQ118" i="3"/>
  <c r="CP118" i="3"/>
  <c r="GJ118" i="3" s="1"/>
  <c r="GK118" i="3" s="1"/>
  <c r="CO118" i="3"/>
  <c r="DZ118" i="3" s="1"/>
  <c r="CN118" i="3"/>
  <c r="DY118" i="3" s="1"/>
  <c r="CM118" i="3"/>
  <c r="DX118" i="3" s="1"/>
  <c r="CL118" i="3"/>
  <c r="DW118" i="3" s="1"/>
  <c r="CK118" i="3"/>
  <c r="CZ118" i="3" s="1"/>
  <c r="CJ118" i="3"/>
  <c r="CY118" i="3" s="1"/>
  <c r="CI118" i="3"/>
  <c r="CX118" i="3" s="1"/>
  <c r="CG118" i="3"/>
  <c r="CH118" i="3" s="1"/>
  <c r="CW118" i="3" s="1"/>
  <c r="CG118" i="3" a="1"/>
  <c r="AW41" i="3"/>
  <c r="AV41" i="3"/>
  <c r="J41" i="3"/>
  <c r="HI118" i="3" s="1"/>
  <c r="G41" i="3"/>
  <c r="HX117" i="3" a="1"/>
  <c r="HX117" i="3" s="1"/>
  <c r="IW117" i="3" s="1"/>
  <c r="HW117" i="3" a="1"/>
  <c r="HW117" i="3" s="1"/>
  <c r="IV117" i="3" s="1"/>
  <c r="HV117" i="3" a="1"/>
  <c r="HV117" i="3" s="1"/>
  <c r="IU117" i="3" s="1"/>
  <c r="HU117" i="3" a="1"/>
  <c r="HU117" i="3" s="1"/>
  <c r="IT117" i="3" s="1"/>
  <c r="HT117" i="3" a="1"/>
  <c r="HT117" i="3" s="1"/>
  <c r="IS117" i="3" s="1"/>
  <c r="HS117" i="3" a="1"/>
  <c r="HS117" i="3" s="1"/>
  <c r="IR117" i="3" s="1"/>
  <c r="HR117" i="3" a="1"/>
  <c r="HR117" i="3" s="1"/>
  <c r="IQ117" i="3" s="1"/>
  <c r="HQ117" i="3" a="1"/>
  <c r="HQ117" i="3" s="1"/>
  <c r="IP117" i="3" s="1"/>
  <c r="HP117" i="3" a="1"/>
  <c r="HP117" i="3" s="1"/>
  <c r="IO117" i="3" s="1"/>
  <c r="HL117" i="3"/>
  <c r="HJ117" i="3"/>
  <c r="HH117" i="3"/>
  <c r="HI117" i="3" s="1"/>
  <c r="HB117" i="3"/>
  <c r="HA117" i="3"/>
  <c r="GZ117" i="3"/>
  <c r="GY117" i="3"/>
  <c r="GX117" i="3"/>
  <c r="GW117" i="3"/>
  <c r="GV117" i="3"/>
  <c r="GU117" i="3"/>
  <c r="GT117" i="3"/>
  <c r="HC117" i="3" s="1"/>
  <c r="GP117" i="3"/>
  <c r="GM117" i="3"/>
  <c r="GL117" i="3"/>
  <c r="GJ117" i="3"/>
  <c r="GK117" i="3" s="1"/>
  <c r="GI117" i="3"/>
  <c r="GH117" i="3"/>
  <c r="GG117" i="3"/>
  <c r="GF117" i="3"/>
  <c r="GE117" i="3"/>
  <c r="GB117" i="3"/>
  <c r="GA117" i="3"/>
  <c r="FZ117" i="3"/>
  <c r="FY117" i="3"/>
  <c r="FW117" i="3"/>
  <c r="FV117" i="3"/>
  <c r="FU117" i="3"/>
  <c r="FT117" i="3"/>
  <c r="FS117" i="3"/>
  <c r="FR117" i="3"/>
  <c r="FQ117" i="3"/>
  <c r="FP117" i="3"/>
  <c r="FJ117" i="3"/>
  <c r="FM117" i="3" s="1"/>
  <c r="FI117" i="3"/>
  <c r="FL117" i="3" s="1"/>
  <c r="FH117" i="3"/>
  <c r="FK117" i="3" s="1"/>
  <c r="FG117" i="3"/>
  <c r="FF117" i="3"/>
  <c r="FE117" i="3"/>
  <c r="FO117" i="3" s="1"/>
  <c r="FD117" i="3"/>
  <c r="FB117" i="3"/>
  <c r="FA117" i="3"/>
  <c r="EZ117" i="3"/>
  <c r="EY117" i="3"/>
  <c r="EX117" i="3"/>
  <c r="EW117" i="3"/>
  <c r="EV117" i="3"/>
  <c r="EU117" i="3"/>
  <c r="ET117" i="3"/>
  <c r="ES117" i="3"/>
  <c r="ER117" i="3"/>
  <c r="EQ117" i="3"/>
  <c r="EP117" i="3"/>
  <c r="EO117" i="3"/>
  <c r="EN117" i="3"/>
  <c r="EM117" i="3"/>
  <c r="EL117" i="3"/>
  <c r="EK117" i="3"/>
  <c r="EJ117" i="3"/>
  <c r="EI117" i="3"/>
  <c r="EH117" i="3"/>
  <c r="EG117" i="3"/>
  <c r="EF117" i="3"/>
  <c r="EE117" i="3"/>
  <c r="ED117" i="3"/>
  <c r="EC117" i="3"/>
  <c r="EB117" i="3"/>
  <c r="EA117" i="3"/>
  <c r="DU117" i="3"/>
  <c r="DT117" i="3"/>
  <c r="DS117" i="3"/>
  <c r="DR117" i="3"/>
  <c r="DQ117" i="3"/>
  <c r="DP117" i="3"/>
  <c r="DO117" i="3"/>
  <c r="DN117" i="3"/>
  <c r="DK117" i="3"/>
  <c r="DJ117" i="3"/>
  <c r="DI117" i="3"/>
  <c r="DH117" i="3"/>
  <c r="DG117" i="3"/>
  <c r="DF117" i="3"/>
  <c r="DE117" i="3"/>
  <c r="DD117" i="3"/>
  <c r="DB117" i="3"/>
  <c r="DA117" i="3"/>
  <c r="CV117" i="3"/>
  <c r="CU117" i="3"/>
  <c r="CT117" i="3"/>
  <c r="CS117" i="3"/>
  <c r="GN117" i="3" s="1"/>
  <c r="CR117" i="3"/>
  <c r="CQ117" i="3"/>
  <c r="CP117" i="3"/>
  <c r="CO117" i="3"/>
  <c r="DZ117" i="3" s="1"/>
  <c r="CN117" i="3"/>
  <c r="DY117" i="3" s="1"/>
  <c r="CM117" i="3"/>
  <c r="DX117" i="3" s="1"/>
  <c r="CL117" i="3"/>
  <c r="DW117" i="3" s="1"/>
  <c r="CG117" i="3" a="1"/>
  <c r="CG117" i="3" s="1"/>
  <c r="AW192" i="3"/>
  <c r="AV192" i="3"/>
  <c r="AX192" i="3" s="1"/>
  <c r="J192" i="3"/>
  <c r="G192" i="3"/>
  <c r="IT116" i="3"/>
  <c r="IN116" i="3"/>
  <c r="IX116" i="3" s="1"/>
  <c r="IM116" i="3"/>
  <c r="IL116" i="3"/>
  <c r="HX116" i="3" a="1"/>
  <c r="HX116" i="3" s="1"/>
  <c r="IW116" i="3" s="1"/>
  <c r="HW116" i="3" a="1"/>
  <c r="HW116" i="3" s="1"/>
  <c r="IV116" i="3" s="1"/>
  <c r="HV116" i="3"/>
  <c r="IU116" i="3" s="1"/>
  <c r="HV116" i="3" a="1"/>
  <c r="HU116" i="3"/>
  <c r="HU116" i="3" a="1"/>
  <c r="HT116" i="3" a="1"/>
  <c r="HT116" i="3" s="1"/>
  <c r="IS116" i="3" s="1"/>
  <c r="HS116" i="3" a="1"/>
  <c r="HS116" i="3" s="1"/>
  <c r="IR116" i="3" s="1"/>
  <c r="HR116" i="3" a="1"/>
  <c r="HR116" i="3" s="1"/>
  <c r="IQ116" i="3" s="1"/>
  <c r="HQ116" i="3" a="1"/>
  <c r="HQ116" i="3" s="1"/>
  <c r="IP116" i="3" s="1"/>
  <c r="HP116" i="3"/>
  <c r="IO116" i="3" s="1"/>
  <c r="HP116" i="3" a="1"/>
  <c r="HL116" i="3"/>
  <c r="HJ116" i="3"/>
  <c r="HH116" i="3"/>
  <c r="HB116" i="3"/>
  <c r="HA116" i="3"/>
  <c r="HC116" i="3" s="1"/>
  <c r="GZ116" i="3"/>
  <c r="GY116" i="3"/>
  <c r="GX116" i="3"/>
  <c r="GW116" i="3"/>
  <c r="GV116" i="3"/>
  <c r="GU116" i="3"/>
  <c r="GT116" i="3"/>
  <c r="GP116" i="3"/>
  <c r="GL116" i="3"/>
  <c r="GI116" i="3"/>
  <c r="GH116" i="3"/>
  <c r="GG116" i="3"/>
  <c r="GF116" i="3"/>
  <c r="GE116" i="3"/>
  <c r="GD116" i="3"/>
  <c r="GC116" i="3"/>
  <c r="GB116" i="3"/>
  <c r="GA116" i="3"/>
  <c r="FZ116" i="3"/>
  <c r="FY116" i="3"/>
  <c r="FX116" i="3"/>
  <c r="FW116" i="3"/>
  <c r="FV116" i="3"/>
  <c r="FU116" i="3"/>
  <c r="FT116" i="3"/>
  <c r="FS116" i="3"/>
  <c r="FR116" i="3"/>
  <c r="FQ116" i="3"/>
  <c r="FP116" i="3"/>
  <c r="FO116" i="3"/>
  <c r="FN116" i="3"/>
  <c r="FJ116" i="3"/>
  <c r="FM116" i="3" s="1"/>
  <c r="FI116" i="3"/>
  <c r="FL116" i="3" s="1"/>
  <c r="FH116" i="3"/>
  <c r="FK116" i="3" s="1"/>
  <c r="FG116" i="3"/>
  <c r="FF116" i="3"/>
  <c r="FE116" i="3"/>
  <c r="FD116" i="3"/>
  <c r="FC116" i="3"/>
  <c r="FB116" i="3"/>
  <c r="FA116" i="3"/>
  <c r="EZ116" i="3"/>
  <c r="EY116" i="3"/>
  <c r="EX116" i="3"/>
  <c r="EW116" i="3"/>
  <c r="EV116" i="3"/>
  <c r="EU116" i="3"/>
  <c r="ET116" i="3"/>
  <c r="ES116" i="3"/>
  <c r="ER116" i="3"/>
  <c r="EQ116" i="3"/>
  <c r="EP116" i="3"/>
  <c r="EO116" i="3"/>
  <c r="EN116" i="3"/>
  <c r="EM116" i="3"/>
  <c r="EL116" i="3"/>
  <c r="EK116" i="3"/>
  <c r="EJ116" i="3"/>
  <c r="EI116" i="3"/>
  <c r="EH116" i="3"/>
  <c r="EG116" i="3"/>
  <c r="EF116" i="3"/>
  <c r="EE116" i="3"/>
  <c r="ED116" i="3"/>
  <c r="EC116" i="3"/>
  <c r="EB116" i="3"/>
  <c r="EA116" i="3"/>
  <c r="DV116" i="3"/>
  <c r="DU116" i="3"/>
  <c r="DT116" i="3"/>
  <c r="DS116" i="3"/>
  <c r="DR116" i="3"/>
  <c r="DQ116" i="3"/>
  <c r="DP116" i="3"/>
  <c r="DO116" i="3"/>
  <c r="DN116" i="3"/>
  <c r="DM116" i="3" a="1"/>
  <c r="DM116" i="3" s="1"/>
  <c r="DL116" i="3"/>
  <c r="DK116" i="3"/>
  <c r="DJ116" i="3"/>
  <c r="DI116" i="3"/>
  <c r="DH116" i="3"/>
  <c r="DG116" i="3"/>
  <c r="DF116" i="3"/>
  <c r="DE116" i="3"/>
  <c r="DD116" i="3"/>
  <c r="DC116" i="3"/>
  <c r="DB116" i="3"/>
  <c r="DA116" i="3"/>
  <c r="CV116" i="3"/>
  <c r="CU116" i="3"/>
  <c r="CT116" i="3"/>
  <c r="CS116" i="3"/>
  <c r="GN116" i="3" s="1"/>
  <c r="CR116" i="3"/>
  <c r="GM116" i="3" s="1"/>
  <c r="CQ116" i="3"/>
  <c r="CP116" i="3"/>
  <c r="GJ116" i="3" s="1"/>
  <c r="GK116" i="3" s="1"/>
  <c r="CO116" i="3"/>
  <c r="DZ116" i="3" s="1"/>
  <c r="CN116" i="3"/>
  <c r="DY116" i="3" s="1"/>
  <c r="CM116" i="3"/>
  <c r="DX116" i="3" s="1"/>
  <c r="CL116" i="3"/>
  <c r="DW116" i="3" s="1"/>
  <c r="CK116" i="3"/>
  <c r="CZ116" i="3" s="1"/>
  <c r="CJ116" i="3"/>
  <c r="CY116" i="3" s="1"/>
  <c r="CI116" i="3"/>
  <c r="CX116" i="3" s="1"/>
  <c r="CG116" i="3"/>
  <c r="CH116" i="3" s="1"/>
  <c r="CW116" i="3" s="1"/>
  <c r="CG116" i="3" a="1"/>
  <c r="AW39" i="3"/>
  <c r="AV39" i="3"/>
  <c r="J39" i="3"/>
  <c r="G39" i="3"/>
  <c r="IP115" i="3"/>
  <c r="IO115" i="3"/>
  <c r="HX115" i="3"/>
  <c r="IW115" i="3" s="1"/>
  <c r="HX115" i="3" a="1"/>
  <c r="HW115" i="3"/>
  <c r="IV115" i="3" s="1"/>
  <c r="HW115" i="3" a="1"/>
  <c r="HV115" i="3"/>
  <c r="IU115" i="3" s="1"/>
  <c r="HV115" i="3" a="1"/>
  <c r="HU115" i="3" a="1"/>
  <c r="HU115" i="3" s="1"/>
  <c r="IT115" i="3" s="1"/>
  <c r="HT115" i="3" a="1"/>
  <c r="HT115" i="3" s="1"/>
  <c r="IS115" i="3" s="1"/>
  <c r="HS115" i="3" a="1"/>
  <c r="HS115" i="3" s="1"/>
  <c r="IR115" i="3" s="1"/>
  <c r="HR115" i="3" a="1"/>
  <c r="HR115" i="3" s="1"/>
  <c r="IQ115" i="3" s="1"/>
  <c r="HQ115" i="3"/>
  <c r="HQ115" i="3" a="1"/>
  <c r="HP115" i="3"/>
  <c r="HP115" i="3" a="1"/>
  <c r="HL115" i="3"/>
  <c r="HJ115" i="3"/>
  <c r="HH115" i="3"/>
  <c r="HI115" i="3" s="1"/>
  <c r="HB115" i="3"/>
  <c r="HA115" i="3"/>
  <c r="GZ115" i="3"/>
  <c r="GY115" i="3"/>
  <c r="GX115" i="3"/>
  <c r="GW115" i="3"/>
  <c r="GV115" i="3"/>
  <c r="GU115" i="3"/>
  <c r="GT115" i="3"/>
  <c r="HC115" i="3" s="1"/>
  <c r="GP115" i="3"/>
  <c r="GL115" i="3"/>
  <c r="GI115" i="3"/>
  <c r="GH115" i="3"/>
  <c r="GG115" i="3"/>
  <c r="GF115" i="3"/>
  <c r="GE115" i="3"/>
  <c r="GB115" i="3"/>
  <c r="GA115" i="3"/>
  <c r="FZ115" i="3"/>
  <c r="FY115" i="3"/>
  <c r="FW115" i="3"/>
  <c r="FV115" i="3"/>
  <c r="FU115" i="3"/>
  <c r="FT115" i="3"/>
  <c r="FS115" i="3"/>
  <c r="FR115" i="3"/>
  <c r="FQ115" i="3"/>
  <c r="FP115" i="3"/>
  <c r="FJ115" i="3"/>
  <c r="FM115" i="3" s="1"/>
  <c r="FI115" i="3"/>
  <c r="FH115" i="3"/>
  <c r="FG115" i="3"/>
  <c r="FF115" i="3"/>
  <c r="FL115" i="3" s="1"/>
  <c r="FE115" i="3"/>
  <c r="FO115" i="3" s="1"/>
  <c r="FD115" i="3"/>
  <c r="FB115" i="3"/>
  <c r="FA115" i="3"/>
  <c r="EZ115" i="3"/>
  <c r="EY115" i="3"/>
  <c r="EX115" i="3"/>
  <c r="EW115" i="3"/>
  <c r="EV115" i="3"/>
  <c r="EU115" i="3"/>
  <c r="ET115" i="3"/>
  <c r="ES115" i="3"/>
  <c r="ER115" i="3"/>
  <c r="EQ115" i="3"/>
  <c r="EP115" i="3"/>
  <c r="EO115" i="3"/>
  <c r="EN115" i="3"/>
  <c r="EM115" i="3"/>
  <c r="EL115" i="3"/>
  <c r="EK115" i="3"/>
  <c r="EJ115" i="3"/>
  <c r="EI115" i="3"/>
  <c r="EH115" i="3"/>
  <c r="EG115" i="3"/>
  <c r="EF115" i="3"/>
  <c r="EE115" i="3"/>
  <c r="ED115" i="3"/>
  <c r="EC115" i="3"/>
  <c r="EB115" i="3"/>
  <c r="EA115" i="3"/>
  <c r="DU115" i="3"/>
  <c r="DT115" i="3"/>
  <c r="DS115" i="3"/>
  <c r="DR115" i="3"/>
  <c r="DQ115" i="3"/>
  <c r="DP115" i="3"/>
  <c r="DO115" i="3"/>
  <c r="DN115" i="3"/>
  <c r="DK115" i="3"/>
  <c r="DJ115" i="3"/>
  <c r="DI115" i="3"/>
  <c r="DH115" i="3"/>
  <c r="DG115" i="3"/>
  <c r="DF115" i="3"/>
  <c r="DE115" i="3"/>
  <c r="DD115" i="3"/>
  <c r="DB115" i="3"/>
  <c r="DA115" i="3"/>
  <c r="CV115" i="3"/>
  <c r="CU115" i="3"/>
  <c r="CT115" i="3"/>
  <c r="CS115" i="3"/>
  <c r="GN115" i="3" s="1"/>
  <c r="CR115" i="3"/>
  <c r="GM115" i="3" s="1"/>
  <c r="CQ115" i="3"/>
  <c r="CP115" i="3"/>
  <c r="GJ115" i="3" s="1"/>
  <c r="GK115" i="3" s="1"/>
  <c r="CO115" i="3"/>
  <c r="DZ115" i="3" s="1"/>
  <c r="CN115" i="3"/>
  <c r="DY115" i="3" s="1"/>
  <c r="CM115" i="3"/>
  <c r="DX115" i="3" s="1"/>
  <c r="CL115" i="3"/>
  <c r="DW115" i="3" s="1"/>
  <c r="CG115" i="3" a="1"/>
  <c r="CG115" i="3" s="1"/>
  <c r="AW246" i="3"/>
  <c r="AV246" i="3"/>
  <c r="J246" i="3"/>
  <c r="G246" i="3"/>
  <c r="IT114" i="3"/>
  <c r="IL114" i="3"/>
  <c r="HX114" i="3" a="1"/>
  <c r="HX114" i="3" s="1"/>
  <c r="IW114" i="3" s="1"/>
  <c r="HW114" i="3" a="1"/>
  <c r="HW114" i="3" s="1"/>
  <c r="IV114" i="3" s="1"/>
  <c r="HV114" i="3"/>
  <c r="IU114" i="3" s="1"/>
  <c r="HV114" i="3" a="1"/>
  <c r="HU114" i="3"/>
  <c r="HU114" i="3" a="1"/>
  <c r="HT114" i="3" a="1"/>
  <c r="HT114" i="3" s="1"/>
  <c r="IS114" i="3" s="1"/>
  <c r="HS114" i="3"/>
  <c r="IR114" i="3" s="1"/>
  <c r="HS114" i="3" a="1"/>
  <c r="HR114" i="3" a="1"/>
  <c r="HR114" i="3" s="1"/>
  <c r="IQ114" i="3" s="1"/>
  <c r="HQ114" i="3" a="1"/>
  <c r="HQ114" i="3" s="1"/>
  <c r="IP114" i="3" s="1"/>
  <c r="HP114" i="3"/>
  <c r="IO114" i="3" s="1"/>
  <c r="HP114" i="3" a="1"/>
  <c r="HL114" i="3"/>
  <c r="HJ114" i="3"/>
  <c r="HH114" i="3"/>
  <c r="HB114" i="3"/>
  <c r="HA114" i="3"/>
  <c r="HC114" i="3" s="1"/>
  <c r="GZ114" i="3"/>
  <c r="GY114" i="3"/>
  <c r="GX114" i="3"/>
  <c r="GW114" i="3"/>
  <c r="GV114" i="3"/>
  <c r="GU114" i="3"/>
  <c r="GT114" i="3"/>
  <c r="GP114" i="3"/>
  <c r="GN114" i="3"/>
  <c r="GI114" i="3"/>
  <c r="GH114" i="3"/>
  <c r="GG114" i="3"/>
  <c r="GF114" i="3"/>
  <c r="GE114" i="3"/>
  <c r="GD114" i="3"/>
  <c r="GC114" i="3"/>
  <c r="GB114" i="3"/>
  <c r="GA114" i="3"/>
  <c r="FZ114" i="3"/>
  <c r="FY114" i="3"/>
  <c r="FX114" i="3"/>
  <c r="FW114" i="3"/>
  <c r="FV114" i="3"/>
  <c r="FU114" i="3"/>
  <c r="FT114" i="3"/>
  <c r="FS114" i="3"/>
  <c r="FR114" i="3"/>
  <c r="FQ114" i="3"/>
  <c r="FP114" i="3"/>
  <c r="FO114" i="3"/>
  <c r="FN114" i="3"/>
  <c r="FM114" i="3"/>
  <c r="FJ114" i="3"/>
  <c r="FI114" i="3"/>
  <c r="FL114" i="3" s="1"/>
  <c r="FH114" i="3"/>
  <c r="FK114" i="3" s="1"/>
  <c r="FG114" i="3"/>
  <c r="FF114" i="3"/>
  <c r="FE114" i="3"/>
  <c r="FD114" i="3"/>
  <c r="FC114" i="3"/>
  <c r="FB114" i="3"/>
  <c r="FA114" i="3"/>
  <c r="EZ114" i="3"/>
  <c r="EY114" i="3"/>
  <c r="EX114" i="3"/>
  <c r="EW114" i="3"/>
  <c r="EV114" i="3"/>
  <c r="EU114" i="3"/>
  <c r="ET114" i="3"/>
  <c r="ES114" i="3"/>
  <c r="ER114" i="3"/>
  <c r="EQ114" i="3"/>
  <c r="EP114" i="3"/>
  <c r="EO114" i="3"/>
  <c r="EN114" i="3"/>
  <c r="EM114" i="3"/>
  <c r="EL114" i="3"/>
  <c r="EK114" i="3"/>
  <c r="EJ114" i="3"/>
  <c r="EI114" i="3"/>
  <c r="EH114" i="3"/>
  <c r="EG114" i="3"/>
  <c r="EF114" i="3"/>
  <c r="EE114" i="3"/>
  <c r="ED114" i="3"/>
  <c r="EC114" i="3"/>
  <c r="EB114" i="3"/>
  <c r="EA114" i="3"/>
  <c r="DV114" i="3"/>
  <c r="DU114" i="3"/>
  <c r="DT114" i="3"/>
  <c r="DS114" i="3"/>
  <c r="DR114" i="3"/>
  <c r="DQ114" i="3"/>
  <c r="DP114" i="3"/>
  <c r="DO114" i="3"/>
  <c r="DN114" i="3"/>
  <c r="DK114" i="3"/>
  <c r="DJ114" i="3"/>
  <c r="DI114" i="3"/>
  <c r="DH114" i="3"/>
  <c r="DG114" i="3"/>
  <c r="DF114" i="3"/>
  <c r="DE114" i="3"/>
  <c r="DD114" i="3"/>
  <c r="DC114" i="3"/>
  <c r="DB114" i="3"/>
  <c r="DA114" i="3"/>
  <c r="CV114" i="3"/>
  <c r="CU114" i="3"/>
  <c r="CT114" i="3"/>
  <c r="CS114" i="3"/>
  <c r="CR114" i="3"/>
  <c r="GM114" i="3" s="1"/>
  <c r="CQ114" i="3"/>
  <c r="GL114" i="3" s="1"/>
  <c r="CP114" i="3"/>
  <c r="GJ114" i="3" s="1"/>
  <c r="GK114" i="3" s="1"/>
  <c r="CO114" i="3"/>
  <c r="DZ114" i="3" s="1"/>
  <c r="CN114" i="3"/>
  <c r="DY114" i="3" s="1"/>
  <c r="CM114" i="3"/>
  <c r="DX114" i="3" s="1"/>
  <c r="CL114" i="3"/>
  <c r="DW114" i="3" s="1"/>
  <c r="CG114" i="3" a="1"/>
  <c r="CG114" i="3" s="1"/>
  <c r="AW161" i="3"/>
  <c r="AV161" i="3"/>
  <c r="J161" i="3"/>
  <c r="G161" i="3"/>
  <c r="IT113" i="3"/>
  <c r="IR113" i="3"/>
  <c r="IL113" i="3"/>
  <c r="HX113" i="3" a="1"/>
  <c r="HX113" i="3" s="1"/>
  <c r="IW113" i="3" s="1"/>
  <c r="HW113" i="3" a="1"/>
  <c r="HW113" i="3" s="1"/>
  <c r="IV113" i="3" s="1"/>
  <c r="HV113" i="3" a="1"/>
  <c r="HV113" i="3" s="1"/>
  <c r="IU113" i="3" s="1"/>
  <c r="HU113" i="3"/>
  <c r="HU113" i="3" a="1"/>
  <c r="HT113" i="3" a="1"/>
  <c r="HT113" i="3" s="1"/>
  <c r="IS113" i="3" s="1"/>
  <c r="HS113" i="3"/>
  <c r="HS113" i="3" a="1"/>
  <c r="HR113" i="3" a="1"/>
  <c r="HR113" i="3" s="1"/>
  <c r="IQ113" i="3" s="1"/>
  <c r="HQ113" i="3" a="1"/>
  <c r="HQ113" i="3" s="1"/>
  <c r="IP113" i="3" s="1"/>
  <c r="HP113" i="3" a="1"/>
  <c r="HP113" i="3" s="1"/>
  <c r="IO113" i="3" s="1"/>
  <c r="HL113" i="3"/>
  <c r="HJ113" i="3"/>
  <c r="HI113" i="3"/>
  <c r="HH113" i="3"/>
  <c r="HB113" i="3"/>
  <c r="HC113" i="3" s="1"/>
  <c r="HA113" i="3"/>
  <c r="GZ113" i="3"/>
  <c r="GY113" i="3"/>
  <c r="GX113" i="3"/>
  <c r="GW113" i="3"/>
  <c r="GV113" i="3"/>
  <c r="GU113" i="3"/>
  <c r="GT113" i="3"/>
  <c r="GP113" i="3"/>
  <c r="GI113" i="3"/>
  <c r="GH113" i="3"/>
  <c r="GG113" i="3"/>
  <c r="GF113" i="3"/>
  <c r="GE113" i="3"/>
  <c r="GD113" i="3"/>
  <c r="GC113" i="3"/>
  <c r="GB113" i="3"/>
  <c r="GA113" i="3"/>
  <c r="FZ113" i="3"/>
  <c r="FY113" i="3"/>
  <c r="FX113" i="3"/>
  <c r="FW113" i="3"/>
  <c r="FV113" i="3"/>
  <c r="FU113" i="3"/>
  <c r="FT113" i="3"/>
  <c r="FS113" i="3"/>
  <c r="FR113" i="3"/>
  <c r="FQ113" i="3"/>
  <c r="FP113" i="3"/>
  <c r="FO113" i="3"/>
  <c r="FJ113" i="3"/>
  <c r="FI113" i="3"/>
  <c r="FL113" i="3" s="1"/>
  <c r="FH113" i="3"/>
  <c r="FK113" i="3" s="1"/>
  <c r="FG113" i="3"/>
  <c r="FF113" i="3"/>
  <c r="FM113" i="3" s="1"/>
  <c r="FE113" i="3"/>
  <c r="FN113" i="3" s="1"/>
  <c r="FD113" i="3"/>
  <c r="FC113" i="3"/>
  <c r="FB113" i="3"/>
  <c r="FA113" i="3"/>
  <c r="EZ113" i="3"/>
  <c r="EY113" i="3"/>
  <c r="EX113" i="3"/>
  <c r="EW113" i="3"/>
  <c r="EV113" i="3"/>
  <c r="EU113" i="3"/>
  <c r="ET113" i="3"/>
  <c r="ES113" i="3"/>
  <c r="ER113" i="3"/>
  <c r="EQ113" i="3"/>
  <c r="EP113" i="3"/>
  <c r="EO113" i="3"/>
  <c r="EN113" i="3"/>
  <c r="EM113" i="3"/>
  <c r="EL113" i="3"/>
  <c r="EK113" i="3"/>
  <c r="EJ113" i="3"/>
  <c r="EI113" i="3"/>
  <c r="EH113" i="3"/>
  <c r="EG113" i="3"/>
  <c r="EF113" i="3"/>
  <c r="EE113" i="3"/>
  <c r="ED113" i="3"/>
  <c r="EC113" i="3"/>
  <c r="EB113" i="3"/>
  <c r="EA113" i="3"/>
  <c r="DZ113" i="3"/>
  <c r="DY113" i="3"/>
  <c r="DV113" i="3"/>
  <c r="DU113" i="3"/>
  <c r="DT113" i="3"/>
  <c r="DS113" i="3"/>
  <c r="DR113" i="3"/>
  <c r="DQ113" i="3"/>
  <c r="DP113" i="3"/>
  <c r="DO113" i="3"/>
  <c r="DN113" i="3"/>
  <c r="DK113" i="3"/>
  <c r="DJ113" i="3"/>
  <c r="DI113" i="3"/>
  <c r="DH113" i="3"/>
  <c r="DG113" i="3"/>
  <c r="DF113" i="3"/>
  <c r="DE113" i="3"/>
  <c r="DD113" i="3"/>
  <c r="DC113" i="3"/>
  <c r="DB113" i="3"/>
  <c r="DA113" i="3"/>
  <c r="CV113" i="3"/>
  <c r="CU113" i="3"/>
  <c r="CT113" i="3"/>
  <c r="CS113" i="3"/>
  <c r="GN113" i="3" s="1"/>
  <c r="CR113" i="3"/>
  <c r="GM113" i="3" s="1"/>
  <c r="CQ113" i="3"/>
  <c r="GL113" i="3" s="1"/>
  <c r="CP113" i="3"/>
  <c r="GJ113" i="3" s="1"/>
  <c r="GK113" i="3" s="1"/>
  <c r="CO113" i="3"/>
  <c r="CN113" i="3"/>
  <c r="CM113" i="3"/>
  <c r="DX113" i="3" s="1"/>
  <c r="CL113" i="3"/>
  <c r="DW113" i="3" s="1"/>
  <c r="CK113" i="3"/>
  <c r="CZ113" i="3" s="1"/>
  <c r="CJ113" i="3"/>
  <c r="CY113" i="3" s="1"/>
  <c r="CG113" i="3"/>
  <c r="CI113" i="3" s="1"/>
  <c r="CX113" i="3" s="1"/>
  <c r="CG113" i="3" a="1"/>
  <c r="AW37" i="3"/>
  <c r="AX113" i="3" s="1"/>
  <c r="AV37" i="3"/>
  <c r="J37" i="3"/>
  <c r="G37" i="3"/>
  <c r="HX112" i="3" a="1"/>
  <c r="HX112" i="3" s="1"/>
  <c r="IW112" i="3" s="1"/>
  <c r="HW112" i="3" a="1"/>
  <c r="HW112" i="3" s="1"/>
  <c r="IV112" i="3" s="1"/>
  <c r="HV112" i="3" a="1"/>
  <c r="HV112" i="3" s="1"/>
  <c r="IU112" i="3" s="1"/>
  <c r="HU112" i="3"/>
  <c r="IT112" i="3" s="1"/>
  <c r="HU112" i="3" a="1"/>
  <c r="HT112" i="3" a="1"/>
  <c r="HT112" i="3" s="1"/>
  <c r="IS112" i="3" s="1"/>
  <c r="HS112" i="3" a="1"/>
  <c r="HS112" i="3" s="1"/>
  <c r="IR112" i="3" s="1"/>
  <c r="HR112" i="3" a="1"/>
  <c r="HR112" i="3" s="1"/>
  <c r="IQ112" i="3" s="1"/>
  <c r="HQ112" i="3" a="1"/>
  <c r="HQ112" i="3" s="1"/>
  <c r="IP112" i="3" s="1"/>
  <c r="HP112" i="3" a="1"/>
  <c r="HP112" i="3" s="1"/>
  <c r="IO112" i="3" s="1"/>
  <c r="HL112" i="3"/>
  <c r="HJ112" i="3"/>
  <c r="HH112" i="3"/>
  <c r="HI112" i="3" s="1"/>
  <c r="HB112" i="3"/>
  <c r="HA112" i="3"/>
  <c r="GZ112" i="3"/>
  <c r="GY112" i="3"/>
  <c r="GX112" i="3"/>
  <c r="GW112" i="3"/>
  <c r="GV112" i="3"/>
  <c r="GU112" i="3"/>
  <c r="GT112" i="3"/>
  <c r="HC112" i="3" s="1"/>
  <c r="GP112" i="3"/>
  <c r="GN112" i="3"/>
  <c r="GJ112" i="3"/>
  <c r="GK112" i="3" s="1"/>
  <c r="GI112" i="3"/>
  <c r="GH112" i="3"/>
  <c r="GG112" i="3"/>
  <c r="GF112" i="3"/>
  <c r="GE112" i="3"/>
  <c r="GB112" i="3"/>
  <c r="GA112" i="3"/>
  <c r="FZ112" i="3"/>
  <c r="FY112" i="3"/>
  <c r="FW112" i="3"/>
  <c r="FV112" i="3"/>
  <c r="FU112" i="3"/>
  <c r="FT112" i="3"/>
  <c r="FS112" i="3"/>
  <c r="FR112" i="3"/>
  <c r="FQ112" i="3"/>
  <c r="FP112" i="3"/>
  <c r="FJ112" i="3"/>
  <c r="FM112" i="3" s="1"/>
  <c r="FI112" i="3"/>
  <c r="FL112" i="3" s="1"/>
  <c r="FH112" i="3"/>
  <c r="FK112" i="3" s="1"/>
  <c r="FG112" i="3"/>
  <c r="FF112" i="3"/>
  <c r="FE112" i="3"/>
  <c r="FO112" i="3" s="1"/>
  <c r="FD112" i="3"/>
  <c r="FB112" i="3"/>
  <c r="FA112" i="3"/>
  <c r="EZ112" i="3"/>
  <c r="EY112" i="3"/>
  <c r="EX112" i="3"/>
  <c r="EW112" i="3"/>
  <c r="EV112" i="3"/>
  <c r="EU112" i="3"/>
  <c r="ET112" i="3"/>
  <c r="ES112" i="3"/>
  <c r="ER112" i="3"/>
  <c r="EQ112" i="3"/>
  <c r="EP112" i="3"/>
  <c r="EO112" i="3"/>
  <c r="EN112" i="3"/>
  <c r="EM112" i="3"/>
  <c r="EL112" i="3"/>
  <c r="EK112" i="3"/>
  <c r="EJ112" i="3"/>
  <c r="EI112" i="3"/>
  <c r="EH112" i="3"/>
  <c r="EG112" i="3"/>
  <c r="EF112" i="3"/>
  <c r="EE112" i="3"/>
  <c r="ED112" i="3"/>
  <c r="EC112" i="3"/>
  <c r="EB112" i="3"/>
  <c r="EA112" i="3"/>
  <c r="DU112" i="3"/>
  <c r="DT112" i="3"/>
  <c r="DS112" i="3"/>
  <c r="DR112" i="3"/>
  <c r="DQ112" i="3"/>
  <c r="DP112" i="3"/>
  <c r="DO112" i="3"/>
  <c r="DN112" i="3"/>
  <c r="DK112" i="3"/>
  <c r="DJ112" i="3"/>
  <c r="DI112" i="3"/>
  <c r="DH112" i="3"/>
  <c r="DG112" i="3"/>
  <c r="DF112" i="3"/>
  <c r="DE112" i="3"/>
  <c r="DD112" i="3"/>
  <c r="DB112" i="3"/>
  <c r="DA112" i="3"/>
  <c r="CV112" i="3"/>
  <c r="CU112" i="3"/>
  <c r="CT112" i="3"/>
  <c r="CS112" i="3"/>
  <c r="CR112" i="3"/>
  <c r="GM112" i="3" s="1"/>
  <c r="CQ112" i="3"/>
  <c r="GL112" i="3" s="1"/>
  <c r="CP112" i="3"/>
  <c r="CO112" i="3"/>
  <c r="DZ112" i="3" s="1"/>
  <c r="CN112" i="3"/>
  <c r="DY112" i="3" s="1"/>
  <c r="CM112" i="3"/>
  <c r="DX112" i="3" s="1"/>
  <c r="CL112" i="3"/>
  <c r="DW112" i="3" s="1"/>
  <c r="CG112" i="3" a="1"/>
  <c r="CG112" i="3" s="1"/>
  <c r="AW245" i="3"/>
  <c r="AV245" i="3"/>
  <c r="J245" i="3"/>
  <c r="G245" i="3"/>
  <c r="IS111" i="3"/>
  <c r="IL111" i="3"/>
  <c r="HX111" i="3" a="1"/>
  <c r="HX111" i="3" s="1"/>
  <c r="IW111" i="3" s="1"/>
  <c r="HW111" i="3" a="1"/>
  <c r="HW111" i="3" s="1"/>
  <c r="IV111" i="3" s="1"/>
  <c r="HV111" i="3"/>
  <c r="IU111" i="3" s="1"/>
  <c r="HV111" i="3" a="1"/>
  <c r="HU111" i="3" a="1"/>
  <c r="HU111" i="3" s="1"/>
  <c r="IT111" i="3" s="1"/>
  <c r="HT111" i="3"/>
  <c r="HT111" i="3" a="1"/>
  <c r="HS111" i="3" a="1"/>
  <c r="HS111" i="3" s="1"/>
  <c r="IR111" i="3" s="1"/>
  <c r="HR111" i="3" a="1"/>
  <c r="HR111" i="3" s="1"/>
  <c r="IQ111" i="3" s="1"/>
  <c r="HQ111" i="3" a="1"/>
  <c r="HQ111" i="3" s="1"/>
  <c r="IP111" i="3" s="1"/>
  <c r="HP111" i="3"/>
  <c r="IO111" i="3" s="1"/>
  <c r="HP111" i="3" a="1"/>
  <c r="HL111" i="3"/>
  <c r="HJ111" i="3"/>
  <c r="HH111" i="3"/>
  <c r="HB111" i="3"/>
  <c r="HA111" i="3"/>
  <c r="HC111" i="3" s="1"/>
  <c r="GZ111" i="3"/>
  <c r="GY111" i="3"/>
  <c r="GX111" i="3"/>
  <c r="GW111" i="3"/>
  <c r="GV111" i="3"/>
  <c r="GU111" i="3"/>
  <c r="GT111" i="3"/>
  <c r="GP111" i="3"/>
  <c r="GN111" i="3"/>
  <c r="GM111" i="3"/>
  <c r="GL111" i="3"/>
  <c r="GI111" i="3"/>
  <c r="GH111" i="3"/>
  <c r="GG111" i="3"/>
  <c r="GF111" i="3"/>
  <c r="GE111" i="3"/>
  <c r="GD111" i="3"/>
  <c r="GC111" i="3"/>
  <c r="GB111" i="3"/>
  <c r="GA111" i="3"/>
  <c r="FZ111" i="3"/>
  <c r="FY111" i="3"/>
  <c r="FX111" i="3"/>
  <c r="FW111" i="3"/>
  <c r="FV111" i="3"/>
  <c r="FU111" i="3"/>
  <c r="FT111" i="3"/>
  <c r="FS111" i="3"/>
  <c r="FR111" i="3"/>
  <c r="FQ111" i="3"/>
  <c r="FP111" i="3"/>
  <c r="FO111" i="3"/>
  <c r="FN111" i="3"/>
  <c r="FL111" i="3"/>
  <c r="FK111" i="3"/>
  <c r="FJ111" i="3"/>
  <c r="FM111" i="3" s="1"/>
  <c r="FI111" i="3"/>
  <c r="FH111" i="3"/>
  <c r="FG111" i="3"/>
  <c r="FF111" i="3"/>
  <c r="FE111" i="3"/>
  <c r="FD111" i="3"/>
  <c r="FC111" i="3"/>
  <c r="FB111" i="3"/>
  <c r="FA111" i="3"/>
  <c r="EZ111" i="3"/>
  <c r="EY111" i="3"/>
  <c r="EX111" i="3"/>
  <c r="EW111" i="3"/>
  <c r="EV111" i="3"/>
  <c r="EU111" i="3"/>
  <c r="ET111" i="3"/>
  <c r="ES111" i="3"/>
  <c r="ER111" i="3"/>
  <c r="EQ111" i="3"/>
  <c r="EP111" i="3"/>
  <c r="EO111" i="3"/>
  <c r="EN111" i="3"/>
  <c r="EM111" i="3"/>
  <c r="EL111" i="3"/>
  <c r="EK111" i="3"/>
  <c r="EJ111" i="3"/>
  <c r="EI111" i="3"/>
  <c r="EH111" i="3"/>
  <c r="EG111" i="3"/>
  <c r="EF111" i="3"/>
  <c r="EE111" i="3"/>
  <c r="ED111" i="3"/>
  <c r="EC111" i="3"/>
  <c r="EB111" i="3"/>
  <c r="EA111" i="3"/>
  <c r="DX111" i="3"/>
  <c r="DV111" i="3"/>
  <c r="DU111" i="3"/>
  <c r="DT111" i="3"/>
  <c r="DS111" i="3"/>
  <c r="DR111" i="3"/>
  <c r="DQ111" i="3"/>
  <c r="DP111" i="3"/>
  <c r="DO111" i="3"/>
  <c r="DN111" i="3"/>
  <c r="DK111" i="3"/>
  <c r="DJ111" i="3"/>
  <c r="DI111" i="3"/>
  <c r="DH111" i="3"/>
  <c r="DG111" i="3"/>
  <c r="DF111" i="3"/>
  <c r="DE111" i="3"/>
  <c r="DD111" i="3"/>
  <c r="DC111" i="3"/>
  <c r="DB111" i="3"/>
  <c r="DA111" i="3"/>
  <c r="CV111" i="3"/>
  <c r="CU111" i="3"/>
  <c r="CT111" i="3"/>
  <c r="CS111" i="3"/>
  <c r="CR111" i="3"/>
  <c r="CQ111" i="3"/>
  <c r="CP111" i="3"/>
  <c r="GJ111" i="3" s="1"/>
  <c r="GK111" i="3" s="1"/>
  <c r="CO111" i="3"/>
  <c r="DZ111" i="3" s="1"/>
  <c r="CN111" i="3"/>
  <c r="DY111" i="3" s="1"/>
  <c r="CM111" i="3"/>
  <c r="CL111" i="3"/>
  <c r="DW111" i="3" s="1"/>
  <c r="CG111" i="3" a="1"/>
  <c r="CG111" i="3" s="1"/>
  <c r="AW36" i="3"/>
  <c r="AV36" i="3"/>
  <c r="AX111" i="3" s="1"/>
  <c r="J36" i="3"/>
  <c r="G36" i="3"/>
  <c r="HX110" i="3" a="1"/>
  <c r="HX110" i="3" s="1"/>
  <c r="IW110" i="3" s="1"/>
  <c r="HW110" i="3" a="1"/>
  <c r="HW110" i="3" s="1"/>
  <c r="IV110" i="3" s="1"/>
  <c r="HV110" i="3" a="1"/>
  <c r="HV110" i="3" s="1"/>
  <c r="IU110" i="3" s="1"/>
  <c r="HU110" i="3" a="1"/>
  <c r="HU110" i="3" s="1"/>
  <c r="IT110" i="3" s="1"/>
  <c r="HT110" i="3" a="1"/>
  <c r="HT110" i="3" s="1"/>
  <c r="IS110" i="3" s="1"/>
  <c r="HS110" i="3" a="1"/>
  <c r="HS110" i="3" s="1"/>
  <c r="IR110" i="3" s="1"/>
  <c r="HR110" i="3" a="1"/>
  <c r="HR110" i="3" s="1"/>
  <c r="IQ110" i="3" s="1"/>
  <c r="HQ110" i="3" a="1"/>
  <c r="HQ110" i="3" s="1"/>
  <c r="IP110" i="3" s="1"/>
  <c r="HP110" i="3" a="1"/>
  <c r="HP110" i="3" s="1"/>
  <c r="IO110" i="3" s="1"/>
  <c r="HL110" i="3"/>
  <c r="HJ110" i="3"/>
  <c r="HH110" i="3"/>
  <c r="HI110" i="3" s="1"/>
  <c r="HB110" i="3"/>
  <c r="HA110" i="3"/>
  <c r="GZ110" i="3"/>
  <c r="GY110" i="3"/>
  <c r="GX110" i="3"/>
  <c r="GW110" i="3"/>
  <c r="GV110" i="3"/>
  <c r="GU110" i="3"/>
  <c r="GT110" i="3"/>
  <c r="HC110" i="3" s="1"/>
  <c r="GP110" i="3"/>
  <c r="GN110" i="3"/>
  <c r="GM110" i="3"/>
  <c r="GJ110" i="3"/>
  <c r="GK110" i="3" s="1"/>
  <c r="GI110" i="3"/>
  <c r="GH110" i="3"/>
  <c r="GG110" i="3"/>
  <c r="GF110" i="3"/>
  <c r="GE110" i="3"/>
  <c r="GB110" i="3"/>
  <c r="GA110" i="3"/>
  <c r="FZ110" i="3"/>
  <c r="FY110" i="3"/>
  <c r="FW110" i="3"/>
  <c r="FV110" i="3"/>
  <c r="FU110" i="3"/>
  <c r="FT110" i="3"/>
  <c r="FS110" i="3"/>
  <c r="FR110" i="3"/>
  <c r="FQ110" i="3"/>
  <c r="FP110" i="3"/>
  <c r="FJ110" i="3"/>
  <c r="FI110" i="3"/>
  <c r="FL110" i="3" s="1"/>
  <c r="FH110" i="3"/>
  <c r="FK110" i="3" s="1"/>
  <c r="FG110" i="3"/>
  <c r="FF110" i="3"/>
  <c r="FM110" i="3" s="1"/>
  <c r="FE110" i="3"/>
  <c r="FO110" i="3" s="1"/>
  <c r="FD110" i="3"/>
  <c r="FB110" i="3"/>
  <c r="FA110" i="3"/>
  <c r="EZ110" i="3"/>
  <c r="EY110" i="3"/>
  <c r="EX110" i="3"/>
  <c r="EW110" i="3"/>
  <c r="EV110" i="3"/>
  <c r="EU110" i="3"/>
  <c r="ET110" i="3"/>
  <c r="ES110" i="3"/>
  <c r="ER110" i="3"/>
  <c r="EQ110" i="3"/>
  <c r="EP110" i="3"/>
  <c r="EO110" i="3"/>
  <c r="EN110" i="3"/>
  <c r="EM110" i="3"/>
  <c r="EL110" i="3"/>
  <c r="EK110" i="3"/>
  <c r="EJ110" i="3"/>
  <c r="EI110" i="3"/>
  <c r="EH110" i="3"/>
  <c r="EG110" i="3"/>
  <c r="EF110" i="3"/>
  <c r="EE110" i="3"/>
  <c r="ED110" i="3"/>
  <c r="EC110" i="3"/>
  <c r="EB110" i="3"/>
  <c r="EA110" i="3"/>
  <c r="DU110" i="3"/>
  <c r="DT110" i="3"/>
  <c r="DS110" i="3"/>
  <c r="DR110" i="3"/>
  <c r="DQ110" i="3"/>
  <c r="DP110" i="3"/>
  <c r="DO110" i="3"/>
  <c r="DN110" i="3"/>
  <c r="DK110" i="3"/>
  <c r="DJ110" i="3"/>
  <c r="DI110" i="3"/>
  <c r="DH110" i="3"/>
  <c r="DG110" i="3"/>
  <c r="DF110" i="3"/>
  <c r="DE110" i="3"/>
  <c r="DD110" i="3"/>
  <c r="DB110" i="3"/>
  <c r="DA110" i="3"/>
  <c r="CV110" i="3"/>
  <c r="CU110" i="3"/>
  <c r="CT110" i="3"/>
  <c r="CS110" i="3"/>
  <c r="CR110" i="3"/>
  <c r="CQ110" i="3"/>
  <c r="GL110" i="3" s="1"/>
  <c r="CP110" i="3"/>
  <c r="CO110" i="3"/>
  <c r="DZ110" i="3" s="1"/>
  <c r="CN110" i="3"/>
  <c r="DY110" i="3" s="1"/>
  <c r="CM110" i="3"/>
  <c r="DX110" i="3" s="1"/>
  <c r="CL110" i="3"/>
  <c r="DW110" i="3" s="1"/>
  <c r="CG110" i="3" a="1"/>
  <c r="CG110" i="3" s="1"/>
  <c r="AW243" i="3"/>
  <c r="AV243" i="3"/>
  <c r="J243" i="3"/>
  <c r="G243" i="3"/>
  <c r="IS109" i="3"/>
  <c r="IL109" i="3"/>
  <c r="HX109" i="3"/>
  <c r="IW109" i="3" s="1"/>
  <c r="HX109" i="3" a="1"/>
  <c r="HW109" i="3" a="1"/>
  <c r="HW109" i="3" s="1"/>
  <c r="IV109" i="3" s="1"/>
  <c r="HV109" i="3"/>
  <c r="IU109" i="3" s="1"/>
  <c r="HV109" i="3" a="1"/>
  <c r="HU109" i="3" a="1"/>
  <c r="HU109" i="3" s="1"/>
  <c r="IT109" i="3" s="1"/>
  <c r="HT109" i="3"/>
  <c r="HT109" i="3" a="1"/>
  <c r="HS109" i="3" a="1"/>
  <c r="HS109" i="3" s="1"/>
  <c r="IR109" i="3" s="1"/>
  <c r="HR109" i="3"/>
  <c r="IQ109" i="3" s="1"/>
  <c r="HR109" i="3" a="1"/>
  <c r="HQ109" i="3" a="1"/>
  <c r="HQ109" i="3" s="1"/>
  <c r="IP109" i="3" s="1"/>
  <c r="HP109" i="3"/>
  <c r="IO109" i="3" s="1"/>
  <c r="HP109" i="3" a="1"/>
  <c r="HL109" i="3"/>
  <c r="HJ109" i="3"/>
  <c r="HH109" i="3"/>
  <c r="HB109" i="3"/>
  <c r="HA109" i="3"/>
  <c r="GZ109" i="3"/>
  <c r="GY109" i="3"/>
  <c r="GX109" i="3"/>
  <c r="GW109" i="3"/>
  <c r="GV109" i="3"/>
  <c r="GU109" i="3"/>
  <c r="GT109" i="3"/>
  <c r="HC109" i="3" s="1"/>
  <c r="GP109" i="3"/>
  <c r="GM109" i="3"/>
  <c r="GI109" i="3"/>
  <c r="GH109" i="3"/>
  <c r="GG109" i="3"/>
  <c r="GF109" i="3"/>
  <c r="GE109" i="3"/>
  <c r="GD109" i="3"/>
  <c r="GC109" i="3"/>
  <c r="GB109" i="3"/>
  <c r="GA109" i="3"/>
  <c r="FZ109" i="3"/>
  <c r="FY109" i="3"/>
  <c r="FX109" i="3"/>
  <c r="FW109" i="3"/>
  <c r="FV109" i="3"/>
  <c r="FU109" i="3"/>
  <c r="FT109" i="3"/>
  <c r="FS109" i="3"/>
  <c r="FR109" i="3"/>
  <c r="FQ109" i="3"/>
  <c r="FO109" i="3"/>
  <c r="FN109" i="3"/>
  <c r="FJ109" i="3"/>
  <c r="FM109" i="3" s="1"/>
  <c r="FI109" i="3"/>
  <c r="FL109" i="3" s="1"/>
  <c r="FH109" i="3"/>
  <c r="FG109" i="3"/>
  <c r="FF109" i="3"/>
  <c r="FK109" i="3" s="1"/>
  <c r="FE109" i="3"/>
  <c r="FD109" i="3"/>
  <c r="FC109" i="3"/>
  <c r="FB109" i="3"/>
  <c r="FA109" i="3"/>
  <c r="EZ109" i="3"/>
  <c r="EY109" i="3"/>
  <c r="EX109" i="3"/>
  <c r="EW109" i="3"/>
  <c r="EV109" i="3"/>
  <c r="EU109" i="3"/>
  <c r="ET109" i="3"/>
  <c r="ES109" i="3"/>
  <c r="ER109" i="3"/>
  <c r="EQ109" i="3"/>
  <c r="EP109" i="3"/>
  <c r="EO109" i="3"/>
  <c r="EN109" i="3"/>
  <c r="EM109" i="3"/>
  <c r="EL109" i="3"/>
  <c r="EK109" i="3"/>
  <c r="EJ109" i="3"/>
  <c r="EI109" i="3"/>
  <c r="EH109" i="3"/>
  <c r="EG109" i="3"/>
  <c r="EF109" i="3"/>
  <c r="EE109" i="3"/>
  <c r="ED109" i="3"/>
  <c r="EC109" i="3"/>
  <c r="EB109" i="3"/>
  <c r="EA109" i="3"/>
  <c r="DZ109" i="3"/>
  <c r="DW109" i="3"/>
  <c r="DV109" i="3"/>
  <c r="DU109" i="3"/>
  <c r="DT109" i="3"/>
  <c r="DS109" i="3"/>
  <c r="DR109" i="3"/>
  <c r="DQ109" i="3"/>
  <c r="DP109" i="3"/>
  <c r="DO109" i="3"/>
  <c r="DN109" i="3"/>
  <c r="DK109" i="3"/>
  <c r="DJ109" i="3"/>
  <c r="DI109" i="3"/>
  <c r="DH109" i="3"/>
  <c r="DG109" i="3"/>
  <c r="DF109" i="3"/>
  <c r="DE109" i="3"/>
  <c r="DD109" i="3"/>
  <c r="DC109" i="3"/>
  <c r="DB109" i="3"/>
  <c r="DA109" i="3"/>
  <c r="CV109" i="3"/>
  <c r="CU109" i="3"/>
  <c r="CT109" i="3"/>
  <c r="CS109" i="3"/>
  <c r="GN109" i="3" s="1"/>
  <c r="CR109" i="3"/>
  <c r="CQ109" i="3"/>
  <c r="GL109" i="3" s="1"/>
  <c r="CP109" i="3"/>
  <c r="GJ109" i="3" s="1"/>
  <c r="GK109" i="3" s="1"/>
  <c r="CO109" i="3"/>
  <c r="CN109" i="3"/>
  <c r="DY109" i="3" s="1"/>
  <c r="CM109" i="3"/>
  <c r="DX109" i="3" s="1"/>
  <c r="CL109" i="3"/>
  <c r="CG109" i="3" a="1"/>
  <c r="CG109" i="3" s="1"/>
  <c r="AX109" i="3"/>
  <c r="AW33" i="3"/>
  <c r="AV33" i="3"/>
  <c r="AX33" i="3" s="1"/>
  <c r="J33" i="3"/>
  <c r="HI109" i="3" s="1"/>
  <c r="G33" i="3"/>
  <c r="IM108" i="3"/>
  <c r="IL108" i="3"/>
  <c r="HX108" i="3" a="1"/>
  <c r="HX108" i="3" s="1"/>
  <c r="IW108" i="3" s="1"/>
  <c r="HW108" i="3"/>
  <c r="IV108" i="3" s="1"/>
  <c r="HW108" i="3" a="1"/>
  <c r="HV108" i="3" a="1"/>
  <c r="HV108" i="3" s="1"/>
  <c r="IU108" i="3" s="1"/>
  <c r="HU108" i="3"/>
  <c r="IT108" i="3" s="1"/>
  <c r="HU108" i="3" a="1"/>
  <c r="HT108" i="3" a="1"/>
  <c r="HT108" i="3" s="1"/>
  <c r="IS108" i="3" s="1"/>
  <c r="HS108" i="3"/>
  <c r="IR108" i="3" s="1"/>
  <c r="HS108" i="3" a="1"/>
  <c r="HR108" i="3" a="1"/>
  <c r="HR108" i="3" s="1"/>
  <c r="IQ108" i="3" s="1"/>
  <c r="HQ108" i="3" a="1"/>
  <c r="HQ108" i="3" s="1"/>
  <c r="IP108" i="3" s="1"/>
  <c r="HP108" i="3" a="1"/>
  <c r="HP108" i="3" s="1"/>
  <c r="IO108" i="3" s="1"/>
  <c r="HL108" i="3"/>
  <c r="HJ108" i="3"/>
  <c r="HH108" i="3"/>
  <c r="HB108" i="3"/>
  <c r="HA108" i="3"/>
  <c r="GZ108" i="3"/>
  <c r="GY108" i="3"/>
  <c r="GX108" i="3"/>
  <c r="GW108" i="3"/>
  <c r="GV108" i="3"/>
  <c r="GU108" i="3"/>
  <c r="HC108" i="3" s="1"/>
  <c r="GT108" i="3"/>
  <c r="GP108" i="3"/>
  <c r="GJ108" i="3"/>
  <c r="GK108" i="3" s="1"/>
  <c r="GI108" i="3"/>
  <c r="GH108" i="3"/>
  <c r="GG108" i="3"/>
  <c r="GF108" i="3"/>
  <c r="GE108" i="3"/>
  <c r="GD108" i="3"/>
  <c r="GC108" i="3"/>
  <c r="GB108" i="3"/>
  <c r="GA108" i="3"/>
  <c r="FZ108" i="3"/>
  <c r="FY108" i="3"/>
  <c r="FX108" i="3"/>
  <c r="FW108" i="3"/>
  <c r="FV108" i="3"/>
  <c r="FU108" i="3"/>
  <c r="FT108" i="3"/>
  <c r="FS108" i="3"/>
  <c r="FR108" i="3"/>
  <c r="FQ108" i="3"/>
  <c r="FM108" i="3"/>
  <c r="FL108" i="3"/>
  <c r="FJ108" i="3"/>
  <c r="FI108" i="3"/>
  <c r="FH108" i="3"/>
  <c r="FK108" i="3" s="1"/>
  <c r="FG108" i="3"/>
  <c r="FF108" i="3"/>
  <c r="FP108" i="3" s="1"/>
  <c r="FE108" i="3"/>
  <c r="FO108" i="3" s="1"/>
  <c r="FD108" i="3"/>
  <c r="FC108" i="3"/>
  <c r="FB108" i="3"/>
  <c r="FA108" i="3"/>
  <c r="EZ108" i="3"/>
  <c r="EY108" i="3"/>
  <c r="EX108" i="3"/>
  <c r="EW108" i="3"/>
  <c r="EV108" i="3"/>
  <c r="EU108" i="3"/>
  <c r="ET108" i="3"/>
  <c r="ES108" i="3"/>
  <c r="ER108" i="3"/>
  <c r="EQ108" i="3"/>
  <c r="EP108" i="3"/>
  <c r="EO108" i="3"/>
  <c r="EN108" i="3"/>
  <c r="EM108" i="3"/>
  <c r="EL108" i="3"/>
  <c r="EK108" i="3"/>
  <c r="EJ108" i="3"/>
  <c r="EI108" i="3"/>
  <c r="EH108" i="3"/>
  <c r="EG108" i="3"/>
  <c r="EF108" i="3"/>
  <c r="EE108" i="3"/>
  <c r="ED108" i="3"/>
  <c r="EC108" i="3"/>
  <c r="EB108" i="3"/>
  <c r="EA108" i="3"/>
  <c r="DV108" i="3"/>
  <c r="DU108" i="3"/>
  <c r="DT108" i="3"/>
  <c r="DS108" i="3"/>
  <c r="DR108" i="3"/>
  <c r="DQ108" i="3"/>
  <c r="DP108" i="3"/>
  <c r="DO108" i="3"/>
  <c r="DN108" i="3"/>
  <c r="DM108" i="3" a="1"/>
  <c r="DM108" i="3" s="1"/>
  <c r="DK108" i="3"/>
  <c r="DJ108" i="3"/>
  <c r="DI108" i="3"/>
  <c r="DH108" i="3"/>
  <c r="DG108" i="3"/>
  <c r="DF108" i="3"/>
  <c r="DE108" i="3"/>
  <c r="DD108" i="3"/>
  <c r="DC108" i="3"/>
  <c r="DB108" i="3"/>
  <c r="DA108" i="3"/>
  <c r="CV108" i="3"/>
  <c r="CU108" i="3"/>
  <c r="CT108" i="3"/>
  <c r="CS108" i="3"/>
  <c r="GN108" i="3" s="1"/>
  <c r="CR108" i="3"/>
  <c r="GM108" i="3" s="1"/>
  <c r="CQ108" i="3"/>
  <c r="GL108" i="3" s="1"/>
  <c r="CP108" i="3"/>
  <c r="CO108" i="3"/>
  <c r="DZ108" i="3" s="1"/>
  <c r="CN108" i="3"/>
  <c r="DY108" i="3" s="1"/>
  <c r="CM108" i="3"/>
  <c r="DX108" i="3" s="1"/>
  <c r="CL108" i="3"/>
  <c r="DW108" i="3" s="1"/>
  <c r="CG108" i="3"/>
  <c r="DL108" i="3" s="1"/>
  <c r="CG108" i="3" a="1"/>
  <c r="AW160" i="3"/>
  <c r="AV160" i="3"/>
  <c r="J160" i="3"/>
  <c r="HI108" i="3" s="1"/>
  <c r="G160" i="3"/>
  <c r="IQ107" i="3"/>
  <c r="IL107" i="3"/>
  <c r="HX107" i="3"/>
  <c r="IW107" i="3" s="1"/>
  <c r="HX107" i="3" a="1"/>
  <c r="HW107" i="3"/>
  <c r="IV107" i="3" s="1"/>
  <c r="HW107" i="3" a="1"/>
  <c r="HV107" i="3" a="1"/>
  <c r="HV107" i="3" s="1"/>
  <c r="IU107" i="3" s="1"/>
  <c r="HU107" i="3"/>
  <c r="IT107" i="3" s="1"/>
  <c r="HU107" i="3" a="1"/>
  <c r="HT107" i="3" a="1"/>
  <c r="HT107" i="3" s="1"/>
  <c r="IS107" i="3" s="1"/>
  <c r="HS107" i="3" a="1"/>
  <c r="HS107" i="3" s="1"/>
  <c r="IR107" i="3" s="1"/>
  <c r="HR107" i="3"/>
  <c r="HR107" i="3" a="1"/>
  <c r="HQ107" i="3"/>
  <c r="IP107" i="3" s="1"/>
  <c r="HQ107" i="3" a="1"/>
  <c r="HP107" i="3" a="1"/>
  <c r="HP107" i="3" s="1"/>
  <c r="IO107" i="3" s="1"/>
  <c r="HL107" i="3"/>
  <c r="HJ107" i="3"/>
  <c r="HH107" i="3"/>
  <c r="HB107" i="3"/>
  <c r="HA107" i="3"/>
  <c r="GZ107" i="3"/>
  <c r="GY107" i="3"/>
  <c r="GX107" i="3"/>
  <c r="GW107" i="3"/>
  <c r="GV107" i="3"/>
  <c r="GU107" i="3"/>
  <c r="GT107" i="3"/>
  <c r="HC107" i="3" s="1"/>
  <c r="GP107" i="3"/>
  <c r="GI107" i="3"/>
  <c r="GH107" i="3"/>
  <c r="GG107" i="3"/>
  <c r="GF107" i="3"/>
  <c r="GE107" i="3"/>
  <c r="GD107" i="3"/>
  <c r="GC107" i="3"/>
  <c r="GB107" i="3"/>
  <c r="GA107" i="3"/>
  <c r="FZ107" i="3"/>
  <c r="FY107" i="3"/>
  <c r="FX107" i="3"/>
  <c r="FW107" i="3"/>
  <c r="FV107" i="3"/>
  <c r="FU107" i="3"/>
  <c r="FT107" i="3"/>
  <c r="FS107" i="3"/>
  <c r="FR107" i="3"/>
  <c r="FQ107" i="3"/>
  <c r="FN107" i="3"/>
  <c r="FM107" i="3"/>
  <c r="FJ107" i="3"/>
  <c r="FI107" i="3"/>
  <c r="FL107" i="3" s="1"/>
  <c r="FH107" i="3"/>
  <c r="FG107" i="3"/>
  <c r="FF107" i="3"/>
  <c r="FP107" i="3" s="1"/>
  <c r="FE107" i="3"/>
  <c r="FO107" i="3" s="1"/>
  <c r="FD107" i="3"/>
  <c r="FC107" i="3"/>
  <c r="FB107" i="3"/>
  <c r="FA107" i="3"/>
  <c r="EZ107" i="3"/>
  <c r="EY107" i="3"/>
  <c r="EX107" i="3"/>
  <c r="EW107" i="3"/>
  <c r="EV107" i="3"/>
  <c r="EU107" i="3"/>
  <c r="ET107" i="3"/>
  <c r="ES107" i="3"/>
  <c r="ER107" i="3"/>
  <c r="EQ107" i="3"/>
  <c r="EP107" i="3"/>
  <c r="EO107" i="3"/>
  <c r="EN107" i="3"/>
  <c r="EM107" i="3"/>
  <c r="EL107" i="3"/>
  <c r="EK107" i="3"/>
  <c r="EJ107" i="3"/>
  <c r="EI107" i="3"/>
  <c r="EH107" i="3"/>
  <c r="EG107" i="3"/>
  <c r="EF107" i="3"/>
  <c r="EE107" i="3"/>
  <c r="ED107" i="3"/>
  <c r="EC107" i="3"/>
  <c r="EB107" i="3"/>
  <c r="EA107" i="3"/>
  <c r="DY107" i="3"/>
  <c r="DV107" i="3"/>
  <c r="DU107" i="3"/>
  <c r="DT107" i="3"/>
  <c r="DS107" i="3"/>
  <c r="DR107" i="3"/>
  <c r="DQ107" i="3"/>
  <c r="DP107" i="3"/>
  <c r="DO107" i="3"/>
  <c r="DN107" i="3"/>
  <c r="DK107" i="3"/>
  <c r="DJ107" i="3"/>
  <c r="DI107" i="3"/>
  <c r="DH107" i="3"/>
  <c r="DG107" i="3"/>
  <c r="DF107" i="3"/>
  <c r="DE107" i="3"/>
  <c r="DD107" i="3"/>
  <c r="DC107" i="3"/>
  <c r="DB107" i="3"/>
  <c r="DA107" i="3"/>
  <c r="CV107" i="3"/>
  <c r="CU107" i="3"/>
  <c r="CT107" i="3"/>
  <c r="CS107" i="3"/>
  <c r="GN107" i="3" s="1"/>
  <c r="CR107" i="3"/>
  <c r="GM107" i="3" s="1"/>
  <c r="CQ107" i="3"/>
  <c r="GL107" i="3" s="1"/>
  <c r="CP107" i="3"/>
  <c r="GJ107" i="3" s="1"/>
  <c r="GK107" i="3" s="1"/>
  <c r="CO107" i="3"/>
  <c r="DZ107" i="3" s="1"/>
  <c r="CN107" i="3"/>
  <c r="CM107" i="3"/>
  <c r="DX107" i="3" s="1"/>
  <c r="CL107" i="3"/>
  <c r="DW107" i="3" s="1"/>
  <c r="CG107" i="3" a="1"/>
  <c r="CG107" i="3" s="1"/>
  <c r="AW34" i="3"/>
  <c r="AX107" i="3" s="1"/>
  <c r="AV34" i="3"/>
  <c r="J34" i="3"/>
  <c r="G34" i="3"/>
  <c r="IO106" i="3"/>
  <c r="HX106" i="3" a="1"/>
  <c r="HX106" i="3" s="1"/>
  <c r="IW106" i="3" s="1"/>
  <c r="HW106" i="3"/>
  <c r="IV106" i="3" s="1"/>
  <c r="HW106" i="3" a="1"/>
  <c r="HV106" i="3"/>
  <c r="IU106" i="3" s="1"/>
  <c r="HV106" i="3" a="1"/>
  <c r="HU106" i="3" a="1"/>
  <c r="HU106" i="3" s="1"/>
  <c r="IT106" i="3" s="1"/>
  <c r="HT106" i="3" a="1"/>
  <c r="HT106" i="3" s="1"/>
  <c r="IS106" i="3" s="1"/>
  <c r="HS106" i="3" a="1"/>
  <c r="HS106" i="3" s="1"/>
  <c r="IR106" i="3" s="1"/>
  <c r="HR106" i="3" a="1"/>
  <c r="HR106" i="3" s="1"/>
  <c r="IQ106" i="3" s="1"/>
  <c r="HQ106" i="3"/>
  <c r="IP106" i="3" s="1"/>
  <c r="HQ106" i="3" a="1"/>
  <c r="HP106" i="3"/>
  <c r="HP106" i="3" a="1"/>
  <c r="HL106" i="3"/>
  <c r="HJ106" i="3"/>
  <c r="HH106" i="3"/>
  <c r="HI106" i="3" s="1"/>
  <c r="HB106" i="3"/>
  <c r="HA106" i="3"/>
  <c r="GZ106" i="3"/>
  <c r="GY106" i="3"/>
  <c r="GX106" i="3"/>
  <c r="GW106" i="3"/>
  <c r="GV106" i="3"/>
  <c r="GU106" i="3"/>
  <c r="GT106" i="3"/>
  <c r="HC106" i="3" s="1"/>
  <c r="GP106" i="3"/>
  <c r="GI106" i="3"/>
  <c r="GH106" i="3"/>
  <c r="GG106" i="3"/>
  <c r="GF106" i="3"/>
  <c r="GE106" i="3"/>
  <c r="GB106" i="3"/>
  <c r="GA106" i="3"/>
  <c r="FZ106" i="3"/>
  <c r="FY106" i="3"/>
  <c r="FW106" i="3"/>
  <c r="FV106" i="3"/>
  <c r="FU106" i="3"/>
  <c r="FT106" i="3"/>
  <c r="FS106" i="3"/>
  <c r="FR106" i="3"/>
  <c r="FQ106" i="3"/>
  <c r="FP106" i="3"/>
  <c r="FJ106" i="3"/>
  <c r="FI106" i="3"/>
  <c r="FH106" i="3"/>
  <c r="FK106" i="3" s="1"/>
  <c r="FG106" i="3"/>
  <c r="FF106" i="3"/>
  <c r="FM106" i="3" s="1"/>
  <c r="FE106" i="3"/>
  <c r="FO106" i="3" s="1"/>
  <c r="FD106" i="3"/>
  <c r="FB106" i="3"/>
  <c r="FA106" i="3"/>
  <c r="EZ106" i="3"/>
  <c r="EY106" i="3"/>
  <c r="EX106" i="3"/>
  <c r="EW106" i="3"/>
  <c r="EV106" i="3"/>
  <c r="EU106" i="3"/>
  <c r="ET106" i="3"/>
  <c r="ES106" i="3"/>
  <c r="ER106" i="3"/>
  <c r="EQ106" i="3"/>
  <c r="EP106" i="3"/>
  <c r="EO106" i="3"/>
  <c r="EN106" i="3"/>
  <c r="EM106" i="3"/>
  <c r="EL106" i="3"/>
  <c r="EK106" i="3"/>
  <c r="EJ106" i="3"/>
  <c r="EI106" i="3"/>
  <c r="EH106" i="3"/>
  <c r="EG106" i="3"/>
  <c r="EF106" i="3"/>
  <c r="EE106" i="3"/>
  <c r="ED106" i="3"/>
  <c r="EC106" i="3"/>
  <c r="EB106" i="3"/>
  <c r="EA106" i="3"/>
  <c r="DU106" i="3"/>
  <c r="DT106" i="3"/>
  <c r="DS106" i="3"/>
  <c r="DR106" i="3"/>
  <c r="DQ106" i="3"/>
  <c r="DP106" i="3"/>
  <c r="DO106" i="3"/>
  <c r="DN106" i="3"/>
  <c r="DK106" i="3"/>
  <c r="DJ106" i="3"/>
  <c r="DI106" i="3"/>
  <c r="DH106" i="3"/>
  <c r="DG106" i="3"/>
  <c r="DF106" i="3"/>
  <c r="DE106" i="3"/>
  <c r="DD106" i="3"/>
  <c r="DB106" i="3"/>
  <c r="DA106" i="3"/>
  <c r="CV106" i="3"/>
  <c r="CU106" i="3"/>
  <c r="CT106" i="3"/>
  <c r="CS106" i="3"/>
  <c r="GN106" i="3" s="1"/>
  <c r="CR106" i="3"/>
  <c r="GM106" i="3" s="1"/>
  <c r="CQ106" i="3"/>
  <c r="GL106" i="3" s="1"/>
  <c r="CP106" i="3"/>
  <c r="GJ106" i="3" s="1"/>
  <c r="GK106" i="3" s="1"/>
  <c r="CO106" i="3"/>
  <c r="DZ106" i="3" s="1"/>
  <c r="CN106" i="3"/>
  <c r="DY106" i="3" s="1"/>
  <c r="CM106" i="3"/>
  <c r="DX106" i="3" s="1"/>
  <c r="CL106" i="3"/>
  <c r="DW106" i="3" s="1"/>
  <c r="CG106" i="3" a="1"/>
  <c r="CG106" i="3" s="1"/>
  <c r="AW157" i="3"/>
  <c r="AV157" i="3"/>
  <c r="J157" i="3"/>
  <c r="G157" i="3"/>
  <c r="HX105" i="3" a="1"/>
  <c r="HX105" i="3" s="1"/>
  <c r="IW105" i="3" s="1"/>
  <c r="HW105" i="3" a="1"/>
  <c r="HW105" i="3" s="1"/>
  <c r="IV105" i="3" s="1"/>
  <c r="HV105" i="3" a="1"/>
  <c r="HV105" i="3" s="1"/>
  <c r="IU105" i="3" s="1"/>
  <c r="HU105" i="3" a="1"/>
  <c r="HU105" i="3" s="1"/>
  <c r="IT105" i="3" s="1"/>
  <c r="HT105" i="3" a="1"/>
  <c r="HT105" i="3" s="1"/>
  <c r="IS105" i="3" s="1"/>
  <c r="HS105" i="3"/>
  <c r="IR105" i="3" s="1"/>
  <c r="HS105" i="3" a="1"/>
  <c r="HR105" i="3" a="1"/>
  <c r="HR105" i="3" s="1"/>
  <c r="IQ105" i="3" s="1"/>
  <c r="HQ105" i="3" a="1"/>
  <c r="HQ105" i="3" s="1"/>
  <c r="IP105" i="3" s="1"/>
  <c r="HP105" i="3" a="1"/>
  <c r="HP105" i="3" s="1"/>
  <c r="IO105" i="3" s="1"/>
  <c r="HL105" i="3"/>
  <c r="HJ105" i="3"/>
  <c r="HH105" i="3"/>
  <c r="HB105" i="3"/>
  <c r="HA105" i="3"/>
  <c r="GZ105" i="3"/>
  <c r="GY105" i="3"/>
  <c r="GX105" i="3"/>
  <c r="GW105" i="3"/>
  <c r="GV105" i="3"/>
  <c r="GU105" i="3"/>
  <c r="HC105" i="3" s="1"/>
  <c r="GT105" i="3"/>
  <c r="GP105" i="3"/>
  <c r="GN105" i="3"/>
  <c r="GL105" i="3"/>
  <c r="GI105" i="3"/>
  <c r="GH105" i="3"/>
  <c r="GG105" i="3"/>
  <c r="GF105" i="3"/>
  <c r="GE105" i="3"/>
  <c r="GB105" i="3"/>
  <c r="GA105" i="3"/>
  <c r="FZ105" i="3"/>
  <c r="FY105" i="3"/>
  <c r="FW105" i="3"/>
  <c r="FV105" i="3"/>
  <c r="FU105" i="3"/>
  <c r="FT105" i="3"/>
  <c r="FS105" i="3"/>
  <c r="FR105" i="3"/>
  <c r="FQ105" i="3"/>
  <c r="FK105" i="3"/>
  <c r="FJ105" i="3"/>
  <c r="FM105" i="3" s="1"/>
  <c r="FI105" i="3"/>
  <c r="FH105" i="3"/>
  <c r="FG105" i="3"/>
  <c r="FF105" i="3"/>
  <c r="FP105" i="3" s="1"/>
  <c r="FE105" i="3"/>
  <c r="FO105" i="3" s="1"/>
  <c r="FD105" i="3"/>
  <c r="FB105" i="3"/>
  <c r="FA105" i="3"/>
  <c r="EZ105" i="3"/>
  <c r="EY105" i="3"/>
  <c r="EX105" i="3"/>
  <c r="EW105" i="3"/>
  <c r="EV105" i="3"/>
  <c r="EU105" i="3"/>
  <c r="ET105" i="3"/>
  <c r="ES105" i="3"/>
  <c r="ER105" i="3"/>
  <c r="EQ105" i="3"/>
  <c r="EP105" i="3"/>
  <c r="EO105" i="3"/>
  <c r="EN105" i="3"/>
  <c r="EM105" i="3"/>
  <c r="EL105" i="3"/>
  <c r="EK105" i="3"/>
  <c r="EJ105" i="3"/>
  <c r="EI105" i="3"/>
  <c r="EH105" i="3"/>
  <c r="EG105" i="3"/>
  <c r="EF105" i="3"/>
  <c r="EE105" i="3"/>
  <c r="ED105" i="3"/>
  <c r="EC105" i="3"/>
  <c r="EB105" i="3"/>
  <c r="EA105" i="3"/>
  <c r="DU105" i="3"/>
  <c r="DT105" i="3"/>
  <c r="DS105" i="3"/>
  <c r="DR105" i="3"/>
  <c r="DQ105" i="3"/>
  <c r="DP105" i="3"/>
  <c r="DO105" i="3"/>
  <c r="DN105" i="3"/>
  <c r="DK105" i="3"/>
  <c r="DJ105" i="3"/>
  <c r="DI105" i="3"/>
  <c r="DH105" i="3"/>
  <c r="DG105" i="3"/>
  <c r="DF105" i="3"/>
  <c r="DE105" i="3"/>
  <c r="DD105" i="3"/>
  <c r="DB105" i="3"/>
  <c r="DA105" i="3"/>
  <c r="CV105" i="3"/>
  <c r="CU105" i="3"/>
  <c r="CT105" i="3"/>
  <c r="CS105" i="3"/>
  <c r="CR105" i="3"/>
  <c r="GM105" i="3" s="1"/>
  <c r="CQ105" i="3"/>
  <c r="CP105" i="3"/>
  <c r="GJ105" i="3" s="1"/>
  <c r="GK105" i="3" s="1"/>
  <c r="CO105" i="3"/>
  <c r="DZ105" i="3" s="1"/>
  <c r="CN105" i="3"/>
  <c r="DY105" i="3" s="1"/>
  <c r="CM105" i="3"/>
  <c r="DX105" i="3" s="1"/>
  <c r="CL105" i="3"/>
  <c r="DW105" i="3" s="1"/>
  <c r="CG105" i="3" a="1"/>
  <c r="CG105" i="3" s="1"/>
  <c r="AW156" i="3"/>
  <c r="AV156" i="3"/>
  <c r="J156" i="3"/>
  <c r="G156" i="3"/>
  <c r="IU104" i="3"/>
  <c r="IO104" i="3"/>
  <c r="HX104" i="3" a="1"/>
  <c r="HX104" i="3" s="1"/>
  <c r="IW104" i="3" s="1"/>
  <c r="HW104" i="3" a="1"/>
  <c r="HW104" i="3" s="1"/>
  <c r="IV104" i="3" s="1"/>
  <c r="HV104" i="3"/>
  <c r="HV104" i="3" a="1"/>
  <c r="HU104" i="3" a="1"/>
  <c r="HU104" i="3" s="1"/>
  <c r="IT104" i="3" s="1"/>
  <c r="HT104" i="3" a="1"/>
  <c r="HT104" i="3" s="1"/>
  <c r="IS104" i="3" s="1"/>
  <c r="HS104" i="3" a="1"/>
  <c r="HS104" i="3" s="1"/>
  <c r="IR104" i="3" s="1"/>
  <c r="HR104" i="3" a="1"/>
  <c r="HR104" i="3" s="1"/>
  <c r="IQ104" i="3" s="1"/>
  <c r="HQ104" i="3" a="1"/>
  <c r="HQ104" i="3" s="1"/>
  <c r="IP104" i="3" s="1"/>
  <c r="HP104" i="3"/>
  <c r="HP104" i="3" a="1"/>
  <c r="HL104" i="3"/>
  <c r="HJ104" i="3"/>
  <c r="HH104" i="3"/>
  <c r="HI104" i="3" s="1"/>
  <c r="HB104" i="3"/>
  <c r="HA104" i="3"/>
  <c r="GZ104" i="3"/>
  <c r="GY104" i="3"/>
  <c r="GX104" i="3"/>
  <c r="GW104" i="3"/>
  <c r="GV104" i="3"/>
  <c r="GU104" i="3"/>
  <c r="GT104" i="3"/>
  <c r="HC104" i="3" s="1"/>
  <c r="GP104" i="3"/>
  <c r="GN104" i="3"/>
  <c r="GM104" i="3"/>
  <c r="GI104" i="3"/>
  <c r="GH104" i="3"/>
  <c r="GG104" i="3"/>
  <c r="GF104" i="3"/>
  <c r="GE104" i="3"/>
  <c r="GB104" i="3"/>
  <c r="GA104" i="3"/>
  <c r="FZ104" i="3"/>
  <c r="FY104" i="3"/>
  <c r="FW104" i="3"/>
  <c r="FV104" i="3"/>
  <c r="FU104" i="3"/>
  <c r="FT104" i="3"/>
  <c r="FS104" i="3"/>
  <c r="FR104" i="3"/>
  <c r="FQ104" i="3"/>
  <c r="FP104" i="3"/>
  <c r="FL104" i="3"/>
  <c r="FJ104" i="3"/>
  <c r="FI104" i="3"/>
  <c r="FH104" i="3"/>
  <c r="FK104" i="3" s="1"/>
  <c r="FG104" i="3"/>
  <c r="FF104" i="3"/>
  <c r="FM104" i="3" s="1"/>
  <c r="FE104" i="3"/>
  <c r="FO104" i="3" s="1"/>
  <c r="FD104" i="3"/>
  <c r="FB104" i="3"/>
  <c r="FA104" i="3"/>
  <c r="EZ104" i="3"/>
  <c r="EY104" i="3"/>
  <c r="EX104" i="3"/>
  <c r="EW104" i="3"/>
  <c r="EV104" i="3"/>
  <c r="EU104" i="3"/>
  <c r="ET104" i="3"/>
  <c r="ES104" i="3"/>
  <c r="ER104" i="3"/>
  <c r="EQ104" i="3"/>
  <c r="EP104" i="3"/>
  <c r="EO104" i="3"/>
  <c r="EN104" i="3"/>
  <c r="EM104" i="3"/>
  <c r="EL104" i="3"/>
  <c r="EK104" i="3"/>
  <c r="EJ104" i="3"/>
  <c r="EI104" i="3"/>
  <c r="EH104" i="3"/>
  <c r="EG104" i="3"/>
  <c r="EF104" i="3"/>
  <c r="EE104" i="3"/>
  <c r="ED104" i="3"/>
  <c r="EC104" i="3"/>
  <c r="EB104" i="3"/>
  <c r="EA104" i="3"/>
  <c r="DU104" i="3"/>
  <c r="DT104" i="3"/>
  <c r="DS104" i="3"/>
  <c r="DR104" i="3"/>
  <c r="DQ104" i="3"/>
  <c r="DP104" i="3"/>
  <c r="DO104" i="3"/>
  <c r="DN104" i="3"/>
  <c r="DK104" i="3"/>
  <c r="DJ104" i="3"/>
  <c r="DI104" i="3"/>
  <c r="DH104" i="3"/>
  <c r="DG104" i="3"/>
  <c r="DF104" i="3"/>
  <c r="DE104" i="3"/>
  <c r="DD104" i="3"/>
  <c r="DB104" i="3"/>
  <c r="DA104" i="3"/>
  <c r="CV104" i="3"/>
  <c r="CU104" i="3"/>
  <c r="CT104" i="3"/>
  <c r="CS104" i="3"/>
  <c r="CR104" i="3"/>
  <c r="CQ104" i="3"/>
  <c r="GL104" i="3" s="1"/>
  <c r="CP104" i="3"/>
  <c r="GJ104" i="3" s="1"/>
  <c r="GK104" i="3" s="1"/>
  <c r="CO104" i="3"/>
  <c r="DZ104" i="3" s="1"/>
  <c r="CN104" i="3"/>
  <c r="DY104" i="3" s="1"/>
  <c r="CM104" i="3"/>
  <c r="DX104" i="3" s="1"/>
  <c r="CL104" i="3"/>
  <c r="DW104" i="3" s="1"/>
  <c r="CG104" i="3" a="1"/>
  <c r="CG104" i="3" s="1"/>
  <c r="AW155" i="3"/>
  <c r="AV155" i="3"/>
  <c r="J155" i="3"/>
  <c r="G155" i="3"/>
  <c r="IT103" i="3"/>
  <c r="IS103" i="3"/>
  <c r="IL103" i="3"/>
  <c r="HX103" i="3"/>
  <c r="IW103" i="3" s="1"/>
  <c r="HX103" i="3" a="1"/>
  <c r="HW103" i="3" a="1"/>
  <c r="HW103" i="3" s="1"/>
  <c r="IV103" i="3" s="1"/>
  <c r="HV103" i="3"/>
  <c r="IU103" i="3" s="1"/>
  <c r="HV103" i="3" a="1"/>
  <c r="HU103" i="3"/>
  <c r="HU103" i="3" a="1"/>
  <c r="HT103" i="3"/>
  <c r="HT103" i="3" a="1"/>
  <c r="HS103" i="3" a="1"/>
  <c r="HS103" i="3" s="1"/>
  <c r="IR103" i="3" s="1"/>
  <c r="HR103" i="3"/>
  <c r="IQ103" i="3" s="1"/>
  <c r="HR103" i="3" a="1"/>
  <c r="HQ103" i="3" a="1"/>
  <c r="HQ103" i="3" s="1"/>
  <c r="IP103" i="3" s="1"/>
  <c r="HP103" i="3"/>
  <c r="IO103" i="3" s="1"/>
  <c r="HP103" i="3" a="1"/>
  <c r="HL103" i="3"/>
  <c r="HJ103" i="3"/>
  <c r="HH103" i="3"/>
  <c r="HB103" i="3"/>
  <c r="HA103" i="3"/>
  <c r="GZ103" i="3"/>
  <c r="GY103" i="3"/>
  <c r="GX103" i="3"/>
  <c r="GW103" i="3"/>
  <c r="HC103" i="3" s="1"/>
  <c r="GV103" i="3"/>
  <c r="GU103" i="3"/>
  <c r="GT103" i="3"/>
  <c r="GP103" i="3"/>
  <c r="GL103" i="3"/>
  <c r="GJ103" i="3"/>
  <c r="GK103" i="3" s="1"/>
  <c r="GI103" i="3"/>
  <c r="GH103" i="3"/>
  <c r="GG103" i="3"/>
  <c r="GF103" i="3"/>
  <c r="GE103" i="3"/>
  <c r="GD103" i="3"/>
  <c r="GC103" i="3"/>
  <c r="GB103" i="3"/>
  <c r="GA103" i="3"/>
  <c r="FZ103" i="3"/>
  <c r="FY103" i="3"/>
  <c r="FX103" i="3"/>
  <c r="FW103" i="3"/>
  <c r="FV103" i="3"/>
  <c r="FU103" i="3"/>
  <c r="FT103" i="3"/>
  <c r="FS103" i="3"/>
  <c r="FR103" i="3"/>
  <c r="FQ103" i="3"/>
  <c r="FO103" i="3"/>
  <c r="FN103" i="3"/>
  <c r="FJ103" i="3"/>
  <c r="FM103" i="3" s="1"/>
  <c r="FI103" i="3"/>
  <c r="FH103" i="3"/>
  <c r="FG103" i="3"/>
  <c r="FF103" i="3"/>
  <c r="FL103" i="3" s="1"/>
  <c r="FE103" i="3"/>
  <c r="FD103" i="3"/>
  <c r="FC103" i="3"/>
  <c r="FB103" i="3"/>
  <c r="FA103" i="3"/>
  <c r="EZ103" i="3"/>
  <c r="EY103" i="3"/>
  <c r="EX103" i="3"/>
  <c r="EW103" i="3"/>
  <c r="EV103" i="3"/>
  <c r="EU103" i="3"/>
  <c r="ET103" i="3"/>
  <c r="ES103" i="3"/>
  <c r="ER103" i="3"/>
  <c r="EQ103" i="3"/>
  <c r="EP103" i="3"/>
  <c r="EO103" i="3"/>
  <c r="EN103" i="3"/>
  <c r="EM103" i="3"/>
  <c r="EL103" i="3"/>
  <c r="EK103" i="3"/>
  <c r="EJ103" i="3"/>
  <c r="EI103" i="3"/>
  <c r="EH103" i="3"/>
  <c r="EG103" i="3"/>
  <c r="EF103" i="3"/>
  <c r="EE103" i="3"/>
  <c r="ED103" i="3"/>
  <c r="EC103" i="3"/>
  <c r="EB103" i="3"/>
  <c r="EA103" i="3"/>
  <c r="DZ103" i="3"/>
  <c r="DY103" i="3"/>
  <c r="DV103" i="3"/>
  <c r="DU103" i="3"/>
  <c r="DT103" i="3"/>
  <c r="DS103" i="3"/>
  <c r="DR103" i="3"/>
  <c r="DQ103" i="3"/>
  <c r="DP103" i="3"/>
  <c r="DO103" i="3"/>
  <c r="DN103" i="3"/>
  <c r="DK103" i="3"/>
  <c r="DJ103" i="3"/>
  <c r="DI103" i="3"/>
  <c r="DH103" i="3"/>
  <c r="DG103" i="3"/>
  <c r="DF103" i="3"/>
  <c r="DE103" i="3"/>
  <c r="DD103" i="3"/>
  <c r="DC103" i="3"/>
  <c r="DB103" i="3"/>
  <c r="DA103" i="3"/>
  <c r="CV103" i="3"/>
  <c r="CU103" i="3"/>
  <c r="CT103" i="3"/>
  <c r="CS103" i="3"/>
  <c r="GN103" i="3" s="1"/>
  <c r="CR103" i="3"/>
  <c r="GM103" i="3" s="1"/>
  <c r="CQ103" i="3"/>
  <c r="CP103" i="3"/>
  <c r="CO103" i="3"/>
  <c r="CN103" i="3"/>
  <c r="CM103" i="3"/>
  <c r="DX103" i="3" s="1"/>
  <c r="CL103" i="3"/>
  <c r="DW103" i="3" s="1"/>
  <c r="CJ103" i="3"/>
  <c r="CY103" i="3" s="1"/>
  <c r="CI103" i="3"/>
  <c r="CX103" i="3" s="1"/>
  <c r="CG103" i="3"/>
  <c r="CH103" i="3" s="1"/>
  <c r="CW103" i="3" s="1"/>
  <c r="CG103" i="3" a="1"/>
  <c r="AX103" i="3"/>
  <c r="AW29" i="3"/>
  <c r="AV29" i="3"/>
  <c r="J29" i="3"/>
  <c r="G29" i="3"/>
  <c r="IQ102" i="3"/>
  <c r="IO102" i="3"/>
  <c r="IL102" i="3"/>
  <c r="HX102" i="3"/>
  <c r="IW102" i="3" s="1"/>
  <c r="HX102" i="3" a="1"/>
  <c r="HW102" i="3" a="1"/>
  <c r="HW102" i="3" s="1"/>
  <c r="IV102" i="3" s="1"/>
  <c r="HV102" i="3"/>
  <c r="IU102" i="3" s="1"/>
  <c r="HV102" i="3" a="1"/>
  <c r="HU102" i="3" a="1"/>
  <c r="HU102" i="3" s="1"/>
  <c r="IT102" i="3" s="1"/>
  <c r="HT102" i="3" a="1"/>
  <c r="HT102" i="3" s="1"/>
  <c r="IS102" i="3" s="1"/>
  <c r="HS102" i="3"/>
  <c r="IR102" i="3" s="1"/>
  <c r="HS102" i="3" a="1"/>
  <c r="HR102" i="3"/>
  <c r="HR102" i="3" a="1"/>
  <c r="HQ102" i="3" a="1"/>
  <c r="HQ102" i="3" s="1"/>
  <c r="IP102" i="3" s="1"/>
  <c r="HP102" i="3"/>
  <c r="HP102" i="3" a="1"/>
  <c r="HL102" i="3"/>
  <c r="HJ102" i="3"/>
  <c r="HH102" i="3"/>
  <c r="HB102" i="3"/>
  <c r="HA102" i="3"/>
  <c r="GZ102" i="3"/>
  <c r="GY102" i="3"/>
  <c r="GX102" i="3"/>
  <c r="GW102" i="3"/>
  <c r="GV102" i="3"/>
  <c r="GU102" i="3"/>
  <c r="GT102" i="3"/>
  <c r="HC102" i="3" s="1"/>
  <c r="GP102" i="3"/>
  <c r="GI102" i="3"/>
  <c r="GH102" i="3"/>
  <c r="GG102" i="3"/>
  <c r="GF102" i="3"/>
  <c r="GE102" i="3"/>
  <c r="GD102" i="3"/>
  <c r="GC102" i="3"/>
  <c r="GB102" i="3"/>
  <c r="GA102" i="3"/>
  <c r="FZ102" i="3"/>
  <c r="FY102" i="3"/>
  <c r="FX102" i="3"/>
  <c r="FW102" i="3"/>
  <c r="FV102" i="3"/>
  <c r="FU102" i="3"/>
  <c r="FT102" i="3"/>
  <c r="FS102" i="3"/>
  <c r="FR102" i="3"/>
  <c r="FQ102" i="3"/>
  <c r="FO102" i="3"/>
  <c r="FJ102" i="3"/>
  <c r="FM102" i="3" s="1"/>
  <c r="FI102" i="3"/>
  <c r="FL102" i="3" s="1"/>
  <c r="FH102" i="3"/>
  <c r="FK102" i="3" s="1"/>
  <c r="FG102" i="3"/>
  <c r="FF102" i="3"/>
  <c r="FP102" i="3" s="1"/>
  <c r="FE102" i="3"/>
  <c r="FN102" i="3" s="1"/>
  <c r="FD102" i="3"/>
  <c r="FC102" i="3"/>
  <c r="FB102" i="3"/>
  <c r="FA102" i="3"/>
  <c r="EZ102" i="3"/>
  <c r="EY102" i="3"/>
  <c r="EX102" i="3"/>
  <c r="EW102" i="3"/>
  <c r="EV102" i="3"/>
  <c r="EU102" i="3"/>
  <c r="ET102" i="3"/>
  <c r="ES102" i="3"/>
  <c r="ER102" i="3"/>
  <c r="EQ102" i="3"/>
  <c r="EP102" i="3"/>
  <c r="EO102" i="3"/>
  <c r="EN102" i="3"/>
  <c r="EM102" i="3"/>
  <c r="EL102" i="3"/>
  <c r="EK102" i="3"/>
  <c r="EJ102" i="3"/>
  <c r="EI102" i="3"/>
  <c r="EH102" i="3"/>
  <c r="EG102" i="3"/>
  <c r="EF102" i="3"/>
  <c r="EE102" i="3"/>
  <c r="ED102" i="3"/>
  <c r="EC102" i="3"/>
  <c r="EB102" i="3"/>
  <c r="EA102" i="3"/>
  <c r="DV102" i="3"/>
  <c r="DU102" i="3"/>
  <c r="DT102" i="3"/>
  <c r="DS102" i="3"/>
  <c r="DR102" i="3"/>
  <c r="DQ102" i="3"/>
  <c r="DP102" i="3"/>
  <c r="DO102" i="3"/>
  <c r="DN102" i="3"/>
  <c r="DK102" i="3"/>
  <c r="DJ102" i="3"/>
  <c r="DI102" i="3"/>
  <c r="DH102" i="3"/>
  <c r="DG102" i="3"/>
  <c r="DF102" i="3"/>
  <c r="DE102" i="3"/>
  <c r="DD102" i="3"/>
  <c r="DC102" i="3"/>
  <c r="DB102" i="3"/>
  <c r="DA102" i="3"/>
  <c r="CV102" i="3"/>
  <c r="CU102" i="3"/>
  <c r="CT102" i="3"/>
  <c r="CS102" i="3"/>
  <c r="GN102" i="3" s="1"/>
  <c r="CR102" i="3"/>
  <c r="GM102" i="3" s="1"/>
  <c r="CQ102" i="3"/>
  <c r="GL102" i="3" s="1"/>
  <c r="CP102" i="3"/>
  <c r="GJ102" i="3" s="1"/>
  <c r="GK102" i="3" s="1"/>
  <c r="CO102" i="3"/>
  <c r="DZ102" i="3" s="1"/>
  <c r="CN102" i="3"/>
  <c r="DY102" i="3" s="1"/>
  <c r="CM102" i="3"/>
  <c r="DX102" i="3" s="1"/>
  <c r="CL102" i="3"/>
  <c r="DW102" i="3" s="1"/>
  <c r="CG102" i="3" a="1"/>
  <c r="CG102" i="3" s="1"/>
  <c r="AW154" i="3"/>
  <c r="AV154" i="3"/>
  <c r="J154" i="3"/>
  <c r="G154" i="3"/>
  <c r="IQ101" i="3"/>
  <c r="IL101" i="3"/>
  <c r="HX101" i="3"/>
  <c r="IW101" i="3" s="1"/>
  <c r="HX101" i="3" a="1"/>
  <c r="HW101" i="3"/>
  <c r="IV101" i="3" s="1"/>
  <c r="HW101" i="3" a="1"/>
  <c r="HV101" i="3" a="1"/>
  <c r="HV101" i="3" s="1"/>
  <c r="IU101" i="3" s="1"/>
  <c r="HU101" i="3" a="1"/>
  <c r="HU101" i="3" s="1"/>
  <c r="IT101" i="3" s="1"/>
  <c r="HT101" i="3" a="1"/>
  <c r="HT101" i="3" s="1"/>
  <c r="IS101" i="3" s="1"/>
  <c r="HS101" i="3" a="1"/>
  <c r="HS101" i="3" s="1"/>
  <c r="IR101" i="3" s="1"/>
  <c r="HR101" i="3"/>
  <c r="HR101" i="3" a="1"/>
  <c r="HQ101" i="3" a="1"/>
  <c r="HQ101" i="3" s="1"/>
  <c r="IP101" i="3" s="1"/>
  <c r="HP101" i="3" a="1"/>
  <c r="HP101" i="3" s="1"/>
  <c r="IO101" i="3" s="1"/>
  <c r="HL101" i="3"/>
  <c r="HJ101" i="3"/>
  <c r="HH101" i="3"/>
  <c r="HB101" i="3"/>
  <c r="HA101" i="3"/>
  <c r="GZ101" i="3"/>
  <c r="GY101" i="3"/>
  <c r="GX101" i="3"/>
  <c r="GW101" i="3"/>
  <c r="GV101" i="3"/>
  <c r="GU101" i="3"/>
  <c r="GT101" i="3"/>
  <c r="HC101" i="3" s="1"/>
  <c r="GP101" i="3"/>
  <c r="GI101" i="3"/>
  <c r="GH101" i="3"/>
  <c r="GG101" i="3"/>
  <c r="GF101" i="3"/>
  <c r="GE101" i="3"/>
  <c r="GD101" i="3"/>
  <c r="GC101" i="3"/>
  <c r="GB101" i="3"/>
  <c r="GA101" i="3"/>
  <c r="FZ101" i="3"/>
  <c r="FY101" i="3"/>
  <c r="FX101" i="3"/>
  <c r="FW101" i="3"/>
  <c r="FV101" i="3"/>
  <c r="FU101" i="3"/>
  <c r="FT101" i="3"/>
  <c r="FS101" i="3"/>
  <c r="FR101" i="3"/>
  <c r="FQ101" i="3"/>
  <c r="FP101" i="3"/>
  <c r="FK101" i="3"/>
  <c r="FJ101" i="3"/>
  <c r="FM101" i="3" s="1"/>
  <c r="FI101" i="3"/>
  <c r="FL101" i="3" s="1"/>
  <c r="FH101" i="3"/>
  <c r="FG101" i="3"/>
  <c r="FO101" i="3" s="1"/>
  <c r="FF101" i="3"/>
  <c r="FE101" i="3"/>
  <c r="FN101" i="3" s="1"/>
  <c r="FD101" i="3"/>
  <c r="FC101" i="3"/>
  <c r="FB101" i="3"/>
  <c r="FA101" i="3"/>
  <c r="EZ101" i="3"/>
  <c r="EY101" i="3"/>
  <c r="EX101" i="3"/>
  <c r="EW101" i="3"/>
  <c r="EV101" i="3"/>
  <c r="EU101" i="3"/>
  <c r="ET101" i="3"/>
  <c r="ES101" i="3"/>
  <c r="ER101" i="3"/>
  <c r="EQ101" i="3"/>
  <c r="EP101" i="3"/>
  <c r="EO101" i="3"/>
  <c r="EN101" i="3"/>
  <c r="EM101" i="3"/>
  <c r="EL101" i="3"/>
  <c r="EK101" i="3"/>
  <c r="EJ101" i="3"/>
  <c r="EI101" i="3"/>
  <c r="EH101" i="3"/>
  <c r="EG101" i="3"/>
  <c r="EF101" i="3"/>
  <c r="EE101" i="3"/>
  <c r="ED101" i="3"/>
  <c r="EC101" i="3"/>
  <c r="EB101" i="3"/>
  <c r="EA101" i="3"/>
  <c r="DZ101" i="3"/>
  <c r="DW101" i="3"/>
  <c r="DV101" i="3"/>
  <c r="DU101" i="3"/>
  <c r="DT101" i="3"/>
  <c r="DS101" i="3"/>
  <c r="DR101" i="3"/>
  <c r="DQ101" i="3"/>
  <c r="DP101" i="3"/>
  <c r="DO101" i="3"/>
  <c r="DN101" i="3"/>
  <c r="DK101" i="3"/>
  <c r="DJ101" i="3"/>
  <c r="DI101" i="3"/>
  <c r="DH101" i="3"/>
  <c r="DG101" i="3"/>
  <c r="DF101" i="3"/>
  <c r="DE101" i="3"/>
  <c r="DD101" i="3"/>
  <c r="DC101" i="3"/>
  <c r="DB101" i="3"/>
  <c r="DA101" i="3"/>
  <c r="CV101" i="3"/>
  <c r="CU101" i="3"/>
  <c r="CT101" i="3"/>
  <c r="CS101" i="3"/>
  <c r="GN101" i="3" s="1"/>
  <c r="CR101" i="3"/>
  <c r="GM101" i="3" s="1"/>
  <c r="CQ101" i="3"/>
  <c r="GL101" i="3" s="1"/>
  <c r="CP101" i="3"/>
  <c r="GJ101" i="3" s="1"/>
  <c r="GK101" i="3" s="1"/>
  <c r="CO101" i="3"/>
  <c r="CN101" i="3"/>
  <c r="DY101" i="3" s="1"/>
  <c r="CM101" i="3"/>
  <c r="DX101" i="3" s="1"/>
  <c r="CL101" i="3"/>
  <c r="CG101" i="3" a="1"/>
  <c r="CG101" i="3" s="1"/>
  <c r="AW153" i="3"/>
  <c r="AV153" i="3"/>
  <c r="J153" i="3"/>
  <c r="G153" i="3"/>
  <c r="IR100" i="3"/>
  <c r="IP100" i="3"/>
  <c r="IL100" i="3"/>
  <c r="HX100" i="3" a="1"/>
  <c r="HX100" i="3" s="1"/>
  <c r="IW100" i="3" s="1"/>
  <c r="HW100" i="3"/>
  <c r="IV100" i="3" s="1"/>
  <c r="HW100" i="3" a="1"/>
  <c r="HV100" i="3" a="1"/>
  <c r="HV100" i="3" s="1"/>
  <c r="IU100" i="3" s="1"/>
  <c r="HU100" i="3" a="1"/>
  <c r="HU100" i="3" s="1"/>
  <c r="IT100" i="3" s="1"/>
  <c r="HT100" i="3"/>
  <c r="IS100" i="3" s="1"/>
  <c r="HT100" i="3" a="1"/>
  <c r="HS100" i="3"/>
  <c r="HS100" i="3" a="1"/>
  <c r="HR100" i="3" a="1"/>
  <c r="HR100" i="3" s="1"/>
  <c r="IQ100" i="3" s="1"/>
  <c r="HQ100" i="3"/>
  <c r="HQ100" i="3" a="1"/>
  <c r="HP100" i="3" a="1"/>
  <c r="HP100" i="3" s="1"/>
  <c r="IO100" i="3" s="1"/>
  <c r="HL100" i="3"/>
  <c r="HJ100" i="3"/>
  <c r="HH100" i="3"/>
  <c r="HB100" i="3"/>
  <c r="HA100" i="3"/>
  <c r="GZ100" i="3"/>
  <c r="GY100" i="3"/>
  <c r="GX100" i="3"/>
  <c r="GW100" i="3"/>
  <c r="GV100" i="3"/>
  <c r="GU100" i="3"/>
  <c r="HC100" i="3" s="1"/>
  <c r="GT100" i="3"/>
  <c r="GP100" i="3"/>
  <c r="GJ100" i="3"/>
  <c r="GK100" i="3" s="1"/>
  <c r="GI100" i="3"/>
  <c r="GH100" i="3"/>
  <c r="GG100" i="3"/>
  <c r="GF100" i="3"/>
  <c r="GE100" i="3"/>
  <c r="GD100" i="3"/>
  <c r="GC100" i="3"/>
  <c r="GB100" i="3"/>
  <c r="GA100" i="3"/>
  <c r="FZ100" i="3"/>
  <c r="FY100" i="3"/>
  <c r="FX100" i="3"/>
  <c r="FW100" i="3"/>
  <c r="FV100" i="3"/>
  <c r="FU100" i="3"/>
  <c r="FT100" i="3"/>
  <c r="FS100" i="3"/>
  <c r="FR100" i="3"/>
  <c r="FQ100" i="3"/>
  <c r="FP100" i="3"/>
  <c r="FN100" i="3"/>
  <c r="FL100" i="3"/>
  <c r="FK100" i="3"/>
  <c r="FJ100" i="3"/>
  <c r="FM100" i="3" s="1"/>
  <c r="FI100" i="3"/>
  <c r="FH100" i="3"/>
  <c r="FG100" i="3"/>
  <c r="FF100" i="3"/>
  <c r="FE100" i="3"/>
  <c r="FO100" i="3" s="1"/>
  <c r="FD100" i="3"/>
  <c r="FC100" i="3"/>
  <c r="FB100" i="3"/>
  <c r="FA100" i="3"/>
  <c r="EZ100" i="3"/>
  <c r="EY100" i="3"/>
  <c r="EX100" i="3"/>
  <c r="EW100" i="3"/>
  <c r="EV100" i="3"/>
  <c r="EU100" i="3"/>
  <c r="ET100" i="3"/>
  <c r="ES100" i="3"/>
  <c r="ER100" i="3"/>
  <c r="EQ100" i="3"/>
  <c r="EP100" i="3"/>
  <c r="EO100" i="3"/>
  <c r="EN100" i="3"/>
  <c r="EM100" i="3"/>
  <c r="EL100" i="3"/>
  <c r="EK100" i="3"/>
  <c r="EJ100" i="3"/>
  <c r="EI100" i="3"/>
  <c r="EH100" i="3"/>
  <c r="EG100" i="3"/>
  <c r="EF100" i="3"/>
  <c r="EE100" i="3"/>
  <c r="ED100" i="3"/>
  <c r="EC100" i="3"/>
  <c r="EB100" i="3"/>
  <c r="EA100" i="3"/>
  <c r="DZ100" i="3"/>
  <c r="DV100" i="3"/>
  <c r="DU100" i="3"/>
  <c r="DT100" i="3"/>
  <c r="DS100" i="3"/>
  <c r="DR100" i="3"/>
  <c r="DQ100" i="3"/>
  <c r="DP100" i="3"/>
  <c r="DO100" i="3"/>
  <c r="DN100" i="3"/>
  <c r="DK100" i="3"/>
  <c r="DJ100" i="3"/>
  <c r="DI100" i="3"/>
  <c r="DH100" i="3"/>
  <c r="DG100" i="3"/>
  <c r="DF100" i="3"/>
  <c r="DE100" i="3"/>
  <c r="DD100" i="3"/>
  <c r="DC100" i="3"/>
  <c r="DB100" i="3"/>
  <c r="DA100" i="3"/>
  <c r="CV100" i="3"/>
  <c r="CU100" i="3"/>
  <c r="CT100" i="3"/>
  <c r="CS100" i="3"/>
  <c r="GN100" i="3" s="1"/>
  <c r="CR100" i="3"/>
  <c r="GM100" i="3" s="1"/>
  <c r="CQ100" i="3"/>
  <c r="GL100" i="3" s="1"/>
  <c r="CP100" i="3"/>
  <c r="CO100" i="3"/>
  <c r="CN100" i="3"/>
  <c r="DY100" i="3" s="1"/>
  <c r="CM100" i="3"/>
  <c r="DX100" i="3" s="1"/>
  <c r="CL100" i="3"/>
  <c r="DW100" i="3" s="1"/>
  <c r="CG100" i="3" a="1"/>
  <c r="CG100" i="3" s="1"/>
  <c r="AW152" i="3"/>
  <c r="AV152" i="3"/>
  <c r="J152" i="3"/>
  <c r="HI100" i="3" s="1"/>
  <c r="G152" i="3"/>
  <c r="IR99" i="3"/>
  <c r="IQ99" i="3"/>
  <c r="IL99" i="3"/>
  <c r="HX99" i="3"/>
  <c r="IW99" i="3" s="1"/>
  <c r="HX99" i="3" a="1"/>
  <c r="HW99" i="3" a="1"/>
  <c r="HW99" i="3" s="1"/>
  <c r="IV99" i="3" s="1"/>
  <c r="HV99" i="3" a="1"/>
  <c r="HV99" i="3" s="1"/>
  <c r="IU99" i="3" s="1"/>
  <c r="HU99" i="3" a="1"/>
  <c r="HU99" i="3" s="1"/>
  <c r="IT99" i="3" s="1"/>
  <c r="HT99" i="3" a="1"/>
  <c r="HT99" i="3" s="1"/>
  <c r="IS99" i="3" s="1"/>
  <c r="HS99" i="3"/>
  <c r="HS99" i="3" a="1"/>
  <c r="HR99" i="3"/>
  <c r="HR99" i="3" a="1"/>
  <c r="HQ99" i="3" a="1"/>
  <c r="HQ99" i="3" s="1"/>
  <c r="IP99" i="3" s="1"/>
  <c r="HP99" i="3" a="1"/>
  <c r="HP99" i="3" s="1"/>
  <c r="IO99" i="3" s="1"/>
  <c r="HL99" i="3"/>
  <c r="HJ99" i="3"/>
  <c r="HH99" i="3"/>
  <c r="HB99" i="3"/>
  <c r="HA99" i="3"/>
  <c r="GZ99" i="3"/>
  <c r="GY99" i="3"/>
  <c r="GX99" i="3"/>
  <c r="GW99" i="3"/>
  <c r="GV99" i="3"/>
  <c r="GU99" i="3"/>
  <c r="GT99" i="3"/>
  <c r="HC99" i="3" s="1"/>
  <c r="GP99" i="3"/>
  <c r="GL99" i="3"/>
  <c r="GJ99" i="3"/>
  <c r="GK99" i="3" s="1"/>
  <c r="GI99" i="3"/>
  <c r="GH99" i="3"/>
  <c r="GG99" i="3"/>
  <c r="GF99" i="3"/>
  <c r="GE99" i="3"/>
  <c r="GD99" i="3"/>
  <c r="GC99" i="3"/>
  <c r="GB99" i="3"/>
  <c r="GA99" i="3"/>
  <c r="FZ99" i="3"/>
  <c r="FY99" i="3"/>
  <c r="FX99" i="3"/>
  <c r="FW99" i="3"/>
  <c r="FV99" i="3"/>
  <c r="FU99" i="3"/>
  <c r="FT99" i="3"/>
  <c r="FS99" i="3"/>
  <c r="FR99" i="3"/>
  <c r="FQ99" i="3"/>
  <c r="FO99" i="3"/>
  <c r="FN99" i="3"/>
  <c r="FM99" i="3"/>
  <c r="FL99" i="3"/>
  <c r="FK99" i="3"/>
  <c r="FJ99" i="3"/>
  <c r="FI99" i="3"/>
  <c r="FH99" i="3"/>
  <c r="FG99" i="3"/>
  <c r="FF99" i="3"/>
  <c r="FP99" i="3" s="1"/>
  <c r="FE99" i="3"/>
  <c r="FD99" i="3"/>
  <c r="FC99" i="3"/>
  <c r="FB99" i="3"/>
  <c r="FA99" i="3"/>
  <c r="EZ99" i="3"/>
  <c r="EY99" i="3"/>
  <c r="EX99" i="3"/>
  <c r="EW99" i="3"/>
  <c r="EV99" i="3"/>
  <c r="EU99" i="3"/>
  <c r="ET99" i="3"/>
  <c r="ES99" i="3"/>
  <c r="ER99" i="3"/>
  <c r="EQ99" i="3"/>
  <c r="EP99" i="3"/>
  <c r="EO99" i="3"/>
  <c r="EN99" i="3"/>
  <c r="EM99" i="3"/>
  <c r="EL99" i="3"/>
  <c r="EK99" i="3"/>
  <c r="EJ99" i="3"/>
  <c r="EI99" i="3"/>
  <c r="EH99" i="3"/>
  <c r="EG99" i="3"/>
  <c r="EF99" i="3"/>
  <c r="EE99" i="3"/>
  <c r="ED99" i="3"/>
  <c r="EC99" i="3"/>
  <c r="EB99" i="3"/>
  <c r="EA99" i="3"/>
  <c r="DY99" i="3"/>
  <c r="DV99" i="3"/>
  <c r="DU99" i="3"/>
  <c r="DT99" i="3"/>
  <c r="DS99" i="3"/>
  <c r="DR99" i="3"/>
  <c r="DQ99" i="3"/>
  <c r="DP99" i="3"/>
  <c r="DO99" i="3"/>
  <c r="DN99" i="3"/>
  <c r="DK99" i="3"/>
  <c r="DJ99" i="3"/>
  <c r="DI99" i="3"/>
  <c r="DH99" i="3"/>
  <c r="DG99" i="3"/>
  <c r="DF99" i="3"/>
  <c r="DE99" i="3"/>
  <c r="DD99" i="3"/>
  <c r="DC99" i="3"/>
  <c r="DB99" i="3"/>
  <c r="DA99" i="3"/>
  <c r="CV99" i="3"/>
  <c r="CU99" i="3"/>
  <c r="CT99" i="3"/>
  <c r="CS99" i="3"/>
  <c r="GN99" i="3" s="1"/>
  <c r="CR99" i="3"/>
  <c r="GM99" i="3" s="1"/>
  <c r="CQ99" i="3"/>
  <c r="CP99" i="3"/>
  <c r="CO99" i="3"/>
  <c r="DZ99" i="3" s="1"/>
  <c r="CN99" i="3"/>
  <c r="CM99" i="3"/>
  <c r="DX99" i="3" s="1"/>
  <c r="CL99" i="3"/>
  <c r="DW99" i="3" s="1"/>
  <c r="CG99" i="3" a="1"/>
  <c r="CG99" i="3" s="1"/>
  <c r="AW151" i="3"/>
  <c r="AV151" i="3"/>
  <c r="J151" i="3"/>
  <c r="HI99" i="3" s="1"/>
  <c r="G151" i="3"/>
  <c r="IS98" i="3"/>
  <c r="IQ98" i="3"/>
  <c r="IL98" i="3"/>
  <c r="HX98" i="3"/>
  <c r="IW98" i="3" s="1"/>
  <c r="HX98" i="3" a="1"/>
  <c r="HW98" i="3" a="1"/>
  <c r="HW98" i="3" s="1"/>
  <c r="IV98" i="3" s="1"/>
  <c r="HV98" i="3" a="1"/>
  <c r="HV98" i="3" s="1"/>
  <c r="IU98" i="3" s="1"/>
  <c r="HU98" i="3"/>
  <c r="IT98" i="3" s="1"/>
  <c r="HU98" i="3" a="1"/>
  <c r="HT98" i="3"/>
  <c r="HT98" i="3" a="1"/>
  <c r="HS98" i="3" a="1"/>
  <c r="HS98" i="3" s="1"/>
  <c r="IR98" i="3" s="1"/>
  <c r="HR98" i="3"/>
  <c r="HR98" i="3" a="1"/>
  <c r="HQ98" i="3" a="1"/>
  <c r="HQ98" i="3" s="1"/>
  <c r="IP98" i="3" s="1"/>
  <c r="HP98" i="3" a="1"/>
  <c r="HP98" i="3" s="1"/>
  <c r="IO98" i="3" s="1"/>
  <c r="HL98" i="3"/>
  <c r="HJ98" i="3"/>
  <c r="HH98" i="3"/>
  <c r="HB98" i="3"/>
  <c r="HA98" i="3"/>
  <c r="GZ98" i="3"/>
  <c r="GY98" i="3"/>
  <c r="HC98" i="3" s="1"/>
  <c r="GX98" i="3"/>
  <c r="GW98" i="3"/>
  <c r="GV98" i="3"/>
  <c r="GU98" i="3"/>
  <c r="GT98" i="3"/>
  <c r="GP98" i="3"/>
  <c r="GJ98" i="3"/>
  <c r="GK98" i="3" s="1"/>
  <c r="GI98" i="3"/>
  <c r="GH98" i="3"/>
  <c r="GG98" i="3"/>
  <c r="GF98" i="3"/>
  <c r="GE98" i="3"/>
  <c r="GD98" i="3"/>
  <c r="GC98" i="3"/>
  <c r="GB98" i="3"/>
  <c r="GA98" i="3"/>
  <c r="FZ98" i="3"/>
  <c r="FY98" i="3"/>
  <c r="FX98" i="3"/>
  <c r="FW98" i="3"/>
  <c r="FV98" i="3"/>
  <c r="FU98" i="3"/>
  <c r="FT98" i="3"/>
  <c r="FS98" i="3"/>
  <c r="FR98" i="3"/>
  <c r="FQ98" i="3"/>
  <c r="FP98" i="3"/>
  <c r="FO98" i="3"/>
  <c r="FN98" i="3"/>
  <c r="FM98" i="3"/>
  <c r="FL98" i="3"/>
  <c r="FJ98" i="3"/>
  <c r="FI98" i="3"/>
  <c r="FH98" i="3"/>
  <c r="FK98" i="3" s="1"/>
  <c r="FG98" i="3"/>
  <c r="FF98" i="3"/>
  <c r="FE98" i="3"/>
  <c r="FD98" i="3"/>
  <c r="FC98" i="3"/>
  <c r="FB98" i="3"/>
  <c r="FA98" i="3"/>
  <c r="EZ98" i="3"/>
  <c r="EY98" i="3"/>
  <c r="EX98" i="3"/>
  <c r="EW98" i="3"/>
  <c r="EV98" i="3"/>
  <c r="EU98" i="3"/>
  <c r="ET98" i="3"/>
  <c r="ES98" i="3"/>
  <c r="ER98" i="3"/>
  <c r="EQ98" i="3"/>
  <c r="EP98" i="3"/>
  <c r="EO98" i="3"/>
  <c r="EN98" i="3"/>
  <c r="EM98" i="3"/>
  <c r="EL98" i="3"/>
  <c r="EK98" i="3"/>
  <c r="EJ98" i="3"/>
  <c r="EI98" i="3"/>
  <c r="EH98" i="3"/>
  <c r="EG98" i="3"/>
  <c r="EF98" i="3"/>
  <c r="EE98" i="3"/>
  <c r="ED98" i="3"/>
  <c r="EC98" i="3"/>
  <c r="EB98" i="3"/>
  <c r="EA98" i="3"/>
  <c r="DW98" i="3"/>
  <c r="DV98" i="3"/>
  <c r="DU98" i="3"/>
  <c r="DT98" i="3"/>
  <c r="DS98" i="3"/>
  <c r="DR98" i="3"/>
  <c r="DQ98" i="3"/>
  <c r="DP98" i="3"/>
  <c r="DO98" i="3"/>
  <c r="DN98" i="3"/>
  <c r="DK98" i="3"/>
  <c r="DJ98" i="3"/>
  <c r="DI98" i="3"/>
  <c r="DH98" i="3"/>
  <c r="DG98" i="3"/>
  <c r="DF98" i="3"/>
  <c r="DE98" i="3"/>
  <c r="DD98" i="3"/>
  <c r="DC98" i="3"/>
  <c r="DB98" i="3"/>
  <c r="DA98" i="3"/>
  <c r="CV98" i="3"/>
  <c r="CU98" i="3"/>
  <c r="CT98" i="3"/>
  <c r="CS98" i="3"/>
  <c r="GN98" i="3" s="1"/>
  <c r="CR98" i="3"/>
  <c r="GM98" i="3" s="1"/>
  <c r="CQ98" i="3"/>
  <c r="GL98" i="3" s="1"/>
  <c r="CP98" i="3"/>
  <c r="CO98" i="3"/>
  <c r="DZ98" i="3" s="1"/>
  <c r="CN98" i="3"/>
  <c r="DY98" i="3" s="1"/>
  <c r="CM98" i="3"/>
  <c r="DX98" i="3" s="1"/>
  <c r="CL98" i="3"/>
  <c r="CG98" i="3"/>
  <c r="CK98" i="3" s="1"/>
  <c r="CZ98" i="3" s="1"/>
  <c r="CG98" i="3" a="1"/>
  <c r="AW150" i="3"/>
  <c r="AV150" i="3"/>
  <c r="J150" i="3"/>
  <c r="HI98" i="3" s="1"/>
  <c r="G150" i="3"/>
  <c r="IS97" i="3"/>
  <c r="IR97" i="3"/>
  <c r="IL97" i="3"/>
  <c r="HX97" i="3" a="1"/>
  <c r="HX97" i="3" s="1"/>
  <c r="IW97" i="3" s="1"/>
  <c r="HW97" i="3" a="1"/>
  <c r="HW97" i="3" s="1"/>
  <c r="IV97" i="3" s="1"/>
  <c r="HV97" i="3" a="1"/>
  <c r="HV97" i="3" s="1"/>
  <c r="IU97" i="3" s="1"/>
  <c r="HU97" i="3" a="1"/>
  <c r="HU97" i="3" s="1"/>
  <c r="IT97" i="3" s="1"/>
  <c r="HT97" i="3"/>
  <c r="HT97" i="3" a="1"/>
  <c r="HS97" i="3"/>
  <c r="HS97" i="3" a="1"/>
  <c r="HR97" i="3" a="1"/>
  <c r="HR97" i="3" s="1"/>
  <c r="IQ97" i="3" s="1"/>
  <c r="HQ97" i="3" a="1"/>
  <c r="HQ97" i="3" s="1"/>
  <c r="IP97" i="3" s="1"/>
  <c r="HP97" i="3" a="1"/>
  <c r="HP97" i="3" s="1"/>
  <c r="IO97" i="3" s="1"/>
  <c r="HL97" i="3"/>
  <c r="HJ97" i="3"/>
  <c r="HH97" i="3"/>
  <c r="HB97" i="3"/>
  <c r="HA97" i="3"/>
  <c r="GZ97" i="3"/>
  <c r="HC97" i="3" s="1"/>
  <c r="GY97" i="3"/>
  <c r="GX97" i="3"/>
  <c r="GW97" i="3"/>
  <c r="GV97" i="3"/>
  <c r="GU97" i="3"/>
  <c r="GT97" i="3"/>
  <c r="GP97" i="3"/>
  <c r="GN97" i="3"/>
  <c r="GM97" i="3"/>
  <c r="GL97" i="3"/>
  <c r="GI97" i="3"/>
  <c r="GH97" i="3"/>
  <c r="GG97" i="3"/>
  <c r="GF97" i="3"/>
  <c r="GE97" i="3"/>
  <c r="GD97" i="3"/>
  <c r="GC97" i="3"/>
  <c r="GB97" i="3"/>
  <c r="GA97" i="3"/>
  <c r="FZ97" i="3"/>
  <c r="FY97" i="3"/>
  <c r="FX97" i="3"/>
  <c r="FW97" i="3"/>
  <c r="FV97" i="3"/>
  <c r="FU97" i="3"/>
  <c r="FT97" i="3"/>
  <c r="FS97" i="3"/>
  <c r="FR97" i="3"/>
  <c r="FQ97" i="3"/>
  <c r="FP97" i="3"/>
  <c r="FO97" i="3"/>
  <c r="FN97" i="3"/>
  <c r="FM97" i="3"/>
  <c r="FK97" i="3"/>
  <c r="FJ97" i="3"/>
  <c r="FI97" i="3"/>
  <c r="FL97" i="3" s="1"/>
  <c r="FH97" i="3"/>
  <c r="FG97" i="3"/>
  <c r="FF97" i="3"/>
  <c r="FE97" i="3"/>
  <c r="FD97" i="3"/>
  <c r="FC97" i="3"/>
  <c r="FB97" i="3"/>
  <c r="FA97" i="3"/>
  <c r="EZ97" i="3"/>
  <c r="EY97" i="3"/>
  <c r="EX97" i="3"/>
  <c r="EW97" i="3"/>
  <c r="EV97" i="3"/>
  <c r="EU97" i="3"/>
  <c r="ET97" i="3"/>
  <c r="ES97" i="3"/>
  <c r="ER97" i="3"/>
  <c r="EQ97" i="3"/>
  <c r="EP97" i="3"/>
  <c r="EO97" i="3"/>
  <c r="EN97" i="3"/>
  <c r="EM97" i="3"/>
  <c r="EL97" i="3"/>
  <c r="EK97" i="3"/>
  <c r="EJ97" i="3"/>
  <c r="EI97" i="3"/>
  <c r="EH97" i="3"/>
  <c r="EG97" i="3"/>
  <c r="EF97" i="3"/>
  <c r="EE97" i="3"/>
  <c r="ED97" i="3"/>
  <c r="EC97" i="3"/>
  <c r="EB97" i="3"/>
  <c r="EA97" i="3"/>
  <c r="DV97" i="3"/>
  <c r="DU97" i="3"/>
  <c r="DT97" i="3"/>
  <c r="DS97" i="3"/>
  <c r="DR97" i="3"/>
  <c r="DQ97" i="3"/>
  <c r="DP97" i="3"/>
  <c r="DO97" i="3"/>
  <c r="DN97" i="3"/>
  <c r="DK97" i="3"/>
  <c r="DJ97" i="3"/>
  <c r="DI97" i="3"/>
  <c r="DH97" i="3"/>
  <c r="DG97" i="3"/>
  <c r="DF97" i="3"/>
  <c r="DE97" i="3"/>
  <c r="DD97" i="3"/>
  <c r="DC97" i="3"/>
  <c r="DB97" i="3"/>
  <c r="DA97" i="3"/>
  <c r="CV97" i="3"/>
  <c r="CU97" i="3"/>
  <c r="CT97" i="3"/>
  <c r="CS97" i="3"/>
  <c r="CR97" i="3"/>
  <c r="CQ97" i="3"/>
  <c r="CP97" i="3"/>
  <c r="GJ97" i="3" s="1"/>
  <c r="GK97" i="3" s="1"/>
  <c r="CO97" i="3"/>
  <c r="DZ97" i="3" s="1"/>
  <c r="CN97" i="3"/>
  <c r="DY97" i="3" s="1"/>
  <c r="CM97" i="3"/>
  <c r="DX97" i="3" s="1"/>
  <c r="CL97" i="3"/>
  <c r="DW97" i="3" s="1"/>
  <c r="CG97" i="3" a="1"/>
  <c r="CG97" i="3" s="1"/>
  <c r="AW16" i="3"/>
  <c r="AV16" i="3"/>
  <c r="AX97" i="3" s="1"/>
  <c r="J16" i="3"/>
  <c r="G16" i="3"/>
  <c r="HX96" i="3" a="1"/>
  <c r="HX96" i="3" s="1"/>
  <c r="IW96" i="3" s="1"/>
  <c r="HW96" i="3" a="1"/>
  <c r="HW96" i="3" s="1"/>
  <c r="IV96" i="3" s="1"/>
  <c r="HV96" i="3" a="1"/>
  <c r="HV96" i="3" s="1"/>
  <c r="IU96" i="3" s="1"/>
  <c r="HU96" i="3" a="1"/>
  <c r="HU96" i="3" s="1"/>
  <c r="IT96" i="3" s="1"/>
  <c r="HT96" i="3" a="1"/>
  <c r="HT96" i="3" s="1"/>
  <c r="IS96" i="3" s="1"/>
  <c r="HS96" i="3" a="1"/>
  <c r="HS96" i="3" s="1"/>
  <c r="IR96" i="3" s="1"/>
  <c r="HR96" i="3" a="1"/>
  <c r="HR96" i="3" s="1"/>
  <c r="IQ96" i="3" s="1"/>
  <c r="HQ96" i="3" a="1"/>
  <c r="HQ96" i="3" s="1"/>
  <c r="IP96" i="3" s="1"/>
  <c r="HP96" i="3" a="1"/>
  <c r="HP96" i="3" s="1"/>
  <c r="IO96" i="3" s="1"/>
  <c r="HL96" i="3"/>
  <c r="HJ96" i="3"/>
  <c r="HH96" i="3"/>
  <c r="HI96" i="3" s="1"/>
  <c r="HB96" i="3"/>
  <c r="HA96" i="3"/>
  <c r="GZ96" i="3"/>
  <c r="GY96" i="3"/>
  <c r="GX96" i="3"/>
  <c r="GW96" i="3"/>
  <c r="GV96" i="3"/>
  <c r="GU96" i="3"/>
  <c r="GT96" i="3"/>
  <c r="HC96" i="3" s="1"/>
  <c r="GP96" i="3"/>
  <c r="GI96" i="3"/>
  <c r="GH96" i="3"/>
  <c r="GG96" i="3"/>
  <c r="GF96" i="3"/>
  <c r="GE96" i="3"/>
  <c r="GB96" i="3"/>
  <c r="GA96" i="3"/>
  <c r="FZ96" i="3"/>
  <c r="FY96" i="3"/>
  <c r="FW96" i="3"/>
  <c r="FV96" i="3"/>
  <c r="FU96" i="3"/>
  <c r="FT96" i="3"/>
  <c r="FS96" i="3"/>
  <c r="FR96" i="3"/>
  <c r="FQ96" i="3"/>
  <c r="FP96" i="3"/>
  <c r="FJ96" i="3"/>
  <c r="FM96" i="3" s="1"/>
  <c r="FI96" i="3"/>
  <c r="FL96" i="3" s="1"/>
  <c r="FH96" i="3"/>
  <c r="FK96" i="3" s="1"/>
  <c r="FG96" i="3"/>
  <c r="FF96" i="3"/>
  <c r="FE96" i="3"/>
  <c r="FO96" i="3" s="1"/>
  <c r="FD96" i="3"/>
  <c r="FB96" i="3"/>
  <c r="FA96" i="3"/>
  <c r="EZ96" i="3"/>
  <c r="EY96" i="3"/>
  <c r="EX96" i="3"/>
  <c r="EW96" i="3"/>
  <c r="EV96" i="3"/>
  <c r="EU96" i="3"/>
  <c r="ET96" i="3"/>
  <c r="ES96" i="3"/>
  <c r="ER96" i="3"/>
  <c r="EQ96" i="3"/>
  <c r="EP96" i="3"/>
  <c r="EO96" i="3"/>
  <c r="EN96" i="3"/>
  <c r="EM96" i="3"/>
  <c r="EL96" i="3"/>
  <c r="EK96" i="3"/>
  <c r="EJ96" i="3"/>
  <c r="EI96" i="3"/>
  <c r="EH96" i="3"/>
  <c r="EG96" i="3"/>
  <c r="EF96" i="3"/>
  <c r="EE96" i="3"/>
  <c r="ED96" i="3"/>
  <c r="EC96" i="3"/>
  <c r="EB96" i="3"/>
  <c r="EA96" i="3"/>
  <c r="DU96" i="3"/>
  <c r="DT96" i="3"/>
  <c r="DS96" i="3"/>
  <c r="DR96" i="3"/>
  <c r="DQ96" i="3"/>
  <c r="DP96" i="3"/>
  <c r="DO96" i="3"/>
  <c r="DN96" i="3"/>
  <c r="DK96" i="3"/>
  <c r="DJ96" i="3"/>
  <c r="DI96" i="3"/>
  <c r="DH96" i="3"/>
  <c r="DG96" i="3"/>
  <c r="DF96" i="3"/>
  <c r="DE96" i="3"/>
  <c r="DD96" i="3"/>
  <c r="DB96" i="3"/>
  <c r="DA96" i="3"/>
  <c r="CV96" i="3"/>
  <c r="CU96" i="3"/>
  <c r="CT96" i="3"/>
  <c r="CS96" i="3"/>
  <c r="GN96" i="3" s="1"/>
  <c r="CR96" i="3"/>
  <c r="GM96" i="3" s="1"/>
  <c r="CQ96" i="3"/>
  <c r="GL96" i="3" s="1"/>
  <c r="CP96" i="3"/>
  <c r="GJ96" i="3" s="1"/>
  <c r="GK96" i="3" s="1"/>
  <c r="CO96" i="3"/>
  <c r="DZ96" i="3" s="1"/>
  <c r="CN96" i="3"/>
  <c r="DY96" i="3" s="1"/>
  <c r="CM96" i="3"/>
  <c r="DX96" i="3" s="1"/>
  <c r="CL96" i="3"/>
  <c r="DW96" i="3" s="1"/>
  <c r="CG96" i="3" a="1"/>
  <c r="CG96" i="3" s="1"/>
  <c r="AW147" i="3"/>
  <c r="AV147" i="3"/>
  <c r="J147" i="3"/>
  <c r="G147" i="3"/>
  <c r="IT95" i="3"/>
  <c r="IS95" i="3"/>
  <c r="IM95" i="3"/>
  <c r="IL95" i="3"/>
  <c r="HX95" i="3"/>
  <c r="IW95" i="3" s="1"/>
  <c r="HX95" i="3" a="1"/>
  <c r="HW95" i="3" a="1"/>
  <c r="HW95" i="3" s="1"/>
  <c r="IV95" i="3" s="1"/>
  <c r="HV95" i="3"/>
  <c r="IU95" i="3" s="1"/>
  <c r="HV95" i="3" a="1"/>
  <c r="HU95" i="3"/>
  <c r="HU95" i="3" a="1"/>
  <c r="HT95" i="3"/>
  <c r="HT95" i="3" a="1"/>
  <c r="HS95" i="3" a="1"/>
  <c r="HS95" i="3" s="1"/>
  <c r="IR95" i="3" s="1"/>
  <c r="HR95" i="3"/>
  <c r="IQ95" i="3" s="1"/>
  <c r="HR95" i="3" a="1"/>
  <c r="HQ95" i="3" a="1"/>
  <c r="HQ95" i="3" s="1"/>
  <c r="IP95" i="3" s="1"/>
  <c r="HP95" i="3"/>
  <c r="IO95" i="3" s="1"/>
  <c r="HP95" i="3" a="1"/>
  <c r="HL95" i="3"/>
  <c r="HJ95" i="3"/>
  <c r="HH95" i="3"/>
  <c r="HB95" i="3"/>
  <c r="HA95" i="3"/>
  <c r="GZ95" i="3"/>
  <c r="GY95" i="3"/>
  <c r="GX95" i="3"/>
  <c r="GW95" i="3"/>
  <c r="GV95" i="3"/>
  <c r="GU95" i="3"/>
  <c r="GT95" i="3"/>
  <c r="HC95" i="3" s="1"/>
  <c r="GP95" i="3"/>
  <c r="GN95" i="3"/>
  <c r="GM95" i="3"/>
  <c r="GL95" i="3"/>
  <c r="GI95" i="3"/>
  <c r="GH95" i="3"/>
  <c r="GG95" i="3"/>
  <c r="GF95" i="3"/>
  <c r="GE95" i="3"/>
  <c r="GD95" i="3"/>
  <c r="GC95" i="3"/>
  <c r="GB95" i="3"/>
  <c r="GA95" i="3"/>
  <c r="FZ95" i="3"/>
  <c r="FY95" i="3"/>
  <c r="FX95" i="3"/>
  <c r="FW95" i="3"/>
  <c r="FV95" i="3"/>
  <c r="FU95" i="3"/>
  <c r="FT95" i="3"/>
  <c r="FS95" i="3"/>
  <c r="FR95" i="3"/>
  <c r="FQ95" i="3"/>
  <c r="FJ95" i="3"/>
  <c r="FM95" i="3" s="1"/>
  <c r="FI95" i="3"/>
  <c r="FH95" i="3"/>
  <c r="FK95" i="3" s="1"/>
  <c r="FG95" i="3"/>
  <c r="FO95" i="3" s="1"/>
  <c r="FF95" i="3"/>
  <c r="FL95" i="3" s="1"/>
  <c r="FE95" i="3"/>
  <c r="FD95" i="3"/>
  <c r="FC95" i="3"/>
  <c r="FB95" i="3"/>
  <c r="FA95" i="3"/>
  <c r="EZ95" i="3"/>
  <c r="EY95" i="3"/>
  <c r="EX95" i="3"/>
  <c r="EW95" i="3"/>
  <c r="EV95" i="3"/>
  <c r="EU95" i="3"/>
  <c r="ET95" i="3"/>
  <c r="ES95" i="3"/>
  <c r="ER95" i="3"/>
  <c r="EQ95" i="3"/>
  <c r="EP95" i="3"/>
  <c r="EO95" i="3"/>
  <c r="EN95" i="3"/>
  <c r="EM95" i="3"/>
  <c r="EL95" i="3"/>
  <c r="EK95" i="3"/>
  <c r="EJ95" i="3"/>
  <c r="EI95" i="3"/>
  <c r="EH95" i="3"/>
  <c r="EG95" i="3"/>
  <c r="EF95" i="3"/>
  <c r="EE95" i="3"/>
  <c r="ED95" i="3"/>
  <c r="EC95" i="3"/>
  <c r="EB95" i="3"/>
  <c r="EA95" i="3"/>
  <c r="DW95" i="3"/>
  <c r="DV95" i="3"/>
  <c r="DU95" i="3"/>
  <c r="DT95" i="3"/>
  <c r="DS95" i="3"/>
  <c r="DR95" i="3"/>
  <c r="DQ95" i="3"/>
  <c r="DP95" i="3"/>
  <c r="DO95" i="3"/>
  <c r="DN95" i="3"/>
  <c r="DM95" i="3" a="1"/>
  <c r="DM95" i="3" s="1"/>
  <c r="DL95" i="3"/>
  <c r="DK95" i="3"/>
  <c r="DJ95" i="3"/>
  <c r="DI95" i="3"/>
  <c r="DH95" i="3"/>
  <c r="DG95" i="3"/>
  <c r="DF95" i="3"/>
  <c r="DE95" i="3"/>
  <c r="DD95" i="3"/>
  <c r="DC95" i="3"/>
  <c r="DB95" i="3"/>
  <c r="DA95" i="3"/>
  <c r="CZ95" i="3"/>
  <c r="CY95" i="3"/>
  <c r="CV95" i="3"/>
  <c r="CU95" i="3"/>
  <c r="CT95" i="3"/>
  <c r="CS95" i="3"/>
  <c r="CR95" i="3"/>
  <c r="CQ95" i="3"/>
  <c r="CP95" i="3"/>
  <c r="GJ95" i="3" s="1"/>
  <c r="GK95" i="3" s="1"/>
  <c r="CO95" i="3"/>
  <c r="DZ95" i="3" s="1"/>
  <c r="CN95" i="3"/>
  <c r="DY95" i="3" s="1"/>
  <c r="CM95" i="3"/>
  <c r="DX95" i="3" s="1"/>
  <c r="CL95" i="3"/>
  <c r="CK95" i="3"/>
  <c r="CJ95" i="3"/>
  <c r="CI95" i="3"/>
  <c r="CX95" i="3" s="1"/>
  <c r="CG95" i="3"/>
  <c r="CH95" i="3" s="1"/>
  <c r="CW95" i="3" s="1"/>
  <c r="CG95" i="3" a="1"/>
  <c r="AW32" i="3"/>
  <c r="AV32" i="3"/>
  <c r="AX95" i="3" s="1"/>
  <c r="J32" i="3"/>
  <c r="HI95" i="3" s="1"/>
  <c r="G32" i="3"/>
  <c r="HX94" i="3" a="1"/>
  <c r="HX94" i="3" s="1"/>
  <c r="IW94" i="3" s="1"/>
  <c r="HW94" i="3" a="1"/>
  <c r="HW94" i="3" s="1"/>
  <c r="IV94" i="3" s="1"/>
  <c r="HV94" i="3" a="1"/>
  <c r="HV94" i="3" s="1"/>
  <c r="IU94" i="3" s="1"/>
  <c r="HU94" i="3" a="1"/>
  <c r="HU94" i="3" s="1"/>
  <c r="IT94" i="3" s="1"/>
  <c r="HT94" i="3" a="1"/>
  <c r="HT94" i="3" s="1"/>
  <c r="IS94" i="3" s="1"/>
  <c r="HS94" i="3" a="1"/>
  <c r="HS94" i="3" s="1"/>
  <c r="IR94" i="3" s="1"/>
  <c r="HR94" i="3" a="1"/>
  <c r="HR94" i="3" s="1"/>
  <c r="IQ94" i="3" s="1"/>
  <c r="HQ94" i="3" a="1"/>
  <c r="HQ94" i="3" s="1"/>
  <c r="IP94" i="3" s="1"/>
  <c r="HP94" i="3" a="1"/>
  <c r="HP94" i="3" s="1"/>
  <c r="IO94" i="3" s="1"/>
  <c r="HL94" i="3"/>
  <c r="HJ94" i="3"/>
  <c r="HH94" i="3"/>
  <c r="HI94" i="3" s="1"/>
  <c r="HB94" i="3"/>
  <c r="HA94" i="3"/>
  <c r="GZ94" i="3"/>
  <c r="GY94" i="3"/>
  <c r="GX94" i="3"/>
  <c r="GW94" i="3"/>
  <c r="GV94" i="3"/>
  <c r="GU94" i="3"/>
  <c r="GT94" i="3"/>
  <c r="GP94" i="3"/>
  <c r="GI94" i="3"/>
  <c r="GH94" i="3"/>
  <c r="GG94" i="3"/>
  <c r="GF94" i="3"/>
  <c r="GE94" i="3"/>
  <c r="GB94" i="3"/>
  <c r="GA94" i="3"/>
  <c r="FZ94" i="3"/>
  <c r="FY94" i="3"/>
  <c r="FW94" i="3"/>
  <c r="FV94" i="3"/>
  <c r="FU94" i="3"/>
  <c r="FT94" i="3"/>
  <c r="FS94" i="3"/>
  <c r="FR94" i="3"/>
  <c r="FQ94" i="3"/>
  <c r="FP94" i="3"/>
  <c r="FJ94" i="3"/>
  <c r="FM94" i="3" s="1"/>
  <c r="FI94" i="3"/>
  <c r="FL94" i="3" s="1"/>
  <c r="FH94" i="3"/>
  <c r="FK94" i="3" s="1"/>
  <c r="FG94" i="3"/>
  <c r="FF94" i="3"/>
  <c r="FE94" i="3"/>
  <c r="FO94" i="3" s="1"/>
  <c r="FD94" i="3"/>
  <c r="FB94" i="3"/>
  <c r="FA94" i="3"/>
  <c r="EZ94" i="3"/>
  <c r="EY94" i="3"/>
  <c r="EX94" i="3"/>
  <c r="EW94" i="3"/>
  <c r="EV94" i="3"/>
  <c r="EU94" i="3"/>
  <c r="ET94" i="3"/>
  <c r="ES94" i="3"/>
  <c r="ER94" i="3"/>
  <c r="EQ94" i="3"/>
  <c r="EP94" i="3"/>
  <c r="EO94" i="3"/>
  <c r="EN94" i="3"/>
  <c r="EM94" i="3"/>
  <c r="EL94" i="3"/>
  <c r="EK94" i="3"/>
  <c r="EJ94" i="3"/>
  <c r="EI94" i="3"/>
  <c r="EH94" i="3"/>
  <c r="EG94" i="3"/>
  <c r="EF94" i="3"/>
  <c r="EE94" i="3"/>
  <c r="ED94" i="3"/>
  <c r="EC94" i="3"/>
  <c r="EB94" i="3"/>
  <c r="EA94" i="3"/>
  <c r="DW94" i="3"/>
  <c r="DU94" i="3"/>
  <c r="DT94" i="3"/>
  <c r="DS94" i="3"/>
  <c r="DR94" i="3"/>
  <c r="DQ94" i="3"/>
  <c r="DP94" i="3"/>
  <c r="DO94" i="3"/>
  <c r="DN94" i="3"/>
  <c r="DK94" i="3"/>
  <c r="DJ94" i="3"/>
  <c r="DI94" i="3"/>
  <c r="DH94" i="3"/>
  <c r="DG94" i="3"/>
  <c r="DF94" i="3"/>
  <c r="DE94" i="3"/>
  <c r="DD94" i="3"/>
  <c r="DB94" i="3"/>
  <c r="DA94" i="3"/>
  <c r="CV94" i="3"/>
  <c r="CU94" i="3"/>
  <c r="CT94" i="3"/>
  <c r="CS94" i="3"/>
  <c r="GN94" i="3" s="1"/>
  <c r="CR94" i="3"/>
  <c r="GM94" i="3" s="1"/>
  <c r="CQ94" i="3"/>
  <c r="GL94" i="3" s="1"/>
  <c r="CP94" i="3"/>
  <c r="GJ94" i="3" s="1"/>
  <c r="GK94" i="3" s="1"/>
  <c r="CO94" i="3"/>
  <c r="DZ94" i="3" s="1"/>
  <c r="CN94" i="3"/>
  <c r="DY94" i="3" s="1"/>
  <c r="CM94" i="3"/>
  <c r="DX94" i="3" s="1"/>
  <c r="CL94" i="3"/>
  <c r="CG94" i="3" a="1"/>
  <c r="CG94" i="3" s="1"/>
  <c r="AW146" i="3"/>
  <c r="AV146" i="3"/>
  <c r="AX146" i="3" s="1"/>
  <c r="J146" i="3"/>
  <c r="G146" i="3"/>
  <c r="IW93" i="3"/>
  <c r="IS93" i="3"/>
  <c r="HX93" i="3" a="1"/>
  <c r="HX93" i="3" s="1"/>
  <c r="HW93" i="3" a="1"/>
  <c r="HW93" i="3" s="1"/>
  <c r="IV93" i="3" s="1"/>
  <c r="HV93" i="3" a="1"/>
  <c r="HV93" i="3" s="1"/>
  <c r="IU93" i="3" s="1"/>
  <c r="HU93" i="3" a="1"/>
  <c r="HU93" i="3" s="1"/>
  <c r="IT93" i="3" s="1"/>
  <c r="HT93" i="3" a="1"/>
  <c r="HT93" i="3" s="1"/>
  <c r="HS93" i="3" a="1"/>
  <c r="HS93" i="3" s="1"/>
  <c r="IR93" i="3" s="1"/>
  <c r="HR93" i="3" a="1"/>
  <c r="HR93" i="3" s="1"/>
  <c r="IQ93" i="3" s="1"/>
  <c r="HQ93" i="3" a="1"/>
  <c r="HQ93" i="3" s="1"/>
  <c r="IP93" i="3" s="1"/>
  <c r="HP93" i="3" a="1"/>
  <c r="HP93" i="3" s="1"/>
  <c r="IO93" i="3" s="1"/>
  <c r="HL93" i="3"/>
  <c r="HJ93" i="3"/>
  <c r="HH93" i="3"/>
  <c r="HB93" i="3"/>
  <c r="HA93" i="3"/>
  <c r="GZ93" i="3"/>
  <c r="GY93" i="3"/>
  <c r="GX93" i="3"/>
  <c r="GW93" i="3"/>
  <c r="GV93" i="3"/>
  <c r="GU93" i="3"/>
  <c r="GT93" i="3"/>
  <c r="HC93" i="3" s="1"/>
  <c r="GP93" i="3"/>
  <c r="GI93" i="3"/>
  <c r="GH93" i="3"/>
  <c r="GG93" i="3"/>
  <c r="GF93" i="3"/>
  <c r="GE93" i="3"/>
  <c r="GB93" i="3"/>
  <c r="GA93" i="3"/>
  <c r="FZ93" i="3"/>
  <c r="FY93" i="3"/>
  <c r="FW93" i="3"/>
  <c r="FV93" i="3"/>
  <c r="FU93" i="3"/>
  <c r="FT93" i="3"/>
  <c r="FS93" i="3"/>
  <c r="FR93" i="3"/>
  <c r="FQ93" i="3"/>
  <c r="FP93" i="3"/>
  <c r="FO93" i="3"/>
  <c r="FN93" i="3"/>
  <c r="FK93" i="3"/>
  <c r="FJ93" i="3"/>
  <c r="FM93" i="3" s="1"/>
  <c r="FI93" i="3"/>
  <c r="FH93" i="3"/>
  <c r="FG93" i="3"/>
  <c r="FF93" i="3"/>
  <c r="FL93" i="3" s="1"/>
  <c r="FE93" i="3"/>
  <c r="FD93" i="3"/>
  <c r="FB93" i="3"/>
  <c r="FA93" i="3"/>
  <c r="EZ93" i="3"/>
  <c r="EY93" i="3"/>
  <c r="EX93" i="3"/>
  <c r="EW93" i="3"/>
  <c r="EV93" i="3"/>
  <c r="EU93" i="3"/>
  <c r="ET93" i="3"/>
  <c r="ES93" i="3"/>
  <c r="ER93" i="3"/>
  <c r="EQ93" i="3"/>
  <c r="EP93" i="3"/>
  <c r="EO93" i="3"/>
  <c r="EN93" i="3"/>
  <c r="EM93" i="3"/>
  <c r="EL93" i="3"/>
  <c r="EK93" i="3"/>
  <c r="EJ93" i="3"/>
  <c r="EI93" i="3"/>
  <c r="EH93" i="3"/>
  <c r="EG93" i="3"/>
  <c r="EF93" i="3"/>
  <c r="EE93" i="3"/>
  <c r="ED93" i="3"/>
  <c r="EC93" i="3"/>
  <c r="EB93" i="3"/>
  <c r="EA93" i="3"/>
  <c r="DY93" i="3"/>
  <c r="DU93" i="3"/>
  <c r="DT93" i="3"/>
  <c r="DS93" i="3"/>
  <c r="DR93" i="3"/>
  <c r="DQ93" i="3"/>
  <c r="DP93" i="3"/>
  <c r="DO93" i="3"/>
  <c r="DN93" i="3"/>
  <c r="DK93" i="3"/>
  <c r="DJ93" i="3"/>
  <c r="DI93" i="3"/>
  <c r="DH93" i="3"/>
  <c r="DG93" i="3"/>
  <c r="DF93" i="3"/>
  <c r="DE93" i="3"/>
  <c r="DD93" i="3"/>
  <c r="DB93" i="3"/>
  <c r="DA93" i="3"/>
  <c r="CV93" i="3"/>
  <c r="CU93" i="3"/>
  <c r="CT93" i="3"/>
  <c r="CS93" i="3"/>
  <c r="GN93" i="3" s="1"/>
  <c r="CR93" i="3"/>
  <c r="GM93" i="3" s="1"/>
  <c r="CQ93" i="3"/>
  <c r="GL93" i="3" s="1"/>
  <c r="CP93" i="3"/>
  <c r="GJ93" i="3" s="1"/>
  <c r="GK93" i="3" s="1"/>
  <c r="CO93" i="3"/>
  <c r="DZ93" i="3" s="1"/>
  <c r="CN93" i="3"/>
  <c r="CM93" i="3"/>
  <c r="DX93" i="3" s="1"/>
  <c r="CL93" i="3"/>
  <c r="DW93" i="3" s="1"/>
  <c r="CG93" i="3" a="1"/>
  <c r="CG93" i="3" s="1"/>
  <c r="AW145" i="3"/>
  <c r="AV145" i="3"/>
  <c r="J145" i="3"/>
  <c r="G145" i="3"/>
  <c r="IQ92" i="3"/>
  <c r="IL92" i="3"/>
  <c r="HX92" i="3"/>
  <c r="IW92" i="3" s="1"/>
  <c r="HX92" i="3" a="1"/>
  <c r="HW92" i="3"/>
  <c r="IV92" i="3" s="1"/>
  <c r="HW92" i="3" a="1"/>
  <c r="HV92" i="3" a="1"/>
  <c r="HV92" i="3" s="1"/>
  <c r="IU92" i="3" s="1"/>
  <c r="HU92" i="3"/>
  <c r="IT92" i="3" s="1"/>
  <c r="HU92" i="3" a="1"/>
  <c r="HT92" i="3" a="1"/>
  <c r="HT92" i="3" s="1"/>
  <c r="IS92" i="3" s="1"/>
  <c r="HS92" i="3"/>
  <c r="IR92" i="3" s="1"/>
  <c r="HS92" i="3" a="1"/>
  <c r="HR92" i="3"/>
  <c r="HR92" i="3" a="1"/>
  <c r="HQ92" i="3"/>
  <c r="IP92" i="3" s="1"/>
  <c r="HQ92" i="3" a="1"/>
  <c r="HP92" i="3" a="1"/>
  <c r="HP92" i="3" s="1"/>
  <c r="IO92" i="3" s="1"/>
  <c r="HL92" i="3"/>
  <c r="HJ92" i="3"/>
  <c r="HI92" i="3"/>
  <c r="HH92" i="3"/>
  <c r="HB92" i="3"/>
  <c r="HA92" i="3"/>
  <c r="GZ92" i="3"/>
  <c r="GY92" i="3"/>
  <c r="GX92" i="3"/>
  <c r="GW92" i="3"/>
  <c r="GV92" i="3"/>
  <c r="GU92" i="3"/>
  <c r="GT92" i="3"/>
  <c r="GP92" i="3"/>
  <c r="GL92" i="3"/>
  <c r="GJ92" i="3"/>
  <c r="GK92" i="3" s="1"/>
  <c r="GI92" i="3"/>
  <c r="GH92" i="3"/>
  <c r="GG92" i="3"/>
  <c r="GF92" i="3"/>
  <c r="GE92" i="3"/>
  <c r="GD92" i="3"/>
  <c r="GC92" i="3"/>
  <c r="GB92" i="3"/>
  <c r="GA92" i="3"/>
  <c r="FZ92" i="3"/>
  <c r="FY92" i="3"/>
  <c r="FX92" i="3"/>
  <c r="FW92" i="3"/>
  <c r="FV92" i="3"/>
  <c r="FU92" i="3"/>
  <c r="FT92" i="3"/>
  <c r="FS92" i="3"/>
  <c r="FR92" i="3"/>
  <c r="FQ92" i="3"/>
  <c r="FN92" i="3"/>
  <c r="FM92" i="3"/>
  <c r="FL92" i="3"/>
  <c r="FJ92" i="3"/>
  <c r="FI92" i="3"/>
  <c r="FH92" i="3"/>
  <c r="FK92" i="3" s="1"/>
  <c r="FG92" i="3"/>
  <c r="FF92" i="3"/>
  <c r="FP92" i="3" s="1"/>
  <c r="FE92" i="3"/>
  <c r="FO92" i="3" s="1"/>
  <c r="FD92" i="3"/>
  <c r="FC92" i="3"/>
  <c r="FB92" i="3"/>
  <c r="FA92" i="3"/>
  <c r="EZ92" i="3"/>
  <c r="EY92" i="3"/>
  <c r="EX92" i="3"/>
  <c r="EW92" i="3"/>
  <c r="EV92" i="3"/>
  <c r="EU92" i="3"/>
  <c r="ET92" i="3"/>
  <c r="ES92" i="3"/>
  <c r="ER92" i="3"/>
  <c r="EQ92" i="3"/>
  <c r="EP92" i="3"/>
  <c r="EO92" i="3"/>
  <c r="EN92" i="3"/>
  <c r="EM92" i="3"/>
  <c r="EL92" i="3"/>
  <c r="EK92" i="3"/>
  <c r="EJ92" i="3"/>
  <c r="EI92" i="3"/>
  <c r="EH92" i="3"/>
  <c r="EG92" i="3"/>
  <c r="EF92" i="3"/>
  <c r="EE92" i="3"/>
  <c r="ED92" i="3"/>
  <c r="EC92" i="3"/>
  <c r="EB92" i="3"/>
  <c r="EA92" i="3"/>
  <c r="DY92" i="3"/>
  <c r="DV92" i="3"/>
  <c r="DU92" i="3"/>
  <c r="DT92" i="3"/>
  <c r="DS92" i="3"/>
  <c r="DR92" i="3"/>
  <c r="DQ92" i="3"/>
  <c r="DP92" i="3"/>
  <c r="DO92" i="3"/>
  <c r="DN92" i="3"/>
  <c r="DK92" i="3"/>
  <c r="DJ92" i="3"/>
  <c r="DI92" i="3"/>
  <c r="DH92" i="3"/>
  <c r="DG92" i="3"/>
  <c r="DF92" i="3"/>
  <c r="DE92" i="3"/>
  <c r="DD92" i="3"/>
  <c r="DC92" i="3"/>
  <c r="DB92" i="3"/>
  <c r="DA92" i="3"/>
  <c r="CV92" i="3"/>
  <c r="CU92" i="3"/>
  <c r="CT92" i="3"/>
  <c r="CS92" i="3"/>
  <c r="GN92" i="3" s="1"/>
  <c r="CR92" i="3"/>
  <c r="GM92" i="3" s="1"/>
  <c r="CQ92" i="3"/>
  <c r="CP92" i="3"/>
  <c r="CO92" i="3"/>
  <c r="DZ92" i="3" s="1"/>
  <c r="CN92" i="3"/>
  <c r="CM92" i="3"/>
  <c r="DX92" i="3" s="1"/>
  <c r="CL92" i="3"/>
  <c r="DW92" i="3" s="1"/>
  <c r="CG92" i="3"/>
  <c r="IM92" i="3" s="1"/>
  <c r="CG92" i="3" a="1"/>
  <c r="AW144" i="3"/>
  <c r="AV144" i="3"/>
  <c r="J144" i="3"/>
  <c r="G144" i="3"/>
  <c r="IT91" i="3"/>
  <c r="IR91" i="3"/>
  <c r="IL91" i="3"/>
  <c r="HX91" i="3" a="1"/>
  <c r="HX91" i="3" s="1"/>
  <c r="IW91" i="3" s="1"/>
  <c r="HW91" i="3" a="1"/>
  <c r="HW91" i="3" s="1"/>
  <c r="IV91" i="3" s="1"/>
  <c r="HV91" i="3" a="1"/>
  <c r="HV91" i="3" s="1"/>
  <c r="IU91" i="3" s="1"/>
  <c r="HU91" i="3"/>
  <c r="HU91" i="3" a="1"/>
  <c r="HT91" i="3" a="1"/>
  <c r="HT91" i="3" s="1"/>
  <c r="IS91" i="3" s="1"/>
  <c r="HS91" i="3" a="1"/>
  <c r="HS91" i="3" s="1"/>
  <c r="HR91" i="3" a="1"/>
  <c r="HR91" i="3" s="1"/>
  <c r="IQ91" i="3" s="1"/>
  <c r="HQ91" i="3" a="1"/>
  <c r="HQ91" i="3" s="1"/>
  <c r="IP91" i="3" s="1"/>
  <c r="HP91" i="3"/>
  <c r="IO91" i="3" s="1"/>
  <c r="HP91" i="3" a="1"/>
  <c r="HL91" i="3"/>
  <c r="HJ91" i="3"/>
  <c r="HH91" i="3"/>
  <c r="HB91" i="3"/>
  <c r="HA91" i="3"/>
  <c r="GZ91" i="3"/>
  <c r="GY91" i="3"/>
  <c r="GX91" i="3"/>
  <c r="GW91" i="3"/>
  <c r="GV91" i="3"/>
  <c r="GU91" i="3"/>
  <c r="GT91" i="3"/>
  <c r="GP91" i="3"/>
  <c r="GM91" i="3"/>
  <c r="GL91" i="3"/>
  <c r="GK91" i="3"/>
  <c r="GI91" i="3"/>
  <c r="GH91" i="3"/>
  <c r="GG91" i="3"/>
  <c r="GF91" i="3"/>
  <c r="GE91" i="3"/>
  <c r="GD91" i="3"/>
  <c r="GC91" i="3"/>
  <c r="GB91" i="3"/>
  <c r="GA91" i="3"/>
  <c r="FZ91" i="3"/>
  <c r="FY91" i="3"/>
  <c r="FX91" i="3"/>
  <c r="FW91" i="3"/>
  <c r="FV91" i="3"/>
  <c r="FU91" i="3"/>
  <c r="FT91" i="3"/>
  <c r="FS91" i="3"/>
  <c r="FR91" i="3"/>
  <c r="FQ91" i="3"/>
  <c r="FO91" i="3"/>
  <c r="FN91" i="3"/>
  <c r="FM91" i="3"/>
  <c r="FK91" i="3"/>
  <c r="FJ91" i="3"/>
  <c r="FI91" i="3"/>
  <c r="FL91" i="3" s="1"/>
  <c r="FH91" i="3"/>
  <c r="FG91" i="3"/>
  <c r="FF91" i="3"/>
  <c r="FP91" i="3" s="1"/>
  <c r="FE91" i="3"/>
  <c r="FD91" i="3"/>
  <c r="FC91" i="3"/>
  <c r="FB91" i="3"/>
  <c r="FA91" i="3"/>
  <c r="EZ91" i="3"/>
  <c r="EY91" i="3"/>
  <c r="EX91" i="3"/>
  <c r="EW91" i="3"/>
  <c r="EV91" i="3"/>
  <c r="EU91" i="3"/>
  <c r="ET91" i="3"/>
  <c r="ES91" i="3"/>
  <c r="ER91" i="3"/>
  <c r="EQ91" i="3"/>
  <c r="EP91" i="3"/>
  <c r="EO91" i="3"/>
  <c r="EN91" i="3"/>
  <c r="EM91" i="3"/>
  <c r="EL91" i="3"/>
  <c r="EK91" i="3"/>
  <c r="EJ91" i="3"/>
  <c r="EI91" i="3"/>
  <c r="EH91" i="3"/>
  <c r="EG91" i="3"/>
  <c r="EF91" i="3"/>
  <c r="EE91" i="3"/>
  <c r="ED91" i="3"/>
  <c r="EC91" i="3"/>
  <c r="EB91" i="3"/>
  <c r="EA91" i="3"/>
  <c r="DZ91" i="3"/>
  <c r="DW91" i="3"/>
  <c r="DV91" i="3"/>
  <c r="DU91" i="3"/>
  <c r="DT91" i="3"/>
  <c r="DS91" i="3"/>
  <c r="DR91" i="3"/>
  <c r="DQ91" i="3"/>
  <c r="DP91" i="3"/>
  <c r="DO91" i="3"/>
  <c r="DN91" i="3"/>
  <c r="DK91" i="3"/>
  <c r="DJ91" i="3"/>
  <c r="DI91" i="3"/>
  <c r="DH91" i="3"/>
  <c r="DG91" i="3"/>
  <c r="DF91" i="3"/>
  <c r="DE91" i="3"/>
  <c r="DD91" i="3"/>
  <c r="DC91" i="3"/>
  <c r="DB91" i="3"/>
  <c r="DA91" i="3"/>
  <c r="CV91" i="3"/>
  <c r="CU91" i="3"/>
  <c r="CT91" i="3"/>
  <c r="CS91" i="3"/>
  <c r="GN91" i="3" s="1"/>
  <c r="CR91" i="3"/>
  <c r="CQ91" i="3"/>
  <c r="CP91" i="3"/>
  <c r="GJ91" i="3" s="1"/>
  <c r="CO91" i="3"/>
  <c r="CN91" i="3"/>
  <c r="DY91" i="3" s="1"/>
  <c r="CM91" i="3"/>
  <c r="DX91" i="3" s="1"/>
  <c r="CL91" i="3"/>
  <c r="CI91" i="3"/>
  <c r="CX91" i="3" s="1"/>
  <c r="CH91" i="3"/>
  <c r="CW91" i="3" s="1"/>
  <c r="CG91" i="3" a="1"/>
  <c r="CG91" i="3" s="1"/>
  <c r="AW143" i="3"/>
  <c r="AV143" i="3"/>
  <c r="AX143" i="3" s="1"/>
  <c r="J143" i="3"/>
  <c r="G143" i="3"/>
  <c r="IT90" i="3"/>
  <c r="IS90" i="3"/>
  <c r="IQ90" i="3"/>
  <c r="IL90" i="3"/>
  <c r="HX90" i="3"/>
  <c r="IW90" i="3" s="1"/>
  <c r="HX90" i="3" a="1"/>
  <c r="HW90" i="3" a="1"/>
  <c r="HW90" i="3" s="1"/>
  <c r="IV90" i="3" s="1"/>
  <c r="HV90" i="3"/>
  <c r="IU90" i="3" s="1"/>
  <c r="HV90" i="3" a="1"/>
  <c r="HU90" i="3" a="1"/>
  <c r="HU90" i="3" s="1"/>
  <c r="HT90" i="3"/>
  <c r="HT90" i="3" a="1"/>
  <c r="HS90" i="3"/>
  <c r="IR90" i="3" s="1"/>
  <c r="HS90" i="3" a="1"/>
  <c r="HR90" i="3"/>
  <c r="HR90" i="3" a="1"/>
  <c r="HQ90" i="3" a="1"/>
  <c r="HQ90" i="3" s="1"/>
  <c r="IP90" i="3" s="1"/>
  <c r="HP90" i="3"/>
  <c r="IO90" i="3" s="1"/>
  <c r="HP90" i="3" a="1"/>
  <c r="HL90" i="3"/>
  <c r="HJ90" i="3"/>
  <c r="HH90" i="3"/>
  <c r="HB90" i="3"/>
  <c r="HA90" i="3"/>
  <c r="GZ90" i="3"/>
  <c r="GY90" i="3"/>
  <c r="GX90" i="3"/>
  <c r="GW90" i="3"/>
  <c r="HC90" i="3" s="1"/>
  <c r="GV90" i="3"/>
  <c r="GU90" i="3"/>
  <c r="GT90" i="3"/>
  <c r="GP90" i="3"/>
  <c r="GJ90" i="3"/>
  <c r="GK90" i="3" s="1"/>
  <c r="GI90" i="3"/>
  <c r="GH90" i="3"/>
  <c r="GG90" i="3"/>
  <c r="GF90" i="3"/>
  <c r="GE90" i="3"/>
  <c r="GD90" i="3"/>
  <c r="GC90" i="3"/>
  <c r="GB90" i="3"/>
  <c r="GA90" i="3"/>
  <c r="FZ90" i="3"/>
  <c r="FY90" i="3"/>
  <c r="FX90" i="3"/>
  <c r="FW90" i="3"/>
  <c r="FV90" i="3"/>
  <c r="FU90" i="3"/>
  <c r="FT90" i="3"/>
  <c r="FS90" i="3"/>
  <c r="FR90" i="3"/>
  <c r="FQ90" i="3"/>
  <c r="FP90" i="3"/>
  <c r="FO90" i="3"/>
  <c r="FN90" i="3"/>
  <c r="FL90" i="3"/>
  <c r="FK90" i="3"/>
  <c r="FJ90" i="3"/>
  <c r="FM90" i="3" s="1"/>
  <c r="FI90" i="3"/>
  <c r="FH90" i="3"/>
  <c r="FG90" i="3"/>
  <c r="FF90" i="3"/>
  <c r="FE90" i="3"/>
  <c r="FD90" i="3"/>
  <c r="FC90" i="3"/>
  <c r="FB90" i="3"/>
  <c r="FA90" i="3"/>
  <c r="EZ90" i="3"/>
  <c r="EY90" i="3"/>
  <c r="EX90" i="3"/>
  <c r="EW90" i="3"/>
  <c r="EV90" i="3"/>
  <c r="EU90" i="3"/>
  <c r="ET90" i="3"/>
  <c r="ES90" i="3"/>
  <c r="ER90" i="3"/>
  <c r="EQ90" i="3"/>
  <c r="EP90" i="3"/>
  <c r="EO90" i="3"/>
  <c r="EN90" i="3"/>
  <c r="EM90" i="3"/>
  <c r="EL90" i="3"/>
  <c r="EK90" i="3"/>
  <c r="EJ90" i="3"/>
  <c r="EI90" i="3"/>
  <c r="EH90" i="3"/>
  <c r="EG90" i="3"/>
  <c r="EF90" i="3"/>
  <c r="EE90" i="3"/>
  <c r="ED90" i="3"/>
  <c r="EC90" i="3"/>
  <c r="EB90" i="3"/>
  <c r="EA90" i="3"/>
  <c r="DX90" i="3"/>
  <c r="DV90" i="3"/>
  <c r="DU90" i="3"/>
  <c r="DT90" i="3"/>
  <c r="DS90" i="3"/>
  <c r="DR90" i="3"/>
  <c r="DQ90" i="3"/>
  <c r="DP90" i="3"/>
  <c r="DO90" i="3"/>
  <c r="DN90" i="3"/>
  <c r="DK90" i="3"/>
  <c r="DJ90" i="3"/>
  <c r="DI90" i="3"/>
  <c r="DH90" i="3"/>
  <c r="DG90" i="3"/>
  <c r="DF90" i="3"/>
  <c r="DE90" i="3"/>
  <c r="DD90" i="3"/>
  <c r="DC90" i="3"/>
  <c r="DB90" i="3"/>
  <c r="DA90" i="3"/>
  <c r="CV90" i="3"/>
  <c r="CU90" i="3"/>
  <c r="CT90" i="3"/>
  <c r="CS90" i="3"/>
  <c r="GN90" i="3" s="1"/>
  <c r="CR90" i="3"/>
  <c r="GM90" i="3" s="1"/>
  <c r="CQ90" i="3"/>
  <c r="GL90" i="3" s="1"/>
  <c r="CP90" i="3"/>
  <c r="CO90" i="3"/>
  <c r="DZ90" i="3" s="1"/>
  <c r="CN90" i="3"/>
  <c r="DY90" i="3" s="1"/>
  <c r="CM90" i="3"/>
  <c r="CL90" i="3"/>
  <c r="DW90" i="3" s="1"/>
  <c r="CJ90" i="3"/>
  <c r="CY90" i="3" s="1"/>
  <c r="CI90" i="3"/>
  <c r="CX90" i="3" s="1"/>
  <c r="CG90" i="3" a="1"/>
  <c r="CG90" i="3" s="1"/>
  <c r="AW142" i="3"/>
  <c r="AV142" i="3"/>
  <c r="J142" i="3"/>
  <c r="HI90" i="3" s="1"/>
  <c r="G142" i="3"/>
  <c r="IU89" i="3"/>
  <c r="IL89" i="3"/>
  <c r="HX89" i="3" a="1"/>
  <c r="HX89" i="3" s="1"/>
  <c r="IW89" i="3" s="1"/>
  <c r="HW89" i="3"/>
  <c r="IV89" i="3" s="1"/>
  <c r="HW89" i="3" a="1"/>
  <c r="HV89" i="3" a="1"/>
  <c r="HV89" i="3" s="1"/>
  <c r="HU89" i="3" a="1"/>
  <c r="HU89" i="3" s="1"/>
  <c r="IT89" i="3" s="1"/>
  <c r="HT89" i="3" a="1"/>
  <c r="HT89" i="3" s="1"/>
  <c r="IS89" i="3" s="1"/>
  <c r="HS89" i="3" a="1"/>
  <c r="HS89" i="3" s="1"/>
  <c r="IR89" i="3" s="1"/>
  <c r="HR89" i="3" a="1"/>
  <c r="HR89" i="3" s="1"/>
  <c r="IQ89" i="3" s="1"/>
  <c r="HQ89" i="3"/>
  <c r="IP89" i="3" s="1"/>
  <c r="HQ89" i="3" a="1"/>
  <c r="HP89" i="3" a="1"/>
  <c r="HP89" i="3" s="1"/>
  <c r="IO89" i="3" s="1"/>
  <c r="HL89" i="3"/>
  <c r="HJ89" i="3"/>
  <c r="HH89" i="3"/>
  <c r="HB89" i="3"/>
  <c r="HA89" i="3"/>
  <c r="GZ89" i="3"/>
  <c r="GY89" i="3"/>
  <c r="GX89" i="3"/>
  <c r="HC89" i="3" s="1"/>
  <c r="GW89" i="3"/>
  <c r="GV89" i="3"/>
  <c r="GU89" i="3"/>
  <c r="GT89" i="3"/>
  <c r="GP89" i="3"/>
  <c r="GN89" i="3"/>
  <c r="GI89" i="3"/>
  <c r="GH89" i="3"/>
  <c r="GG89" i="3"/>
  <c r="GF89" i="3"/>
  <c r="GE89" i="3"/>
  <c r="GD89" i="3"/>
  <c r="GC89" i="3"/>
  <c r="GB89" i="3"/>
  <c r="GA89" i="3"/>
  <c r="FZ89" i="3"/>
  <c r="FY89" i="3"/>
  <c r="FX89" i="3"/>
  <c r="FW89" i="3"/>
  <c r="FV89" i="3"/>
  <c r="FU89" i="3"/>
  <c r="FT89" i="3"/>
  <c r="FS89" i="3"/>
  <c r="FR89" i="3"/>
  <c r="FQ89" i="3"/>
  <c r="FP89" i="3"/>
  <c r="FO89" i="3"/>
  <c r="FM89" i="3"/>
  <c r="FL89" i="3"/>
  <c r="FK89" i="3"/>
  <c r="FJ89" i="3"/>
  <c r="FI89" i="3"/>
  <c r="FH89" i="3"/>
  <c r="FG89" i="3"/>
  <c r="FF89" i="3"/>
  <c r="FE89" i="3"/>
  <c r="FN89" i="3" s="1"/>
  <c r="FD89" i="3"/>
  <c r="FC89" i="3"/>
  <c r="FB89" i="3"/>
  <c r="FA89" i="3"/>
  <c r="EZ89" i="3"/>
  <c r="EY89" i="3"/>
  <c r="EX89" i="3"/>
  <c r="EW89" i="3"/>
  <c r="EV89" i="3"/>
  <c r="EU89" i="3"/>
  <c r="ET89" i="3"/>
  <c r="ES89" i="3"/>
  <c r="ER89" i="3"/>
  <c r="EQ89" i="3"/>
  <c r="EP89" i="3"/>
  <c r="EO89" i="3"/>
  <c r="EN89" i="3"/>
  <c r="EM89" i="3"/>
  <c r="EL89" i="3"/>
  <c r="EK89" i="3"/>
  <c r="EJ89" i="3"/>
  <c r="EI89" i="3"/>
  <c r="EH89" i="3"/>
  <c r="EG89" i="3"/>
  <c r="EF89" i="3"/>
  <c r="EE89" i="3"/>
  <c r="ED89" i="3"/>
  <c r="EC89" i="3"/>
  <c r="EB89" i="3"/>
  <c r="EA89" i="3"/>
  <c r="DY89" i="3"/>
  <c r="DX89" i="3"/>
  <c r="DV89" i="3"/>
  <c r="DU89" i="3"/>
  <c r="DT89" i="3"/>
  <c r="DS89" i="3"/>
  <c r="DR89" i="3"/>
  <c r="DQ89" i="3"/>
  <c r="DP89" i="3"/>
  <c r="DO89" i="3"/>
  <c r="DN89" i="3"/>
  <c r="DK89" i="3"/>
  <c r="DJ89" i="3"/>
  <c r="DI89" i="3"/>
  <c r="DH89" i="3"/>
  <c r="DG89" i="3"/>
  <c r="DF89" i="3"/>
  <c r="DE89" i="3"/>
  <c r="DD89" i="3"/>
  <c r="DC89" i="3"/>
  <c r="DB89" i="3"/>
  <c r="DA89" i="3"/>
  <c r="CV89" i="3"/>
  <c r="CU89" i="3"/>
  <c r="CT89" i="3"/>
  <c r="CS89" i="3"/>
  <c r="CR89" i="3"/>
  <c r="GM89" i="3" s="1"/>
  <c r="CQ89" i="3"/>
  <c r="GL89" i="3" s="1"/>
  <c r="CP89" i="3"/>
  <c r="GJ89" i="3" s="1"/>
  <c r="GK89" i="3" s="1"/>
  <c r="CO89" i="3"/>
  <c r="DZ89" i="3" s="1"/>
  <c r="CN89" i="3"/>
  <c r="CM89" i="3"/>
  <c r="CL89" i="3"/>
  <c r="DW89" i="3" s="1"/>
  <c r="CG89" i="3" a="1"/>
  <c r="CG89" i="3" s="1"/>
  <c r="AW141" i="3"/>
  <c r="AV141" i="3"/>
  <c r="J141" i="3"/>
  <c r="HI89" i="3" s="1"/>
  <c r="G141" i="3"/>
  <c r="IS88" i="3"/>
  <c r="IR88" i="3"/>
  <c r="IL88" i="3"/>
  <c r="HX88" i="3" a="1"/>
  <c r="HX88" i="3" s="1"/>
  <c r="IW88" i="3" s="1"/>
  <c r="HW88" i="3"/>
  <c r="IV88" i="3" s="1"/>
  <c r="HW88" i="3" a="1"/>
  <c r="HV88" i="3" a="1"/>
  <c r="HV88" i="3" s="1"/>
  <c r="IU88" i="3" s="1"/>
  <c r="HU88" i="3"/>
  <c r="IT88" i="3" s="1"/>
  <c r="HU88" i="3" a="1"/>
  <c r="HT88" i="3"/>
  <c r="HT88" i="3" a="1"/>
  <c r="HS88" i="3"/>
  <c r="HS88" i="3" a="1"/>
  <c r="HR88" i="3" a="1"/>
  <c r="HR88" i="3" s="1"/>
  <c r="IQ88" i="3" s="1"/>
  <c r="HQ88" i="3"/>
  <c r="IP88" i="3" s="1"/>
  <c r="HQ88" i="3" a="1"/>
  <c r="HP88" i="3" a="1"/>
  <c r="HP88" i="3" s="1"/>
  <c r="IO88" i="3" s="1"/>
  <c r="HL88" i="3"/>
  <c r="HJ88" i="3"/>
  <c r="HH88" i="3"/>
  <c r="HB88" i="3"/>
  <c r="HA88" i="3"/>
  <c r="GZ88" i="3"/>
  <c r="GY88" i="3"/>
  <c r="HC88" i="3" s="1"/>
  <c r="GX88" i="3"/>
  <c r="GW88" i="3"/>
  <c r="GV88" i="3"/>
  <c r="GU88" i="3"/>
  <c r="GT88" i="3"/>
  <c r="GP88" i="3"/>
  <c r="GM88" i="3"/>
  <c r="GL88" i="3"/>
  <c r="GI88" i="3"/>
  <c r="GH88" i="3"/>
  <c r="GG88" i="3"/>
  <c r="GF88" i="3"/>
  <c r="GE88" i="3"/>
  <c r="GD88" i="3"/>
  <c r="GC88" i="3"/>
  <c r="GB88" i="3"/>
  <c r="GA88" i="3"/>
  <c r="FZ88" i="3"/>
  <c r="FY88" i="3"/>
  <c r="FX88" i="3"/>
  <c r="FW88" i="3"/>
  <c r="FV88" i="3"/>
  <c r="FU88" i="3"/>
  <c r="FT88" i="3"/>
  <c r="FS88" i="3"/>
  <c r="FR88" i="3"/>
  <c r="FQ88" i="3"/>
  <c r="FP88" i="3"/>
  <c r="FM88" i="3"/>
  <c r="FL88" i="3"/>
  <c r="FJ88" i="3"/>
  <c r="FI88" i="3"/>
  <c r="FH88" i="3"/>
  <c r="FK88" i="3" s="1"/>
  <c r="FG88" i="3"/>
  <c r="FF88" i="3"/>
  <c r="FE88" i="3"/>
  <c r="FD88" i="3"/>
  <c r="FC88" i="3"/>
  <c r="FB88" i="3"/>
  <c r="FA88" i="3"/>
  <c r="EZ88" i="3"/>
  <c r="EY88" i="3"/>
  <c r="EX88" i="3"/>
  <c r="EW88" i="3"/>
  <c r="EV88" i="3"/>
  <c r="EU88" i="3"/>
  <c r="ET88" i="3"/>
  <c r="ES88" i="3"/>
  <c r="ER88" i="3"/>
  <c r="EQ88" i="3"/>
  <c r="EP88" i="3"/>
  <c r="EO88" i="3"/>
  <c r="EN88" i="3"/>
  <c r="EM88" i="3"/>
  <c r="EL88" i="3"/>
  <c r="EK88" i="3"/>
  <c r="EJ88" i="3"/>
  <c r="EI88" i="3"/>
  <c r="EH88" i="3"/>
  <c r="EG88" i="3"/>
  <c r="EF88" i="3"/>
  <c r="EE88" i="3"/>
  <c r="ED88" i="3"/>
  <c r="EC88" i="3"/>
  <c r="EB88" i="3"/>
  <c r="EA88" i="3"/>
  <c r="DZ88" i="3"/>
  <c r="DV88" i="3"/>
  <c r="DU88" i="3"/>
  <c r="DT88" i="3"/>
  <c r="DS88" i="3"/>
  <c r="DR88" i="3"/>
  <c r="DQ88" i="3"/>
  <c r="DP88" i="3"/>
  <c r="DO88" i="3"/>
  <c r="DN88" i="3"/>
  <c r="DK88" i="3"/>
  <c r="DJ88" i="3"/>
  <c r="DI88" i="3"/>
  <c r="DH88" i="3"/>
  <c r="DG88" i="3"/>
  <c r="DF88" i="3"/>
  <c r="DE88" i="3"/>
  <c r="DD88" i="3"/>
  <c r="DC88" i="3"/>
  <c r="DB88" i="3"/>
  <c r="DA88" i="3"/>
  <c r="CV88" i="3"/>
  <c r="CU88" i="3"/>
  <c r="CT88" i="3"/>
  <c r="CS88" i="3"/>
  <c r="GN88" i="3" s="1"/>
  <c r="CR88" i="3"/>
  <c r="CQ88" i="3"/>
  <c r="CP88" i="3"/>
  <c r="GJ88" i="3" s="1"/>
  <c r="GK88" i="3" s="1"/>
  <c r="CO88" i="3"/>
  <c r="CN88" i="3"/>
  <c r="DY88" i="3" s="1"/>
  <c r="CM88" i="3"/>
  <c r="DX88" i="3" s="1"/>
  <c r="CL88" i="3"/>
  <c r="DW88" i="3" s="1"/>
  <c r="CG88" i="3"/>
  <c r="CG88" i="3" a="1"/>
  <c r="AW140" i="3"/>
  <c r="AV140" i="3"/>
  <c r="J140" i="3"/>
  <c r="G140" i="3"/>
  <c r="IW87" i="3"/>
  <c r="IV87" i="3"/>
  <c r="IL87" i="3"/>
  <c r="HX87" i="3"/>
  <c r="HX87" i="3" a="1"/>
  <c r="HW87" i="3" a="1"/>
  <c r="HW87" i="3" s="1"/>
  <c r="HV87" i="3" a="1"/>
  <c r="HV87" i="3" s="1"/>
  <c r="IU87" i="3" s="1"/>
  <c r="HU87" i="3" a="1"/>
  <c r="HU87" i="3" s="1"/>
  <c r="IT87" i="3" s="1"/>
  <c r="HT87" i="3" a="1"/>
  <c r="HT87" i="3" s="1"/>
  <c r="IS87" i="3" s="1"/>
  <c r="HS87" i="3" a="1"/>
  <c r="HS87" i="3" s="1"/>
  <c r="IR87" i="3" s="1"/>
  <c r="HR87" i="3" a="1"/>
  <c r="HR87" i="3" s="1"/>
  <c r="IQ87" i="3" s="1"/>
  <c r="HQ87" i="3" a="1"/>
  <c r="HQ87" i="3" s="1"/>
  <c r="IP87" i="3" s="1"/>
  <c r="HP87" i="3" a="1"/>
  <c r="HP87" i="3" s="1"/>
  <c r="IO87" i="3" s="1"/>
  <c r="HL87" i="3"/>
  <c r="HJ87" i="3"/>
  <c r="HH87" i="3"/>
  <c r="HB87" i="3"/>
  <c r="HA87" i="3"/>
  <c r="GZ87" i="3"/>
  <c r="GY87" i="3"/>
  <c r="GX87" i="3"/>
  <c r="GW87" i="3"/>
  <c r="GV87" i="3"/>
  <c r="GU87" i="3"/>
  <c r="GT87" i="3"/>
  <c r="GP87" i="3"/>
  <c r="GN87" i="3"/>
  <c r="GI87" i="3"/>
  <c r="GH87" i="3"/>
  <c r="GG87" i="3"/>
  <c r="GF87" i="3"/>
  <c r="GE87" i="3"/>
  <c r="GD87" i="3"/>
  <c r="GC87" i="3"/>
  <c r="GB87" i="3"/>
  <c r="GA87" i="3"/>
  <c r="FZ87" i="3"/>
  <c r="FY87" i="3"/>
  <c r="FX87" i="3"/>
  <c r="FW87" i="3"/>
  <c r="FV87" i="3"/>
  <c r="FU87" i="3"/>
  <c r="FT87" i="3"/>
  <c r="FS87" i="3"/>
  <c r="FR87" i="3"/>
  <c r="FQ87" i="3"/>
  <c r="FJ87" i="3"/>
  <c r="FI87" i="3"/>
  <c r="FH87" i="3"/>
  <c r="FG87" i="3"/>
  <c r="FF87" i="3"/>
  <c r="FE87" i="3"/>
  <c r="FD87" i="3"/>
  <c r="FC87" i="3"/>
  <c r="FB87" i="3"/>
  <c r="FA87" i="3"/>
  <c r="EZ87" i="3"/>
  <c r="EY87" i="3"/>
  <c r="EX87" i="3"/>
  <c r="EW87" i="3"/>
  <c r="EV87" i="3"/>
  <c r="EU87" i="3"/>
  <c r="ET87" i="3"/>
  <c r="ES87" i="3"/>
  <c r="ER87" i="3"/>
  <c r="EQ87" i="3"/>
  <c r="EP87" i="3"/>
  <c r="EO87" i="3"/>
  <c r="EN87" i="3"/>
  <c r="EM87" i="3"/>
  <c r="EL87" i="3"/>
  <c r="EK87" i="3"/>
  <c r="EJ87" i="3"/>
  <c r="EI87" i="3"/>
  <c r="EH87" i="3"/>
  <c r="EG87" i="3"/>
  <c r="EF87" i="3"/>
  <c r="EE87" i="3"/>
  <c r="ED87" i="3"/>
  <c r="EC87" i="3"/>
  <c r="EB87" i="3"/>
  <c r="EA87" i="3"/>
  <c r="DV87" i="3"/>
  <c r="DU87" i="3"/>
  <c r="DT87" i="3"/>
  <c r="DS87" i="3"/>
  <c r="DR87" i="3"/>
  <c r="DQ87" i="3"/>
  <c r="DP87" i="3"/>
  <c r="DO87" i="3"/>
  <c r="DN87" i="3"/>
  <c r="DK87" i="3"/>
  <c r="DJ87" i="3"/>
  <c r="DI87" i="3"/>
  <c r="DH87" i="3"/>
  <c r="DG87" i="3"/>
  <c r="DF87" i="3"/>
  <c r="DE87" i="3"/>
  <c r="DD87" i="3"/>
  <c r="DC87" i="3"/>
  <c r="DB87" i="3"/>
  <c r="DA87" i="3"/>
  <c r="CV87" i="3"/>
  <c r="CU87" i="3"/>
  <c r="CT87" i="3"/>
  <c r="CS87" i="3"/>
  <c r="CR87" i="3"/>
  <c r="GM87" i="3" s="1"/>
  <c r="CQ87" i="3"/>
  <c r="GL87" i="3" s="1"/>
  <c r="CP87" i="3"/>
  <c r="GJ87" i="3" s="1"/>
  <c r="GK87" i="3" s="1"/>
  <c r="CO87" i="3"/>
  <c r="DZ87" i="3" s="1"/>
  <c r="CN87" i="3"/>
  <c r="DY87" i="3" s="1"/>
  <c r="CM87" i="3"/>
  <c r="DX87" i="3" s="1"/>
  <c r="CL87" i="3"/>
  <c r="DW87" i="3" s="1"/>
  <c r="CH87" i="3"/>
  <c r="CW87" i="3" s="1"/>
  <c r="CG87" i="3" a="1"/>
  <c r="CG87" i="3" s="1"/>
  <c r="AW139" i="3"/>
  <c r="AV139" i="3"/>
  <c r="J139" i="3"/>
  <c r="G139" i="3"/>
  <c r="IW86" i="3"/>
  <c r="IT86" i="3"/>
  <c r="IS86" i="3"/>
  <c r="IM86" i="3"/>
  <c r="IL86" i="3"/>
  <c r="HX86" i="3"/>
  <c r="HX86" i="3" a="1"/>
  <c r="HW86" i="3" a="1"/>
  <c r="HW86" i="3" s="1"/>
  <c r="IV86" i="3" s="1"/>
  <c r="HV86" i="3"/>
  <c r="IU86" i="3" s="1"/>
  <c r="HV86" i="3" a="1"/>
  <c r="HU86" i="3"/>
  <c r="HU86" i="3" a="1"/>
  <c r="HT86" i="3"/>
  <c r="HT86" i="3" a="1"/>
  <c r="HS86" i="3" a="1"/>
  <c r="HS86" i="3" s="1"/>
  <c r="IR86" i="3" s="1"/>
  <c r="HR86" i="3"/>
  <c r="IQ86" i="3" s="1"/>
  <c r="HR86" i="3" a="1"/>
  <c r="HQ86" i="3" a="1"/>
  <c r="HQ86" i="3" s="1"/>
  <c r="IP86" i="3" s="1"/>
  <c r="HP86" i="3"/>
  <c r="IO86" i="3" s="1"/>
  <c r="HP86" i="3" a="1"/>
  <c r="HL86" i="3"/>
  <c r="HJ86" i="3"/>
  <c r="HH86" i="3"/>
  <c r="HB86" i="3"/>
  <c r="HA86" i="3"/>
  <c r="GZ86" i="3"/>
  <c r="GY86" i="3"/>
  <c r="GX86" i="3"/>
  <c r="GW86" i="3"/>
  <c r="GV86" i="3"/>
  <c r="GU86" i="3"/>
  <c r="GT86" i="3"/>
  <c r="GP86" i="3"/>
  <c r="GJ86" i="3"/>
  <c r="GK86" i="3" s="1"/>
  <c r="GI86" i="3"/>
  <c r="GH86" i="3"/>
  <c r="GG86" i="3"/>
  <c r="GF86" i="3"/>
  <c r="GE86" i="3"/>
  <c r="GD86" i="3"/>
  <c r="GC86" i="3"/>
  <c r="GB86" i="3"/>
  <c r="GA86" i="3"/>
  <c r="FZ86" i="3"/>
  <c r="FY86" i="3"/>
  <c r="FX86" i="3"/>
  <c r="FW86" i="3"/>
  <c r="FV86" i="3"/>
  <c r="FU86" i="3"/>
  <c r="FT86" i="3"/>
  <c r="FS86" i="3"/>
  <c r="FR86" i="3"/>
  <c r="FQ86" i="3"/>
  <c r="FJ86" i="3"/>
  <c r="FM86" i="3" s="1"/>
  <c r="FI86" i="3"/>
  <c r="FH86" i="3"/>
  <c r="FK86" i="3" s="1"/>
  <c r="FG86" i="3"/>
  <c r="FO86" i="3" s="1"/>
  <c r="FF86" i="3"/>
  <c r="FE86" i="3"/>
  <c r="FD86" i="3"/>
  <c r="FC86" i="3"/>
  <c r="FB86" i="3"/>
  <c r="FA86" i="3"/>
  <c r="EZ86" i="3"/>
  <c r="EY86" i="3"/>
  <c r="EX86" i="3"/>
  <c r="EW86" i="3"/>
  <c r="EV86" i="3"/>
  <c r="EU86" i="3"/>
  <c r="ET86" i="3"/>
  <c r="ES86" i="3"/>
  <c r="ER86" i="3"/>
  <c r="EQ86" i="3"/>
  <c r="EP86" i="3"/>
  <c r="EO86" i="3"/>
  <c r="EN86" i="3"/>
  <c r="EM86" i="3"/>
  <c r="EL86" i="3"/>
  <c r="EK86" i="3"/>
  <c r="EJ86" i="3"/>
  <c r="EI86" i="3"/>
  <c r="EH86" i="3"/>
  <c r="EG86" i="3"/>
  <c r="EF86" i="3"/>
  <c r="EE86" i="3"/>
  <c r="ED86" i="3"/>
  <c r="EC86" i="3"/>
  <c r="EB86" i="3"/>
  <c r="EA86" i="3"/>
  <c r="DW86" i="3"/>
  <c r="DV86" i="3"/>
  <c r="DU86" i="3"/>
  <c r="DT86" i="3"/>
  <c r="DS86" i="3"/>
  <c r="DR86" i="3"/>
  <c r="DQ86" i="3"/>
  <c r="DP86" i="3"/>
  <c r="DO86" i="3"/>
  <c r="DN86" i="3"/>
  <c r="DM86" i="3" a="1"/>
  <c r="DM86" i="3" s="1"/>
  <c r="DL86" i="3"/>
  <c r="DK86" i="3"/>
  <c r="DJ86" i="3"/>
  <c r="DI86" i="3"/>
  <c r="DH86" i="3"/>
  <c r="DG86" i="3"/>
  <c r="DF86" i="3"/>
  <c r="DE86" i="3"/>
  <c r="DD86" i="3"/>
  <c r="DC86" i="3"/>
  <c r="DB86" i="3"/>
  <c r="DA86" i="3"/>
  <c r="CY86" i="3"/>
  <c r="CV86" i="3"/>
  <c r="CU86" i="3"/>
  <c r="CT86" i="3"/>
  <c r="CS86" i="3"/>
  <c r="GN86" i="3" s="1"/>
  <c r="CR86" i="3"/>
  <c r="GM86" i="3" s="1"/>
  <c r="CQ86" i="3"/>
  <c r="GL86" i="3" s="1"/>
  <c r="CP86" i="3"/>
  <c r="CO86" i="3"/>
  <c r="DZ86" i="3" s="1"/>
  <c r="CN86" i="3"/>
  <c r="DY86" i="3" s="1"/>
  <c r="CM86" i="3"/>
  <c r="DX86" i="3" s="1"/>
  <c r="CL86" i="3"/>
  <c r="CJ86" i="3"/>
  <c r="CI86" i="3"/>
  <c r="CX86" i="3" s="1"/>
  <c r="CG86" i="3"/>
  <c r="CH86" i="3" s="1"/>
  <c r="CW86" i="3" s="1"/>
  <c r="CG86" i="3" a="1"/>
  <c r="AW138" i="3"/>
  <c r="AV138" i="3"/>
  <c r="J138" i="3"/>
  <c r="G138" i="3"/>
  <c r="IT85" i="3"/>
  <c r="IL85" i="3"/>
  <c r="HX85" i="3" a="1"/>
  <c r="HX85" i="3" s="1"/>
  <c r="IW85" i="3" s="1"/>
  <c r="HW85" i="3" a="1"/>
  <c r="HW85" i="3" s="1"/>
  <c r="IV85" i="3" s="1"/>
  <c r="HV85" i="3" a="1"/>
  <c r="HV85" i="3" s="1"/>
  <c r="IU85" i="3" s="1"/>
  <c r="HU85" i="3"/>
  <c r="HU85" i="3" a="1"/>
  <c r="HT85" i="3" a="1"/>
  <c r="HT85" i="3" s="1"/>
  <c r="IS85" i="3" s="1"/>
  <c r="HS85" i="3"/>
  <c r="IR85" i="3" s="1"/>
  <c r="HS85" i="3" a="1"/>
  <c r="HR85" i="3" a="1"/>
  <c r="HR85" i="3" s="1"/>
  <c r="IQ85" i="3" s="1"/>
  <c r="HQ85" i="3" a="1"/>
  <c r="HQ85" i="3" s="1"/>
  <c r="IP85" i="3" s="1"/>
  <c r="HP85" i="3" a="1"/>
  <c r="HP85" i="3" s="1"/>
  <c r="IO85" i="3" s="1"/>
  <c r="HL85" i="3"/>
  <c r="HJ85" i="3"/>
  <c r="HH85" i="3"/>
  <c r="HI85" i="3" s="1"/>
  <c r="HB85" i="3"/>
  <c r="HA85" i="3"/>
  <c r="GZ85" i="3"/>
  <c r="GY85" i="3"/>
  <c r="GX85" i="3"/>
  <c r="GW85" i="3"/>
  <c r="GV85" i="3"/>
  <c r="GU85" i="3"/>
  <c r="GT85" i="3"/>
  <c r="GP85" i="3"/>
  <c r="GI85" i="3"/>
  <c r="GH85" i="3"/>
  <c r="GG85" i="3"/>
  <c r="GF85" i="3"/>
  <c r="GE85" i="3"/>
  <c r="GD85" i="3"/>
  <c r="GC85" i="3"/>
  <c r="GB85" i="3"/>
  <c r="GA85" i="3"/>
  <c r="FZ85" i="3"/>
  <c r="FY85" i="3"/>
  <c r="FX85" i="3"/>
  <c r="FW85" i="3"/>
  <c r="FV85" i="3"/>
  <c r="FU85" i="3"/>
  <c r="FT85" i="3"/>
  <c r="FS85" i="3"/>
  <c r="FR85" i="3"/>
  <c r="FQ85" i="3"/>
  <c r="FP85" i="3"/>
  <c r="FO85" i="3"/>
  <c r="FM85" i="3"/>
  <c r="FJ85" i="3"/>
  <c r="FI85" i="3"/>
  <c r="FL85" i="3" s="1"/>
  <c r="FH85" i="3"/>
  <c r="FK85" i="3" s="1"/>
  <c r="FG85" i="3"/>
  <c r="FF85" i="3"/>
  <c r="FE85" i="3"/>
  <c r="FN85" i="3" s="1"/>
  <c r="FD85" i="3"/>
  <c r="FC85" i="3"/>
  <c r="FB85" i="3"/>
  <c r="FA85" i="3"/>
  <c r="EZ85" i="3"/>
  <c r="EY85" i="3"/>
  <c r="EX85" i="3"/>
  <c r="EW85" i="3"/>
  <c r="EV85" i="3"/>
  <c r="EU85" i="3"/>
  <c r="ET85" i="3"/>
  <c r="ES85" i="3"/>
  <c r="ER85" i="3"/>
  <c r="EQ85" i="3"/>
  <c r="EP85" i="3"/>
  <c r="EO85" i="3"/>
  <c r="EN85" i="3"/>
  <c r="EM85" i="3"/>
  <c r="EL85" i="3"/>
  <c r="EK85" i="3"/>
  <c r="EJ85" i="3"/>
  <c r="EI85" i="3"/>
  <c r="EH85" i="3"/>
  <c r="EG85" i="3"/>
  <c r="EF85" i="3"/>
  <c r="EE85" i="3"/>
  <c r="ED85" i="3"/>
  <c r="EC85" i="3"/>
  <c r="EB85" i="3"/>
  <c r="EA85" i="3"/>
  <c r="DW85" i="3"/>
  <c r="DV85" i="3"/>
  <c r="DU85" i="3"/>
  <c r="DT85" i="3"/>
  <c r="DS85" i="3"/>
  <c r="DR85" i="3"/>
  <c r="DQ85" i="3"/>
  <c r="DP85" i="3"/>
  <c r="DO85" i="3"/>
  <c r="DN85" i="3"/>
  <c r="DK85" i="3"/>
  <c r="DJ85" i="3"/>
  <c r="DI85" i="3"/>
  <c r="DH85" i="3"/>
  <c r="DG85" i="3"/>
  <c r="DF85" i="3"/>
  <c r="DE85" i="3"/>
  <c r="DD85" i="3"/>
  <c r="DC85" i="3"/>
  <c r="DB85" i="3"/>
  <c r="DA85" i="3"/>
  <c r="CV85" i="3"/>
  <c r="CU85" i="3"/>
  <c r="CT85" i="3"/>
  <c r="CS85" i="3"/>
  <c r="GN85" i="3" s="1"/>
  <c r="CR85" i="3"/>
  <c r="GM85" i="3" s="1"/>
  <c r="CQ85" i="3"/>
  <c r="GL85" i="3" s="1"/>
  <c r="CP85" i="3"/>
  <c r="GJ85" i="3" s="1"/>
  <c r="GK85" i="3" s="1"/>
  <c r="CO85" i="3"/>
  <c r="DZ85" i="3" s="1"/>
  <c r="CN85" i="3"/>
  <c r="DY85" i="3" s="1"/>
  <c r="CM85" i="3"/>
  <c r="DX85" i="3" s="1"/>
  <c r="CL85" i="3"/>
  <c r="CG85" i="3" a="1"/>
  <c r="CG85" i="3" s="1"/>
  <c r="AW28" i="3"/>
  <c r="AV28" i="3"/>
  <c r="AX85" i="3" s="1"/>
  <c r="J28" i="3"/>
  <c r="G28" i="3"/>
  <c r="HX84" i="3" a="1"/>
  <c r="HX84" i="3" s="1"/>
  <c r="IW84" i="3" s="1"/>
  <c r="HW84" i="3" a="1"/>
  <c r="HW84" i="3" s="1"/>
  <c r="IV84" i="3" s="1"/>
  <c r="HV84" i="3" a="1"/>
  <c r="HV84" i="3" s="1"/>
  <c r="IU84" i="3" s="1"/>
  <c r="HU84" i="3" a="1"/>
  <c r="HU84" i="3" s="1"/>
  <c r="IT84" i="3" s="1"/>
  <c r="HT84" i="3" a="1"/>
  <c r="HT84" i="3" s="1"/>
  <c r="IS84" i="3" s="1"/>
  <c r="HS84" i="3" a="1"/>
  <c r="HS84" i="3" s="1"/>
  <c r="IR84" i="3" s="1"/>
  <c r="HR84" i="3" a="1"/>
  <c r="HR84" i="3" s="1"/>
  <c r="IQ84" i="3" s="1"/>
  <c r="HQ84" i="3" a="1"/>
  <c r="HQ84" i="3" s="1"/>
  <c r="IP84" i="3" s="1"/>
  <c r="HP84" i="3" a="1"/>
  <c r="HP84" i="3" s="1"/>
  <c r="IO84" i="3" s="1"/>
  <c r="HL84" i="3"/>
  <c r="HJ84" i="3"/>
  <c r="HH84" i="3"/>
  <c r="HI84" i="3" s="1"/>
  <c r="HB84" i="3"/>
  <c r="HA84" i="3"/>
  <c r="GZ84" i="3"/>
  <c r="GY84" i="3"/>
  <c r="GX84" i="3"/>
  <c r="GW84" i="3"/>
  <c r="GV84" i="3"/>
  <c r="GU84" i="3"/>
  <c r="GT84" i="3"/>
  <c r="GP84" i="3"/>
  <c r="GL84" i="3"/>
  <c r="GJ84" i="3"/>
  <c r="GK84" i="3" s="1"/>
  <c r="GI84" i="3"/>
  <c r="GH84" i="3"/>
  <c r="GG84" i="3"/>
  <c r="GF84" i="3"/>
  <c r="GE84" i="3"/>
  <c r="GB84" i="3"/>
  <c r="GA84" i="3"/>
  <c r="FZ84" i="3"/>
  <c r="FY84" i="3"/>
  <c r="FW84" i="3"/>
  <c r="FV84" i="3"/>
  <c r="FU84" i="3"/>
  <c r="FT84" i="3"/>
  <c r="FS84" i="3"/>
  <c r="FR84" i="3"/>
  <c r="FQ84" i="3"/>
  <c r="FP84" i="3"/>
  <c r="FJ84" i="3"/>
  <c r="FM84" i="3" s="1"/>
  <c r="FI84" i="3"/>
  <c r="FL84" i="3" s="1"/>
  <c r="FH84" i="3"/>
  <c r="FK84" i="3" s="1"/>
  <c r="FG84" i="3"/>
  <c r="FF84" i="3"/>
  <c r="FE84" i="3"/>
  <c r="FO84" i="3" s="1"/>
  <c r="FD84" i="3"/>
  <c r="FB84" i="3"/>
  <c r="FA84" i="3"/>
  <c r="EZ84" i="3"/>
  <c r="EY84" i="3"/>
  <c r="EX84" i="3"/>
  <c r="EW84" i="3"/>
  <c r="EV84" i="3"/>
  <c r="EU84" i="3"/>
  <c r="ET84" i="3"/>
  <c r="ES84" i="3"/>
  <c r="ER84" i="3"/>
  <c r="EQ84" i="3"/>
  <c r="EP84" i="3"/>
  <c r="EO84" i="3"/>
  <c r="EN84" i="3"/>
  <c r="EM84" i="3"/>
  <c r="EL84" i="3"/>
  <c r="EK84" i="3"/>
  <c r="EJ84" i="3"/>
  <c r="EI84" i="3"/>
  <c r="EH84" i="3"/>
  <c r="EG84" i="3"/>
  <c r="EF84" i="3"/>
  <c r="EE84" i="3"/>
  <c r="ED84" i="3"/>
  <c r="EC84" i="3"/>
  <c r="EB84" i="3"/>
  <c r="EA84" i="3"/>
  <c r="DU84" i="3"/>
  <c r="DT84" i="3"/>
  <c r="DS84" i="3"/>
  <c r="DR84" i="3"/>
  <c r="DQ84" i="3"/>
  <c r="DP84" i="3"/>
  <c r="DO84" i="3"/>
  <c r="DN84" i="3"/>
  <c r="DK84" i="3"/>
  <c r="DJ84" i="3"/>
  <c r="DI84" i="3"/>
  <c r="DH84" i="3"/>
  <c r="DG84" i="3"/>
  <c r="DF84" i="3"/>
  <c r="DE84" i="3"/>
  <c r="DD84" i="3"/>
  <c r="DB84" i="3"/>
  <c r="DA84" i="3"/>
  <c r="CV84" i="3"/>
  <c r="CU84" i="3"/>
  <c r="CT84" i="3"/>
  <c r="CS84" i="3"/>
  <c r="GN84" i="3" s="1"/>
  <c r="CR84" i="3"/>
  <c r="GM84" i="3" s="1"/>
  <c r="CQ84" i="3"/>
  <c r="CP84" i="3"/>
  <c r="CO84" i="3"/>
  <c r="DZ84" i="3" s="1"/>
  <c r="CN84" i="3"/>
  <c r="DY84" i="3" s="1"/>
  <c r="CM84" i="3"/>
  <c r="DX84" i="3" s="1"/>
  <c r="CL84" i="3"/>
  <c r="DW84" i="3" s="1"/>
  <c r="CG84" i="3" a="1"/>
  <c r="CG84" i="3" s="1"/>
  <c r="DL84" i="3" s="1"/>
  <c r="AW242" i="3"/>
  <c r="AV242" i="3"/>
  <c r="J242" i="3"/>
  <c r="G242" i="3"/>
  <c r="IS83" i="3"/>
  <c r="HX83" i="3"/>
  <c r="IW83" i="3" s="1"/>
  <c r="HX83" i="3" a="1"/>
  <c r="HW83" i="3" a="1"/>
  <c r="HW83" i="3" s="1"/>
  <c r="IV83" i="3" s="1"/>
  <c r="HV83" i="3" a="1"/>
  <c r="HV83" i="3" s="1"/>
  <c r="IU83" i="3" s="1"/>
  <c r="HU83" i="3" a="1"/>
  <c r="HU83" i="3" s="1"/>
  <c r="IT83" i="3" s="1"/>
  <c r="HT83" i="3" a="1"/>
  <c r="HT83" i="3" s="1"/>
  <c r="HS83" i="3" a="1"/>
  <c r="HS83" i="3" s="1"/>
  <c r="IR83" i="3" s="1"/>
  <c r="HR83" i="3"/>
  <c r="IQ83" i="3" s="1"/>
  <c r="HR83" i="3" a="1"/>
  <c r="HQ83" i="3" a="1"/>
  <c r="HQ83" i="3" s="1"/>
  <c r="IP83" i="3" s="1"/>
  <c r="HP83" i="3" a="1"/>
  <c r="HP83" i="3" s="1"/>
  <c r="IO83" i="3" s="1"/>
  <c r="HL83" i="3"/>
  <c r="HJ83" i="3"/>
  <c r="HH83" i="3"/>
  <c r="HB83" i="3"/>
  <c r="HA83" i="3"/>
  <c r="GZ83" i="3"/>
  <c r="GY83" i="3"/>
  <c r="GX83" i="3"/>
  <c r="GW83" i="3"/>
  <c r="GV83" i="3"/>
  <c r="GU83" i="3"/>
  <c r="GT83" i="3"/>
  <c r="HC83" i="3" s="1"/>
  <c r="GP83" i="3"/>
  <c r="GK83" i="3"/>
  <c r="GI83" i="3"/>
  <c r="GH83" i="3"/>
  <c r="GG83" i="3"/>
  <c r="GF83" i="3"/>
  <c r="GE83" i="3"/>
  <c r="GB83" i="3"/>
  <c r="GA83" i="3"/>
  <c r="FZ83" i="3"/>
  <c r="FY83" i="3"/>
  <c r="FW83" i="3"/>
  <c r="FV83" i="3"/>
  <c r="FU83" i="3"/>
  <c r="FT83" i="3"/>
  <c r="FS83" i="3"/>
  <c r="FR83" i="3"/>
  <c r="FQ83" i="3"/>
  <c r="FP83" i="3"/>
  <c r="FO83" i="3"/>
  <c r="FN83" i="3"/>
  <c r="FK83" i="3"/>
  <c r="FJ83" i="3"/>
  <c r="FM83" i="3" s="1"/>
  <c r="FI83" i="3"/>
  <c r="FH83" i="3"/>
  <c r="FG83" i="3"/>
  <c r="FF83" i="3"/>
  <c r="FL83" i="3" s="1"/>
  <c r="FE83" i="3"/>
  <c r="FD83" i="3"/>
  <c r="FB83" i="3"/>
  <c r="FA83" i="3"/>
  <c r="EZ83" i="3"/>
  <c r="EY83" i="3"/>
  <c r="EX83" i="3"/>
  <c r="EW83" i="3"/>
  <c r="EV83" i="3"/>
  <c r="EU83" i="3"/>
  <c r="ET83" i="3"/>
  <c r="ES83" i="3"/>
  <c r="ER83" i="3"/>
  <c r="EQ83" i="3"/>
  <c r="EP83" i="3"/>
  <c r="EO83" i="3"/>
  <c r="EN83" i="3"/>
  <c r="EM83" i="3"/>
  <c r="EL83" i="3"/>
  <c r="EK83" i="3"/>
  <c r="EJ83" i="3"/>
  <c r="EI83" i="3"/>
  <c r="EH83" i="3"/>
  <c r="EG83" i="3"/>
  <c r="EF83" i="3"/>
  <c r="EE83" i="3"/>
  <c r="ED83" i="3"/>
  <c r="EC83" i="3"/>
  <c r="EB83" i="3"/>
  <c r="EA83" i="3"/>
  <c r="DY83" i="3"/>
  <c r="DU83" i="3"/>
  <c r="DT83" i="3"/>
  <c r="DS83" i="3"/>
  <c r="DR83" i="3"/>
  <c r="DQ83" i="3"/>
  <c r="DP83" i="3"/>
  <c r="DO83" i="3"/>
  <c r="DN83" i="3"/>
  <c r="DK83" i="3"/>
  <c r="DJ83" i="3"/>
  <c r="DI83" i="3"/>
  <c r="DH83" i="3"/>
  <c r="DG83" i="3"/>
  <c r="DF83" i="3"/>
  <c r="DE83" i="3"/>
  <c r="DD83" i="3"/>
  <c r="DB83" i="3"/>
  <c r="DA83" i="3"/>
  <c r="CV83" i="3"/>
  <c r="CU83" i="3"/>
  <c r="CT83" i="3"/>
  <c r="CS83" i="3"/>
  <c r="GN83" i="3" s="1"/>
  <c r="CR83" i="3"/>
  <c r="GM83" i="3" s="1"/>
  <c r="CQ83" i="3"/>
  <c r="GL83" i="3" s="1"/>
  <c r="CP83" i="3"/>
  <c r="GJ83" i="3" s="1"/>
  <c r="CO83" i="3"/>
  <c r="DZ83" i="3" s="1"/>
  <c r="CN83" i="3"/>
  <c r="CM83" i="3"/>
  <c r="DX83" i="3" s="1"/>
  <c r="CL83" i="3"/>
  <c r="DW83" i="3" s="1"/>
  <c r="CG83" i="3" a="1"/>
  <c r="CG83" i="3" s="1"/>
  <c r="AW241" i="3"/>
  <c r="AV241" i="3"/>
  <c r="J241" i="3"/>
  <c r="G241" i="3"/>
  <c r="IM82" i="3"/>
  <c r="HX82" i="3" a="1"/>
  <c r="HX82" i="3" s="1"/>
  <c r="IW82" i="3" s="1"/>
  <c r="HW82" i="3" a="1"/>
  <c r="HW82" i="3" s="1"/>
  <c r="IV82" i="3" s="1"/>
  <c r="HV82" i="3" a="1"/>
  <c r="HV82" i="3" s="1"/>
  <c r="IU82" i="3" s="1"/>
  <c r="HU82" i="3" a="1"/>
  <c r="HU82" i="3" s="1"/>
  <c r="IT82" i="3" s="1"/>
  <c r="HT82" i="3" a="1"/>
  <c r="HT82" i="3" s="1"/>
  <c r="IS82" i="3" s="1"/>
  <c r="HS82" i="3" a="1"/>
  <c r="HS82" i="3" s="1"/>
  <c r="IR82" i="3" s="1"/>
  <c r="HR82" i="3" a="1"/>
  <c r="HR82" i="3" s="1"/>
  <c r="IQ82" i="3" s="1"/>
  <c r="HQ82" i="3" a="1"/>
  <c r="HQ82" i="3" s="1"/>
  <c r="IP82" i="3" s="1"/>
  <c r="HP82" i="3" a="1"/>
  <c r="HP82" i="3" s="1"/>
  <c r="IO82" i="3" s="1"/>
  <c r="HL82" i="3"/>
  <c r="HJ82" i="3"/>
  <c r="HH82" i="3"/>
  <c r="HI82" i="3" s="1"/>
  <c r="HB82" i="3"/>
  <c r="HA82" i="3"/>
  <c r="GZ82" i="3"/>
  <c r="GY82" i="3"/>
  <c r="GX82" i="3"/>
  <c r="GW82" i="3"/>
  <c r="GV82" i="3"/>
  <c r="GU82" i="3"/>
  <c r="GT82" i="3"/>
  <c r="HC82" i="3" s="1"/>
  <c r="GP82" i="3"/>
  <c r="GM82" i="3"/>
  <c r="GL82" i="3"/>
  <c r="GJ82" i="3"/>
  <c r="GK82" i="3" s="1"/>
  <c r="GI82" i="3"/>
  <c r="GH82" i="3"/>
  <c r="GG82" i="3"/>
  <c r="GF82" i="3"/>
  <c r="GE82" i="3"/>
  <c r="GB82" i="3"/>
  <c r="GA82" i="3"/>
  <c r="FZ82" i="3"/>
  <c r="FY82" i="3"/>
  <c r="FW82" i="3"/>
  <c r="FV82" i="3"/>
  <c r="FU82" i="3"/>
  <c r="FT82" i="3"/>
  <c r="FS82" i="3"/>
  <c r="FR82" i="3"/>
  <c r="FQ82" i="3"/>
  <c r="FP82" i="3"/>
  <c r="FJ82" i="3"/>
  <c r="FM82" i="3" s="1"/>
  <c r="FI82" i="3"/>
  <c r="FL82" i="3" s="1"/>
  <c r="FH82" i="3"/>
  <c r="FK82" i="3" s="1"/>
  <c r="FG82" i="3"/>
  <c r="FF82" i="3"/>
  <c r="FE82" i="3"/>
  <c r="FO82" i="3" s="1"/>
  <c r="FD82" i="3"/>
  <c r="FB82" i="3"/>
  <c r="FA82" i="3"/>
  <c r="EZ82" i="3"/>
  <c r="EY82" i="3"/>
  <c r="EX82" i="3"/>
  <c r="EW82" i="3"/>
  <c r="EV82" i="3"/>
  <c r="EU82" i="3"/>
  <c r="ET82" i="3"/>
  <c r="ES82" i="3"/>
  <c r="ER82" i="3"/>
  <c r="EQ82" i="3"/>
  <c r="EP82" i="3"/>
  <c r="EO82" i="3"/>
  <c r="EN82" i="3"/>
  <c r="EM82" i="3"/>
  <c r="EL82" i="3"/>
  <c r="EK82" i="3"/>
  <c r="EJ82" i="3"/>
  <c r="EI82" i="3"/>
  <c r="EH82" i="3"/>
  <c r="EG82" i="3"/>
  <c r="EF82" i="3"/>
  <c r="EE82" i="3"/>
  <c r="ED82" i="3"/>
  <c r="EC82" i="3"/>
  <c r="EB82" i="3"/>
  <c r="EA82" i="3"/>
  <c r="DU82" i="3"/>
  <c r="DT82" i="3"/>
  <c r="DS82" i="3"/>
  <c r="DR82" i="3"/>
  <c r="DQ82" i="3"/>
  <c r="DP82" i="3"/>
  <c r="DO82" i="3"/>
  <c r="DN82" i="3"/>
  <c r="DK82" i="3"/>
  <c r="DJ82" i="3"/>
  <c r="DI82" i="3"/>
  <c r="DH82" i="3"/>
  <c r="DG82" i="3"/>
  <c r="DF82" i="3"/>
  <c r="DE82" i="3"/>
  <c r="DD82" i="3"/>
  <c r="DB82" i="3"/>
  <c r="DA82" i="3"/>
  <c r="CV82" i="3"/>
  <c r="CU82" i="3"/>
  <c r="CT82" i="3"/>
  <c r="CS82" i="3"/>
  <c r="GN82" i="3" s="1"/>
  <c r="CR82" i="3"/>
  <c r="CQ82" i="3"/>
  <c r="CP82" i="3"/>
  <c r="CO82" i="3"/>
  <c r="DZ82" i="3" s="1"/>
  <c r="CN82" i="3"/>
  <c r="DY82" i="3" s="1"/>
  <c r="CM82" i="3"/>
  <c r="DX82" i="3" s="1"/>
  <c r="CL82" i="3"/>
  <c r="DW82" i="3" s="1"/>
  <c r="CG82" i="3" a="1"/>
  <c r="CG82" i="3" s="1"/>
  <c r="AW240" i="3"/>
  <c r="AV240" i="3"/>
  <c r="J240" i="3"/>
  <c r="G240" i="3"/>
  <c r="IX81" i="3"/>
  <c r="IT81" i="3"/>
  <c r="IN81" i="3"/>
  <c r="IM81" i="3"/>
  <c r="IL81" i="3"/>
  <c r="HX81" i="3"/>
  <c r="IW81" i="3" s="1"/>
  <c r="HX81" i="3" a="1"/>
  <c r="HW81" i="3" a="1"/>
  <c r="HW81" i="3" s="1"/>
  <c r="IV81" i="3" s="1"/>
  <c r="HV81" i="3"/>
  <c r="IU81" i="3" s="1"/>
  <c r="HV81" i="3" a="1"/>
  <c r="HU81" i="3"/>
  <c r="HU81" i="3" a="1"/>
  <c r="HT81" i="3" a="1"/>
  <c r="HT81" i="3" s="1"/>
  <c r="IS81" i="3" s="1"/>
  <c r="HS81" i="3" a="1"/>
  <c r="HS81" i="3" s="1"/>
  <c r="IR81" i="3" s="1"/>
  <c r="HR81" i="3"/>
  <c r="IQ81" i="3" s="1"/>
  <c r="HR81" i="3" a="1"/>
  <c r="HQ81" i="3" a="1"/>
  <c r="HQ81" i="3" s="1"/>
  <c r="IP81" i="3" s="1"/>
  <c r="HP81" i="3"/>
  <c r="HP81" i="3" a="1"/>
  <c r="HL81" i="3"/>
  <c r="HJ81" i="3"/>
  <c r="HH81" i="3"/>
  <c r="HB81" i="3"/>
  <c r="HA81" i="3"/>
  <c r="GZ81" i="3"/>
  <c r="GY81" i="3"/>
  <c r="GX81" i="3"/>
  <c r="GW81" i="3"/>
  <c r="GV81" i="3"/>
  <c r="GU81" i="3"/>
  <c r="GT81" i="3"/>
  <c r="HC81" i="3" s="1"/>
  <c r="GP81" i="3"/>
  <c r="GN81" i="3"/>
  <c r="GM81" i="3"/>
  <c r="GI81" i="3"/>
  <c r="GH81" i="3"/>
  <c r="GG81" i="3"/>
  <c r="GF81" i="3"/>
  <c r="GE81" i="3"/>
  <c r="GD81" i="3"/>
  <c r="GC81" i="3"/>
  <c r="GB81" i="3"/>
  <c r="GA81" i="3"/>
  <c r="FZ81" i="3"/>
  <c r="FY81" i="3"/>
  <c r="FX81" i="3"/>
  <c r="FW81" i="3"/>
  <c r="FV81" i="3"/>
  <c r="FU81" i="3"/>
  <c r="FT81" i="3"/>
  <c r="FS81" i="3"/>
  <c r="FR81" i="3"/>
  <c r="FQ81" i="3"/>
  <c r="FN81" i="3"/>
  <c r="FJ81" i="3"/>
  <c r="FM81" i="3" s="1"/>
  <c r="FI81" i="3"/>
  <c r="FH81" i="3"/>
  <c r="FG81" i="3"/>
  <c r="FO81" i="3" s="1"/>
  <c r="FF81" i="3"/>
  <c r="FP81" i="3" s="1"/>
  <c r="FE81" i="3"/>
  <c r="FD81" i="3"/>
  <c r="FC81" i="3"/>
  <c r="FB81" i="3"/>
  <c r="FA81" i="3"/>
  <c r="EZ81" i="3"/>
  <c r="EY81" i="3"/>
  <c r="EX81" i="3"/>
  <c r="EW81" i="3"/>
  <c r="EV81" i="3"/>
  <c r="EU81" i="3"/>
  <c r="ET81" i="3"/>
  <c r="ES81" i="3"/>
  <c r="ER81" i="3"/>
  <c r="EQ81" i="3"/>
  <c r="EP81" i="3"/>
  <c r="EO81" i="3"/>
  <c r="EN81" i="3"/>
  <c r="EM81" i="3"/>
  <c r="EL81" i="3"/>
  <c r="EK81" i="3"/>
  <c r="EJ81" i="3"/>
  <c r="EI81" i="3"/>
  <c r="EH81" i="3"/>
  <c r="EG81" i="3"/>
  <c r="EF81" i="3"/>
  <c r="EE81" i="3"/>
  <c r="ED81" i="3"/>
  <c r="EC81" i="3"/>
  <c r="EB81" i="3"/>
  <c r="EA81" i="3"/>
  <c r="DW81" i="3"/>
  <c r="DV81" i="3"/>
  <c r="DU81" i="3"/>
  <c r="DT81" i="3"/>
  <c r="DS81" i="3"/>
  <c r="DR81" i="3"/>
  <c r="DQ81" i="3"/>
  <c r="DP81" i="3"/>
  <c r="DO81" i="3"/>
  <c r="DN81" i="3"/>
  <c r="DL81" i="3"/>
  <c r="DK81" i="3"/>
  <c r="DJ81" i="3"/>
  <c r="DI81" i="3"/>
  <c r="DH81" i="3"/>
  <c r="DG81" i="3"/>
  <c r="DF81" i="3"/>
  <c r="DE81" i="3"/>
  <c r="DD81" i="3"/>
  <c r="DC81" i="3"/>
  <c r="DB81" i="3"/>
  <c r="DA81" i="3"/>
  <c r="CZ81" i="3"/>
  <c r="CY81" i="3"/>
  <c r="CV81" i="3"/>
  <c r="CU81" i="3"/>
  <c r="CT81" i="3"/>
  <c r="CS81" i="3"/>
  <c r="CR81" i="3"/>
  <c r="CQ81" i="3"/>
  <c r="GL81" i="3" s="1"/>
  <c r="CP81" i="3"/>
  <c r="GJ81" i="3" s="1"/>
  <c r="GK81" i="3" s="1"/>
  <c r="CO81" i="3"/>
  <c r="DZ81" i="3" s="1"/>
  <c r="CN81" i="3"/>
  <c r="DY81" i="3" s="1"/>
  <c r="CM81" i="3"/>
  <c r="DX81" i="3" s="1"/>
  <c r="CL81" i="3"/>
  <c r="CK81" i="3"/>
  <c r="CJ81" i="3"/>
  <c r="CI81" i="3"/>
  <c r="CX81" i="3" s="1"/>
  <c r="CG81" i="3"/>
  <c r="CH81" i="3" s="1"/>
  <c r="CW81" i="3" s="1"/>
  <c r="CG81" i="3" a="1"/>
  <c r="AW239" i="3"/>
  <c r="AV239" i="3"/>
  <c r="J239" i="3"/>
  <c r="G239" i="3"/>
  <c r="IX80" i="3"/>
  <c r="IT80" i="3"/>
  <c r="IN80" i="3"/>
  <c r="IM80" i="3"/>
  <c r="IL80" i="3"/>
  <c r="HX80" i="3" a="1"/>
  <c r="HX80" i="3" s="1"/>
  <c r="IW80" i="3" s="1"/>
  <c r="HW80" i="3" a="1"/>
  <c r="HW80" i="3" s="1"/>
  <c r="IV80" i="3" s="1"/>
  <c r="HV80" i="3" a="1"/>
  <c r="HV80" i="3" s="1"/>
  <c r="IU80" i="3" s="1"/>
  <c r="HU80" i="3" a="1"/>
  <c r="HU80" i="3" s="1"/>
  <c r="HT80" i="3" a="1"/>
  <c r="HT80" i="3" s="1"/>
  <c r="IS80" i="3" s="1"/>
  <c r="HS80" i="3" a="1"/>
  <c r="HS80" i="3" s="1"/>
  <c r="IR80" i="3" s="1"/>
  <c r="HR80" i="3" a="1"/>
  <c r="HR80" i="3" s="1"/>
  <c r="IQ80" i="3" s="1"/>
  <c r="HQ80" i="3" a="1"/>
  <c r="HQ80" i="3" s="1"/>
  <c r="IP80" i="3" s="1"/>
  <c r="HP80" i="3" a="1"/>
  <c r="HP80" i="3" s="1"/>
  <c r="IO80" i="3" s="1"/>
  <c r="HL80" i="3"/>
  <c r="HJ80" i="3"/>
  <c r="HH80" i="3"/>
  <c r="HI80" i="3" s="1"/>
  <c r="HB80" i="3"/>
  <c r="HA80" i="3"/>
  <c r="GZ80" i="3"/>
  <c r="GY80" i="3"/>
  <c r="GX80" i="3"/>
  <c r="GW80" i="3"/>
  <c r="GV80" i="3"/>
  <c r="GU80" i="3"/>
  <c r="GT80" i="3"/>
  <c r="HC80" i="3" s="1"/>
  <c r="GP80" i="3"/>
  <c r="GM80" i="3"/>
  <c r="GI80" i="3"/>
  <c r="GH80" i="3"/>
  <c r="GG80" i="3"/>
  <c r="GF80" i="3"/>
  <c r="GE80" i="3"/>
  <c r="GD80" i="3"/>
  <c r="GC80" i="3"/>
  <c r="GB80" i="3"/>
  <c r="GA80" i="3"/>
  <c r="FZ80" i="3"/>
  <c r="FY80" i="3"/>
  <c r="FX80" i="3"/>
  <c r="FW80" i="3"/>
  <c r="FV80" i="3"/>
  <c r="FU80" i="3"/>
  <c r="FT80" i="3"/>
  <c r="FS80" i="3"/>
  <c r="FR80" i="3"/>
  <c r="FQ80" i="3"/>
  <c r="FP80" i="3"/>
  <c r="FO80" i="3"/>
  <c r="FJ80" i="3"/>
  <c r="FM80" i="3" s="1"/>
  <c r="FI80" i="3"/>
  <c r="FL80" i="3" s="1"/>
  <c r="FH80" i="3"/>
  <c r="FK80" i="3" s="1"/>
  <c r="FG80" i="3"/>
  <c r="FF80" i="3"/>
  <c r="FE80" i="3"/>
  <c r="FN80" i="3" s="1"/>
  <c r="FD80" i="3"/>
  <c r="FC80" i="3"/>
  <c r="FB80" i="3"/>
  <c r="FA80" i="3"/>
  <c r="EZ80" i="3"/>
  <c r="EY80" i="3"/>
  <c r="EX80" i="3"/>
  <c r="EW80" i="3"/>
  <c r="EV80" i="3"/>
  <c r="EU80" i="3"/>
  <c r="ET80" i="3"/>
  <c r="ES80" i="3"/>
  <c r="ER80" i="3"/>
  <c r="EQ80" i="3"/>
  <c r="EP80" i="3"/>
  <c r="EO80" i="3"/>
  <c r="EN80" i="3"/>
  <c r="EM80" i="3"/>
  <c r="EL80" i="3"/>
  <c r="EK80" i="3"/>
  <c r="EJ80" i="3"/>
  <c r="EI80" i="3"/>
  <c r="EH80" i="3"/>
  <c r="EG80" i="3"/>
  <c r="EF80" i="3"/>
  <c r="EE80" i="3"/>
  <c r="ED80" i="3"/>
  <c r="EC80" i="3"/>
  <c r="EB80" i="3"/>
  <c r="EA80" i="3"/>
  <c r="DV80" i="3"/>
  <c r="DU80" i="3"/>
  <c r="DT80" i="3"/>
  <c r="DS80" i="3"/>
  <c r="DR80" i="3"/>
  <c r="DQ80" i="3"/>
  <c r="DP80" i="3"/>
  <c r="DO80" i="3"/>
  <c r="DN80" i="3"/>
  <c r="DM80" i="3" a="1"/>
  <c r="DM80" i="3" s="1"/>
  <c r="DL80" i="3"/>
  <c r="DK80" i="3"/>
  <c r="DJ80" i="3"/>
  <c r="DI80" i="3"/>
  <c r="DH80" i="3"/>
  <c r="DG80" i="3"/>
  <c r="DF80" i="3"/>
  <c r="DE80" i="3"/>
  <c r="DD80" i="3"/>
  <c r="DC80" i="3"/>
  <c r="DA80" i="3"/>
  <c r="CZ80" i="3"/>
  <c r="CY80" i="3"/>
  <c r="CV80" i="3"/>
  <c r="CU80" i="3"/>
  <c r="CT80" i="3"/>
  <c r="CS80" i="3"/>
  <c r="GN80" i="3" s="1"/>
  <c r="CR80" i="3"/>
  <c r="CQ80" i="3"/>
  <c r="GL80" i="3" s="1"/>
  <c r="CP80" i="3"/>
  <c r="GJ80" i="3" s="1"/>
  <c r="GK80" i="3" s="1"/>
  <c r="CO80" i="3"/>
  <c r="DZ80" i="3" s="1"/>
  <c r="CN80" i="3"/>
  <c r="DY80" i="3" s="1"/>
  <c r="CM80" i="3"/>
  <c r="DX80" i="3" s="1"/>
  <c r="CL80" i="3"/>
  <c r="DW80" i="3" s="1"/>
  <c r="CK80" i="3"/>
  <c r="CJ80" i="3"/>
  <c r="CI80" i="3"/>
  <c r="CX80" i="3" s="1"/>
  <c r="CG80" i="3"/>
  <c r="CH80" i="3" s="1"/>
  <c r="CW80" i="3" s="1"/>
  <c r="CG80" i="3" a="1"/>
  <c r="AW238" i="3"/>
  <c r="AV238" i="3"/>
  <c r="J238" i="3"/>
  <c r="G238" i="3"/>
  <c r="IT79" i="3"/>
  <c r="IM79" i="3"/>
  <c r="HX79" i="3"/>
  <c r="IW79" i="3" s="1"/>
  <c r="HX79" i="3" a="1"/>
  <c r="HW79" i="3" a="1"/>
  <c r="HW79" i="3" s="1"/>
  <c r="IV79" i="3" s="1"/>
  <c r="HV79" i="3"/>
  <c r="IU79" i="3" s="1"/>
  <c r="HV79" i="3" a="1"/>
  <c r="HU79" i="3"/>
  <c r="HU79" i="3" a="1"/>
  <c r="HT79" i="3" a="1"/>
  <c r="HT79" i="3" s="1"/>
  <c r="IS79" i="3" s="1"/>
  <c r="HS79" i="3" a="1"/>
  <c r="HS79" i="3" s="1"/>
  <c r="IR79" i="3" s="1"/>
  <c r="HR79" i="3"/>
  <c r="IQ79" i="3" s="1"/>
  <c r="HR79" i="3" a="1"/>
  <c r="HQ79" i="3" a="1"/>
  <c r="HQ79" i="3" s="1"/>
  <c r="IP79" i="3" s="1"/>
  <c r="HP79" i="3"/>
  <c r="IO79" i="3" s="1"/>
  <c r="HP79" i="3" a="1"/>
  <c r="HL79" i="3"/>
  <c r="HJ79" i="3"/>
  <c r="HH79" i="3"/>
  <c r="HB79" i="3"/>
  <c r="HA79" i="3"/>
  <c r="GZ79" i="3"/>
  <c r="GY79" i="3"/>
  <c r="GX79" i="3"/>
  <c r="GW79" i="3"/>
  <c r="GV79" i="3"/>
  <c r="GU79" i="3"/>
  <c r="GT79" i="3"/>
  <c r="GP79" i="3"/>
  <c r="GM79" i="3"/>
  <c r="GL79" i="3"/>
  <c r="GI79" i="3"/>
  <c r="GH79" i="3"/>
  <c r="GG79" i="3"/>
  <c r="GF79" i="3"/>
  <c r="GE79" i="3"/>
  <c r="GB79" i="3"/>
  <c r="GA79" i="3"/>
  <c r="FZ79" i="3"/>
  <c r="FY79" i="3"/>
  <c r="FW79" i="3"/>
  <c r="FV79" i="3"/>
  <c r="FU79" i="3"/>
  <c r="FT79" i="3"/>
  <c r="FS79" i="3"/>
  <c r="FR79" i="3"/>
  <c r="FQ79" i="3"/>
  <c r="FP79" i="3"/>
  <c r="FO79" i="3"/>
  <c r="FL79" i="3"/>
  <c r="FK79" i="3"/>
  <c r="FJ79" i="3"/>
  <c r="FI79" i="3"/>
  <c r="FH79" i="3"/>
  <c r="FG79" i="3"/>
  <c r="FF79" i="3"/>
  <c r="FM79" i="3" s="1"/>
  <c r="FE79" i="3"/>
  <c r="FN79" i="3" s="1"/>
  <c r="FD79" i="3"/>
  <c r="FB79" i="3"/>
  <c r="FA79" i="3"/>
  <c r="EZ79" i="3"/>
  <c r="EY79" i="3"/>
  <c r="EX79" i="3"/>
  <c r="EW79" i="3"/>
  <c r="EV79" i="3"/>
  <c r="EU79" i="3"/>
  <c r="ET79" i="3"/>
  <c r="ES79" i="3"/>
  <c r="ER79" i="3"/>
  <c r="EQ79" i="3"/>
  <c r="EP79" i="3"/>
  <c r="EO79" i="3"/>
  <c r="EN79" i="3"/>
  <c r="EM79" i="3"/>
  <c r="EL79" i="3"/>
  <c r="EK79" i="3"/>
  <c r="EJ79" i="3"/>
  <c r="EI79" i="3"/>
  <c r="EH79" i="3"/>
  <c r="EG79" i="3"/>
  <c r="EF79" i="3"/>
  <c r="EE79" i="3"/>
  <c r="ED79" i="3"/>
  <c r="EC79" i="3"/>
  <c r="EB79" i="3"/>
  <c r="EA79" i="3"/>
  <c r="DU79" i="3"/>
  <c r="DT79" i="3"/>
  <c r="DS79" i="3"/>
  <c r="DR79" i="3"/>
  <c r="DQ79" i="3"/>
  <c r="DP79" i="3"/>
  <c r="DO79" i="3"/>
  <c r="DN79" i="3"/>
  <c r="DK79" i="3"/>
  <c r="DJ79" i="3"/>
  <c r="DI79" i="3"/>
  <c r="DH79" i="3"/>
  <c r="DG79" i="3"/>
  <c r="DF79" i="3"/>
  <c r="DE79" i="3"/>
  <c r="DD79" i="3"/>
  <c r="DB79" i="3"/>
  <c r="DA79" i="3"/>
  <c r="CV79" i="3"/>
  <c r="CU79" i="3"/>
  <c r="CT79" i="3"/>
  <c r="CS79" i="3"/>
  <c r="GN79" i="3" s="1"/>
  <c r="CR79" i="3"/>
  <c r="CQ79" i="3"/>
  <c r="CP79" i="3"/>
  <c r="GJ79" i="3" s="1"/>
  <c r="GK79" i="3" s="1"/>
  <c r="CO79" i="3"/>
  <c r="DZ79" i="3" s="1"/>
  <c r="CN79" i="3"/>
  <c r="DY79" i="3" s="1"/>
  <c r="CM79" i="3"/>
  <c r="DX79" i="3" s="1"/>
  <c r="CL79" i="3"/>
  <c r="DW79" i="3" s="1"/>
  <c r="CH79" i="3"/>
  <c r="CW79" i="3" s="1"/>
  <c r="CG79" i="3"/>
  <c r="CG79" i="3" a="1"/>
  <c r="AW237" i="3"/>
  <c r="AV237" i="3"/>
  <c r="J237" i="3"/>
  <c r="G237" i="3"/>
  <c r="IR78" i="3"/>
  <c r="IQ78" i="3"/>
  <c r="IN78" i="3"/>
  <c r="IX78" i="3" s="1"/>
  <c r="HX78" i="3"/>
  <c r="IW78" i="3" s="1"/>
  <c r="HX78" i="3" a="1"/>
  <c r="HW78" i="3" a="1"/>
  <c r="HW78" i="3" s="1"/>
  <c r="IV78" i="3" s="1"/>
  <c r="HV78" i="3" a="1"/>
  <c r="HV78" i="3" s="1"/>
  <c r="IU78" i="3" s="1"/>
  <c r="HU78" i="3"/>
  <c r="IT78" i="3" s="1"/>
  <c r="HU78" i="3" a="1"/>
  <c r="HT78" i="3" a="1"/>
  <c r="HT78" i="3" s="1"/>
  <c r="IS78" i="3" s="1"/>
  <c r="HS78" i="3"/>
  <c r="HS78" i="3" a="1"/>
  <c r="HR78" i="3"/>
  <c r="HR78" i="3" a="1"/>
  <c r="HQ78" i="3" a="1"/>
  <c r="HQ78" i="3" s="1"/>
  <c r="IP78" i="3" s="1"/>
  <c r="HP78" i="3" a="1"/>
  <c r="HP78" i="3" s="1"/>
  <c r="IO78" i="3" s="1"/>
  <c r="HL78" i="3"/>
  <c r="HJ78" i="3"/>
  <c r="HH78" i="3"/>
  <c r="HI78" i="3" s="1"/>
  <c r="HB78" i="3"/>
  <c r="HA78" i="3"/>
  <c r="GZ78" i="3"/>
  <c r="GY78" i="3"/>
  <c r="GX78" i="3"/>
  <c r="GW78" i="3"/>
  <c r="GV78" i="3"/>
  <c r="GU78" i="3"/>
  <c r="GT78" i="3"/>
  <c r="GP78" i="3"/>
  <c r="GL78" i="3"/>
  <c r="GK78" i="3"/>
  <c r="GJ78" i="3"/>
  <c r="GI78" i="3"/>
  <c r="GH78" i="3"/>
  <c r="GG78" i="3"/>
  <c r="GF78" i="3"/>
  <c r="GE78" i="3"/>
  <c r="GB78" i="3"/>
  <c r="GA78" i="3"/>
  <c r="FZ78" i="3"/>
  <c r="FY78" i="3"/>
  <c r="FW78" i="3"/>
  <c r="FV78" i="3"/>
  <c r="FU78" i="3"/>
  <c r="FT78" i="3"/>
  <c r="FS78" i="3"/>
  <c r="FR78" i="3"/>
  <c r="FQ78" i="3"/>
  <c r="FK78" i="3"/>
  <c r="FJ78" i="3"/>
  <c r="FM78" i="3" s="1"/>
  <c r="FI78" i="3"/>
  <c r="FL78" i="3" s="1"/>
  <c r="FH78" i="3"/>
  <c r="FG78" i="3"/>
  <c r="FF78" i="3"/>
  <c r="FP78" i="3" s="1"/>
  <c r="FE78" i="3"/>
  <c r="FD78" i="3"/>
  <c r="FB78" i="3"/>
  <c r="FA78" i="3"/>
  <c r="EZ78" i="3"/>
  <c r="EY78" i="3"/>
  <c r="EX78" i="3"/>
  <c r="EW78" i="3"/>
  <c r="EV78" i="3"/>
  <c r="EU78" i="3"/>
  <c r="ET78" i="3"/>
  <c r="ES78" i="3"/>
  <c r="ER78" i="3"/>
  <c r="EQ78" i="3"/>
  <c r="EP78" i="3"/>
  <c r="EO78" i="3"/>
  <c r="EN78" i="3"/>
  <c r="EM78" i="3"/>
  <c r="EL78" i="3"/>
  <c r="EK78" i="3"/>
  <c r="EJ78" i="3"/>
  <c r="EI78" i="3"/>
  <c r="EH78" i="3"/>
  <c r="EG78" i="3"/>
  <c r="EF78" i="3"/>
  <c r="EE78" i="3"/>
  <c r="ED78" i="3"/>
  <c r="EC78" i="3"/>
  <c r="EB78" i="3"/>
  <c r="EA78" i="3"/>
  <c r="DU78" i="3"/>
  <c r="DT78" i="3"/>
  <c r="DS78" i="3"/>
  <c r="DR78" i="3"/>
  <c r="DQ78" i="3"/>
  <c r="DP78" i="3"/>
  <c r="DO78" i="3"/>
  <c r="DN78" i="3"/>
  <c r="DM78" i="3" a="1"/>
  <c r="DM78" i="3" s="1"/>
  <c r="DL78" i="3"/>
  <c r="DK78" i="3"/>
  <c r="DJ78" i="3"/>
  <c r="DI78" i="3"/>
  <c r="DH78" i="3"/>
  <c r="DG78" i="3"/>
  <c r="DF78" i="3"/>
  <c r="DE78" i="3"/>
  <c r="DD78" i="3"/>
  <c r="DB78" i="3"/>
  <c r="DA78" i="3"/>
  <c r="CZ78" i="3"/>
  <c r="CY78" i="3"/>
  <c r="CV78" i="3"/>
  <c r="CU78" i="3"/>
  <c r="CT78" i="3"/>
  <c r="CS78" i="3"/>
  <c r="GN78" i="3" s="1"/>
  <c r="CR78" i="3"/>
  <c r="GM78" i="3" s="1"/>
  <c r="CQ78" i="3"/>
  <c r="CP78" i="3"/>
  <c r="CO78" i="3"/>
  <c r="DZ78" i="3" s="1"/>
  <c r="CN78" i="3"/>
  <c r="DY78" i="3" s="1"/>
  <c r="CM78" i="3"/>
  <c r="DX78" i="3" s="1"/>
  <c r="CL78" i="3"/>
  <c r="DW78" i="3" s="1"/>
  <c r="CK78" i="3"/>
  <c r="CJ78" i="3"/>
  <c r="CI78" i="3"/>
  <c r="CX78" i="3" s="1"/>
  <c r="CG78" i="3"/>
  <c r="IM78" i="3" s="1"/>
  <c r="CG78" i="3" a="1"/>
  <c r="AW236" i="3"/>
  <c r="AV236" i="3"/>
  <c r="J236" i="3"/>
  <c r="G236" i="3"/>
  <c r="IT77" i="3"/>
  <c r="IM77" i="3"/>
  <c r="IL77" i="3"/>
  <c r="HX77" i="3"/>
  <c r="IW77" i="3" s="1"/>
  <c r="HX77" i="3" a="1"/>
  <c r="HW77" i="3" a="1"/>
  <c r="HW77" i="3" s="1"/>
  <c r="IV77" i="3" s="1"/>
  <c r="HV77" i="3" a="1"/>
  <c r="HV77" i="3" s="1"/>
  <c r="IU77" i="3" s="1"/>
  <c r="HU77" i="3" a="1"/>
  <c r="HU77" i="3" s="1"/>
  <c r="HT77" i="3" a="1"/>
  <c r="HT77" i="3" s="1"/>
  <c r="IS77" i="3" s="1"/>
  <c r="HS77" i="3"/>
  <c r="IR77" i="3" s="1"/>
  <c r="HS77" i="3" a="1"/>
  <c r="HR77" i="3" a="1"/>
  <c r="HR77" i="3" s="1"/>
  <c r="IQ77" i="3" s="1"/>
  <c r="HQ77" i="3" a="1"/>
  <c r="HQ77" i="3" s="1"/>
  <c r="IP77" i="3" s="1"/>
  <c r="HP77" i="3" a="1"/>
  <c r="HP77" i="3" s="1"/>
  <c r="IO77" i="3" s="1"/>
  <c r="HL77" i="3"/>
  <c r="HJ77" i="3"/>
  <c r="HH77" i="3"/>
  <c r="HI77" i="3" s="1"/>
  <c r="HB77" i="3"/>
  <c r="HA77" i="3"/>
  <c r="GZ77" i="3"/>
  <c r="GY77" i="3"/>
  <c r="GX77" i="3"/>
  <c r="GW77" i="3"/>
  <c r="GV77" i="3"/>
  <c r="GU77" i="3"/>
  <c r="GT77" i="3"/>
  <c r="GP77" i="3"/>
  <c r="GI77" i="3"/>
  <c r="GH77" i="3"/>
  <c r="GG77" i="3"/>
  <c r="GF77" i="3"/>
  <c r="GE77" i="3"/>
  <c r="GD77" i="3"/>
  <c r="GC77" i="3"/>
  <c r="GB77" i="3"/>
  <c r="GA77" i="3"/>
  <c r="FZ77" i="3"/>
  <c r="FY77" i="3"/>
  <c r="FX77" i="3"/>
  <c r="FW77" i="3"/>
  <c r="FV77" i="3"/>
  <c r="FU77" i="3"/>
  <c r="FT77" i="3"/>
  <c r="FS77" i="3"/>
  <c r="FR77" i="3"/>
  <c r="FQ77" i="3"/>
  <c r="FP77" i="3"/>
  <c r="FJ77" i="3"/>
  <c r="FM77" i="3" s="1"/>
  <c r="FI77" i="3"/>
  <c r="FL77" i="3" s="1"/>
  <c r="FH77" i="3"/>
  <c r="FK77" i="3" s="1"/>
  <c r="FG77" i="3"/>
  <c r="FO77" i="3" s="1"/>
  <c r="FF77" i="3"/>
  <c r="FE77" i="3"/>
  <c r="FN77" i="3" s="1"/>
  <c r="FD77" i="3"/>
  <c r="FC77" i="3"/>
  <c r="FB77" i="3"/>
  <c r="FA77" i="3"/>
  <c r="EZ77" i="3"/>
  <c r="EY77" i="3"/>
  <c r="EX77" i="3"/>
  <c r="EW77" i="3"/>
  <c r="EV77" i="3"/>
  <c r="EU77" i="3"/>
  <c r="ET77" i="3"/>
  <c r="ES77" i="3"/>
  <c r="ER77" i="3"/>
  <c r="EQ77" i="3"/>
  <c r="EP77" i="3"/>
  <c r="EO77" i="3"/>
  <c r="EN77" i="3"/>
  <c r="EM77" i="3"/>
  <c r="EL77" i="3"/>
  <c r="EK77" i="3"/>
  <c r="EJ77" i="3"/>
  <c r="EI77" i="3"/>
  <c r="EH77" i="3"/>
  <c r="EG77" i="3"/>
  <c r="EF77" i="3"/>
  <c r="EE77" i="3"/>
  <c r="ED77" i="3"/>
  <c r="EC77" i="3"/>
  <c r="EB77" i="3"/>
  <c r="EA77" i="3"/>
  <c r="DW77" i="3"/>
  <c r="DV77" i="3"/>
  <c r="DU77" i="3"/>
  <c r="DT77" i="3"/>
  <c r="DS77" i="3"/>
  <c r="DR77" i="3"/>
  <c r="DQ77" i="3"/>
  <c r="DP77" i="3"/>
  <c r="DO77" i="3"/>
  <c r="DN77" i="3"/>
  <c r="DK77" i="3"/>
  <c r="DJ77" i="3"/>
  <c r="DI77" i="3"/>
  <c r="DH77" i="3"/>
  <c r="DG77" i="3"/>
  <c r="DF77" i="3"/>
  <c r="DE77" i="3"/>
  <c r="DD77" i="3"/>
  <c r="DC77" i="3"/>
  <c r="DB77" i="3"/>
  <c r="DA77" i="3"/>
  <c r="CV77" i="3"/>
  <c r="CU77" i="3"/>
  <c r="CT77" i="3"/>
  <c r="CS77" i="3"/>
  <c r="GN77" i="3" s="1"/>
  <c r="CR77" i="3"/>
  <c r="GM77" i="3" s="1"/>
  <c r="CQ77" i="3"/>
  <c r="GL77" i="3" s="1"/>
  <c r="CP77" i="3"/>
  <c r="GJ77" i="3" s="1"/>
  <c r="GK77" i="3" s="1"/>
  <c r="CO77" i="3"/>
  <c r="DZ77" i="3" s="1"/>
  <c r="CN77" i="3"/>
  <c r="DY77" i="3" s="1"/>
  <c r="CM77" i="3"/>
  <c r="DX77" i="3" s="1"/>
  <c r="CL77" i="3"/>
  <c r="CJ77" i="3"/>
  <c r="CY77" i="3" s="1"/>
  <c r="CG77" i="3" a="1"/>
  <c r="CG77" i="3" s="1"/>
  <c r="AW200" i="3"/>
  <c r="AV200" i="3"/>
  <c r="AX77" i="3" s="1"/>
  <c r="J200" i="3"/>
  <c r="G200" i="3"/>
  <c r="IN76" i="3"/>
  <c r="IX76" i="3" s="1"/>
  <c r="IL76" i="3"/>
  <c r="HX76" i="3" a="1"/>
  <c r="HX76" i="3" s="1"/>
  <c r="IW76" i="3" s="1"/>
  <c r="HW76" i="3" a="1"/>
  <c r="HW76" i="3" s="1"/>
  <c r="IV76" i="3" s="1"/>
  <c r="HV76" i="3" a="1"/>
  <c r="HV76" i="3" s="1"/>
  <c r="IU76" i="3" s="1"/>
  <c r="HU76" i="3" a="1"/>
  <c r="HU76" i="3" s="1"/>
  <c r="IT76" i="3" s="1"/>
  <c r="HT76" i="3"/>
  <c r="IS76" i="3" s="1"/>
  <c r="HT76" i="3" a="1"/>
  <c r="HS76" i="3" a="1"/>
  <c r="HS76" i="3" s="1"/>
  <c r="IR76" i="3" s="1"/>
  <c r="HR76" i="3" a="1"/>
  <c r="HR76" i="3" s="1"/>
  <c r="IQ76" i="3" s="1"/>
  <c r="HQ76" i="3" a="1"/>
  <c r="HQ76" i="3" s="1"/>
  <c r="IP76" i="3" s="1"/>
  <c r="HP76" i="3" a="1"/>
  <c r="HP76" i="3" s="1"/>
  <c r="IO76" i="3" s="1"/>
  <c r="HL76" i="3"/>
  <c r="HJ76" i="3"/>
  <c r="HH76" i="3"/>
  <c r="HB76" i="3"/>
  <c r="HA76" i="3"/>
  <c r="GZ76" i="3"/>
  <c r="GY76" i="3"/>
  <c r="GX76" i="3"/>
  <c r="GW76" i="3"/>
  <c r="GV76" i="3"/>
  <c r="GU76" i="3"/>
  <c r="GT76" i="3"/>
  <c r="HC76" i="3" s="1"/>
  <c r="GP76" i="3"/>
  <c r="GI76" i="3"/>
  <c r="GH76" i="3"/>
  <c r="GG76" i="3"/>
  <c r="GF76" i="3"/>
  <c r="GE76" i="3"/>
  <c r="GD76" i="3"/>
  <c r="GC76" i="3"/>
  <c r="GB76" i="3"/>
  <c r="GA76" i="3"/>
  <c r="FZ76" i="3"/>
  <c r="FY76" i="3"/>
  <c r="FX76" i="3"/>
  <c r="FW76" i="3"/>
  <c r="FV76" i="3"/>
  <c r="FU76" i="3"/>
  <c r="FT76" i="3"/>
  <c r="FS76" i="3"/>
  <c r="FR76" i="3"/>
  <c r="FQ76" i="3"/>
  <c r="FK76" i="3"/>
  <c r="FJ76" i="3"/>
  <c r="FM76" i="3" s="1"/>
  <c r="FI76" i="3"/>
  <c r="FL76" i="3" s="1"/>
  <c r="FH76" i="3"/>
  <c r="FG76" i="3"/>
  <c r="FF76" i="3"/>
  <c r="FP76" i="3" s="1"/>
  <c r="FE76" i="3"/>
  <c r="FD76" i="3"/>
  <c r="FC76" i="3"/>
  <c r="FB76" i="3"/>
  <c r="FA76" i="3"/>
  <c r="EZ76" i="3"/>
  <c r="EY76" i="3"/>
  <c r="EX76" i="3"/>
  <c r="EW76" i="3"/>
  <c r="EV76" i="3"/>
  <c r="EU76" i="3"/>
  <c r="ET76" i="3"/>
  <c r="ES76" i="3"/>
  <c r="ER76" i="3"/>
  <c r="EQ76" i="3"/>
  <c r="EP76" i="3"/>
  <c r="EO76" i="3"/>
  <c r="EN76" i="3"/>
  <c r="EM76" i="3"/>
  <c r="EL76" i="3"/>
  <c r="EK76" i="3"/>
  <c r="EJ76" i="3"/>
  <c r="EI76" i="3"/>
  <c r="EH76" i="3"/>
  <c r="EG76" i="3"/>
  <c r="EF76" i="3"/>
  <c r="EE76" i="3"/>
  <c r="ED76" i="3"/>
  <c r="EC76" i="3"/>
  <c r="EB76" i="3"/>
  <c r="EA76" i="3"/>
  <c r="DV76" i="3"/>
  <c r="DU76" i="3"/>
  <c r="DT76" i="3"/>
  <c r="DS76" i="3"/>
  <c r="DR76" i="3"/>
  <c r="DQ76" i="3"/>
  <c r="DP76" i="3"/>
  <c r="DO76" i="3"/>
  <c r="DN76" i="3"/>
  <c r="DK76" i="3"/>
  <c r="DJ76" i="3"/>
  <c r="DI76" i="3"/>
  <c r="DH76" i="3"/>
  <c r="DG76" i="3"/>
  <c r="DF76" i="3"/>
  <c r="DE76" i="3"/>
  <c r="DD76" i="3"/>
  <c r="DC76" i="3"/>
  <c r="DB76" i="3"/>
  <c r="DA76" i="3"/>
  <c r="CV76" i="3"/>
  <c r="CU76" i="3"/>
  <c r="CT76" i="3"/>
  <c r="CS76" i="3"/>
  <c r="GN76" i="3" s="1"/>
  <c r="CR76" i="3"/>
  <c r="GM76" i="3" s="1"/>
  <c r="CQ76" i="3"/>
  <c r="GL76" i="3" s="1"/>
  <c r="CP76" i="3"/>
  <c r="GJ76" i="3" s="1"/>
  <c r="GK76" i="3" s="1"/>
  <c r="CO76" i="3"/>
  <c r="DZ76" i="3" s="1"/>
  <c r="CN76" i="3"/>
  <c r="DY76" i="3" s="1"/>
  <c r="CM76" i="3"/>
  <c r="DX76" i="3" s="1"/>
  <c r="CL76" i="3"/>
  <c r="DW76" i="3" s="1"/>
  <c r="CG76" i="3" a="1"/>
  <c r="CG76" i="3" s="1"/>
  <c r="AW199" i="3"/>
  <c r="AV199" i="3"/>
  <c r="J199" i="3"/>
  <c r="G199" i="3"/>
  <c r="IW75" i="3"/>
  <c r="IP75" i="3"/>
  <c r="IO75" i="3"/>
  <c r="IL75" i="3"/>
  <c r="HX75" i="3"/>
  <c r="HX75" i="3" a="1"/>
  <c r="HW75" i="3"/>
  <c r="IV75" i="3" s="1"/>
  <c r="HW75" i="3" a="1"/>
  <c r="HV75" i="3" a="1"/>
  <c r="HV75" i="3" s="1"/>
  <c r="IU75" i="3" s="1"/>
  <c r="HU75" i="3" a="1"/>
  <c r="HU75" i="3" s="1"/>
  <c r="IT75" i="3" s="1"/>
  <c r="HT75" i="3"/>
  <c r="IS75" i="3" s="1"/>
  <c r="HT75" i="3" a="1"/>
  <c r="HS75" i="3" a="1"/>
  <c r="HS75" i="3" s="1"/>
  <c r="IR75" i="3" s="1"/>
  <c r="HR75" i="3"/>
  <c r="IQ75" i="3" s="1"/>
  <c r="HR75" i="3" a="1"/>
  <c r="HQ75" i="3"/>
  <c r="HQ75" i="3" a="1"/>
  <c r="HP75" i="3" a="1"/>
  <c r="HP75" i="3" s="1"/>
  <c r="HL75" i="3"/>
  <c r="HJ75" i="3"/>
  <c r="HH75" i="3"/>
  <c r="HB75" i="3"/>
  <c r="HA75" i="3"/>
  <c r="GZ75" i="3"/>
  <c r="GY75" i="3"/>
  <c r="GX75" i="3"/>
  <c r="GW75" i="3"/>
  <c r="GV75" i="3"/>
  <c r="GU75" i="3"/>
  <c r="GT75" i="3"/>
  <c r="HC75" i="3" s="1"/>
  <c r="GP75" i="3"/>
  <c r="GI75" i="3"/>
  <c r="GH75" i="3"/>
  <c r="GG75" i="3"/>
  <c r="GF75" i="3"/>
  <c r="GE75" i="3"/>
  <c r="GD75" i="3"/>
  <c r="GC75" i="3"/>
  <c r="GB75" i="3"/>
  <c r="GA75" i="3"/>
  <c r="FZ75" i="3"/>
  <c r="FY75" i="3"/>
  <c r="FX75" i="3"/>
  <c r="FW75" i="3"/>
  <c r="FV75" i="3"/>
  <c r="FU75" i="3"/>
  <c r="FT75" i="3"/>
  <c r="FS75" i="3"/>
  <c r="FR75" i="3"/>
  <c r="FQ75" i="3"/>
  <c r="FJ75" i="3"/>
  <c r="FI75" i="3"/>
  <c r="FH75" i="3"/>
  <c r="FG75" i="3"/>
  <c r="FF75" i="3"/>
  <c r="FE75" i="3"/>
  <c r="FO75" i="3" s="1"/>
  <c r="FD75" i="3"/>
  <c r="FC75" i="3"/>
  <c r="FB75" i="3"/>
  <c r="FA75" i="3"/>
  <c r="EZ75" i="3"/>
  <c r="EY75" i="3"/>
  <c r="EX75" i="3"/>
  <c r="EW75" i="3"/>
  <c r="EV75" i="3"/>
  <c r="EU75" i="3"/>
  <c r="ET75" i="3"/>
  <c r="ES75" i="3"/>
  <c r="ER75" i="3"/>
  <c r="EQ75" i="3"/>
  <c r="EP75" i="3"/>
  <c r="EO75" i="3"/>
  <c r="EN75" i="3"/>
  <c r="EM75" i="3"/>
  <c r="EL75" i="3"/>
  <c r="EK75" i="3"/>
  <c r="EJ75" i="3"/>
  <c r="EI75" i="3"/>
  <c r="EH75" i="3"/>
  <c r="EG75" i="3"/>
  <c r="EF75" i="3"/>
  <c r="EE75" i="3"/>
  <c r="ED75" i="3"/>
  <c r="EC75" i="3"/>
  <c r="EB75" i="3"/>
  <c r="EA75" i="3"/>
  <c r="DZ75" i="3"/>
  <c r="DW75" i="3"/>
  <c r="DV75" i="3"/>
  <c r="DU75" i="3"/>
  <c r="DT75" i="3"/>
  <c r="DS75" i="3"/>
  <c r="DR75" i="3"/>
  <c r="DQ75" i="3"/>
  <c r="DP75" i="3"/>
  <c r="DO75" i="3"/>
  <c r="DN75" i="3"/>
  <c r="DK75" i="3"/>
  <c r="DJ75" i="3"/>
  <c r="DI75" i="3"/>
  <c r="DH75" i="3"/>
  <c r="DG75" i="3"/>
  <c r="DF75" i="3"/>
  <c r="DE75" i="3"/>
  <c r="DD75" i="3"/>
  <c r="DC75" i="3"/>
  <c r="DB75" i="3"/>
  <c r="DA75" i="3"/>
  <c r="CV75" i="3"/>
  <c r="CU75" i="3"/>
  <c r="CT75" i="3"/>
  <c r="CS75" i="3"/>
  <c r="GN75" i="3" s="1"/>
  <c r="CR75" i="3"/>
  <c r="GM75" i="3" s="1"/>
  <c r="CQ75" i="3"/>
  <c r="GL75" i="3" s="1"/>
  <c r="CP75" i="3"/>
  <c r="GJ75" i="3" s="1"/>
  <c r="GK75" i="3" s="1"/>
  <c r="CO75" i="3"/>
  <c r="CN75" i="3"/>
  <c r="DY75" i="3" s="1"/>
  <c r="CM75" i="3"/>
  <c r="DX75" i="3" s="1"/>
  <c r="CL75" i="3"/>
  <c r="CG75" i="3" a="1"/>
  <c r="CG75" i="3" s="1"/>
  <c r="AW198" i="3"/>
  <c r="AV198" i="3"/>
  <c r="J198" i="3"/>
  <c r="HI75" i="3" s="1"/>
  <c r="G198" i="3"/>
  <c r="IP74" i="3"/>
  <c r="HX74" i="3"/>
  <c r="IW74" i="3" s="1"/>
  <c r="HX74" i="3" a="1"/>
  <c r="HW74" i="3"/>
  <c r="IV74" i="3" s="1"/>
  <c r="HW74" i="3" a="1"/>
  <c r="HV74" i="3" a="1"/>
  <c r="HV74" i="3" s="1"/>
  <c r="IU74" i="3" s="1"/>
  <c r="HU74" i="3" a="1"/>
  <c r="HU74" i="3" s="1"/>
  <c r="IT74" i="3" s="1"/>
  <c r="HT74" i="3"/>
  <c r="IS74" i="3" s="1"/>
  <c r="HT74" i="3" a="1"/>
  <c r="HS74" i="3" a="1"/>
  <c r="HS74" i="3" s="1"/>
  <c r="IR74" i="3" s="1"/>
  <c r="HR74" i="3"/>
  <c r="IQ74" i="3" s="1"/>
  <c r="HR74" i="3" a="1"/>
  <c r="HQ74" i="3"/>
  <c r="HQ74" i="3" a="1"/>
  <c r="HP74" i="3" a="1"/>
  <c r="HP74" i="3" s="1"/>
  <c r="IO74" i="3" s="1"/>
  <c r="HL74" i="3"/>
  <c r="HJ74" i="3"/>
  <c r="HH74" i="3"/>
  <c r="HB74" i="3"/>
  <c r="HA74" i="3"/>
  <c r="GZ74" i="3"/>
  <c r="GY74" i="3"/>
  <c r="GX74" i="3"/>
  <c r="GW74" i="3"/>
  <c r="GV74" i="3"/>
  <c r="GU74" i="3"/>
  <c r="GT74" i="3"/>
  <c r="GP74" i="3"/>
  <c r="GJ74" i="3"/>
  <c r="GK74" i="3" s="1"/>
  <c r="GI74" i="3"/>
  <c r="GH74" i="3"/>
  <c r="GG74" i="3"/>
  <c r="GF74" i="3"/>
  <c r="GE74" i="3"/>
  <c r="GB74" i="3"/>
  <c r="GA74" i="3"/>
  <c r="FZ74" i="3"/>
  <c r="FY74" i="3"/>
  <c r="FW74" i="3"/>
  <c r="FV74" i="3"/>
  <c r="FU74" i="3"/>
  <c r="FT74" i="3"/>
  <c r="FS74" i="3"/>
  <c r="FR74" i="3"/>
  <c r="FQ74" i="3"/>
  <c r="FP74" i="3"/>
  <c r="FO74" i="3"/>
  <c r="FJ74" i="3"/>
  <c r="FM74" i="3" s="1"/>
  <c r="FI74" i="3"/>
  <c r="FL74" i="3" s="1"/>
  <c r="FH74" i="3"/>
  <c r="FK74" i="3" s="1"/>
  <c r="FG74" i="3"/>
  <c r="FF74" i="3"/>
  <c r="FE74" i="3"/>
  <c r="FN74" i="3" s="1"/>
  <c r="FD74" i="3"/>
  <c r="FB74" i="3"/>
  <c r="FA74" i="3"/>
  <c r="EZ74" i="3"/>
  <c r="EY74" i="3"/>
  <c r="EX74" i="3"/>
  <c r="EW74" i="3"/>
  <c r="EV74" i="3"/>
  <c r="EU74" i="3"/>
  <c r="ET74" i="3"/>
  <c r="ES74" i="3"/>
  <c r="ER74" i="3"/>
  <c r="EQ74" i="3"/>
  <c r="EP74" i="3"/>
  <c r="EO74" i="3"/>
  <c r="EN74" i="3"/>
  <c r="EM74" i="3"/>
  <c r="EL74" i="3"/>
  <c r="EK74" i="3"/>
  <c r="EJ74" i="3"/>
  <c r="EI74" i="3"/>
  <c r="EH74" i="3"/>
  <c r="EG74" i="3"/>
  <c r="EF74" i="3"/>
  <c r="EE74" i="3"/>
  <c r="ED74" i="3"/>
  <c r="EC74" i="3"/>
  <c r="EB74" i="3"/>
  <c r="EA74" i="3"/>
  <c r="DX74" i="3"/>
  <c r="DW74" i="3"/>
  <c r="DU74" i="3"/>
  <c r="DT74" i="3"/>
  <c r="DS74" i="3"/>
  <c r="DR74" i="3"/>
  <c r="DQ74" i="3"/>
  <c r="DP74" i="3"/>
  <c r="DO74" i="3"/>
  <c r="DN74" i="3"/>
  <c r="DK74" i="3"/>
  <c r="DJ74" i="3"/>
  <c r="DI74" i="3"/>
  <c r="DH74" i="3"/>
  <c r="DG74" i="3"/>
  <c r="DF74" i="3"/>
  <c r="DE74" i="3"/>
  <c r="DD74" i="3"/>
  <c r="DB74" i="3"/>
  <c r="DA74" i="3"/>
  <c r="CV74" i="3"/>
  <c r="CU74" i="3"/>
  <c r="CT74" i="3"/>
  <c r="CS74" i="3"/>
  <c r="GN74" i="3" s="1"/>
  <c r="CR74" i="3"/>
  <c r="GM74" i="3" s="1"/>
  <c r="CQ74" i="3"/>
  <c r="GL74" i="3" s="1"/>
  <c r="CP74" i="3"/>
  <c r="CO74" i="3"/>
  <c r="DZ74" i="3" s="1"/>
  <c r="CN74" i="3"/>
  <c r="DY74" i="3" s="1"/>
  <c r="CM74" i="3"/>
  <c r="CL74" i="3"/>
  <c r="CG74" i="3"/>
  <c r="DL74" i="3" s="1"/>
  <c r="CG74" i="3" a="1"/>
  <c r="AW137" i="3"/>
  <c r="AV137" i="3"/>
  <c r="J137" i="3"/>
  <c r="HI74" i="3" s="1"/>
  <c r="G137" i="3"/>
  <c r="IS73" i="3"/>
  <c r="IR73" i="3"/>
  <c r="HX73" i="3" a="1"/>
  <c r="HX73" i="3" s="1"/>
  <c r="IW73" i="3" s="1"/>
  <c r="HW73" i="3"/>
  <c r="IV73" i="3" s="1"/>
  <c r="HW73" i="3" a="1"/>
  <c r="HV73" i="3" a="1"/>
  <c r="HV73" i="3" s="1"/>
  <c r="IU73" i="3" s="1"/>
  <c r="HU73" i="3"/>
  <c r="IT73" i="3" s="1"/>
  <c r="HU73" i="3" a="1"/>
  <c r="HT73" i="3"/>
  <c r="HT73" i="3" a="1"/>
  <c r="HS73" i="3" a="1"/>
  <c r="HS73" i="3" s="1"/>
  <c r="HR73" i="3" a="1"/>
  <c r="HR73" i="3" s="1"/>
  <c r="IQ73" i="3" s="1"/>
  <c r="HQ73" i="3"/>
  <c r="IP73" i="3" s="1"/>
  <c r="HQ73" i="3" a="1"/>
  <c r="HP73" i="3" a="1"/>
  <c r="HP73" i="3" s="1"/>
  <c r="IO73" i="3" s="1"/>
  <c r="HL73" i="3"/>
  <c r="HJ73" i="3"/>
  <c r="HH73" i="3"/>
  <c r="HI73" i="3" s="1"/>
  <c r="HB73" i="3"/>
  <c r="HA73" i="3"/>
  <c r="GZ73" i="3"/>
  <c r="GY73" i="3"/>
  <c r="HC73" i="3" s="1"/>
  <c r="GX73" i="3"/>
  <c r="GW73" i="3"/>
  <c r="GV73" i="3"/>
  <c r="GU73" i="3"/>
  <c r="GT73" i="3"/>
  <c r="GP73" i="3"/>
  <c r="GJ73" i="3"/>
  <c r="GK73" i="3" s="1"/>
  <c r="GI73" i="3"/>
  <c r="GH73" i="3"/>
  <c r="GG73" i="3"/>
  <c r="GF73" i="3"/>
  <c r="GE73" i="3"/>
  <c r="GB73" i="3"/>
  <c r="GA73" i="3"/>
  <c r="FZ73" i="3"/>
  <c r="FY73" i="3"/>
  <c r="FW73" i="3"/>
  <c r="FV73" i="3"/>
  <c r="FU73" i="3"/>
  <c r="FT73" i="3"/>
  <c r="FS73" i="3"/>
  <c r="FR73" i="3"/>
  <c r="FQ73" i="3"/>
  <c r="FP73" i="3"/>
  <c r="FO73" i="3"/>
  <c r="FN73" i="3"/>
  <c r="FM73" i="3"/>
  <c r="FK73" i="3"/>
  <c r="FJ73" i="3"/>
  <c r="FI73" i="3"/>
  <c r="FL73" i="3" s="1"/>
  <c r="FH73" i="3"/>
  <c r="FG73" i="3"/>
  <c r="FF73" i="3"/>
  <c r="FE73" i="3"/>
  <c r="FD73" i="3"/>
  <c r="FB73" i="3"/>
  <c r="FA73" i="3"/>
  <c r="EZ73" i="3"/>
  <c r="EY73" i="3"/>
  <c r="EX73" i="3"/>
  <c r="EW73" i="3"/>
  <c r="EV73" i="3"/>
  <c r="EU73" i="3"/>
  <c r="ET73" i="3"/>
  <c r="ES73" i="3"/>
  <c r="ER73" i="3"/>
  <c r="EQ73" i="3"/>
  <c r="EP73" i="3"/>
  <c r="EO73" i="3"/>
  <c r="EN73" i="3"/>
  <c r="EM73" i="3"/>
  <c r="EL73" i="3"/>
  <c r="EK73" i="3"/>
  <c r="EJ73" i="3"/>
  <c r="EI73" i="3"/>
  <c r="EH73" i="3"/>
  <c r="EG73" i="3"/>
  <c r="EF73" i="3"/>
  <c r="EE73" i="3"/>
  <c r="ED73" i="3"/>
  <c r="EC73" i="3"/>
  <c r="EB73" i="3"/>
  <c r="EA73" i="3"/>
  <c r="DU73" i="3"/>
  <c r="DT73" i="3"/>
  <c r="DS73" i="3"/>
  <c r="DR73" i="3"/>
  <c r="DQ73" i="3"/>
  <c r="DP73" i="3"/>
  <c r="DO73" i="3"/>
  <c r="DN73" i="3"/>
  <c r="DK73" i="3"/>
  <c r="DJ73" i="3"/>
  <c r="DI73" i="3"/>
  <c r="DH73" i="3"/>
  <c r="DG73" i="3"/>
  <c r="DF73" i="3"/>
  <c r="DE73" i="3"/>
  <c r="DD73" i="3"/>
  <c r="DB73" i="3"/>
  <c r="DA73" i="3"/>
  <c r="CV73" i="3"/>
  <c r="CU73" i="3"/>
  <c r="CT73" i="3"/>
  <c r="CS73" i="3"/>
  <c r="GN73" i="3" s="1"/>
  <c r="CR73" i="3"/>
  <c r="GM73" i="3" s="1"/>
  <c r="CQ73" i="3"/>
  <c r="GL73" i="3" s="1"/>
  <c r="CP73" i="3"/>
  <c r="CO73" i="3"/>
  <c r="DZ73" i="3" s="1"/>
  <c r="CN73" i="3"/>
  <c r="DY73" i="3" s="1"/>
  <c r="CM73" i="3"/>
  <c r="DX73" i="3" s="1"/>
  <c r="CL73" i="3"/>
  <c r="DW73" i="3" s="1"/>
  <c r="CG73" i="3" a="1"/>
  <c r="CG73" i="3" s="1"/>
  <c r="AW136" i="3"/>
  <c r="AV136" i="3"/>
  <c r="J136" i="3"/>
  <c r="G136" i="3"/>
  <c r="IP72" i="3"/>
  <c r="HX72" i="3"/>
  <c r="IW72" i="3" s="1"/>
  <c r="HX72" i="3" a="1"/>
  <c r="HW72" i="3"/>
  <c r="IV72" i="3" s="1"/>
  <c r="HW72" i="3" a="1"/>
  <c r="HV72" i="3" a="1"/>
  <c r="HV72" i="3" s="1"/>
  <c r="IU72" i="3" s="1"/>
  <c r="HU72" i="3"/>
  <c r="IT72" i="3" s="1"/>
  <c r="HU72" i="3" a="1"/>
  <c r="HT72" i="3"/>
  <c r="IS72" i="3" s="1"/>
  <c r="HT72" i="3" a="1"/>
  <c r="HS72" i="3" a="1"/>
  <c r="HS72" i="3" s="1"/>
  <c r="IR72" i="3" s="1"/>
  <c r="HR72" i="3"/>
  <c r="IQ72" i="3" s="1"/>
  <c r="HR72" i="3" a="1"/>
  <c r="HQ72" i="3"/>
  <c r="HQ72" i="3" a="1"/>
  <c r="HP72" i="3" a="1"/>
  <c r="HP72" i="3" s="1"/>
  <c r="IO72" i="3" s="1"/>
  <c r="HL72" i="3"/>
  <c r="HJ72" i="3"/>
  <c r="HH72" i="3"/>
  <c r="HB72" i="3"/>
  <c r="HA72" i="3"/>
  <c r="GZ72" i="3"/>
  <c r="GY72" i="3"/>
  <c r="GX72" i="3"/>
  <c r="GW72" i="3"/>
  <c r="GV72" i="3"/>
  <c r="GU72" i="3"/>
  <c r="GT72" i="3"/>
  <c r="HC72" i="3" s="1"/>
  <c r="GP72" i="3"/>
  <c r="GJ72" i="3"/>
  <c r="GK72" i="3" s="1"/>
  <c r="GI72" i="3"/>
  <c r="GH72" i="3"/>
  <c r="GG72" i="3"/>
  <c r="GF72" i="3"/>
  <c r="GE72" i="3"/>
  <c r="GB72" i="3"/>
  <c r="GA72" i="3"/>
  <c r="FZ72" i="3"/>
  <c r="FY72" i="3"/>
  <c r="FW72" i="3"/>
  <c r="FV72" i="3"/>
  <c r="FU72" i="3"/>
  <c r="FT72" i="3"/>
  <c r="FS72" i="3"/>
  <c r="FR72" i="3"/>
  <c r="FQ72" i="3"/>
  <c r="FP72" i="3"/>
  <c r="FO72" i="3"/>
  <c r="FJ72" i="3"/>
  <c r="FM72" i="3" s="1"/>
  <c r="FI72" i="3"/>
  <c r="FL72" i="3" s="1"/>
  <c r="FH72" i="3"/>
  <c r="FK72" i="3" s="1"/>
  <c r="FG72" i="3"/>
  <c r="FF72" i="3"/>
  <c r="FE72" i="3"/>
  <c r="FN72" i="3" s="1"/>
  <c r="FD72" i="3"/>
  <c r="FB72" i="3"/>
  <c r="FA72" i="3"/>
  <c r="EZ72" i="3"/>
  <c r="EY72" i="3"/>
  <c r="EX72" i="3"/>
  <c r="EW72" i="3"/>
  <c r="EV72" i="3"/>
  <c r="EU72" i="3"/>
  <c r="ET72" i="3"/>
  <c r="ES72" i="3"/>
  <c r="ER72" i="3"/>
  <c r="EQ72" i="3"/>
  <c r="EP72" i="3"/>
  <c r="EO72" i="3"/>
  <c r="EN72" i="3"/>
  <c r="EM72" i="3"/>
  <c r="EL72" i="3"/>
  <c r="EK72" i="3"/>
  <c r="EJ72" i="3"/>
  <c r="EI72" i="3"/>
  <c r="EH72" i="3"/>
  <c r="EG72" i="3"/>
  <c r="EF72" i="3"/>
  <c r="EE72" i="3"/>
  <c r="ED72" i="3"/>
  <c r="EC72" i="3"/>
  <c r="EB72" i="3"/>
  <c r="EA72" i="3"/>
  <c r="DU72" i="3"/>
  <c r="DT72" i="3"/>
  <c r="DS72" i="3"/>
  <c r="DR72" i="3"/>
  <c r="DQ72" i="3"/>
  <c r="DP72" i="3"/>
  <c r="DO72" i="3"/>
  <c r="DN72" i="3"/>
  <c r="DL72" i="3"/>
  <c r="DK72" i="3"/>
  <c r="DJ72" i="3"/>
  <c r="DI72" i="3"/>
  <c r="DH72" i="3"/>
  <c r="DG72" i="3"/>
  <c r="DF72" i="3"/>
  <c r="DE72" i="3"/>
  <c r="DD72" i="3"/>
  <c r="DB72" i="3"/>
  <c r="DA72" i="3"/>
  <c r="CV72" i="3"/>
  <c r="CU72" i="3"/>
  <c r="CT72" i="3"/>
  <c r="CS72" i="3"/>
  <c r="GN72" i="3" s="1"/>
  <c r="CR72" i="3"/>
  <c r="GM72" i="3" s="1"/>
  <c r="CQ72" i="3"/>
  <c r="GL72" i="3" s="1"/>
  <c r="CP72" i="3"/>
  <c r="CO72" i="3"/>
  <c r="DZ72" i="3" s="1"/>
  <c r="CN72" i="3"/>
  <c r="DY72" i="3" s="1"/>
  <c r="CM72" i="3"/>
  <c r="DX72" i="3" s="1"/>
  <c r="CL72" i="3"/>
  <c r="DW72" i="3" s="1"/>
  <c r="CG72" i="3"/>
  <c r="CG72" i="3" a="1"/>
  <c r="AW135" i="3"/>
  <c r="AV135" i="3"/>
  <c r="J135" i="3"/>
  <c r="HI72" i="3" s="1"/>
  <c r="G135" i="3"/>
  <c r="IS71" i="3"/>
  <c r="IR71" i="3"/>
  <c r="HX71" i="3" a="1"/>
  <c r="HX71" i="3" s="1"/>
  <c r="IW71" i="3" s="1"/>
  <c r="HW71" i="3"/>
  <c r="IV71" i="3" s="1"/>
  <c r="HW71" i="3" a="1"/>
  <c r="HV71" i="3" a="1"/>
  <c r="HV71" i="3" s="1"/>
  <c r="IU71" i="3" s="1"/>
  <c r="HU71" i="3"/>
  <c r="IT71" i="3" s="1"/>
  <c r="HU71" i="3" a="1"/>
  <c r="HT71" i="3"/>
  <c r="HT71" i="3" a="1"/>
  <c r="HS71" i="3" a="1"/>
  <c r="HS71" i="3" s="1"/>
  <c r="HR71" i="3" a="1"/>
  <c r="HR71" i="3" s="1"/>
  <c r="IQ71" i="3" s="1"/>
  <c r="HQ71" i="3"/>
  <c r="IP71" i="3" s="1"/>
  <c r="HQ71" i="3" a="1"/>
  <c r="HP71" i="3" a="1"/>
  <c r="HP71" i="3" s="1"/>
  <c r="IO71" i="3" s="1"/>
  <c r="HL71" i="3"/>
  <c r="HJ71" i="3"/>
  <c r="HH71" i="3"/>
  <c r="HI71" i="3" s="1"/>
  <c r="HC71" i="3"/>
  <c r="HB71" i="3"/>
  <c r="HA71" i="3"/>
  <c r="GZ71" i="3"/>
  <c r="GY71" i="3"/>
  <c r="GX71" i="3"/>
  <c r="GW71" i="3"/>
  <c r="GV71" i="3"/>
  <c r="GU71" i="3"/>
  <c r="GT71" i="3"/>
  <c r="GP71" i="3"/>
  <c r="GI71" i="3"/>
  <c r="GH71" i="3"/>
  <c r="GG71" i="3"/>
  <c r="GF71" i="3"/>
  <c r="GE71" i="3"/>
  <c r="GB71" i="3"/>
  <c r="GA71" i="3"/>
  <c r="FZ71" i="3"/>
  <c r="FY71" i="3"/>
  <c r="FW71" i="3"/>
  <c r="FV71" i="3"/>
  <c r="FU71" i="3"/>
  <c r="FT71" i="3"/>
  <c r="FS71" i="3"/>
  <c r="FR71" i="3"/>
  <c r="FQ71" i="3"/>
  <c r="FP71" i="3"/>
  <c r="FO71" i="3"/>
  <c r="FN71" i="3"/>
  <c r="FM71" i="3"/>
  <c r="FK71" i="3"/>
  <c r="FJ71" i="3"/>
  <c r="FI71" i="3"/>
  <c r="FL71" i="3" s="1"/>
  <c r="FH71" i="3"/>
  <c r="FG71" i="3"/>
  <c r="FF71" i="3"/>
  <c r="FE71" i="3"/>
  <c r="FD71" i="3"/>
  <c r="FB71" i="3"/>
  <c r="FA71" i="3"/>
  <c r="EZ71" i="3"/>
  <c r="EY71" i="3"/>
  <c r="EX71" i="3"/>
  <c r="EW71" i="3"/>
  <c r="EV71" i="3"/>
  <c r="EU71" i="3"/>
  <c r="ET71" i="3"/>
  <c r="ES71" i="3"/>
  <c r="ER71" i="3"/>
  <c r="EQ71" i="3"/>
  <c r="EP71" i="3"/>
  <c r="EO71" i="3"/>
  <c r="EN71" i="3"/>
  <c r="EM71" i="3"/>
  <c r="EL71" i="3"/>
  <c r="EK71" i="3"/>
  <c r="EJ71" i="3"/>
  <c r="EI71" i="3"/>
  <c r="EH71" i="3"/>
  <c r="EG71" i="3"/>
  <c r="EF71" i="3"/>
  <c r="EE71" i="3"/>
  <c r="ED71" i="3"/>
  <c r="EC71" i="3"/>
  <c r="EB71" i="3"/>
  <c r="EA71" i="3"/>
  <c r="DU71" i="3"/>
  <c r="DT71" i="3"/>
  <c r="DS71" i="3"/>
  <c r="DR71" i="3"/>
  <c r="DQ71" i="3"/>
  <c r="DP71" i="3"/>
  <c r="DO71" i="3"/>
  <c r="DN71" i="3"/>
  <c r="DK71" i="3"/>
  <c r="DJ71" i="3"/>
  <c r="DI71" i="3"/>
  <c r="DH71" i="3"/>
  <c r="DG71" i="3"/>
  <c r="DF71" i="3"/>
  <c r="DE71" i="3"/>
  <c r="DD71" i="3"/>
  <c r="DB71" i="3"/>
  <c r="DA71" i="3"/>
  <c r="CV71" i="3"/>
  <c r="CU71" i="3"/>
  <c r="CT71" i="3"/>
  <c r="CS71" i="3"/>
  <c r="GN71" i="3" s="1"/>
  <c r="CR71" i="3"/>
  <c r="GM71" i="3" s="1"/>
  <c r="CQ71" i="3"/>
  <c r="GL71" i="3" s="1"/>
  <c r="CP71" i="3"/>
  <c r="GJ71" i="3" s="1"/>
  <c r="GK71" i="3" s="1"/>
  <c r="CO71" i="3"/>
  <c r="DZ71" i="3" s="1"/>
  <c r="CN71" i="3"/>
  <c r="DY71" i="3" s="1"/>
  <c r="CM71" i="3"/>
  <c r="DX71" i="3" s="1"/>
  <c r="CL71" i="3"/>
  <c r="DW71" i="3" s="1"/>
  <c r="CG71" i="3"/>
  <c r="CG71" i="3" a="1"/>
  <c r="AW134" i="3"/>
  <c r="AV134" i="3"/>
  <c r="J134" i="3"/>
  <c r="G134" i="3"/>
  <c r="IS70" i="3"/>
  <c r="IQ70" i="3"/>
  <c r="IL70" i="3"/>
  <c r="HX70" i="3"/>
  <c r="IW70" i="3" s="1"/>
  <c r="HX70" i="3" a="1"/>
  <c r="HW70" i="3" a="1"/>
  <c r="HW70" i="3" s="1"/>
  <c r="IV70" i="3" s="1"/>
  <c r="HV70" i="3" a="1"/>
  <c r="HV70" i="3" s="1"/>
  <c r="IU70" i="3" s="1"/>
  <c r="HU70" i="3" a="1"/>
  <c r="HU70" i="3" s="1"/>
  <c r="IT70" i="3" s="1"/>
  <c r="HT70" i="3"/>
  <c r="HT70" i="3" a="1"/>
  <c r="HS70" i="3" a="1"/>
  <c r="HS70" i="3" s="1"/>
  <c r="IR70" i="3" s="1"/>
  <c r="HR70" i="3"/>
  <c r="HR70" i="3" a="1"/>
  <c r="HQ70" i="3" a="1"/>
  <c r="HQ70" i="3" s="1"/>
  <c r="IP70" i="3" s="1"/>
  <c r="HP70" i="3" a="1"/>
  <c r="HP70" i="3" s="1"/>
  <c r="IO70" i="3" s="1"/>
  <c r="HL70" i="3"/>
  <c r="HJ70" i="3"/>
  <c r="HH70" i="3"/>
  <c r="HB70" i="3"/>
  <c r="HA70" i="3"/>
  <c r="GZ70" i="3"/>
  <c r="GY70" i="3"/>
  <c r="GX70" i="3"/>
  <c r="GW70" i="3"/>
  <c r="GV70" i="3"/>
  <c r="GU70" i="3"/>
  <c r="GT70" i="3"/>
  <c r="GP70" i="3"/>
  <c r="GI70" i="3"/>
  <c r="GH70" i="3"/>
  <c r="GG70" i="3"/>
  <c r="GF70" i="3"/>
  <c r="GE70" i="3"/>
  <c r="GD70" i="3"/>
  <c r="GC70" i="3"/>
  <c r="GB70" i="3"/>
  <c r="GA70" i="3"/>
  <c r="FZ70" i="3"/>
  <c r="FY70" i="3"/>
  <c r="FX70" i="3"/>
  <c r="FW70" i="3"/>
  <c r="FV70" i="3"/>
  <c r="FU70" i="3"/>
  <c r="FT70" i="3"/>
  <c r="FS70" i="3"/>
  <c r="FR70" i="3"/>
  <c r="FQ70" i="3"/>
  <c r="FN70" i="3"/>
  <c r="FM70" i="3"/>
  <c r="FL70" i="3"/>
  <c r="FK70" i="3"/>
  <c r="FJ70" i="3"/>
  <c r="FI70" i="3"/>
  <c r="FH70" i="3"/>
  <c r="FG70" i="3"/>
  <c r="FO70" i="3" s="1"/>
  <c r="FF70" i="3"/>
  <c r="FP70" i="3" s="1"/>
  <c r="FE70" i="3"/>
  <c r="FD70" i="3"/>
  <c r="FC70" i="3"/>
  <c r="FB70" i="3"/>
  <c r="FA70" i="3"/>
  <c r="EZ70" i="3"/>
  <c r="EY70" i="3"/>
  <c r="EX70" i="3"/>
  <c r="EW70" i="3"/>
  <c r="EV70" i="3"/>
  <c r="EU70" i="3"/>
  <c r="ET70" i="3"/>
  <c r="ES70" i="3"/>
  <c r="ER70" i="3"/>
  <c r="EQ70" i="3"/>
  <c r="EP70" i="3"/>
  <c r="EO70" i="3"/>
  <c r="EN70" i="3"/>
  <c r="EM70" i="3"/>
  <c r="EL70" i="3"/>
  <c r="EK70" i="3"/>
  <c r="EJ70" i="3"/>
  <c r="EI70" i="3"/>
  <c r="EH70" i="3"/>
  <c r="EG70" i="3"/>
  <c r="EF70" i="3"/>
  <c r="EE70" i="3"/>
  <c r="ED70" i="3"/>
  <c r="EC70" i="3"/>
  <c r="EB70" i="3"/>
  <c r="EA70" i="3"/>
  <c r="DV70" i="3"/>
  <c r="DU70" i="3"/>
  <c r="DT70" i="3"/>
  <c r="DS70" i="3"/>
  <c r="DR70" i="3"/>
  <c r="DQ70" i="3"/>
  <c r="DP70" i="3"/>
  <c r="DO70" i="3"/>
  <c r="DN70" i="3"/>
  <c r="DK70" i="3"/>
  <c r="DJ70" i="3"/>
  <c r="DI70" i="3"/>
  <c r="DH70" i="3"/>
  <c r="DG70" i="3"/>
  <c r="DF70" i="3"/>
  <c r="DE70" i="3"/>
  <c r="DD70" i="3"/>
  <c r="DC70" i="3"/>
  <c r="DB70" i="3"/>
  <c r="DA70" i="3"/>
  <c r="CV70" i="3"/>
  <c r="CU70" i="3"/>
  <c r="CT70" i="3"/>
  <c r="CS70" i="3"/>
  <c r="GN70" i="3" s="1"/>
  <c r="CR70" i="3"/>
  <c r="GM70" i="3" s="1"/>
  <c r="CQ70" i="3"/>
  <c r="GL70" i="3" s="1"/>
  <c r="CP70" i="3"/>
  <c r="GJ70" i="3" s="1"/>
  <c r="GK70" i="3" s="1"/>
  <c r="CO70" i="3"/>
  <c r="DZ70" i="3" s="1"/>
  <c r="CN70" i="3"/>
  <c r="DY70" i="3" s="1"/>
  <c r="CM70" i="3"/>
  <c r="DX70" i="3" s="1"/>
  <c r="CL70" i="3"/>
  <c r="DW70" i="3" s="1"/>
  <c r="CG70" i="3" a="1"/>
  <c r="CG70" i="3" s="1"/>
  <c r="AW24" i="3"/>
  <c r="AV24" i="3"/>
  <c r="AX70" i="3" s="1"/>
  <c r="J24" i="3"/>
  <c r="G24" i="3"/>
  <c r="HX69" i="3" a="1"/>
  <c r="HX69" i="3" s="1"/>
  <c r="IW69" i="3" s="1"/>
  <c r="HW69" i="3" a="1"/>
  <c r="HW69" i="3" s="1"/>
  <c r="IV69" i="3" s="1"/>
  <c r="HV69" i="3" a="1"/>
  <c r="HV69" i="3" s="1"/>
  <c r="IU69" i="3" s="1"/>
  <c r="HU69" i="3" a="1"/>
  <c r="HU69" i="3" s="1"/>
  <c r="IT69" i="3" s="1"/>
  <c r="HT69" i="3" a="1"/>
  <c r="HT69" i="3" s="1"/>
  <c r="IS69" i="3" s="1"/>
  <c r="HS69" i="3" a="1"/>
  <c r="HS69" i="3" s="1"/>
  <c r="IR69" i="3" s="1"/>
  <c r="HR69" i="3" a="1"/>
  <c r="HR69" i="3" s="1"/>
  <c r="IQ69" i="3" s="1"/>
  <c r="HQ69" i="3" a="1"/>
  <c r="HQ69" i="3" s="1"/>
  <c r="IP69" i="3" s="1"/>
  <c r="HP69" i="3" a="1"/>
  <c r="HP69" i="3" s="1"/>
  <c r="IO69" i="3" s="1"/>
  <c r="HL69" i="3"/>
  <c r="HJ69" i="3"/>
  <c r="HH69" i="3"/>
  <c r="HI69" i="3" s="1"/>
  <c r="HB69" i="3"/>
  <c r="HA69" i="3"/>
  <c r="GZ69" i="3"/>
  <c r="GY69" i="3"/>
  <c r="GX69" i="3"/>
  <c r="GW69" i="3"/>
  <c r="GV69" i="3"/>
  <c r="GU69" i="3"/>
  <c r="GT69" i="3"/>
  <c r="HC69" i="3" s="1"/>
  <c r="GP69" i="3"/>
  <c r="GJ69" i="3"/>
  <c r="GK69" i="3" s="1"/>
  <c r="GI69" i="3"/>
  <c r="GH69" i="3"/>
  <c r="GG69" i="3"/>
  <c r="GF69" i="3"/>
  <c r="GE69" i="3"/>
  <c r="GB69" i="3"/>
  <c r="GA69" i="3"/>
  <c r="FZ69" i="3"/>
  <c r="FY69" i="3"/>
  <c r="FW69" i="3"/>
  <c r="FV69" i="3"/>
  <c r="FU69" i="3"/>
  <c r="FT69" i="3"/>
  <c r="FS69" i="3"/>
  <c r="FR69" i="3"/>
  <c r="FQ69" i="3"/>
  <c r="FP69" i="3"/>
  <c r="FJ69" i="3"/>
  <c r="FM69" i="3" s="1"/>
  <c r="FI69" i="3"/>
  <c r="FL69" i="3" s="1"/>
  <c r="FH69" i="3"/>
  <c r="FK69" i="3" s="1"/>
  <c r="FG69" i="3"/>
  <c r="FF69" i="3"/>
  <c r="FE69" i="3"/>
  <c r="FO69" i="3" s="1"/>
  <c r="FD69" i="3"/>
  <c r="FB69" i="3"/>
  <c r="FA69" i="3"/>
  <c r="EZ69" i="3"/>
  <c r="EY69" i="3"/>
  <c r="EX69" i="3"/>
  <c r="EW69" i="3"/>
  <c r="EV69" i="3"/>
  <c r="EU69" i="3"/>
  <c r="ET69" i="3"/>
  <c r="ES69" i="3"/>
  <c r="ER69" i="3"/>
  <c r="EQ69" i="3"/>
  <c r="EP69" i="3"/>
  <c r="EO69" i="3"/>
  <c r="EN69" i="3"/>
  <c r="EM69" i="3"/>
  <c r="EL69" i="3"/>
  <c r="EK69" i="3"/>
  <c r="EJ69" i="3"/>
  <c r="EI69" i="3"/>
  <c r="EH69" i="3"/>
  <c r="EG69" i="3"/>
  <c r="EF69" i="3"/>
  <c r="EE69" i="3"/>
  <c r="ED69" i="3"/>
  <c r="EC69" i="3"/>
  <c r="EB69" i="3"/>
  <c r="EA69" i="3"/>
  <c r="DU69" i="3"/>
  <c r="DT69" i="3"/>
  <c r="DS69" i="3"/>
  <c r="DR69" i="3"/>
  <c r="DQ69" i="3"/>
  <c r="DP69" i="3"/>
  <c r="DO69" i="3"/>
  <c r="DN69" i="3"/>
  <c r="DK69" i="3"/>
  <c r="DJ69" i="3"/>
  <c r="DI69" i="3"/>
  <c r="DH69" i="3"/>
  <c r="DG69" i="3"/>
  <c r="DF69" i="3"/>
  <c r="DE69" i="3"/>
  <c r="DD69" i="3"/>
  <c r="DB69" i="3"/>
  <c r="DA69" i="3"/>
  <c r="CV69" i="3"/>
  <c r="CU69" i="3"/>
  <c r="CT69" i="3"/>
  <c r="CS69" i="3"/>
  <c r="GN69" i="3" s="1"/>
  <c r="CR69" i="3"/>
  <c r="GM69" i="3" s="1"/>
  <c r="CQ69" i="3"/>
  <c r="GL69" i="3" s="1"/>
  <c r="CP69" i="3"/>
  <c r="CO69" i="3"/>
  <c r="DZ69" i="3" s="1"/>
  <c r="CN69" i="3"/>
  <c r="DY69" i="3" s="1"/>
  <c r="CM69" i="3"/>
  <c r="DX69" i="3" s="1"/>
  <c r="CL69" i="3"/>
  <c r="DW69" i="3" s="1"/>
  <c r="CG69" i="3" a="1"/>
  <c r="CG69" i="3" s="1"/>
  <c r="AW235" i="3"/>
  <c r="AV235" i="3"/>
  <c r="J235" i="3"/>
  <c r="G235" i="3"/>
  <c r="IT68" i="3"/>
  <c r="IL68" i="3"/>
  <c r="HX68" i="3"/>
  <c r="IW68" i="3" s="1"/>
  <c r="HX68" i="3" a="1"/>
  <c r="HW68" i="3" a="1"/>
  <c r="HW68" i="3" s="1"/>
  <c r="IV68" i="3" s="1"/>
  <c r="HV68" i="3"/>
  <c r="IU68" i="3" s="1"/>
  <c r="HV68" i="3" a="1"/>
  <c r="HU68" i="3"/>
  <c r="HU68" i="3" a="1"/>
  <c r="HT68" i="3" a="1"/>
  <c r="HT68" i="3" s="1"/>
  <c r="IS68" i="3" s="1"/>
  <c r="HS68" i="3" a="1"/>
  <c r="HS68" i="3" s="1"/>
  <c r="IR68" i="3" s="1"/>
  <c r="HR68" i="3"/>
  <c r="IQ68" i="3" s="1"/>
  <c r="HR68" i="3" a="1"/>
  <c r="HQ68" i="3" a="1"/>
  <c r="HQ68" i="3" s="1"/>
  <c r="IP68" i="3" s="1"/>
  <c r="HP68" i="3"/>
  <c r="IO68" i="3" s="1"/>
  <c r="HP68" i="3" a="1"/>
  <c r="HL68" i="3"/>
  <c r="HJ68" i="3"/>
  <c r="HH68" i="3"/>
  <c r="HB68" i="3"/>
  <c r="HA68" i="3"/>
  <c r="GZ68" i="3"/>
  <c r="GY68" i="3"/>
  <c r="GX68" i="3"/>
  <c r="GW68" i="3"/>
  <c r="GV68" i="3"/>
  <c r="GU68" i="3"/>
  <c r="GT68" i="3"/>
  <c r="HC68" i="3" s="1"/>
  <c r="GP68" i="3"/>
  <c r="GI68" i="3"/>
  <c r="GH68" i="3"/>
  <c r="GG68" i="3"/>
  <c r="GF68" i="3"/>
  <c r="GE68" i="3"/>
  <c r="GD68" i="3"/>
  <c r="GC68" i="3"/>
  <c r="GB68" i="3"/>
  <c r="GA68" i="3"/>
  <c r="FZ68" i="3"/>
  <c r="FY68" i="3"/>
  <c r="FX68" i="3"/>
  <c r="FW68" i="3"/>
  <c r="FV68" i="3"/>
  <c r="FU68" i="3"/>
  <c r="FT68" i="3"/>
  <c r="FS68" i="3"/>
  <c r="FR68" i="3"/>
  <c r="FQ68" i="3"/>
  <c r="FO68" i="3"/>
  <c r="FN68" i="3"/>
  <c r="FJ68" i="3"/>
  <c r="FM68" i="3" s="1"/>
  <c r="FI68" i="3"/>
  <c r="FL68" i="3" s="1"/>
  <c r="FH68" i="3"/>
  <c r="FK68" i="3" s="1"/>
  <c r="FG68" i="3"/>
  <c r="FF68" i="3"/>
  <c r="FP68" i="3" s="1"/>
  <c r="FE68" i="3"/>
  <c r="FD68" i="3"/>
  <c r="FC68" i="3"/>
  <c r="FB68" i="3"/>
  <c r="FA68" i="3"/>
  <c r="EZ68" i="3"/>
  <c r="EY68" i="3"/>
  <c r="EX68" i="3"/>
  <c r="EW68" i="3"/>
  <c r="EV68" i="3"/>
  <c r="EU68" i="3"/>
  <c r="ET68" i="3"/>
  <c r="ES68" i="3"/>
  <c r="ER68" i="3"/>
  <c r="EQ68" i="3"/>
  <c r="EP68" i="3"/>
  <c r="EO68" i="3"/>
  <c r="EN68" i="3"/>
  <c r="EM68" i="3"/>
  <c r="EL68" i="3"/>
  <c r="EK68" i="3"/>
  <c r="EJ68" i="3"/>
  <c r="EI68" i="3"/>
  <c r="EH68" i="3"/>
  <c r="EG68" i="3"/>
  <c r="EF68" i="3"/>
  <c r="EE68" i="3"/>
  <c r="ED68" i="3"/>
  <c r="EC68" i="3"/>
  <c r="EB68" i="3"/>
  <c r="EA68" i="3"/>
  <c r="DV68" i="3"/>
  <c r="DU68" i="3"/>
  <c r="DT68" i="3"/>
  <c r="DS68" i="3"/>
  <c r="DR68" i="3"/>
  <c r="DQ68" i="3"/>
  <c r="DP68" i="3"/>
  <c r="DO68" i="3"/>
  <c r="DN68" i="3"/>
  <c r="DK68" i="3"/>
  <c r="DJ68" i="3"/>
  <c r="DI68" i="3"/>
  <c r="DH68" i="3"/>
  <c r="DG68" i="3"/>
  <c r="DF68" i="3"/>
  <c r="DE68" i="3"/>
  <c r="DD68" i="3"/>
  <c r="DC68" i="3"/>
  <c r="DB68" i="3"/>
  <c r="DA68" i="3"/>
  <c r="CV68" i="3"/>
  <c r="CU68" i="3"/>
  <c r="CT68" i="3"/>
  <c r="CS68" i="3"/>
  <c r="GN68" i="3" s="1"/>
  <c r="CR68" i="3"/>
  <c r="GM68" i="3" s="1"/>
  <c r="CQ68" i="3"/>
  <c r="GL68" i="3" s="1"/>
  <c r="CP68" i="3"/>
  <c r="GJ68" i="3" s="1"/>
  <c r="GK68" i="3" s="1"/>
  <c r="CO68" i="3"/>
  <c r="DZ68" i="3" s="1"/>
  <c r="CN68" i="3"/>
  <c r="DY68" i="3" s="1"/>
  <c r="CM68" i="3"/>
  <c r="DX68" i="3" s="1"/>
  <c r="CL68" i="3"/>
  <c r="DW68" i="3" s="1"/>
  <c r="CG68" i="3" a="1"/>
  <c r="CG68" i="3" s="1"/>
  <c r="AW22" i="3"/>
  <c r="AV22" i="3"/>
  <c r="AX68" i="3" s="1"/>
  <c r="J22" i="3"/>
  <c r="HI68" i="3" s="1"/>
  <c r="G22" i="3"/>
  <c r="HX67" i="3" a="1"/>
  <c r="HX67" i="3" s="1"/>
  <c r="IW67" i="3" s="1"/>
  <c r="HW67" i="3" a="1"/>
  <c r="HW67" i="3" s="1"/>
  <c r="IV67" i="3" s="1"/>
  <c r="HV67" i="3" a="1"/>
  <c r="HV67" i="3" s="1"/>
  <c r="IU67" i="3" s="1"/>
  <c r="HU67" i="3" a="1"/>
  <c r="HU67" i="3" s="1"/>
  <c r="IT67" i="3" s="1"/>
  <c r="HT67" i="3" a="1"/>
  <c r="HT67" i="3" s="1"/>
  <c r="IS67" i="3" s="1"/>
  <c r="HS67" i="3" a="1"/>
  <c r="HS67" i="3" s="1"/>
  <c r="IR67" i="3" s="1"/>
  <c r="HR67" i="3" a="1"/>
  <c r="HR67" i="3" s="1"/>
  <c r="IQ67" i="3" s="1"/>
  <c r="HQ67" i="3" a="1"/>
  <c r="HQ67" i="3" s="1"/>
  <c r="IP67" i="3" s="1"/>
  <c r="HP67" i="3" a="1"/>
  <c r="HP67" i="3" s="1"/>
  <c r="IO67" i="3" s="1"/>
  <c r="HL67" i="3"/>
  <c r="HJ67" i="3"/>
  <c r="HH67" i="3"/>
  <c r="HI67" i="3" s="1"/>
  <c r="HB67" i="3"/>
  <c r="HA67" i="3"/>
  <c r="GZ67" i="3"/>
  <c r="GY67" i="3"/>
  <c r="GX67" i="3"/>
  <c r="GW67" i="3"/>
  <c r="GV67" i="3"/>
  <c r="GU67" i="3"/>
  <c r="GT67" i="3"/>
  <c r="HC67" i="3" s="1"/>
  <c r="GP67" i="3"/>
  <c r="GM67" i="3"/>
  <c r="GL67" i="3"/>
  <c r="GI67" i="3"/>
  <c r="GH67" i="3"/>
  <c r="GG67" i="3"/>
  <c r="GF67" i="3"/>
  <c r="GE67" i="3"/>
  <c r="GB67" i="3"/>
  <c r="GA67" i="3"/>
  <c r="FZ67" i="3"/>
  <c r="FY67" i="3"/>
  <c r="FW67" i="3"/>
  <c r="FV67" i="3"/>
  <c r="FU67" i="3"/>
  <c r="FT67" i="3"/>
  <c r="FS67" i="3"/>
  <c r="FR67" i="3"/>
  <c r="FQ67" i="3"/>
  <c r="FP67" i="3"/>
  <c r="FJ67" i="3"/>
  <c r="FM67" i="3" s="1"/>
  <c r="FI67" i="3"/>
  <c r="FL67" i="3" s="1"/>
  <c r="FH67" i="3"/>
  <c r="FK67" i="3" s="1"/>
  <c r="FG67" i="3"/>
  <c r="FF67" i="3"/>
  <c r="FE67" i="3"/>
  <c r="FO67" i="3" s="1"/>
  <c r="FD67" i="3"/>
  <c r="FB67" i="3"/>
  <c r="FA67" i="3"/>
  <c r="EZ67" i="3"/>
  <c r="EY67" i="3"/>
  <c r="EX67" i="3"/>
  <c r="EW67" i="3"/>
  <c r="EV67" i="3"/>
  <c r="EU67" i="3"/>
  <c r="ET67" i="3"/>
  <c r="ES67" i="3"/>
  <c r="ER67" i="3"/>
  <c r="EQ67" i="3"/>
  <c r="EP67" i="3"/>
  <c r="EO67" i="3"/>
  <c r="EN67" i="3"/>
  <c r="EM67" i="3"/>
  <c r="EL67" i="3"/>
  <c r="EK67" i="3"/>
  <c r="EJ67" i="3"/>
  <c r="EI67" i="3"/>
  <c r="EH67" i="3"/>
  <c r="EG67" i="3"/>
  <c r="EF67" i="3"/>
  <c r="EE67" i="3"/>
  <c r="ED67" i="3"/>
  <c r="EC67" i="3"/>
  <c r="EB67" i="3"/>
  <c r="EA67" i="3"/>
  <c r="DU67" i="3"/>
  <c r="DT67" i="3"/>
  <c r="DS67" i="3"/>
  <c r="DR67" i="3"/>
  <c r="DQ67" i="3"/>
  <c r="DP67" i="3"/>
  <c r="DO67" i="3"/>
  <c r="DN67" i="3"/>
  <c r="DK67" i="3"/>
  <c r="DJ67" i="3"/>
  <c r="DI67" i="3"/>
  <c r="DH67" i="3"/>
  <c r="DG67" i="3"/>
  <c r="DF67" i="3"/>
  <c r="DE67" i="3"/>
  <c r="DD67" i="3"/>
  <c r="DB67" i="3"/>
  <c r="DA67" i="3"/>
  <c r="CV67" i="3"/>
  <c r="CU67" i="3"/>
  <c r="CT67" i="3"/>
  <c r="CS67" i="3"/>
  <c r="GN67" i="3" s="1"/>
  <c r="CR67" i="3"/>
  <c r="CQ67" i="3"/>
  <c r="CP67" i="3"/>
  <c r="GJ67" i="3" s="1"/>
  <c r="GK67" i="3" s="1"/>
  <c r="CO67" i="3"/>
  <c r="DZ67" i="3" s="1"/>
  <c r="CN67" i="3"/>
  <c r="DY67" i="3" s="1"/>
  <c r="CM67" i="3"/>
  <c r="DX67" i="3" s="1"/>
  <c r="CL67" i="3"/>
  <c r="DW67" i="3" s="1"/>
  <c r="CH67" i="3"/>
  <c r="CW67" i="3" s="1"/>
  <c r="CG67" i="3" a="1"/>
  <c r="CG67" i="3" s="1"/>
  <c r="AW133" i="3"/>
  <c r="AV133" i="3"/>
  <c r="J133" i="3"/>
  <c r="G133" i="3"/>
  <c r="HX66" i="3" a="1"/>
  <c r="HX66" i="3" s="1"/>
  <c r="IW66" i="3" s="1"/>
  <c r="HW66" i="3" a="1"/>
  <c r="HW66" i="3" s="1"/>
  <c r="IV66" i="3" s="1"/>
  <c r="HV66" i="3" a="1"/>
  <c r="HV66" i="3" s="1"/>
  <c r="IU66" i="3" s="1"/>
  <c r="HU66" i="3" a="1"/>
  <c r="HU66" i="3" s="1"/>
  <c r="IT66" i="3" s="1"/>
  <c r="HT66" i="3" a="1"/>
  <c r="HT66" i="3" s="1"/>
  <c r="IS66" i="3" s="1"/>
  <c r="HS66" i="3" a="1"/>
  <c r="HS66" i="3" s="1"/>
  <c r="IR66" i="3" s="1"/>
  <c r="HR66" i="3" a="1"/>
  <c r="HR66" i="3" s="1"/>
  <c r="IQ66" i="3" s="1"/>
  <c r="HQ66" i="3" a="1"/>
  <c r="HQ66" i="3" s="1"/>
  <c r="IP66" i="3" s="1"/>
  <c r="HP66" i="3" a="1"/>
  <c r="HP66" i="3" s="1"/>
  <c r="IO66" i="3" s="1"/>
  <c r="HL66" i="3"/>
  <c r="HJ66" i="3"/>
  <c r="HH66" i="3"/>
  <c r="HB66" i="3"/>
  <c r="HA66" i="3"/>
  <c r="GZ66" i="3"/>
  <c r="HC66" i="3" s="1"/>
  <c r="GY66" i="3"/>
  <c r="GX66" i="3"/>
  <c r="GW66" i="3"/>
  <c r="GV66" i="3"/>
  <c r="GU66" i="3"/>
  <c r="GT66" i="3"/>
  <c r="GP66" i="3"/>
  <c r="GM66" i="3"/>
  <c r="GI66" i="3"/>
  <c r="GH66" i="3"/>
  <c r="GG66" i="3"/>
  <c r="GF66" i="3"/>
  <c r="GE66" i="3"/>
  <c r="GB66" i="3"/>
  <c r="GA66" i="3"/>
  <c r="FZ66" i="3"/>
  <c r="FY66" i="3"/>
  <c r="FW66" i="3"/>
  <c r="FV66" i="3"/>
  <c r="FU66" i="3"/>
  <c r="FT66" i="3"/>
  <c r="FS66" i="3"/>
  <c r="FR66" i="3"/>
  <c r="FQ66" i="3"/>
  <c r="FP66" i="3"/>
  <c r="FO66" i="3"/>
  <c r="FN66" i="3"/>
  <c r="FL66" i="3"/>
  <c r="FK66" i="3"/>
  <c r="FJ66" i="3"/>
  <c r="FM66" i="3" s="1"/>
  <c r="FI66" i="3"/>
  <c r="FH66" i="3"/>
  <c r="FG66" i="3"/>
  <c r="FF66" i="3"/>
  <c r="FE66" i="3"/>
  <c r="FD66" i="3"/>
  <c r="FB66" i="3"/>
  <c r="FA66" i="3"/>
  <c r="EZ66" i="3"/>
  <c r="EY66" i="3"/>
  <c r="EX66" i="3"/>
  <c r="EW66" i="3"/>
  <c r="EV66" i="3"/>
  <c r="EU66" i="3"/>
  <c r="ET66" i="3"/>
  <c r="ES66" i="3"/>
  <c r="ER66" i="3"/>
  <c r="EQ66" i="3"/>
  <c r="EP66" i="3"/>
  <c r="EO66" i="3"/>
  <c r="EN66" i="3"/>
  <c r="EM66" i="3"/>
  <c r="EL66" i="3"/>
  <c r="EK66" i="3"/>
  <c r="EJ66" i="3"/>
  <c r="EI66" i="3"/>
  <c r="EH66" i="3"/>
  <c r="EG66" i="3"/>
  <c r="EF66" i="3"/>
  <c r="EE66" i="3"/>
  <c r="ED66" i="3"/>
  <c r="EC66" i="3"/>
  <c r="EB66" i="3"/>
  <c r="EA66" i="3"/>
  <c r="DU66" i="3"/>
  <c r="DT66" i="3"/>
  <c r="DS66" i="3"/>
  <c r="DR66" i="3"/>
  <c r="DQ66" i="3"/>
  <c r="DP66" i="3"/>
  <c r="DO66" i="3"/>
  <c r="DN66" i="3"/>
  <c r="DM66" i="3" a="1"/>
  <c r="DM66" i="3" s="1"/>
  <c r="DK66" i="3"/>
  <c r="DJ66" i="3"/>
  <c r="DI66" i="3"/>
  <c r="DH66" i="3"/>
  <c r="DG66" i="3"/>
  <c r="DF66" i="3"/>
  <c r="DE66" i="3"/>
  <c r="DD66" i="3"/>
  <c r="DB66" i="3"/>
  <c r="DA66" i="3"/>
  <c r="CV66" i="3"/>
  <c r="CU66" i="3"/>
  <c r="CT66" i="3"/>
  <c r="CS66" i="3"/>
  <c r="GN66" i="3" s="1"/>
  <c r="CR66" i="3"/>
  <c r="CQ66" i="3"/>
  <c r="GL66" i="3" s="1"/>
  <c r="CP66" i="3"/>
  <c r="GJ66" i="3" s="1"/>
  <c r="GK66" i="3" s="1"/>
  <c r="CO66" i="3"/>
  <c r="DZ66" i="3" s="1"/>
  <c r="CN66" i="3"/>
  <c r="DY66" i="3" s="1"/>
  <c r="CM66" i="3"/>
  <c r="DX66" i="3" s="1"/>
  <c r="CL66" i="3"/>
  <c r="DW66" i="3" s="1"/>
  <c r="CG66" i="3" a="1"/>
  <c r="CG66" i="3" s="1"/>
  <c r="AW132" i="3"/>
  <c r="AV132" i="3"/>
  <c r="J132" i="3"/>
  <c r="HI66" i="3" s="1"/>
  <c r="G132" i="3"/>
  <c r="IQ65" i="3"/>
  <c r="IN65" i="3"/>
  <c r="IX65" i="3" s="1"/>
  <c r="IM65" i="3"/>
  <c r="IL65" i="3"/>
  <c r="HX65" i="3"/>
  <c r="IW65" i="3" s="1"/>
  <c r="HX65" i="3" a="1"/>
  <c r="HW65" i="3" a="1"/>
  <c r="HW65" i="3" s="1"/>
  <c r="IV65" i="3" s="1"/>
  <c r="HV65" i="3" a="1"/>
  <c r="HV65" i="3" s="1"/>
  <c r="IU65" i="3" s="1"/>
  <c r="HU65" i="3" a="1"/>
  <c r="HU65" i="3" s="1"/>
  <c r="IT65" i="3" s="1"/>
  <c r="HT65" i="3" a="1"/>
  <c r="HT65" i="3" s="1"/>
  <c r="IS65" i="3" s="1"/>
  <c r="HS65" i="3"/>
  <c r="IR65" i="3" s="1"/>
  <c r="HS65" i="3" a="1"/>
  <c r="HR65" i="3"/>
  <c r="HR65" i="3" a="1"/>
  <c r="HQ65" i="3" a="1"/>
  <c r="HQ65" i="3" s="1"/>
  <c r="IP65" i="3" s="1"/>
  <c r="HP65" i="3" a="1"/>
  <c r="HP65" i="3" s="1"/>
  <c r="IO65" i="3" s="1"/>
  <c r="HL65" i="3"/>
  <c r="HJ65" i="3"/>
  <c r="HH65" i="3"/>
  <c r="HB65" i="3"/>
  <c r="HA65" i="3"/>
  <c r="GZ65" i="3"/>
  <c r="GY65" i="3"/>
  <c r="GX65" i="3"/>
  <c r="GW65" i="3"/>
  <c r="GV65" i="3"/>
  <c r="GU65" i="3"/>
  <c r="HC65" i="3" s="1"/>
  <c r="GT65" i="3"/>
  <c r="GP65" i="3"/>
  <c r="GI65" i="3"/>
  <c r="GH65" i="3"/>
  <c r="GG65" i="3"/>
  <c r="GF65" i="3"/>
  <c r="GE65" i="3"/>
  <c r="GD65" i="3"/>
  <c r="GC65" i="3"/>
  <c r="GB65" i="3"/>
  <c r="GA65" i="3"/>
  <c r="FZ65" i="3"/>
  <c r="FY65" i="3"/>
  <c r="FX65" i="3"/>
  <c r="FW65" i="3"/>
  <c r="FV65" i="3"/>
  <c r="FU65" i="3"/>
  <c r="FT65" i="3"/>
  <c r="FS65" i="3"/>
  <c r="FR65" i="3"/>
  <c r="FQ65" i="3"/>
  <c r="FP65" i="3"/>
  <c r="FO65" i="3"/>
  <c r="FN65" i="3"/>
  <c r="FJ65" i="3"/>
  <c r="FM65" i="3" s="1"/>
  <c r="FI65" i="3"/>
  <c r="FL65" i="3" s="1"/>
  <c r="FH65" i="3"/>
  <c r="FK65" i="3" s="1"/>
  <c r="FG65" i="3"/>
  <c r="FF65" i="3"/>
  <c r="FE65" i="3"/>
  <c r="FD65" i="3"/>
  <c r="FC65" i="3"/>
  <c r="FB65" i="3"/>
  <c r="FA65" i="3"/>
  <c r="EZ65" i="3"/>
  <c r="EY65" i="3"/>
  <c r="EX65" i="3"/>
  <c r="EW65" i="3"/>
  <c r="EV65" i="3"/>
  <c r="EU65" i="3"/>
  <c r="ET65" i="3"/>
  <c r="ES65" i="3"/>
  <c r="ER65" i="3"/>
  <c r="EQ65" i="3"/>
  <c r="EP65" i="3"/>
  <c r="EO65" i="3"/>
  <c r="EN65" i="3"/>
  <c r="EM65" i="3"/>
  <c r="EL65" i="3"/>
  <c r="EK65" i="3"/>
  <c r="EJ65" i="3"/>
  <c r="EI65" i="3"/>
  <c r="EH65" i="3"/>
  <c r="EG65" i="3"/>
  <c r="EF65" i="3"/>
  <c r="EE65" i="3"/>
  <c r="ED65" i="3"/>
  <c r="EC65" i="3"/>
  <c r="EB65" i="3"/>
  <c r="EA65" i="3"/>
  <c r="DX65" i="3"/>
  <c r="DW65" i="3"/>
  <c r="DV65" i="3"/>
  <c r="DU65" i="3"/>
  <c r="DT65" i="3"/>
  <c r="DS65" i="3"/>
  <c r="DR65" i="3"/>
  <c r="DQ65" i="3"/>
  <c r="DP65" i="3"/>
  <c r="DO65" i="3"/>
  <c r="DN65" i="3"/>
  <c r="DM65" i="3" a="1"/>
  <c r="DM65" i="3" s="1"/>
  <c r="DK65" i="3"/>
  <c r="DJ65" i="3"/>
  <c r="DI65" i="3"/>
  <c r="DH65" i="3"/>
  <c r="DG65" i="3"/>
  <c r="DF65" i="3"/>
  <c r="DE65" i="3"/>
  <c r="DD65" i="3"/>
  <c r="DC65" i="3"/>
  <c r="DB65" i="3"/>
  <c r="DA65" i="3"/>
  <c r="CV65" i="3"/>
  <c r="CU65" i="3"/>
  <c r="CT65" i="3"/>
  <c r="CS65" i="3"/>
  <c r="GN65" i="3" s="1"/>
  <c r="CR65" i="3"/>
  <c r="GM65" i="3" s="1"/>
  <c r="CQ65" i="3"/>
  <c r="GL65" i="3" s="1"/>
  <c r="CP65" i="3"/>
  <c r="GJ65" i="3" s="1"/>
  <c r="GK65" i="3" s="1"/>
  <c r="CO65" i="3"/>
  <c r="DZ65" i="3" s="1"/>
  <c r="CN65" i="3"/>
  <c r="DY65" i="3" s="1"/>
  <c r="CM65" i="3"/>
  <c r="CL65" i="3"/>
  <c r="CG65" i="3" a="1"/>
  <c r="CG65" i="3" s="1"/>
  <c r="AW25" i="3"/>
  <c r="AV25" i="3"/>
  <c r="J25" i="3"/>
  <c r="G25" i="3"/>
  <c r="IM64" i="3"/>
  <c r="IL64" i="3"/>
  <c r="HX64" i="3" a="1"/>
  <c r="HX64" i="3" s="1"/>
  <c r="IW64" i="3" s="1"/>
  <c r="HW64" i="3" a="1"/>
  <c r="HW64" i="3" s="1"/>
  <c r="IV64" i="3" s="1"/>
  <c r="HV64" i="3" a="1"/>
  <c r="HV64" i="3" s="1"/>
  <c r="IU64" i="3" s="1"/>
  <c r="HU64" i="3"/>
  <c r="IT64" i="3" s="1"/>
  <c r="HU64" i="3" a="1"/>
  <c r="HT64" i="3" a="1"/>
  <c r="HT64" i="3" s="1"/>
  <c r="IS64" i="3" s="1"/>
  <c r="HS64" i="3"/>
  <c r="IR64" i="3" s="1"/>
  <c r="HS64" i="3" a="1"/>
  <c r="HR64" i="3" a="1"/>
  <c r="HR64" i="3" s="1"/>
  <c r="IQ64" i="3" s="1"/>
  <c r="HQ64" i="3" a="1"/>
  <c r="HQ64" i="3" s="1"/>
  <c r="IP64" i="3" s="1"/>
  <c r="HP64" i="3" a="1"/>
  <c r="HP64" i="3" s="1"/>
  <c r="IO64" i="3" s="1"/>
  <c r="HL64" i="3"/>
  <c r="HJ64" i="3"/>
  <c r="HI64" i="3"/>
  <c r="HH64" i="3"/>
  <c r="HB64" i="3"/>
  <c r="HA64" i="3"/>
  <c r="GZ64" i="3"/>
  <c r="GY64" i="3"/>
  <c r="GX64" i="3"/>
  <c r="GW64" i="3"/>
  <c r="GV64" i="3"/>
  <c r="GU64" i="3"/>
  <c r="GT64" i="3"/>
  <c r="HC64" i="3" s="1"/>
  <c r="GP64" i="3"/>
  <c r="GM64" i="3"/>
  <c r="GI64" i="3"/>
  <c r="GH64" i="3"/>
  <c r="GG64" i="3"/>
  <c r="GF64" i="3"/>
  <c r="GE64" i="3"/>
  <c r="GD64" i="3"/>
  <c r="GC64" i="3"/>
  <c r="GB64" i="3"/>
  <c r="GA64" i="3"/>
  <c r="FZ64" i="3"/>
  <c r="FY64" i="3"/>
  <c r="FX64" i="3"/>
  <c r="FW64" i="3"/>
  <c r="FV64" i="3"/>
  <c r="FU64" i="3"/>
  <c r="FT64" i="3"/>
  <c r="FS64" i="3"/>
  <c r="FR64" i="3"/>
  <c r="FQ64" i="3"/>
  <c r="FO64" i="3"/>
  <c r="FN64" i="3"/>
  <c r="FM64" i="3"/>
  <c r="FL64" i="3"/>
  <c r="FJ64" i="3"/>
  <c r="FI64" i="3"/>
  <c r="FH64" i="3"/>
  <c r="FK64" i="3" s="1"/>
  <c r="FG64" i="3"/>
  <c r="FF64" i="3"/>
  <c r="FP64" i="3" s="1"/>
  <c r="FE64" i="3"/>
  <c r="FD64" i="3"/>
  <c r="FC64" i="3"/>
  <c r="FB64" i="3"/>
  <c r="FA64" i="3"/>
  <c r="EZ64" i="3"/>
  <c r="EY64" i="3"/>
  <c r="EX64" i="3"/>
  <c r="EW64" i="3"/>
  <c r="EV64" i="3"/>
  <c r="EU64" i="3"/>
  <c r="ET64" i="3"/>
  <c r="ES64" i="3"/>
  <c r="ER64" i="3"/>
  <c r="EQ64" i="3"/>
  <c r="EP64" i="3"/>
  <c r="EO64" i="3"/>
  <c r="EN64" i="3"/>
  <c r="EM64" i="3"/>
  <c r="EL64" i="3"/>
  <c r="EK64" i="3"/>
  <c r="EJ64" i="3"/>
  <c r="EI64" i="3"/>
  <c r="EH64" i="3"/>
  <c r="EG64" i="3"/>
  <c r="EF64" i="3"/>
  <c r="EE64" i="3"/>
  <c r="ED64" i="3"/>
  <c r="EC64" i="3"/>
  <c r="EB64" i="3"/>
  <c r="EA64" i="3"/>
  <c r="DY64" i="3"/>
  <c r="DV64" i="3"/>
  <c r="DU64" i="3"/>
  <c r="DT64" i="3"/>
  <c r="DS64" i="3"/>
  <c r="DR64" i="3"/>
  <c r="DQ64" i="3"/>
  <c r="DP64" i="3"/>
  <c r="DO64" i="3"/>
  <c r="DN64" i="3"/>
  <c r="DM64" i="3" a="1"/>
  <c r="DM64" i="3" s="1"/>
  <c r="DK64" i="3"/>
  <c r="DJ64" i="3"/>
  <c r="DI64" i="3"/>
  <c r="DH64" i="3"/>
  <c r="DG64" i="3"/>
  <c r="DF64" i="3"/>
  <c r="DE64" i="3"/>
  <c r="DD64" i="3"/>
  <c r="DC64" i="3"/>
  <c r="DB64" i="3"/>
  <c r="DA64" i="3"/>
  <c r="CV64" i="3"/>
  <c r="CU64" i="3"/>
  <c r="CT64" i="3"/>
  <c r="CS64" i="3"/>
  <c r="GN64" i="3" s="1"/>
  <c r="CR64" i="3"/>
  <c r="CQ64" i="3"/>
  <c r="GL64" i="3" s="1"/>
  <c r="CP64" i="3"/>
  <c r="GJ64" i="3" s="1"/>
  <c r="GK64" i="3" s="1"/>
  <c r="CO64" i="3"/>
  <c r="DZ64" i="3" s="1"/>
  <c r="CN64" i="3"/>
  <c r="CM64" i="3"/>
  <c r="DX64" i="3" s="1"/>
  <c r="CL64" i="3"/>
  <c r="DW64" i="3" s="1"/>
  <c r="CG64" i="3"/>
  <c r="CG64" i="3" a="1"/>
  <c r="AW26" i="3"/>
  <c r="AV26" i="3"/>
  <c r="J26" i="3"/>
  <c r="G26" i="3"/>
  <c r="IP63" i="3"/>
  <c r="HX63" i="3" a="1"/>
  <c r="HX63" i="3" s="1"/>
  <c r="IW63" i="3" s="1"/>
  <c r="HW63" i="3"/>
  <c r="IV63" i="3" s="1"/>
  <c r="HW63" i="3" a="1"/>
  <c r="HV63" i="3" a="1"/>
  <c r="HV63" i="3" s="1"/>
  <c r="IU63" i="3" s="1"/>
  <c r="HU63" i="3" a="1"/>
  <c r="HU63" i="3" s="1"/>
  <c r="IT63" i="3" s="1"/>
  <c r="HT63" i="3" a="1"/>
  <c r="HT63" i="3" s="1"/>
  <c r="IS63" i="3" s="1"/>
  <c r="HS63" i="3" a="1"/>
  <c r="HS63" i="3" s="1"/>
  <c r="IR63" i="3" s="1"/>
  <c r="HR63" i="3" a="1"/>
  <c r="HR63" i="3" s="1"/>
  <c r="IQ63" i="3" s="1"/>
  <c r="HQ63" i="3"/>
  <c r="HQ63" i="3" a="1"/>
  <c r="HP63" i="3" a="1"/>
  <c r="HP63" i="3" s="1"/>
  <c r="IO63" i="3" s="1"/>
  <c r="HL63" i="3"/>
  <c r="HJ63" i="3"/>
  <c r="HH63" i="3"/>
  <c r="HI63" i="3" s="1"/>
  <c r="HB63" i="3"/>
  <c r="HA63" i="3"/>
  <c r="GZ63" i="3"/>
  <c r="GY63" i="3"/>
  <c r="GX63" i="3"/>
  <c r="GW63" i="3"/>
  <c r="GV63" i="3"/>
  <c r="GU63" i="3"/>
  <c r="GT63" i="3"/>
  <c r="HC63" i="3" s="1"/>
  <c r="GP63" i="3"/>
  <c r="GN63" i="3"/>
  <c r="GI63" i="3"/>
  <c r="GH63" i="3"/>
  <c r="GG63" i="3"/>
  <c r="GF63" i="3"/>
  <c r="GE63" i="3"/>
  <c r="GB63" i="3"/>
  <c r="GA63" i="3"/>
  <c r="FZ63" i="3"/>
  <c r="FY63" i="3"/>
  <c r="FW63" i="3"/>
  <c r="FV63" i="3"/>
  <c r="FU63" i="3"/>
  <c r="FT63" i="3"/>
  <c r="FS63" i="3"/>
  <c r="FR63" i="3"/>
  <c r="FQ63" i="3"/>
  <c r="FP63" i="3"/>
  <c r="FJ63" i="3"/>
  <c r="FM63" i="3" s="1"/>
  <c r="FI63" i="3"/>
  <c r="FL63" i="3" s="1"/>
  <c r="FH63" i="3"/>
  <c r="FK63" i="3" s="1"/>
  <c r="FG63" i="3"/>
  <c r="FF63" i="3"/>
  <c r="FE63" i="3"/>
  <c r="FD63" i="3"/>
  <c r="FB63" i="3"/>
  <c r="FA63" i="3"/>
  <c r="EZ63" i="3"/>
  <c r="EY63" i="3"/>
  <c r="EX63" i="3"/>
  <c r="EW63" i="3"/>
  <c r="EV63" i="3"/>
  <c r="EU63" i="3"/>
  <c r="ET63" i="3"/>
  <c r="ES63" i="3"/>
  <c r="ER63" i="3"/>
  <c r="EQ63" i="3"/>
  <c r="EP63" i="3"/>
  <c r="EO63" i="3"/>
  <c r="EN63" i="3"/>
  <c r="EM63" i="3"/>
  <c r="EL63" i="3"/>
  <c r="EK63" i="3"/>
  <c r="EJ63" i="3"/>
  <c r="EI63" i="3"/>
  <c r="EH63" i="3"/>
  <c r="EG63" i="3"/>
  <c r="EF63" i="3"/>
  <c r="EE63" i="3"/>
  <c r="ED63" i="3"/>
  <c r="EC63" i="3"/>
  <c r="EB63" i="3"/>
  <c r="EA63" i="3"/>
  <c r="DU63" i="3"/>
  <c r="DT63" i="3"/>
  <c r="DS63" i="3"/>
  <c r="DR63" i="3"/>
  <c r="DQ63" i="3"/>
  <c r="DP63" i="3"/>
  <c r="DO63" i="3"/>
  <c r="DN63" i="3"/>
  <c r="DK63" i="3"/>
  <c r="DJ63" i="3"/>
  <c r="DI63" i="3"/>
  <c r="DH63" i="3"/>
  <c r="DG63" i="3"/>
  <c r="DF63" i="3"/>
  <c r="DE63" i="3"/>
  <c r="DD63" i="3"/>
  <c r="DB63" i="3"/>
  <c r="DA63" i="3"/>
  <c r="CV63" i="3"/>
  <c r="CU63" i="3"/>
  <c r="CT63" i="3"/>
  <c r="CS63" i="3"/>
  <c r="CR63" i="3"/>
  <c r="GM63" i="3" s="1"/>
  <c r="CQ63" i="3"/>
  <c r="GL63" i="3" s="1"/>
  <c r="CP63" i="3"/>
  <c r="GJ63" i="3" s="1"/>
  <c r="GK63" i="3" s="1"/>
  <c r="CO63" i="3"/>
  <c r="DZ63" i="3" s="1"/>
  <c r="CN63" i="3"/>
  <c r="DY63" i="3" s="1"/>
  <c r="CM63" i="3"/>
  <c r="DX63" i="3" s="1"/>
  <c r="CL63" i="3"/>
  <c r="DW63" i="3" s="1"/>
  <c r="CG63" i="3" a="1"/>
  <c r="CG63" i="3" s="1"/>
  <c r="AW131" i="3"/>
  <c r="AV131" i="3"/>
  <c r="J131" i="3"/>
  <c r="G131" i="3"/>
  <c r="IS62" i="3"/>
  <c r="HX62" i="3" a="1"/>
  <c r="HX62" i="3" s="1"/>
  <c r="IW62" i="3" s="1"/>
  <c r="HW62" i="3" a="1"/>
  <c r="HW62" i="3" s="1"/>
  <c r="IV62" i="3" s="1"/>
  <c r="HV62" i="3" a="1"/>
  <c r="HV62" i="3" s="1"/>
  <c r="IU62" i="3" s="1"/>
  <c r="HU62" i="3" a="1"/>
  <c r="HU62" i="3" s="1"/>
  <c r="IT62" i="3" s="1"/>
  <c r="HT62" i="3"/>
  <c r="HT62" i="3" a="1"/>
  <c r="HS62" i="3" a="1"/>
  <c r="HS62" i="3" s="1"/>
  <c r="IR62" i="3" s="1"/>
  <c r="HR62" i="3" a="1"/>
  <c r="HR62" i="3" s="1"/>
  <c r="IQ62" i="3" s="1"/>
  <c r="HQ62" i="3" a="1"/>
  <c r="HQ62" i="3" s="1"/>
  <c r="IP62" i="3" s="1"/>
  <c r="HP62" i="3" a="1"/>
  <c r="HP62" i="3" s="1"/>
  <c r="IO62" i="3" s="1"/>
  <c r="HL62" i="3"/>
  <c r="HJ62" i="3"/>
  <c r="HH62" i="3"/>
  <c r="HB62" i="3"/>
  <c r="HA62" i="3"/>
  <c r="GZ62" i="3"/>
  <c r="HC62" i="3" s="1"/>
  <c r="GY62" i="3"/>
  <c r="GX62" i="3"/>
  <c r="GW62" i="3"/>
  <c r="GV62" i="3"/>
  <c r="GU62" i="3"/>
  <c r="GT62" i="3"/>
  <c r="GP62" i="3"/>
  <c r="GM62" i="3"/>
  <c r="GI62" i="3"/>
  <c r="GH62" i="3"/>
  <c r="GG62" i="3"/>
  <c r="GF62" i="3"/>
  <c r="GE62" i="3"/>
  <c r="GB62" i="3"/>
  <c r="GA62" i="3"/>
  <c r="FZ62" i="3"/>
  <c r="FY62" i="3"/>
  <c r="FW62" i="3"/>
  <c r="FV62" i="3"/>
  <c r="FU62" i="3"/>
  <c r="FT62" i="3"/>
  <c r="FS62" i="3"/>
  <c r="FR62" i="3"/>
  <c r="FQ62" i="3"/>
  <c r="FP62" i="3"/>
  <c r="FO62" i="3"/>
  <c r="FN62" i="3"/>
  <c r="FL62" i="3"/>
  <c r="FK62" i="3"/>
  <c r="FJ62" i="3"/>
  <c r="FM62" i="3" s="1"/>
  <c r="FI62" i="3"/>
  <c r="FH62" i="3"/>
  <c r="FG62" i="3"/>
  <c r="FF62" i="3"/>
  <c r="FE62" i="3"/>
  <c r="FD62" i="3"/>
  <c r="FB62" i="3"/>
  <c r="FA62" i="3"/>
  <c r="EZ62" i="3"/>
  <c r="EY62" i="3"/>
  <c r="EX62" i="3"/>
  <c r="EW62" i="3"/>
  <c r="EV62" i="3"/>
  <c r="EU62" i="3"/>
  <c r="ET62" i="3"/>
  <c r="ES62" i="3"/>
  <c r="ER62" i="3"/>
  <c r="EQ62" i="3"/>
  <c r="EP62" i="3"/>
  <c r="EO62" i="3"/>
  <c r="EN62" i="3"/>
  <c r="EM62" i="3"/>
  <c r="EL62" i="3"/>
  <c r="EK62" i="3"/>
  <c r="EJ62" i="3"/>
  <c r="EI62" i="3"/>
  <c r="EH62" i="3"/>
  <c r="EG62" i="3"/>
  <c r="EF62" i="3"/>
  <c r="EE62" i="3"/>
  <c r="ED62" i="3"/>
  <c r="EC62" i="3"/>
  <c r="EB62" i="3"/>
  <c r="EA62" i="3"/>
  <c r="DU62" i="3"/>
  <c r="DT62" i="3"/>
  <c r="DS62" i="3"/>
  <c r="DR62" i="3"/>
  <c r="DQ62" i="3"/>
  <c r="DP62" i="3"/>
  <c r="DO62" i="3"/>
  <c r="DN62" i="3"/>
  <c r="DK62" i="3"/>
  <c r="DJ62" i="3"/>
  <c r="DI62" i="3"/>
  <c r="DH62" i="3"/>
  <c r="DG62" i="3"/>
  <c r="DF62" i="3"/>
  <c r="DE62" i="3"/>
  <c r="DD62" i="3"/>
  <c r="DB62" i="3"/>
  <c r="DA62" i="3"/>
  <c r="CV62" i="3"/>
  <c r="CU62" i="3"/>
  <c r="CT62" i="3"/>
  <c r="CS62" i="3"/>
  <c r="GN62" i="3" s="1"/>
  <c r="CR62" i="3"/>
  <c r="CQ62" i="3"/>
  <c r="GL62" i="3" s="1"/>
  <c r="CP62" i="3"/>
  <c r="GJ62" i="3" s="1"/>
  <c r="GK62" i="3" s="1"/>
  <c r="CO62" i="3"/>
  <c r="DZ62" i="3" s="1"/>
  <c r="CN62" i="3"/>
  <c r="DY62" i="3" s="1"/>
  <c r="CM62" i="3"/>
  <c r="DX62" i="3" s="1"/>
  <c r="CL62" i="3"/>
  <c r="DW62" i="3" s="1"/>
  <c r="CG62" i="3" a="1"/>
  <c r="CG62" i="3" s="1"/>
  <c r="DM62" i="3" s="1" a="1"/>
  <c r="DM62" i="3" s="1"/>
  <c r="AW130" i="3"/>
  <c r="AV130" i="3"/>
  <c r="J130" i="3"/>
  <c r="HI62" i="3" s="1"/>
  <c r="G130" i="3"/>
  <c r="IP61" i="3"/>
  <c r="IN61" i="3"/>
  <c r="IX61" i="3" s="1"/>
  <c r="IM61" i="3"/>
  <c r="HX61" i="3" a="1"/>
  <c r="HX61" i="3" s="1"/>
  <c r="IW61" i="3" s="1"/>
  <c r="HW61" i="3"/>
  <c r="IV61" i="3" s="1"/>
  <c r="HW61" i="3" a="1"/>
  <c r="HV61" i="3" a="1"/>
  <c r="HV61" i="3" s="1"/>
  <c r="IU61" i="3" s="1"/>
  <c r="HU61" i="3" a="1"/>
  <c r="HU61" i="3" s="1"/>
  <c r="IT61" i="3" s="1"/>
  <c r="HT61" i="3" a="1"/>
  <c r="HT61" i="3" s="1"/>
  <c r="IS61" i="3" s="1"/>
  <c r="HS61" i="3" a="1"/>
  <c r="HS61" i="3" s="1"/>
  <c r="IR61" i="3" s="1"/>
  <c r="HR61" i="3" a="1"/>
  <c r="HR61" i="3" s="1"/>
  <c r="IQ61" i="3" s="1"/>
  <c r="HQ61" i="3"/>
  <c r="HQ61" i="3" a="1"/>
  <c r="HP61" i="3" a="1"/>
  <c r="HP61" i="3" s="1"/>
  <c r="IO61" i="3" s="1"/>
  <c r="HL61" i="3"/>
  <c r="HJ61" i="3"/>
  <c r="HH61" i="3"/>
  <c r="HI61" i="3" s="1"/>
  <c r="HB61" i="3"/>
  <c r="HA61" i="3"/>
  <c r="GZ61" i="3"/>
  <c r="GY61" i="3"/>
  <c r="GX61" i="3"/>
  <c r="GW61" i="3"/>
  <c r="GV61" i="3"/>
  <c r="GU61" i="3"/>
  <c r="GT61" i="3"/>
  <c r="HC61" i="3" s="1"/>
  <c r="GP61" i="3"/>
  <c r="GN61" i="3"/>
  <c r="GJ61" i="3"/>
  <c r="GK61" i="3" s="1"/>
  <c r="GI61" i="3"/>
  <c r="GH61" i="3"/>
  <c r="GG61" i="3"/>
  <c r="GF61" i="3"/>
  <c r="GE61" i="3"/>
  <c r="GB61" i="3"/>
  <c r="GA61" i="3"/>
  <c r="FZ61" i="3"/>
  <c r="FY61" i="3"/>
  <c r="FW61" i="3"/>
  <c r="FV61" i="3"/>
  <c r="FU61" i="3"/>
  <c r="FT61" i="3"/>
  <c r="FS61" i="3"/>
  <c r="FR61" i="3"/>
  <c r="FQ61" i="3"/>
  <c r="FJ61" i="3"/>
  <c r="FI61" i="3"/>
  <c r="FH61" i="3"/>
  <c r="FG61" i="3"/>
  <c r="FF61" i="3"/>
  <c r="FP61" i="3" s="1"/>
  <c r="FE61" i="3"/>
  <c r="FD61" i="3"/>
  <c r="FB61" i="3"/>
  <c r="FA61" i="3"/>
  <c r="EZ61" i="3"/>
  <c r="EY61" i="3"/>
  <c r="EX61" i="3"/>
  <c r="EW61" i="3"/>
  <c r="EV61" i="3"/>
  <c r="EU61" i="3"/>
  <c r="ET61" i="3"/>
  <c r="ES61" i="3"/>
  <c r="ER61" i="3"/>
  <c r="EQ61" i="3"/>
  <c r="EP61" i="3"/>
  <c r="EO61" i="3"/>
  <c r="EN61" i="3"/>
  <c r="EM61" i="3"/>
  <c r="EL61" i="3"/>
  <c r="EK61" i="3"/>
  <c r="EJ61" i="3"/>
  <c r="EI61" i="3"/>
  <c r="EH61" i="3"/>
  <c r="EG61" i="3"/>
  <c r="EF61" i="3"/>
  <c r="EE61" i="3"/>
  <c r="ED61" i="3"/>
  <c r="EC61" i="3"/>
  <c r="EB61" i="3"/>
  <c r="EA61" i="3"/>
  <c r="DU61" i="3"/>
  <c r="DT61" i="3"/>
  <c r="DS61" i="3"/>
  <c r="DR61" i="3"/>
  <c r="DQ61" i="3"/>
  <c r="DP61" i="3"/>
  <c r="DO61" i="3"/>
  <c r="DN61" i="3"/>
  <c r="DK61" i="3"/>
  <c r="DJ61" i="3"/>
  <c r="DI61" i="3"/>
  <c r="DH61" i="3"/>
  <c r="DG61" i="3"/>
  <c r="DF61" i="3"/>
  <c r="DE61" i="3"/>
  <c r="DD61" i="3"/>
  <c r="DB61" i="3"/>
  <c r="DA61" i="3"/>
  <c r="CV61" i="3"/>
  <c r="CU61" i="3"/>
  <c r="CT61" i="3"/>
  <c r="CS61" i="3"/>
  <c r="CR61" i="3"/>
  <c r="GM61" i="3" s="1"/>
  <c r="CQ61" i="3"/>
  <c r="GL61" i="3" s="1"/>
  <c r="CP61" i="3"/>
  <c r="CO61" i="3"/>
  <c r="DZ61" i="3" s="1"/>
  <c r="CN61" i="3"/>
  <c r="DY61" i="3" s="1"/>
  <c r="CM61" i="3"/>
  <c r="DX61" i="3" s="1"/>
  <c r="CL61" i="3"/>
  <c r="DW61" i="3" s="1"/>
  <c r="CJ61" i="3"/>
  <c r="CY61" i="3" s="1"/>
  <c r="CI61" i="3"/>
  <c r="CX61" i="3" s="1"/>
  <c r="CH61" i="3"/>
  <c r="CW61" i="3" s="1"/>
  <c r="CG61" i="3" a="1"/>
  <c r="CG61" i="3" s="1"/>
  <c r="AW129" i="3"/>
  <c r="AV129" i="3"/>
  <c r="J129" i="3"/>
  <c r="G129" i="3"/>
  <c r="IU60" i="3"/>
  <c r="IT60" i="3"/>
  <c r="IS60" i="3"/>
  <c r="IM60" i="3"/>
  <c r="IL60" i="3"/>
  <c r="HX60" i="3" a="1"/>
  <c r="HX60" i="3" s="1"/>
  <c r="IW60" i="3" s="1"/>
  <c r="HW60" i="3"/>
  <c r="IV60" i="3" s="1"/>
  <c r="HW60" i="3" a="1"/>
  <c r="HV60" i="3"/>
  <c r="HV60" i="3" a="1"/>
  <c r="HU60" i="3"/>
  <c r="HU60" i="3" a="1"/>
  <c r="HT60" i="3"/>
  <c r="HT60" i="3" a="1"/>
  <c r="HS60" i="3" a="1"/>
  <c r="HS60" i="3" s="1"/>
  <c r="IR60" i="3" s="1"/>
  <c r="HR60" i="3" a="1"/>
  <c r="HR60" i="3" s="1"/>
  <c r="IQ60" i="3" s="1"/>
  <c r="HQ60" i="3"/>
  <c r="IP60" i="3" s="1"/>
  <c r="HQ60" i="3" a="1"/>
  <c r="HP60" i="3"/>
  <c r="IO60" i="3" s="1"/>
  <c r="HP60" i="3" a="1"/>
  <c r="HL60" i="3"/>
  <c r="HJ60" i="3"/>
  <c r="HH60" i="3"/>
  <c r="HB60" i="3"/>
  <c r="HA60" i="3"/>
  <c r="HC60" i="3" s="1"/>
  <c r="GZ60" i="3"/>
  <c r="GY60" i="3"/>
  <c r="GX60" i="3"/>
  <c r="GW60" i="3"/>
  <c r="GV60" i="3"/>
  <c r="GU60" i="3"/>
  <c r="GT60" i="3"/>
  <c r="GP60" i="3"/>
  <c r="GJ60" i="3"/>
  <c r="GK60" i="3" s="1"/>
  <c r="GI60" i="3"/>
  <c r="GH60" i="3"/>
  <c r="GG60" i="3"/>
  <c r="GF60" i="3"/>
  <c r="GE60" i="3"/>
  <c r="GD60" i="3"/>
  <c r="GC60" i="3"/>
  <c r="GB60" i="3"/>
  <c r="GA60" i="3"/>
  <c r="FZ60" i="3"/>
  <c r="FY60" i="3"/>
  <c r="FX60" i="3"/>
  <c r="FW60" i="3"/>
  <c r="FV60" i="3"/>
  <c r="FU60" i="3"/>
  <c r="FT60" i="3"/>
  <c r="FS60" i="3"/>
  <c r="FR60" i="3"/>
  <c r="FQ60" i="3"/>
  <c r="FP60" i="3"/>
  <c r="FO60" i="3"/>
  <c r="FN60" i="3"/>
  <c r="FJ60" i="3"/>
  <c r="FM60" i="3" s="1"/>
  <c r="FI60" i="3"/>
  <c r="FH60" i="3"/>
  <c r="FK60" i="3" s="1"/>
  <c r="FG60" i="3"/>
  <c r="FF60" i="3"/>
  <c r="FL60" i="3" s="1"/>
  <c r="FE60" i="3"/>
  <c r="FD60" i="3"/>
  <c r="FC60" i="3"/>
  <c r="FB60" i="3"/>
  <c r="FA60" i="3"/>
  <c r="EZ60" i="3"/>
  <c r="EY60" i="3"/>
  <c r="EX60" i="3"/>
  <c r="EW60" i="3"/>
  <c r="EV60" i="3"/>
  <c r="EU60" i="3"/>
  <c r="ET60" i="3"/>
  <c r="ES60" i="3"/>
  <c r="ER60" i="3"/>
  <c r="EQ60" i="3"/>
  <c r="EP60" i="3"/>
  <c r="EO60" i="3"/>
  <c r="EN60" i="3"/>
  <c r="EM60" i="3"/>
  <c r="EL60" i="3"/>
  <c r="EK60" i="3"/>
  <c r="EJ60" i="3"/>
  <c r="EI60" i="3"/>
  <c r="EH60" i="3"/>
  <c r="EG60" i="3"/>
  <c r="EF60" i="3"/>
  <c r="EE60" i="3"/>
  <c r="ED60" i="3"/>
  <c r="EC60" i="3"/>
  <c r="EB60" i="3"/>
  <c r="EA60" i="3"/>
  <c r="DV60" i="3"/>
  <c r="DU60" i="3"/>
  <c r="DT60" i="3"/>
  <c r="DS60" i="3"/>
  <c r="DR60" i="3"/>
  <c r="DQ60" i="3"/>
  <c r="DP60" i="3"/>
  <c r="DO60" i="3"/>
  <c r="DN60" i="3"/>
  <c r="DM60" i="3" a="1"/>
  <c r="DM60" i="3" s="1"/>
  <c r="DL60" i="3"/>
  <c r="DK60" i="3"/>
  <c r="DJ60" i="3"/>
  <c r="DI60" i="3"/>
  <c r="DH60" i="3"/>
  <c r="DG60" i="3"/>
  <c r="DF60" i="3"/>
  <c r="DE60" i="3"/>
  <c r="DD60" i="3"/>
  <c r="DC60" i="3"/>
  <c r="DB60" i="3"/>
  <c r="DA60" i="3"/>
  <c r="CV60" i="3"/>
  <c r="CU60" i="3"/>
  <c r="CT60" i="3"/>
  <c r="CS60" i="3"/>
  <c r="GN60" i="3" s="1"/>
  <c r="CR60" i="3"/>
  <c r="GM60" i="3" s="1"/>
  <c r="CQ60" i="3"/>
  <c r="GL60" i="3" s="1"/>
  <c r="CP60" i="3"/>
  <c r="CO60" i="3"/>
  <c r="DZ60" i="3" s="1"/>
  <c r="CN60" i="3"/>
  <c r="DY60" i="3" s="1"/>
  <c r="CM60" i="3"/>
  <c r="DX60" i="3" s="1"/>
  <c r="CL60" i="3"/>
  <c r="DW60" i="3" s="1"/>
  <c r="CK60" i="3"/>
  <c r="CZ60" i="3" s="1"/>
  <c r="CJ60" i="3"/>
  <c r="CY60" i="3" s="1"/>
  <c r="CI60" i="3"/>
  <c r="CX60" i="3" s="1"/>
  <c r="CG60" i="3"/>
  <c r="CH60" i="3" s="1"/>
  <c r="CW60" i="3" s="1"/>
  <c r="CG60" i="3" a="1"/>
  <c r="AW23" i="3"/>
  <c r="AV23" i="3"/>
  <c r="AX60" i="3" s="1"/>
  <c r="J23" i="3"/>
  <c r="G23" i="3"/>
  <c r="IN59" i="3"/>
  <c r="IX59" i="3" s="1"/>
  <c r="IM59" i="3"/>
  <c r="HX59" i="3" a="1"/>
  <c r="HX59" i="3" s="1"/>
  <c r="IW59" i="3" s="1"/>
  <c r="HW59" i="3" a="1"/>
  <c r="HW59" i="3" s="1"/>
  <c r="IV59" i="3" s="1"/>
  <c r="HV59" i="3" a="1"/>
  <c r="HV59" i="3" s="1"/>
  <c r="IU59" i="3" s="1"/>
  <c r="HU59" i="3" a="1"/>
  <c r="HU59" i="3" s="1"/>
  <c r="IT59" i="3" s="1"/>
  <c r="HT59" i="3" a="1"/>
  <c r="HT59" i="3" s="1"/>
  <c r="IS59" i="3" s="1"/>
  <c r="HS59" i="3" a="1"/>
  <c r="HS59" i="3" s="1"/>
  <c r="IR59" i="3" s="1"/>
  <c r="HR59" i="3" a="1"/>
  <c r="HR59" i="3" s="1"/>
  <c r="IQ59" i="3" s="1"/>
  <c r="HQ59" i="3" a="1"/>
  <c r="HQ59" i="3" s="1"/>
  <c r="IP59" i="3" s="1"/>
  <c r="HP59" i="3" a="1"/>
  <c r="HP59" i="3" s="1"/>
  <c r="IO59" i="3" s="1"/>
  <c r="HL59" i="3"/>
  <c r="HJ59" i="3"/>
  <c r="HH59" i="3"/>
  <c r="HI59" i="3" s="1"/>
  <c r="HB59" i="3"/>
  <c r="HA59" i="3"/>
  <c r="GZ59" i="3"/>
  <c r="GY59" i="3"/>
  <c r="GX59" i="3"/>
  <c r="GW59" i="3"/>
  <c r="GV59" i="3"/>
  <c r="GU59" i="3"/>
  <c r="GT59" i="3"/>
  <c r="HC59" i="3" s="1"/>
  <c r="GP59" i="3"/>
  <c r="GL59" i="3"/>
  <c r="GJ59" i="3"/>
  <c r="GK59" i="3" s="1"/>
  <c r="GI59" i="3"/>
  <c r="GH59" i="3"/>
  <c r="GG59" i="3"/>
  <c r="GF59" i="3"/>
  <c r="GE59" i="3"/>
  <c r="GB59" i="3"/>
  <c r="GA59" i="3"/>
  <c r="FZ59" i="3"/>
  <c r="FY59" i="3"/>
  <c r="FW59" i="3"/>
  <c r="FV59" i="3"/>
  <c r="FU59" i="3"/>
  <c r="FT59" i="3"/>
  <c r="FS59" i="3"/>
  <c r="FR59" i="3"/>
  <c r="FQ59" i="3"/>
  <c r="FP59" i="3"/>
  <c r="FJ59" i="3"/>
  <c r="FM59" i="3" s="1"/>
  <c r="FI59" i="3"/>
  <c r="FL59" i="3" s="1"/>
  <c r="FH59" i="3"/>
  <c r="FK59" i="3" s="1"/>
  <c r="FG59" i="3"/>
  <c r="FF59" i="3"/>
  <c r="FE59" i="3"/>
  <c r="FO59" i="3" s="1"/>
  <c r="FD59" i="3"/>
  <c r="FB59" i="3"/>
  <c r="FA59" i="3"/>
  <c r="EZ59" i="3"/>
  <c r="EY59" i="3"/>
  <c r="EX59" i="3"/>
  <c r="EW59" i="3"/>
  <c r="EV59" i="3"/>
  <c r="EU59" i="3"/>
  <c r="ET59" i="3"/>
  <c r="ES59" i="3"/>
  <c r="ER59" i="3"/>
  <c r="EQ59" i="3"/>
  <c r="EP59" i="3"/>
  <c r="EO59" i="3"/>
  <c r="EN59" i="3"/>
  <c r="EM59" i="3"/>
  <c r="EL59" i="3"/>
  <c r="EK59" i="3"/>
  <c r="EJ59" i="3"/>
  <c r="EI59" i="3"/>
  <c r="EH59" i="3"/>
  <c r="EG59" i="3"/>
  <c r="EF59" i="3"/>
  <c r="EE59" i="3"/>
  <c r="ED59" i="3"/>
  <c r="EC59" i="3"/>
  <c r="EB59" i="3"/>
  <c r="EA59" i="3"/>
  <c r="DU59" i="3"/>
  <c r="DT59" i="3"/>
  <c r="DS59" i="3"/>
  <c r="DR59" i="3"/>
  <c r="DQ59" i="3"/>
  <c r="DP59" i="3"/>
  <c r="DO59" i="3"/>
  <c r="DN59" i="3"/>
  <c r="DL59" i="3"/>
  <c r="DK59" i="3"/>
  <c r="DJ59" i="3"/>
  <c r="DI59" i="3"/>
  <c r="DH59" i="3"/>
  <c r="DG59" i="3"/>
  <c r="DF59" i="3"/>
  <c r="DE59" i="3"/>
  <c r="DD59" i="3"/>
  <c r="DB59" i="3"/>
  <c r="DA59" i="3"/>
  <c r="CV59" i="3"/>
  <c r="CU59" i="3"/>
  <c r="CT59" i="3"/>
  <c r="CS59" i="3"/>
  <c r="GN59" i="3" s="1"/>
  <c r="CR59" i="3"/>
  <c r="GM59" i="3" s="1"/>
  <c r="CQ59" i="3"/>
  <c r="CP59" i="3"/>
  <c r="CO59" i="3"/>
  <c r="DZ59" i="3" s="1"/>
  <c r="CN59" i="3"/>
  <c r="DY59" i="3" s="1"/>
  <c r="CM59" i="3"/>
  <c r="DX59" i="3" s="1"/>
  <c r="CL59" i="3"/>
  <c r="DW59" i="3" s="1"/>
  <c r="CK59" i="3"/>
  <c r="CZ59" i="3" s="1"/>
  <c r="CJ59" i="3"/>
  <c r="CY59" i="3" s="1"/>
  <c r="CI59" i="3"/>
  <c r="CX59" i="3" s="1"/>
  <c r="CH59" i="3"/>
  <c r="CW59" i="3" s="1"/>
  <c r="CG59" i="3"/>
  <c r="DM59" i="3" s="1" a="1"/>
  <c r="DM59" i="3" s="1"/>
  <c r="CG59" i="3" a="1"/>
  <c r="AW234" i="3"/>
  <c r="AV234" i="3"/>
  <c r="J234" i="3"/>
  <c r="G234" i="3"/>
  <c r="IT58" i="3"/>
  <c r="HX58" i="3" a="1"/>
  <c r="HX58" i="3" s="1"/>
  <c r="IW58" i="3" s="1"/>
  <c r="HW58" i="3" a="1"/>
  <c r="HW58" i="3" s="1"/>
  <c r="IV58" i="3" s="1"/>
  <c r="HV58" i="3" a="1"/>
  <c r="HV58" i="3" s="1"/>
  <c r="IU58" i="3" s="1"/>
  <c r="HU58" i="3"/>
  <c r="HU58" i="3" a="1"/>
  <c r="HT58" i="3" a="1"/>
  <c r="HT58" i="3" s="1"/>
  <c r="IS58" i="3" s="1"/>
  <c r="HS58" i="3" a="1"/>
  <c r="HS58" i="3" s="1"/>
  <c r="IR58" i="3" s="1"/>
  <c r="HR58" i="3" a="1"/>
  <c r="HR58" i="3" s="1"/>
  <c r="IQ58" i="3" s="1"/>
  <c r="HQ58" i="3" a="1"/>
  <c r="HQ58" i="3" s="1"/>
  <c r="IP58" i="3" s="1"/>
  <c r="HP58" i="3" a="1"/>
  <c r="HP58" i="3" s="1"/>
  <c r="IO58" i="3" s="1"/>
  <c r="HL58" i="3"/>
  <c r="HJ58" i="3"/>
  <c r="HH58" i="3"/>
  <c r="HB58" i="3"/>
  <c r="HA58" i="3"/>
  <c r="GZ58" i="3"/>
  <c r="HC58" i="3" s="1"/>
  <c r="GY58" i="3"/>
  <c r="GX58" i="3"/>
  <c r="GW58" i="3"/>
  <c r="GV58" i="3"/>
  <c r="GU58" i="3"/>
  <c r="GT58" i="3"/>
  <c r="GP58" i="3"/>
  <c r="GN58" i="3"/>
  <c r="GI58" i="3"/>
  <c r="GH58" i="3"/>
  <c r="GG58" i="3"/>
  <c r="GF58" i="3"/>
  <c r="GE58" i="3"/>
  <c r="GB58" i="3"/>
  <c r="GA58" i="3"/>
  <c r="FZ58" i="3"/>
  <c r="FY58" i="3"/>
  <c r="FW58" i="3"/>
  <c r="FV58" i="3"/>
  <c r="FU58" i="3"/>
  <c r="FT58" i="3"/>
  <c r="FS58" i="3"/>
  <c r="FR58" i="3"/>
  <c r="FQ58" i="3"/>
  <c r="FP58" i="3"/>
  <c r="FO58" i="3"/>
  <c r="FN58" i="3"/>
  <c r="FL58" i="3"/>
  <c r="FK58" i="3"/>
  <c r="FJ58" i="3"/>
  <c r="FM58" i="3" s="1"/>
  <c r="FI58" i="3"/>
  <c r="FH58" i="3"/>
  <c r="FG58" i="3"/>
  <c r="FF58" i="3"/>
  <c r="FE58" i="3"/>
  <c r="FD58" i="3"/>
  <c r="FB58" i="3"/>
  <c r="FA58" i="3"/>
  <c r="EZ58" i="3"/>
  <c r="EY58" i="3"/>
  <c r="EX58" i="3"/>
  <c r="EW58" i="3"/>
  <c r="EV58" i="3"/>
  <c r="EU58" i="3"/>
  <c r="ET58" i="3"/>
  <c r="ES58" i="3"/>
  <c r="ER58" i="3"/>
  <c r="EQ58" i="3"/>
  <c r="EP58" i="3"/>
  <c r="EO58" i="3"/>
  <c r="EN58" i="3"/>
  <c r="EM58" i="3"/>
  <c r="EL58" i="3"/>
  <c r="EK58" i="3"/>
  <c r="EJ58" i="3"/>
  <c r="EI58" i="3"/>
  <c r="EH58" i="3"/>
  <c r="EG58" i="3"/>
  <c r="EF58" i="3"/>
  <c r="EE58" i="3"/>
  <c r="ED58" i="3"/>
  <c r="EC58" i="3"/>
  <c r="EB58" i="3"/>
  <c r="EA58" i="3"/>
  <c r="DU58" i="3"/>
  <c r="DT58" i="3"/>
  <c r="DS58" i="3"/>
  <c r="DR58" i="3"/>
  <c r="DQ58" i="3"/>
  <c r="DP58" i="3"/>
  <c r="DO58" i="3"/>
  <c r="DN58" i="3"/>
  <c r="DK58" i="3"/>
  <c r="DJ58" i="3"/>
  <c r="DI58" i="3"/>
  <c r="DH58" i="3"/>
  <c r="DG58" i="3"/>
  <c r="DF58" i="3"/>
  <c r="DE58" i="3"/>
  <c r="DD58" i="3"/>
  <c r="DB58" i="3"/>
  <c r="DA58" i="3"/>
  <c r="CV58" i="3"/>
  <c r="CU58" i="3"/>
  <c r="CT58" i="3"/>
  <c r="CS58" i="3"/>
  <c r="CR58" i="3"/>
  <c r="GM58" i="3" s="1"/>
  <c r="CQ58" i="3"/>
  <c r="GL58" i="3" s="1"/>
  <c r="CP58" i="3"/>
  <c r="GJ58" i="3" s="1"/>
  <c r="GK58" i="3" s="1"/>
  <c r="CO58" i="3"/>
  <c r="DZ58" i="3" s="1"/>
  <c r="CN58" i="3"/>
  <c r="DY58" i="3" s="1"/>
  <c r="CM58" i="3"/>
  <c r="DX58" i="3" s="1"/>
  <c r="CL58" i="3"/>
  <c r="DW58" i="3" s="1"/>
  <c r="CG58" i="3" a="1"/>
  <c r="CG58" i="3" s="1"/>
  <c r="AW233" i="3"/>
  <c r="AV233" i="3"/>
  <c r="J233" i="3"/>
  <c r="G233" i="3"/>
  <c r="IQ57" i="3"/>
  <c r="IL57" i="3"/>
  <c r="HX57" i="3"/>
  <c r="IW57" i="3" s="1"/>
  <c r="HX57" i="3" a="1"/>
  <c r="HW57" i="3" a="1"/>
  <c r="HW57" i="3" s="1"/>
  <c r="IV57" i="3" s="1"/>
  <c r="HV57" i="3" a="1"/>
  <c r="HV57" i="3" s="1"/>
  <c r="IU57" i="3" s="1"/>
  <c r="HU57" i="3" a="1"/>
  <c r="HU57" i="3" s="1"/>
  <c r="IT57" i="3" s="1"/>
  <c r="HT57" i="3" a="1"/>
  <c r="HT57" i="3" s="1"/>
  <c r="IS57" i="3" s="1"/>
  <c r="HS57" i="3"/>
  <c r="IR57" i="3" s="1"/>
  <c r="HS57" i="3" a="1"/>
  <c r="HR57" i="3"/>
  <c r="HR57" i="3" a="1"/>
  <c r="HQ57" i="3" a="1"/>
  <c r="HQ57" i="3" s="1"/>
  <c r="IP57" i="3" s="1"/>
  <c r="HP57" i="3" a="1"/>
  <c r="HP57" i="3" s="1"/>
  <c r="IO57" i="3" s="1"/>
  <c r="HL57" i="3"/>
  <c r="HJ57" i="3"/>
  <c r="HH57" i="3"/>
  <c r="HB57" i="3"/>
  <c r="HA57" i="3"/>
  <c r="GZ57" i="3"/>
  <c r="GY57" i="3"/>
  <c r="GX57" i="3"/>
  <c r="GW57" i="3"/>
  <c r="GV57" i="3"/>
  <c r="GU57" i="3"/>
  <c r="GT57" i="3"/>
  <c r="HC57" i="3" s="1"/>
  <c r="GP57" i="3"/>
  <c r="GI57" i="3"/>
  <c r="GH57" i="3"/>
  <c r="GG57" i="3"/>
  <c r="GF57" i="3"/>
  <c r="GE57" i="3"/>
  <c r="GD57" i="3"/>
  <c r="GC57" i="3"/>
  <c r="GB57" i="3"/>
  <c r="GA57" i="3"/>
  <c r="FZ57" i="3"/>
  <c r="FY57" i="3"/>
  <c r="FX57" i="3"/>
  <c r="FW57" i="3"/>
  <c r="FV57" i="3"/>
  <c r="FU57" i="3"/>
  <c r="FT57" i="3"/>
  <c r="FS57" i="3"/>
  <c r="FR57" i="3"/>
  <c r="FQ57" i="3"/>
  <c r="FP57" i="3"/>
  <c r="FO57" i="3"/>
  <c r="FN57" i="3"/>
  <c r="FJ57" i="3"/>
  <c r="FM57" i="3" s="1"/>
  <c r="FI57" i="3"/>
  <c r="FL57" i="3" s="1"/>
  <c r="FH57" i="3"/>
  <c r="FK57" i="3" s="1"/>
  <c r="FG57" i="3"/>
  <c r="FF57" i="3"/>
  <c r="FE57" i="3"/>
  <c r="FD57" i="3"/>
  <c r="FC57" i="3"/>
  <c r="FB57" i="3"/>
  <c r="FA57" i="3"/>
  <c r="EZ57" i="3"/>
  <c r="EY57" i="3"/>
  <c r="EX57" i="3"/>
  <c r="EW57" i="3"/>
  <c r="EV57" i="3"/>
  <c r="EU57" i="3"/>
  <c r="ET57" i="3"/>
  <c r="ES57" i="3"/>
  <c r="ER57" i="3"/>
  <c r="EQ57" i="3"/>
  <c r="EP57" i="3"/>
  <c r="EO57" i="3"/>
  <c r="EN57" i="3"/>
  <c r="EM57" i="3"/>
  <c r="EL57" i="3"/>
  <c r="EK57" i="3"/>
  <c r="EJ57" i="3"/>
  <c r="EI57" i="3"/>
  <c r="EH57" i="3"/>
  <c r="EG57" i="3"/>
  <c r="EF57" i="3"/>
  <c r="EE57" i="3"/>
  <c r="ED57" i="3"/>
  <c r="EC57" i="3"/>
  <c r="EB57" i="3"/>
  <c r="EA57" i="3"/>
  <c r="DY57" i="3"/>
  <c r="DX57" i="3"/>
  <c r="DV57" i="3"/>
  <c r="DU57" i="3"/>
  <c r="DT57" i="3"/>
  <c r="DS57" i="3"/>
  <c r="DR57" i="3"/>
  <c r="DQ57" i="3"/>
  <c r="DP57" i="3"/>
  <c r="DO57" i="3"/>
  <c r="DN57" i="3"/>
  <c r="DK57" i="3"/>
  <c r="DJ57" i="3"/>
  <c r="DI57" i="3"/>
  <c r="DH57" i="3"/>
  <c r="DG57" i="3"/>
  <c r="DF57" i="3"/>
  <c r="DE57" i="3"/>
  <c r="DD57" i="3"/>
  <c r="DC57" i="3"/>
  <c r="DB57" i="3"/>
  <c r="DA57" i="3"/>
  <c r="CV57" i="3"/>
  <c r="CU57" i="3"/>
  <c r="CT57" i="3"/>
  <c r="CS57" i="3"/>
  <c r="GN57" i="3" s="1"/>
  <c r="CR57" i="3"/>
  <c r="GM57" i="3" s="1"/>
  <c r="CQ57" i="3"/>
  <c r="GL57" i="3" s="1"/>
  <c r="CP57" i="3"/>
  <c r="GJ57" i="3" s="1"/>
  <c r="GK57" i="3" s="1"/>
  <c r="CO57" i="3"/>
  <c r="DZ57" i="3" s="1"/>
  <c r="CN57" i="3"/>
  <c r="CM57" i="3"/>
  <c r="CL57" i="3"/>
  <c r="DW57" i="3" s="1"/>
  <c r="CG57" i="3" a="1"/>
  <c r="CG57" i="3" s="1"/>
  <c r="AW27" i="3"/>
  <c r="AV27" i="3"/>
  <c r="J27" i="3"/>
  <c r="HI57" i="3" s="1"/>
  <c r="G27" i="3"/>
  <c r="HX56" i="3" a="1"/>
  <c r="HX56" i="3" s="1"/>
  <c r="IW56" i="3" s="1"/>
  <c r="HW56" i="3" a="1"/>
  <c r="HW56" i="3" s="1"/>
  <c r="IV56" i="3" s="1"/>
  <c r="HV56" i="3" a="1"/>
  <c r="HV56" i="3" s="1"/>
  <c r="IU56" i="3" s="1"/>
  <c r="HU56" i="3" a="1"/>
  <c r="HU56" i="3" s="1"/>
  <c r="IT56" i="3" s="1"/>
  <c r="HT56" i="3" a="1"/>
  <c r="HT56" i="3" s="1"/>
  <c r="IS56" i="3" s="1"/>
  <c r="HS56" i="3" a="1"/>
  <c r="HS56" i="3" s="1"/>
  <c r="IR56" i="3" s="1"/>
  <c r="HR56" i="3" a="1"/>
  <c r="HR56" i="3" s="1"/>
  <c r="IQ56" i="3" s="1"/>
  <c r="HQ56" i="3" a="1"/>
  <c r="HQ56" i="3" s="1"/>
  <c r="IP56" i="3" s="1"/>
  <c r="HP56" i="3" a="1"/>
  <c r="HP56" i="3" s="1"/>
  <c r="IO56" i="3" s="1"/>
  <c r="HL56" i="3"/>
  <c r="HJ56" i="3"/>
  <c r="HH56" i="3"/>
  <c r="HI56" i="3" s="1"/>
  <c r="HB56" i="3"/>
  <c r="HA56" i="3"/>
  <c r="GZ56" i="3"/>
  <c r="GY56" i="3"/>
  <c r="GX56" i="3"/>
  <c r="GW56" i="3"/>
  <c r="GV56" i="3"/>
  <c r="GU56" i="3"/>
  <c r="GT56" i="3"/>
  <c r="HC56" i="3" s="1"/>
  <c r="GP56" i="3"/>
  <c r="GJ56" i="3"/>
  <c r="GK56" i="3" s="1"/>
  <c r="GI56" i="3"/>
  <c r="GH56" i="3"/>
  <c r="GG56" i="3"/>
  <c r="GF56" i="3"/>
  <c r="GE56" i="3"/>
  <c r="GB56" i="3"/>
  <c r="GA56" i="3"/>
  <c r="FZ56" i="3"/>
  <c r="FY56" i="3"/>
  <c r="FW56" i="3"/>
  <c r="FV56" i="3"/>
  <c r="FU56" i="3"/>
  <c r="FT56" i="3"/>
  <c r="FS56" i="3"/>
  <c r="FR56" i="3"/>
  <c r="FQ56" i="3"/>
  <c r="FJ56" i="3"/>
  <c r="FI56" i="3"/>
  <c r="FH56" i="3"/>
  <c r="FG56" i="3"/>
  <c r="FF56" i="3"/>
  <c r="FP56" i="3" s="1"/>
  <c r="FE56" i="3"/>
  <c r="FD56" i="3"/>
  <c r="FB56" i="3"/>
  <c r="FA56" i="3"/>
  <c r="EZ56" i="3"/>
  <c r="EY56" i="3"/>
  <c r="EX56" i="3"/>
  <c r="EW56" i="3"/>
  <c r="EV56" i="3"/>
  <c r="EU56" i="3"/>
  <c r="ET56" i="3"/>
  <c r="ES56" i="3"/>
  <c r="ER56" i="3"/>
  <c r="EQ56" i="3"/>
  <c r="EP56" i="3"/>
  <c r="EO56" i="3"/>
  <c r="EN56" i="3"/>
  <c r="EM56" i="3"/>
  <c r="EL56" i="3"/>
  <c r="EK56" i="3"/>
  <c r="EJ56" i="3"/>
  <c r="EI56" i="3"/>
  <c r="EH56" i="3"/>
  <c r="EG56" i="3"/>
  <c r="EF56" i="3"/>
  <c r="EE56" i="3"/>
  <c r="ED56" i="3"/>
  <c r="EC56" i="3"/>
  <c r="EB56" i="3"/>
  <c r="EA56" i="3"/>
  <c r="DU56" i="3"/>
  <c r="DT56" i="3"/>
  <c r="DS56" i="3"/>
  <c r="DR56" i="3"/>
  <c r="DQ56" i="3"/>
  <c r="DP56" i="3"/>
  <c r="DO56" i="3"/>
  <c r="DN56" i="3"/>
  <c r="DK56" i="3"/>
  <c r="DJ56" i="3"/>
  <c r="DI56" i="3"/>
  <c r="DH56" i="3"/>
  <c r="DG56" i="3"/>
  <c r="DF56" i="3"/>
  <c r="DE56" i="3"/>
  <c r="DD56" i="3"/>
  <c r="DB56" i="3"/>
  <c r="DA56" i="3"/>
  <c r="CW56" i="3"/>
  <c r="CV56" i="3"/>
  <c r="CU56" i="3"/>
  <c r="CT56" i="3"/>
  <c r="CS56" i="3"/>
  <c r="GN56" i="3" s="1"/>
  <c r="CR56" i="3"/>
  <c r="GM56" i="3" s="1"/>
  <c r="CQ56" i="3"/>
  <c r="GL56" i="3" s="1"/>
  <c r="CP56" i="3"/>
  <c r="CO56" i="3"/>
  <c r="DZ56" i="3" s="1"/>
  <c r="CN56" i="3"/>
  <c r="DY56" i="3" s="1"/>
  <c r="CM56" i="3"/>
  <c r="DX56" i="3" s="1"/>
  <c r="CL56" i="3"/>
  <c r="DW56" i="3" s="1"/>
  <c r="CK56" i="3"/>
  <c r="CZ56" i="3" s="1"/>
  <c r="CJ56" i="3"/>
  <c r="CY56" i="3" s="1"/>
  <c r="CH56" i="3"/>
  <c r="CG56" i="3" a="1"/>
  <c r="CG56" i="3" s="1"/>
  <c r="IN56" i="3" s="1"/>
  <c r="IX56" i="3" s="1"/>
  <c r="AW231" i="3"/>
  <c r="AV231" i="3"/>
  <c r="J231" i="3"/>
  <c r="G231" i="3"/>
  <c r="IW55" i="3"/>
  <c r="IU55" i="3"/>
  <c r="IT55" i="3"/>
  <c r="IS55" i="3"/>
  <c r="HX55" i="3" a="1"/>
  <c r="HX55" i="3" s="1"/>
  <c r="HW55" i="3" a="1"/>
  <c r="HW55" i="3" s="1"/>
  <c r="IV55" i="3" s="1"/>
  <c r="HV55" i="3"/>
  <c r="HV55" i="3" a="1"/>
  <c r="HU55" i="3" a="1"/>
  <c r="HU55" i="3" s="1"/>
  <c r="HT55" i="3" a="1"/>
  <c r="HT55" i="3" s="1"/>
  <c r="HS55" i="3" a="1"/>
  <c r="HS55" i="3" s="1"/>
  <c r="IR55" i="3" s="1"/>
  <c r="HR55" i="3" a="1"/>
  <c r="HR55" i="3" s="1"/>
  <c r="IQ55" i="3" s="1"/>
  <c r="HQ55" i="3" a="1"/>
  <c r="HQ55" i="3" s="1"/>
  <c r="IP55" i="3" s="1"/>
  <c r="HP55" i="3"/>
  <c r="IO55" i="3" s="1"/>
  <c r="HP55" i="3" a="1"/>
  <c r="HL55" i="3"/>
  <c r="HJ55" i="3"/>
  <c r="HH55" i="3"/>
  <c r="HB55" i="3"/>
  <c r="HA55" i="3"/>
  <c r="GZ55" i="3"/>
  <c r="HC55" i="3" s="1"/>
  <c r="GY55" i="3"/>
  <c r="GX55" i="3"/>
  <c r="GW55" i="3"/>
  <c r="GV55" i="3"/>
  <c r="GU55" i="3"/>
  <c r="GT55" i="3"/>
  <c r="GP55" i="3"/>
  <c r="GN55" i="3"/>
  <c r="GI55" i="3"/>
  <c r="GH55" i="3"/>
  <c r="GG55" i="3"/>
  <c r="GF55" i="3"/>
  <c r="GE55" i="3"/>
  <c r="GB55" i="3"/>
  <c r="GA55" i="3"/>
  <c r="FZ55" i="3"/>
  <c r="FY55" i="3"/>
  <c r="FW55" i="3"/>
  <c r="FV55" i="3"/>
  <c r="FU55" i="3"/>
  <c r="FT55" i="3"/>
  <c r="FS55" i="3"/>
  <c r="FR55" i="3"/>
  <c r="FQ55" i="3"/>
  <c r="FP55" i="3"/>
  <c r="FO55" i="3"/>
  <c r="FN55" i="3"/>
  <c r="FL55" i="3"/>
  <c r="FK55" i="3"/>
  <c r="FJ55" i="3"/>
  <c r="FM55" i="3" s="1"/>
  <c r="FI55" i="3"/>
  <c r="FH55" i="3"/>
  <c r="FG55" i="3"/>
  <c r="FF55" i="3"/>
  <c r="FE55" i="3"/>
  <c r="FD55" i="3"/>
  <c r="FB55" i="3"/>
  <c r="FA55" i="3"/>
  <c r="EZ55" i="3"/>
  <c r="EY55" i="3"/>
  <c r="EX55" i="3"/>
  <c r="EW55" i="3"/>
  <c r="EV55" i="3"/>
  <c r="EU55" i="3"/>
  <c r="ET55" i="3"/>
  <c r="ES55" i="3"/>
  <c r="ER55" i="3"/>
  <c r="EQ55" i="3"/>
  <c r="EP55" i="3"/>
  <c r="EO55" i="3"/>
  <c r="EN55" i="3"/>
  <c r="EM55" i="3"/>
  <c r="EL55" i="3"/>
  <c r="EK55" i="3"/>
  <c r="EJ55" i="3"/>
  <c r="EI55" i="3"/>
  <c r="EH55" i="3"/>
  <c r="EG55" i="3"/>
  <c r="EF55" i="3"/>
  <c r="EE55" i="3"/>
  <c r="ED55" i="3"/>
  <c r="EC55" i="3"/>
  <c r="EB55" i="3"/>
  <c r="EA55" i="3"/>
  <c r="DU55" i="3"/>
  <c r="DT55" i="3"/>
  <c r="DS55" i="3"/>
  <c r="DR55" i="3"/>
  <c r="DQ55" i="3"/>
  <c r="DP55" i="3"/>
  <c r="DO55" i="3"/>
  <c r="DN55" i="3"/>
  <c r="DK55" i="3"/>
  <c r="DJ55" i="3"/>
  <c r="DI55" i="3"/>
  <c r="DH55" i="3"/>
  <c r="DG55" i="3"/>
  <c r="DF55" i="3"/>
  <c r="DE55" i="3"/>
  <c r="DD55" i="3"/>
  <c r="DB55" i="3"/>
  <c r="DA55" i="3"/>
  <c r="CV55" i="3"/>
  <c r="CU55" i="3"/>
  <c r="CT55" i="3"/>
  <c r="CS55" i="3"/>
  <c r="CR55" i="3"/>
  <c r="GM55" i="3" s="1"/>
  <c r="CQ55" i="3"/>
  <c r="GL55" i="3" s="1"/>
  <c r="CP55" i="3"/>
  <c r="GJ55" i="3" s="1"/>
  <c r="GK55" i="3" s="1"/>
  <c r="CO55" i="3"/>
  <c r="DZ55" i="3" s="1"/>
  <c r="CN55" i="3"/>
  <c r="DY55" i="3" s="1"/>
  <c r="CM55" i="3"/>
  <c r="DX55" i="3" s="1"/>
  <c r="CL55" i="3"/>
  <c r="DW55" i="3" s="1"/>
  <c r="CG55" i="3" a="1"/>
  <c r="CG55" i="3" s="1"/>
  <c r="DM55" i="3" s="1" a="1"/>
  <c r="DM55" i="3" s="1"/>
  <c r="AW124" i="3"/>
  <c r="AV124" i="3"/>
  <c r="J124" i="3"/>
  <c r="G124" i="3"/>
  <c r="IN54" i="3"/>
  <c r="IX54" i="3" s="1"/>
  <c r="HX54" i="3" a="1"/>
  <c r="HX54" i="3" s="1"/>
  <c r="IW54" i="3" s="1"/>
  <c r="HW54" i="3" a="1"/>
  <c r="HW54" i="3" s="1"/>
  <c r="IV54" i="3" s="1"/>
  <c r="HV54" i="3" a="1"/>
  <c r="HV54" i="3" s="1"/>
  <c r="IU54" i="3" s="1"/>
  <c r="HU54" i="3" a="1"/>
  <c r="HU54" i="3" s="1"/>
  <c r="IT54" i="3" s="1"/>
  <c r="HT54" i="3" a="1"/>
  <c r="HT54" i="3" s="1"/>
  <c r="IS54" i="3" s="1"/>
  <c r="HS54" i="3" a="1"/>
  <c r="HS54" i="3" s="1"/>
  <c r="IR54" i="3" s="1"/>
  <c r="HR54" i="3" a="1"/>
  <c r="HR54" i="3" s="1"/>
  <c r="IQ54" i="3" s="1"/>
  <c r="HQ54" i="3" a="1"/>
  <c r="HQ54" i="3" s="1"/>
  <c r="IP54" i="3" s="1"/>
  <c r="HP54" i="3" a="1"/>
  <c r="HP54" i="3" s="1"/>
  <c r="IO54" i="3" s="1"/>
  <c r="HL54" i="3"/>
  <c r="HJ54" i="3"/>
  <c r="HI54" i="3"/>
  <c r="HH54" i="3"/>
  <c r="HB54" i="3"/>
  <c r="HA54" i="3"/>
  <c r="GZ54" i="3"/>
  <c r="GY54" i="3"/>
  <c r="GX54" i="3"/>
  <c r="GW54" i="3"/>
  <c r="GV54" i="3"/>
  <c r="GU54" i="3"/>
  <c r="GT54" i="3"/>
  <c r="GP54" i="3"/>
  <c r="GI54" i="3"/>
  <c r="GH54" i="3"/>
  <c r="GG54" i="3"/>
  <c r="GF54" i="3"/>
  <c r="GE54" i="3"/>
  <c r="GB54" i="3"/>
  <c r="GA54" i="3"/>
  <c r="FZ54" i="3"/>
  <c r="FY54" i="3"/>
  <c r="FW54" i="3"/>
  <c r="FV54" i="3"/>
  <c r="FU54" i="3"/>
  <c r="FT54" i="3"/>
  <c r="FS54" i="3"/>
  <c r="FR54" i="3"/>
  <c r="FQ54" i="3"/>
  <c r="FP54" i="3"/>
  <c r="FJ54" i="3"/>
  <c r="FM54" i="3" s="1"/>
  <c r="FI54" i="3"/>
  <c r="FL54" i="3" s="1"/>
  <c r="FH54" i="3"/>
  <c r="FG54" i="3"/>
  <c r="FF54" i="3"/>
  <c r="FE54" i="3"/>
  <c r="FD54" i="3"/>
  <c r="FB54" i="3"/>
  <c r="FA54" i="3"/>
  <c r="EZ54" i="3"/>
  <c r="EY54" i="3"/>
  <c r="EX54" i="3"/>
  <c r="EW54" i="3"/>
  <c r="EV54" i="3"/>
  <c r="EU54" i="3"/>
  <c r="ET54" i="3"/>
  <c r="ES54" i="3"/>
  <c r="ER54" i="3"/>
  <c r="EQ54" i="3"/>
  <c r="EP54" i="3"/>
  <c r="EO54" i="3"/>
  <c r="EN54" i="3"/>
  <c r="EM54" i="3"/>
  <c r="EL54" i="3"/>
  <c r="EK54" i="3"/>
  <c r="EJ54" i="3"/>
  <c r="EI54" i="3"/>
  <c r="EH54" i="3"/>
  <c r="EG54" i="3"/>
  <c r="EF54" i="3"/>
  <c r="EE54" i="3"/>
  <c r="ED54" i="3"/>
  <c r="EC54" i="3"/>
  <c r="EB54" i="3"/>
  <c r="EA54" i="3"/>
  <c r="DW54" i="3"/>
  <c r="DU54" i="3"/>
  <c r="DT54" i="3"/>
  <c r="DS54" i="3"/>
  <c r="DR54" i="3"/>
  <c r="DQ54" i="3"/>
  <c r="DP54" i="3"/>
  <c r="DO54" i="3"/>
  <c r="DN54" i="3"/>
  <c r="DK54" i="3"/>
  <c r="DJ54" i="3"/>
  <c r="DI54" i="3"/>
  <c r="DH54" i="3"/>
  <c r="DG54" i="3"/>
  <c r="DF54" i="3"/>
  <c r="DE54" i="3"/>
  <c r="DD54" i="3"/>
  <c r="DB54" i="3"/>
  <c r="DA54" i="3"/>
  <c r="CV54" i="3"/>
  <c r="CU54" i="3"/>
  <c r="CT54" i="3"/>
  <c r="CS54" i="3"/>
  <c r="GN54" i="3" s="1"/>
  <c r="CR54" i="3"/>
  <c r="GM54" i="3" s="1"/>
  <c r="CQ54" i="3"/>
  <c r="GL54" i="3" s="1"/>
  <c r="CP54" i="3"/>
  <c r="GJ54" i="3" s="1"/>
  <c r="GK54" i="3" s="1"/>
  <c r="CO54" i="3"/>
  <c r="DZ54" i="3" s="1"/>
  <c r="CN54" i="3"/>
  <c r="DY54" i="3" s="1"/>
  <c r="CM54" i="3"/>
  <c r="DX54" i="3" s="1"/>
  <c r="CL54" i="3"/>
  <c r="CG54" i="3" a="1"/>
  <c r="CG54" i="3" s="1"/>
  <c r="AW123" i="3"/>
  <c r="AV123" i="3"/>
  <c r="J123" i="3"/>
  <c r="G123" i="3"/>
  <c r="IT53" i="3"/>
  <c r="IS53" i="3"/>
  <c r="HX53" i="3" a="1"/>
  <c r="HX53" i="3" s="1"/>
  <c r="IW53" i="3" s="1"/>
  <c r="HW53" i="3" a="1"/>
  <c r="HW53" i="3" s="1"/>
  <c r="IV53" i="3" s="1"/>
  <c r="HV53" i="3" a="1"/>
  <c r="HV53" i="3" s="1"/>
  <c r="IU53" i="3" s="1"/>
  <c r="HU53" i="3" a="1"/>
  <c r="HU53" i="3" s="1"/>
  <c r="HT53" i="3" a="1"/>
  <c r="HT53" i="3" s="1"/>
  <c r="HS53" i="3" a="1"/>
  <c r="HS53" i="3" s="1"/>
  <c r="IR53" i="3" s="1"/>
  <c r="HR53" i="3" a="1"/>
  <c r="HR53" i="3" s="1"/>
  <c r="IQ53" i="3" s="1"/>
  <c r="HQ53" i="3" a="1"/>
  <c r="HQ53" i="3" s="1"/>
  <c r="IP53" i="3" s="1"/>
  <c r="HP53" i="3" a="1"/>
  <c r="HP53" i="3" s="1"/>
  <c r="IO53" i="3" s="1"/>
  <c r="HL53" i="3"/>
  <c r="HJ53" i="3"/>
  <c r="HH53" i="3"/>
  <c r="HB53" i="3"/>
  <c r="HA53" i="3"/>
  <c r="GZ53" i="3"/>
  <c r="HC53" i="3" s="1"/>
  <c r="GY53" i="3"/>
  <c r="GX53" i="3"/>
  <c r="GW53" i="3"/>
  <c r="GV53" i="3"/>
  <c r="GU53" i="3"/>
  <c r="GT53" i="3"/>
  <c r="GP53" i="3"/>
  <c r="GN53" i="3"/>
  <c r="GL53" i="3"/>
  <c r="GI53" i="3"/>
  <c r="GH53" i="3"/>
  <c r="GG53" i="3"/>
  <c r="GF53" i="3"/>
  <c r="GE53" i="3"/>
  <c r="GB53" i="3"/>
  <c r="GA53" i="3"/>
  <c r="FZ53" i="3"/>
  <c r="FY53" i="3"/>
  <c r="FW53" i="3"/>
  <c r="FV53" i="3"/>
  <c r="FU53" i="3"/>
  <c r="FT53" i="3"/>
  <c r="FS53" i="3"/>
  <c r="FR53" i="3"/>
  <c r="FQ53" i="3"/>
  <c r="FP53" i="3"/>
  <c r="FO53" i="3"/>
  <c r="FN53" i="3"/>
  <c r="FM53" i="3"/>
  <c r="FL53" i="3"/>
  <c r="FK53" i="3"/>
  <c r="FJ53" i="3"/>
  <c r="FI53" i="3"/>
  <c r="FH53" i="3"/>
  <c r="FG53" i="3"/>
  <c r="FF53" i="3"/>
  <c r="FE53" i="3"/>
  <c r="FD53" i="3"/>
  <c r="FB53" i="3"/>
  <c r="FA53" i="3"/>
  <c r="EZ53" i="3"/>
  <c r="EY53" i="3"/>
  <c r="EX53" i="3"/>
  <c r="EW53" i="3"/>
  <c r="EV53" i="3"/>
  <c r="EU53" i="3"/>
  <c r="ET53" i="3"/>
  <c r="ES53" i="3"/>
  <c r="ER53" i="3"/>
  <c r="EQ53" i="3"/>
  <c r="EP53" i="3"/>
  <c r="EO53" i="3"/>
  <c r="EN53" i="3"/>
  <c r="EM53" i="3"/>
  <c r="EL53" i="3"/>
  <c r="EK53" i="3"/>
  <c r="EJ53" i="3"/>
  <c r="EI53" i="3"/>
  <c r="EH53" i="3"/>
  <c r="EG53" i="3"/>
  <c r="EF53" i="3"/>
  <c r="EE53" i="3"/>
  <c r="ED53" i="3"/>
  <c r="EC53" i="3"/>
  <c r="EB53" i="3"/>
  <c r="EA53" i="3"/>
  <c r="DU53" i="3"/>
  <c r="DT53" i="3"/>
  <c r="DS53" i="3"/>
  <c r="DR53" i="3"/>
  <c r="DQ53" i="3"/>
  <c r="DP53" i="3"/>
  <c r="DO53" i="3"/>
  <c r="DN53" i="3"/>
  <c r="DM53" i="3" a="1"/>
  <c r="DM53" i="3" s="1"/>
  <c r="DK53" i="3"/>
  <c r="DJ53" i="3"/>
  <c r="DI53" i="3"/>
  <c r="DH53" i="3"/>
  <c r="DG53" i="3"/>
  <c r="DF53" i="3"/>
  <c r="DE53" i="3"/>
  <c r="DD53" i="3"/>
  <c r="DB53" i="3"/>
  <c r="DA53" i="3"/>
  <c r="CV53" i="3"/>
  <c r="CU53" i="3"/>
  <c r="CT53" i="3"/>
  <c r="CS53" i="3"/>
  <c r="CR53" i="3"/>
  <c r="GM53" i="3" s="1"/>
  <c r="CQ53" i="3"/>
  <c r="CP53" i="3"/>
  <c r="GJ53" i="3" s="1"/>
  <c r="GK53" i="3" s="1"/>
  <c r="CO53" i="3"/>
  <c r="DZ53" i="3" s="1"/>
  <c r="CN53" i="3"/>
  <c r="DY53" i="3" s="1"/>
  <c r="CM53" i="3"/>
  <c r="DX53" i="3" s="1"/>
  <c r="CL53" i="3"/>
  <c r="DW53" i="3" s="1"/>
  <c r="CG53" i="3" a="1"/>
  <c r="CG53" i="3" s="1"/>
  <c r="AW122" i="3"/>
  <c r="AV122" i="3"/>
  <c r="J122" i="3"/>
  <c r="G122" i="3"/>
  <c r="HX52" i="3" a="1"/>
  <c r="HX52" i="3" s="1"/>
  <c r="IW52" i="3" s="1"/>
  <c r="HW52" i="3" a="1"/>
  <c r="HW52" i="3" s="1"/>
  <c r="IV52" i="3" s="1"/>
  <c r="HV52" i="3" a="1"/>
  <c r="HV52" i="3" s="1"/>
  <c r="IU52" i="3" s="1"/>
  <c r="HU52" i="3" a="1"/>
  <c r="HU52" i="3" s="1"/>
  <c r="IT52" i="3" s="1"/>
  <c r="HT52" i="3" a="1"/>
  <c r="HT52" i="3" s="1"/>
  <c r="IS52" i="3" s="1"/>
  <c r="HS52" i="3" a="1"/>
  <c r="HS52" i="3" s="1"/>
  <c r="IR52" i="3" s="1"/>
  <c r="HR52" i="3" a="1"/>
  <c r="HR52" i="3" s="1"/>
  <c r="IQ52" i="3" s="1"/>
  <c r="HQ52" i="3" a="1"/>
  <c r="HQ52" i="3" s="1"/>
  <c r="IP52" i="3" s="1"/>
  <c r="HP52" i="3" a="1"/>
  <c r="HP52" i="3" s="1"/>
  <c r="IO52" i="3" s="1"/>
  <c r="HL52" i="3"/>
  <c r="HJ52" i="3"/>
  <c r="HI52" i="3"/>
  <c r="HH52" i="3"/>
  <c r="HB52" i="3"/>
  <c r="HA52" i="3"/>
  <c r="GZ52" i="3"/>
  <c r="GY52" i="3"/>
  <c r="GX52" i="3"/>
  <c r="GW52" i="3"/>
  <c r="GV52" i="3"/>
  <c r="GU52" i="3"/>
  <c r="GT52" i="3"/>
  <c r="HC52" i="3" s="1"/>
  <c r="GP52" i="3"/>
  <c r="GI52" i="3"/>
  <c r="GH52" i="3"/>
  <c r="GG52" i="3"/>
  <c r="GF52" i="3"/>
  <c r="GE52" i="3"/>
  <c r="GB52" i="3"/>
  <c r="GA52" i="3"/>
  <c r="FZ52" i="3"/>
  <c r="FY52" i="3"/>
  <c r="FW52" i="3"/>
  <c r="FV52" i="3"/>
  <c r="FU52" i="3"/>
  <c r="FT52" i="3"/>
  <c r="FS52" i="3"/>
  <c r="FR52" i="3"/>
  <c r="FQ52" i="3"/>
  <c r="FP52" i="3"/>
  <c r="FJ52" i="3"/>
  <c r="FM52" i="3" s="1"/>
  <c r="FI52" i="3"/>
  <c r="FL52" i="3" s="1"/>
  <c r="FH52" i="3"/>
  <c r="FK52" i="3" s="1"/>
  <c r="FG52" i="3"/>
  <c r="FF52" i="3"/>
  <c r="FE52" i="3"/>
  <c r="FD52" i="3"/>
  <c r="FB52" i="3"/>
  <c r="FA52" i="3"/>
  <c r="EZ52" i="3"/>
  <c r="EY52" i="3"/>
  <c r="EX52" i="3"/>
  <c r="EW52" i="3"/>
  <c r="EV52" i="3"/>
  <c r="EU52" i="3"/>
  <c r="ET52" i="3"/>
  <c r="ES52" i="3"/>
  <c r="ER52" i="3"/>
  <c r="EQ52" i="3"/>
  <c r="EP52" i="3"/>
  <c r="EO52" i="3"/>
  <c r="EN52" i="3"/>
  <c r="EM52" i="3"/>
  <c r="EL52" i="3"/>
  <c r="EK52" i="3"/>
  <c r="EJ52" i="3"/>
  <c r="EI52" i="3"/>
  <c r="EH52" i="3"/>
  <c r="EG52" i="3"/>
  <c r="EF52" i="3"/>
  <c r="EE52" i="3"/>
  <c r="ED52" i="3"/>
  <c r="EC52" i="3"/>
  <c r="EB52" i="3"/>
  <c r="EA52" i="3"/>
  <c r="DX52" i="3"/>
  <c r="DW52" i="3"/>
  <c r="DU52" i="3"/>
  <c r="DT52" i="3"/>
  <c r="DS52" i="3"/>
  <c r="DR52" i="3"/>
  <c r="DQ52" i="3"/>
  <c r="DP52" i="3"/>
  <c r="DO52" i="3"/>
  <c r="DN52" i="3"/>
  <c r="DK52" i="3"/>
  <c r="DJ52" i="3"/>
  <c r="DI52" i="3"/>
  <c r="DH52" i="3"/>
  <c r="DG52" i="3"/>
  <c r="DF52" i="3"/>
  <c r="DE52" i="3"/>
  <c r="DD52" i="3"/>
  <c r="DB52" i="3"/>
  <c r="DA52" i="3"/>
  <c r="CV52" i="3"/>
  <c r="CU52" i="3"/>
  <c r="CT52" i="3"/>
  <c r="CS52" i="3"/>
  <c r="GN52" i="3" s="1"/>
  <c r="CR52" i="3"/>
  <c r="GM52" i="3" s="1"/>
  <c r="CQ52" i="3"/>
  <c r="GL52" i="3" s="1"/>
  <c r="CP52" i="3"/>
  <c r="GJ52" i="3" s="1"/>
  <c r="GK52" i="3" s="1"/>
  <c r="CO52" i="3"/>
  <c r="DZ52" i="3" s="1"/>
  <c r="CN52" i="3"/>
  <c r="DY52" i="3" s="1"/>
  <c r="CM52" i="3"/>
  <c r="CL52" i="3"/>
  <c r="CG52" i="3" a="1"/>
  <c r="CG52" i="3" s="1"/>
  <c r="DM52" i="3" s="1" a="1"/>
  <c r="DM52" i="3" s="1"/>
  <c r="AW121" i="3"/>
  <c r="AV121" i="3"/>
  <c r="J121" i="3"/>
  <c r="G121" i="3"/>
  <c r="IT51" i="3"/>
  <c r="IS51" i="3"/>
  <c r="HX51" i="3" a="1"/>
  <c r="HX51" i="3" s="1"/>
  <c r="IW51" i="3" s="1"/>
  <c r="HW51" i="3"/>
  <c r="IV51" i="3" s="1"/>
  <c r="HW51" i="3" a="1"/>
  <c r="HV51" i="3" a="1"/>
  <c r="HV51" i="3" s="1"/>
  <c r="IU51" i="3" s="1"/>
  <c r="HU51" i="3" a="1"/>
  <c r="HU51" i="3" s="1"/>
  <c r="HT51" i="3" a="1"/>
  <c r="HT51" i="3" s="1"/>
  <c r="HS51" i="3" a="1"/>
  <c r="HS51" i="3" s="1"/>
  <c r="IR51" i="3" s="1"/>
  <c r="HR51" i="3" a="1"/>
  <c r="HR51" i="3" s="1"/>
  <c r="IQ51" i="3" s="1"/>
  <c r="HQ51" i="3" a="1"/>
  <c r="HQ51" i="3" s="1"/>
  <c r="IP51" i="3" s="1"/>
  <c r="HP51" i="3" a="1"/>
  <c r="HP51" i="3" s="1"/>
  <c r="IO51" i="3" s="1"/>
  <c r="HL51" i="3"/>
  <c r="HJ51" i="3"/>
  <c r="HH51" i="3"/>
  <c r="HB51" i="3"/>
  <c r="HA51" i="3"/>
  <c r="GZ51" i="3"/>
  <c r="HC51" i="3" s="1"/>
  <c r="GY51" i="3"/>
  <c r="GX51" i="3"/>
  <c r="GW51" i="3"/>
  <c r="GV51" i="3"/>
  <c r="GU51" i="3"/>
  <c r="GT51" i="3"/>
  <c r="GP51" i="3"/>
  <c r="GI51" i="3"/>
  <c r="GH51" i="3"/>
  <c r="GG51" i="3"/>
  <c r="GF51" i="3"/>
  <c r="GE51" i="3"/>
  <c r="GB51" i="3"/>
  <c r="GA51" i="3"/>
  <c r="FZ51" i="3"/>
  <c r="FY51" i="3"/>
  <c r="FW51" i="3"/>
  <c r="FV51" i="3"/>
  <c r="FU51" i="3"/>
  <c r="FT51" i="3"/>
  <c r="FS51" i="3"/>
  <c r="FR51" i="3"/>
  <c r="FQ51" i="3"/>
  <c r="FP51" i="3"/>
  <c r="FO51" i="3"/>
  <c r="FN51" i="3"/>
  <c r="FL51" i="3"/>
  <c r="FK51" i="3"/>
  <c r="FJ51" i="3"/>
  <c r="FM51" i="3" s="1"/>
  <c r="FI51" i="3"/>
  <c r="FH51" i="3"/>
  <c r="FG51" i="3"/>
  <c r="FF51" i="3"/>
  <c r="FE51" i="3"/>
  <c r="FD51" i="3"/>
  <c r="FB51" i="3"/>
  <c r="FA51" i="3"/>
  <c r="EZ51" i="3"/>
  <c r="EY51" i="3"/>
  <c r="EX51" i="3"/>
  <c r="EW51" i="3"/>
  <c r="EV51" i="3"/>
  <c r="EU51" i="3"/>
  <c r="ET51" i="3"/>
  <c r="ES51" i="3"/>
  <c r="ER51" i="3"/>
  <c r="EQ51" i="3"/>
  <c r="EP51" i="3"/>
  <c r="EO51" i="3"/>
  <c r="EN51" i="3"/>
  <c r="EM51" i="3"/>
  <c r="EL51" i="3"/>
  <c r="EK51" i="3"/>
  <c r="EJ51" i="3"/>
  <c r="EI51" i="3"/>
  <c r="EH51" i="3"/>
  <c r="EG51" i="3"/>
  <c r="EF51" i="3"/>
  <c r="EE51" i="3"/>
  <c r="ED51" i="3"/>
  <c r="EC51" i="3"/>
  <c r="EB51" i="3"/>
  <c r="EA51" i="3"/>
  <c r="DZ51" i="3"/>
  <c r="DY51" i="3"/>
  <c r="DU51" i="3"/>
  <c r="DT51" i="3"/>
  <c r="DS51" i="3"/>
  <c r="DR51" i="3"/>
  <c r="DQ51" i="3"/>
  <c r="DP51" i="3"/>
  <c r="DO51" i="3"/>
  <c r="DN51" i="3"/>
  <c r="DK51" i="3"/>
  <c r="DJ51" i="3"/>
  <c r="DI51" i="3"/>
  <c r="DH51" i="3"/>
  <c r="DG51" i="3"/>
  <c r="DF51" i="3"/>
  <c r="DE51" i="3"/>
  <c r="DD51" i="3"/>
  <c r="DB51" i="3"/>
  <c r="DA51" i="3"/>
  <c r="CV51" i="3"/>
  <c r="CU51" i="3"/>
  <c r="CT51" i="3"/>
  <c r="CS51" i="3"/>
  <c r="GN51" i="3" s="1"/>
  <c r="CR51" i="3"/>
  <c r="GM51" i="3" s="1"/>
  <c r="CQ51" i="3"/>
  <c r="GL51" i="3" s="1"/>
  <c r="CP51" i="3"/>
  <c r="GJ51" i="3" s="1"/>
  <c r="GK51" i="3" s="1"/>
  <c r="CO51" i="3"/>
  <c r="CN51" i="3"/>
  <c r="CM51" i="3"/>
  <c r="DX51" i="3" s="1"/>
  <c r="CL51" i="3"/>
  <c r="DW51" i="3" s="1"/>
  <c r="CG51" i="3" a="1"/>
  <c r="CG51" i="3" s="1"/>
  <c r="AW120" i="3"/>
  <c r="AV120" i="3"/>
  <c r="J120" i="3"/>
  <c r="G120" i="3"/>
  <c r="IR50" i="3"/>
  <c r="IQ50" i="3"/>
  <c r="IP50" i="3"/>
  <c r="IN50" i="3"/>
  <c r="IX50" i="3" s="1"/>
  <c r="IL50" i="3"/>
  <c r="HX50" i="3"/>
  <c r="IW50" i="3" s="1"/>
  <c r="HX50" i="3" a="1"/>
  <c r="HW50" i="3"/>
  <c r="IV50" i="3" s="1"/>
  <c r="HW50" i="3" a="1"/>
  <c r="HV50" i="3" a="1"/>
  <c r="HV50" i="3" s="1"/>
  <c r="IU50" i="3" s="1"/>
  <c r="HU50" i="3" a="1"/>
  <c r="HU50" i="3" s="1"/>
  <c r="IT50" i="3" s="1"/>
  <c r="HT50" i="3" a="1"/>
  <c r="HT50" i="3" s="1"/>
  <c r="IS50" i="3" s="1"/>
  <c r="HS50" i="3"/>
  <c r="HS50" i="3" a="1"/>
  <c r="HR50" i="3"/>
  <c r="HR50" i="3" a="1"/>
  <c r="HQ50" i="3"/>
  <c r="HQ50" i="3" a="1"/>
  <c r="HP50" i="3" a="1"/>
  <c r="HP50" i="3" s="1"/>
  <c r="IO50" i="3" s="1"/>
  <c r="HL50" i="3"/>
  <c r="HJ50" i="3"/>
  <c r="HH50" i="3"/>
  <c r="HB50" i="3"/>
  <c r="HA50" i="3"/>
  <c r="GZ50" i="3"/>
  <c r="GY50" i="3"/>
  <c r="GX50" i="3"/>
  <c r="GW50" i="3"/>
  <c r="GV50" i="3"/>
  <c r="GU50" i="3"/>
  <c r="HC50" i="3" s="1"/>
  <c r="GT50" i="3"/>
  <c r="GP50" i="3"/>
  <c r="GI50" i="3"/>
  <c r="GH50" i="3"/>
  <c r="GG50" i="3"/>
  <c r="GF50" i="3"/>
  <c r="GE50" i="3"/>
  <c r="GD50" i="3"/>
  <c r="GC50" i="3"/>
  <c r="GB50" i="3"/>
  <c r="GA50" i="3"/>
  <c r="FZ50" i="3"/>
  <c r="FY50" i="3"/>
  <c r="FX50" i="3"/>
  <c r="FW50" i="3"/>
  <c r="FV50" i="3"/>
  <c r="FU50" i="3"/>
  <c r="FT50" i="3"/>
  <c r="FS50" i="3"/>
  <c r="FR50" i="3"/>
  <c r="FQ50" i="3"/>
  <c r="FN50" i="3"/>
  <c r="FM50" i="3"/>
  <c r="FK50" i="3"/>
  <c r="FJ50" i="3"/>
  <c r="FI50" i="3"/>
  <c r="FL50" i="3" s="1"/>
  <c r="FH50" i="3"/>
  <c r="FG50" i="3"/>
  <c r="FF50" i="3"/>
  <c r="FP50" i="3" s="1"/>
  <c r="FE50" i="3"/>
  <c r="FO50" i="3" s="1"/>
  <c r="FD50" i="3"/>
  <c r="FC50" i="3"/>
  <c r="FB50" i="3"/>
  <c r="FA50" i="3"/>
  <c r="EZ50" i="3"/>
  <c r="EY50" i="3"/>
  <c r="EX50" i="3"/>
  <c r="EW50" i="3"/>
  <c r="EV50" i="3"/>
  <c r="EU50" i="3"/>
  <c r="ET50" i="3"/>
  <c r="ES50" i="3"/>
  <c r="ER50" i="3"/>
  <c r="EQ50" i="3"/>
  <c r="EP50" i="3"/>
  <c r="EO50" i="3"/>
  <c r="EN50" i="3"/>
  <c r="EM50" i="3"/>
  <c r="EL50" i="3"/>
  <c r="EK50" i="3"/>
  <c r="EJ50" i="3"/>
  <c r="EI50" i="3"/>
  <c r="EH50" i="3"/>
  <c r="EG50" i="3"/>
  <c r="EF50" i="3"/>
  <c r="EE50" i="3"/>
  <c r="ED50" i="3"/>
  <c r="EC50" i="3"/>
  <c r="EB50" i="3"/>
  <c r="EA50" i="3"/>
  <c r="DV50" i="3"/>
  <c r="DU50" i="3"/>
  <c r="DT50" i="3"/>
  <c r="DS50" i="3"/>
  <c r="DR50" i="3"/>
  <c r="DQ50" i="3"/>
  <c r="DP50" i="3"/>
  <c r="DO50" i="3"/>
  <c r="DN50" i="3"/>
  <c r="DK50" i="3"/>
  <c r="DJ50" i="3"/>
  <c r="DI50" i="3"/>
  <c r="DH50" i="3"/>
  <c r="DG50" i="3"/>
  <c r="DF50" i="3"/>
  <c r="DE50" i="3"/>
  <c r="DD50" i="3"/>
  <c r="DC50" i="3"/>
  <c r="DB50" i="3"/>
  <c r="DA50" i="3"/>
  <c r="CV50" i="3"/>
  <c r="CU50" i="3"/>
  <c r="CT50" i="3"/>
  <c r="CS50" i="3"/>
  <c r="GN50" i="3" s="1"/>
  <c r="CR50" i="3"/>
  <c r="GM50" i="3" s="1"/>
  <c r="CQ50" i="3"/>
  <c r="GL50" i="3" s="1"/>
  <c r="CP50" i="3"/>
  <c r="GJ50" i="3" s="1"/>
  <c r="GK50" i="3" s="1"/>
  <c r="CO50" i="3"/>
  <c r="DZ50" i="3" s="1"/>
  <c r="CN50" i="3"/>
  <c r="DY50" i="3" s="1"/>
  <c r="CM50" i="3"/>
  <c r="DX50" i="3" s="1"/>
  <c r="CL50" i="3"/>
  <c r="DW50" i="3" s="1"/>
  <c r="CH50" i="3"/>
  <c r="CW50" i="3" s="1"/>
  <c r="CG50" i="3"/>
  <c r="CG50" i="3" a="1"/>
  <c r="AW119" i="3"/>
  <c r="AV119" i="3"/>
  <c r="J119" i="3"/>
  <c r="G119" i="3"/>
  <c r="IR49" i="3"/>
  <c r="IQ49" i="3"/>
  <c r="IP49" i="3"/>
  <c r="IN49" i="3"/>
  <c r="IX49" i="3" s="1"/>
  <c r="HX49" i="3"/>
  <c r="IW49" i="3" s="1"/>
  <c r="HX49" i="3" a="1"/>
  <c r="HW49" i="3"/>
  <c r="IV49" i="3" s="1"/>
  <c r="HW49" i="3" a="1"/>
  <c r="HV49" i="3" a="1"/>
  <c r="HV49" i="3" s="1"/>
  <c r="IU49" i="3" s="1"/>
  <c r="HU49" i="3" a="1"/>
  <c r="HU49" i="3" s="1"/>
  <c r="IT49" i="3" s="1"/>
  <c r="HT49" i="3" a="1"/>
  <c r="HT49" i="3" s="1"/>
  <c r="IS49" i="3" s="1"/>
  <c r="HS49" i="3"/>
  <c r="HS49" i="3" a="1"/>
  <c r="HR49" i="3"/>
  <c r="HR49" i="3" a="1"/>
  <c r="HQ49" i="3"/>
  <c r="HQ49" i="3" a="1"/>
  <c r="HP49" i="3" a="1"/>
  <c r="HP49" i="3" s="1"/>
  <c r="IO49" i="3" s="1"/>
  <c r="HL49" i="3"/>
  <c r="HJ49" i="3"/>
  <c r="HI49" i="3"/>
  <c r="HH49" i="3"/>
  <c r="HB49" i="3"/>
  <c r="HA49" i="3"/>
  <c r="GZ49" i="3"/>
  <c r="GY49" i="3"/>
  <c r="GX49" i="3"/>
  <c r="GW49" i="3"/>
  <c r="GV49" i="3"/>
  <c r="GU49" i="3"/>
  <c r="HC49" i="3" s="1"/>
  <c r="GT49" i="3"/>
  <c r="GP49" i="3"/>
  <c r="GL49" i="3"/>
  <c r="GI49" i="3"/>
  <c r="GH49" i="3"/>
  <c r="GG49" i="3"/>
  <c r="GF49" i="3"/>
  <c r="GE49" i="3"/>
  <c r="GB49" i="3"/>
  <c r="GA49" i="3"/>
  <c r="FZ49" i="3"/>
  <c r="FY49" i="3"/>
  <c r="FW49" i="3"/>
  <c r="FV49" i="3"/>
  <c r="FU49" i="3"/>
  <c r="FT49" i="3"/>
  <c r="FS49" i="3"/>
  <c r="FR49" i="3"/>
  <c r="FQ49" i="3"/>
  <c r="FJ49" i="3"/>
  <c r="FI49" i="3"/>
  <c r="FH49" i="3"/>
  <c r="FG49" i="3"/>
  <c r="FF49" i="3"/>
  <c r="FP49" i="3" s="1"/>
  <c r="FE49" i="3"/>
  <c r="FD49" i="3"/>
  <c r="FB49" i="3"/>
  <c r="FA49" i="3"/>
  <c r="EZ49" i="3"/>
  <c r="EY49" i="3"/>
  <c r="EX49" i="3"/>
  <c r="EW49" i="3"/>
  <c r="EV49" i="3"/>
  <c r="EU49" i="3"/>
  <c r="ET49" i="3"/>
  <c r="ES49" i="3"/>
  <c r="ER49" i="3"/>
  <c r="EQ49" i="3"/>
  <c r="EP49" i="3"/>
  <c r="EO49" i="3"/>
  <c r="EN49" i="3"/>
  <c r="EM49" i="3"/>
  <c r="EL49" i="3"/>
  <c r="EK49" i="3"/>
  <c r="EJ49" i="3"/>
  <c r="EI49" i="3"/>
  <c r="EH49" i="3"/>
  <c r="EG49" i="3"/>
  <c r="EF49" i="3"/>
  <c r="EE49" i="3"/>
  <c r="ED49" i="3"/>
  <c r="EC49" i="3"/>
  <c r="EB49" i="3"/>
  <c r="EA49" i="3"/>
  <c r="DY49" i="3"/>
  <c r="DX49" i="3"/>
  <c r="DW49" i="3"/>
  <c r="DU49" i="3"/>
  <c r="DT49" i="3"/>
  <c r="DS49" i="3"/>
  <c r="DR49" i="3"/>
  <c r="DQ49" i="3"/>
  <c r="DP49" i="3"/>
  <c r="DO49" i="3"/>
  <c r="DN49" i="3"/>
  <c r="DM49" i="3" a="1"/>
  <c r="DM49" i="3" s="1"/>
  <c r="DL49" i="3"/>
  <c r="DK49" i="3"/>
  <c r="DJ49" i="3"/>
  <c r="DI49" i="3"/>
  <c r="DH49" i="3"/>
  <c r="DG49" i="3"/>
  <c r="DF49" i="3"/>
  <c r="DE49" i="3"/>
  <c r="DD49" i="3"/>
  <c r="DB49" i="3"/>
  <c r="DA49" i="3"/>
  <c r="CV49" i="3"/>
  <c r="CU49" i="3"/>
  <c r="CT49" i="3"/>
  <c r="CS49" i="3"/>
  <c r="GN49" i="3" s="1"/>
  <c r="CR49" i="3"/>
  <c r="GM49" i="3" s="1"/>
  <c r="CQ49" i="3"/>
  <c r="CP49" i="3"/>
  <c r="GJ49" i="3" s="1"/>
  <c r="GK49" i="3" s="1"/>
  <c r="CO49" i="3"/>
  <c r="DZ49" i="3" s="1"/>
  <c r="CN49" i="3"/>
  <c r="CM49" i="3"/>
  <c r="CL49" i="3"/>
  <c r="CK49" i="3"/>
  <c r="CZ49" i="3" s="1"/>
  <c r="CJ49" i="3"/>
  <c r="CY49" i="3" s="1"/>
  <c r="CI49" i="3"/>
  <c r="CX49" i="3" s="1"/>
  <c r="CG49" i="3"/>
  <c r="IM49" i="3" s="1"/>
  <c r="CG49" i="3" a="1"/>
  <c r="AW118" i="3"/>
  <c r="AV118" i="3"/>
  <c r="J118" i="3"/>
  <c r="G118" i="3"/>
  <c r="IU48" i="3"/>
  <c r="IT48" i="3"/>
  <c r="IL48" i="3"/>
  <c r="HX48" i="3"/>
  <c r="IW48" i="3" s="1"/>
  <c r="HX48" i="3" a="1"/>
  <c r="HW48" i="3" a="1"/>
  <c r="HW48" i="3" s="1"/>
  <c r="IV48" i="3" s="1"/>
  <c r="HV48" i="3" a="1"/>
  <c r="HV48" i="3" s="1"/>
  <c r="HU48" i="3" a="1"/>
  <c r="HU48" i="3" s="1"/>
  <c r="HT48" i="3" a="1"/>
  <c r="HT48" i="3" s="1"/>
  <c r="IS48" i="3" s="1"/>
  <c r="HS48" i="3" a="1"/>
  <c r="HS48" i="3" s="1"/>
  <c r="IR48" i="3" s="1"/>
  <c r="HR48" i="3" a="1"/>
  <c r="HR48" i="3" s="1"/>
  <c r="IQ48" i="3" s="1"/>
  <c r="HQ48" i="3" a="1"/>
  <c r="HQ48" i="3" s="1"/>
  <c r="IP48" i="3" s="1"/>
  <c r="HP48" i="3" a="1"/>
  <c r="HP48" i="3" s="1"/>
  <c r="IO48" i="3" s="1"/>
  <c r="HL48" i="3"/>
  <c r="HJ48" i="3"/>
  <c r="HH48" i="3"/>
  <c r="HB48" i="3"/>
  <c r="HC48" i="3" s="1"/>
  <c r="HA48" i="3"/>
  <c r="GZ48" i="3"/>
  <c r="GY48" i="3"/>
  <c r="GX48" i="3"/>
  <c r="GW48" i="3"/>
  <c r="GV48" i="3"/>
  <c r="GU48" i="3"/>
  <c r="GT48" i="3"/>
  <c r="GP48" i="3"/>
  <c r="GI48" i="3"/>
  <c r="GH48" i="3"/>
  <c r="GG48" i="3"/>
  <c r="GF48" i="3"/>
  <c r="GE48" i="3"/>
  <c r="GD48" i="3"/>
  <c r="GC48" i="3"/>
  <c r="GB48" i="3"/>
  <c r="GA48" i="3"/>
  <c r="FZ48" i="3"/>
  <c r="FY48" i="3"/>
  <c r="FX48" i="3"/>
  <c r="FW48" i="3"/>
  <c r="FV48" i="3"/>
  <c r="FU48" i="3"/>
  <c r="FT48" i="3"/>
  <c r="FS48" i="3"/>
  <c r="FR48" i="3"/>
  <c r="FQ48" i="3"/>
  <c r="FJ48" i="3"/>
  <c r="FI48" i="3"/>
  <c r="FH48" i="3"/>
  <c r="FG48" i="3"/>
  <c r="FF48" i="3"/>
  <c r="FM48" i="3" s="1"/>
  <c r="FE48" i="3"/>
  <c r="FN48" i="3" s="1"/>
  <c r="FD48" i="3"/>
  <c r="FC48" i="3"/>
  <c r="FB48" i="3"/>
  <c r="FA48" i="3"/>
  <c r="EZ48" i="3"/>
  <c r="EY48" i="3"/>
  <c r="EX48" i="3"/>
  <c r="EW48" i="3"/>
  <c r="EV48" i="3"/>
  <c r="EU48" i="3"/>
  <c r="ET48" i="3"/>
  <c r="ES48" i="3"/>
  <c r="ER48" i="3"/>
  <c r="EQ48" i="3"/>
  <c r="EP48" i="3"/>
  <c r="EO48" i="3"/>
  <c r="EN48" i="3"/>
  <c r="EM48" i="3"/>
  <c r="EL48" i="3"/>
  <c r="EK48" i="3"/>
  <c r="EJ48" i="3"/>
  <c r="EI48" i="3"/>
  <c r="EH48" i="3"/>
  <c r="EG48" i="3"/>
  <c r="EF48" i="3"/>
  <c r="EE48" i="3"/>
  <c r="ED48" i="3"/>
  <c r="EC48" i="3"/>
  <c r="EB48" i="3"/>
  <c r="EA48" i="3"/>
  <c r="DV48" i="3"/>
  <c r="DU48" i="3"/>
  <c r="DT48" i="3"/>
  <c r="DS48" i="3"/>
  <c r="DR48" i="3"/>
  <c r="DQ48" i="3"/>
  <c r="DP48" i="3"/>
  <c r="DO48" i="3"/>
  <c r="DN48" i="3"/>
  <c r="DK48" i="3"/>
  <c r="DJ48" i="3"/>
  <c r="DI48" i="3"/>
  <c r="DH48" i="3"/>
  <c r="DG48" i="3"/>
  <c r="DF48" i="3"/>
  <c r="DE48" i="3"/>
  <c r="DD48" i="3"/>
  <c r="DC48" i="3"/>
  <c r="DB48" i="3"/>
  <c r="DA48" i="3"/>
  <c r="CV48" i="3"/>
  <c r="CU48" i="3"/>
  <c r="CT48" i="3"/>
  <c r="CS48" i="3"/>
  <c r="GN48" i="3" s="1"/>
  <c r="CR48" i="3"/>
  <c r="GM48" i="3" s="1"/>
  <c r="CQ48" i="3"/>
  <c r="GL48" i="3" s="1"/>
  <c r="CP48" i="3"/>
  <c r="GJ48" i="3" s="1"/>
  <c r="GK48" i="3" s="1"/>
  <c r="CO48" i="3"/>
  <c r="DZ48" i="3" s="1"/>
  <c r="CN48" i="3"/>
  <c r="DY48" i="3" s="1"/>
  <c r="CM48" i="3"/>
  <c r="DX48" i="3" s="1"/>
  <c r="CL48" i="3"/>
  <c r="DW48" i="3" s="1"/>
  <c r="CG48" i="3" a="1"/>
  <c r="CG48" i="3" s="1"/>
  <c r="DM48" i="3" s="1" a="1"/>
  <c r="DM48" i="3" s="1"/>
  <c r="AW20" i="3"/>
  <c r="AV20" i="3"/>
  <c r="AX48" i="3" s="1"/>
  <c r="J20" i="3"/>
  <c r="HI48" i="3" s="1"/>
  <c r="G20" i="3"/>
  <c r="IV47" i="3"/>
  <c r="IP47" i="3"/>
  <c r="IL47" i="3"/>
  <c r="HX47" i="3" a="1"/>
  <c r="HX47" i="3" s="1"/>
  <c r="IW47" i="3" s="1"/>
  <c r="HW47" i="3"/>
  <c r="HW47" i="3" a="1"/>
  <c r="HV47" i="3" a="1"/>
  <c r="HV47" i="3" s="1"/>
  <c r="IU47" i="3" s="1"/>
  <c r="HU47" i="3" a="1"/>
  <c r="HU47" i="3" s="1"/>
  <c r="IT47" i="3" s="1"/>
  <c r="HT47" i="3"/>
  <c r="IS47" i="3" s="1"/>
  <c r="HT47" i="3" a="1"/>
  <c r="HS47" i="3"/>
  <c r="IR47" i="3" s="1"/>
  <c r="HS47" i="3" a="1"/>
  <c r="HR47" i="3" a="1"/>
  <c r="HR47" i="3" s="1"/>
  <c r="IQ47" i="3" s="1"/>
  <c r="HQ47" i="3"/>
  <c r="HQ47" i="3" a="1"/>
  <c r="HP47" i="3" a="1"/>
  <c r="HP47" i="3" s="1"/>
  <c r="IO47" i="3" s="1"/>
  <c r="HL47" i="3"/>
  <c r="HJ47" i="3"/>
  <c r="HH47" i="3"/>
  <c r="HI47" i="3" s="1"/>
  <c r="HB47" i="3"/>
  <c r="HA47" i="3"/>
  <c r="GZ47" i="3"/>
  <c r="GY47" i="3"/>
  <c r="GX47" i="3"/>
  <c r="GW47" i="3"/>
  <c r="GV47" i="3"/>
  <c r="GU47" i="3"/>
  <c r="HC47" i="3" s="1"/>
  <c r="GT47" i="3"/>
  <c r="GP47" i="3"/>
  <c r="GI47" i="3"/>
  <c r="GH47" i="3"/>
  <c r="GG47" i="3"/>
  <c r="GF47" i="3"/>
  <c r="GE47" i="3"/>
  <c r="GD47" i="3"/>
  <c r="GC47" i="3"/>
  <c r="GB47" i="3"/>
  <c r="GA47" i="3"/>
  <c r="FZ47" i="3"/>
  <c r="FY47" i="3"/>
  <c r="FX47" i="3"/>
  <c r="FW47" i="3"/>
  <c r="FV47" i="3"/>
  <c r="FU47" i="3"/>
  <c r="FT47" i="3"/>
  <c r="FS47" i="3"/>
  <c r="FR47" i="3"/>
  <c r="FQ47" i="3"/>
  <c r="FN47" i="3"/>
  <c r="FJ47" i="3"/>
  <c r="FM47" i="3" s="1"/>
  <c r="FI47" i="3"/>
  <c r="FL47" i="3" s="1"/>
  <c r="FH47" i="3"/>
  <c r="FK47" i="3" s="1"/>
  <c r="FG47" i="3"/>
  <c r="FF47" i="3"/>
  <c r="FP47" i="3" s="1"/>
  <c r="FE47" i="3"/>
  <c r="FO47" i="3" s="1"/>
  <c r="FD47" i="3"/>
  <c r="FC47" i="3"/>
  <c r="FB47" i="3"/>
  <c r="FA47" i="3"/>
  <c r="EZ47" i="3"/>
  <c r="EY47" i="3"/>
  <c r="EX47" i="3"/>
  <c r="EW47" i="3"/>
  <c r="EV47" i="3"/>
  <c r="EU47" i="3"/>
  <c r="ET47" i="3"/>
  <c r="ES47" i="3"/>
  <c r="ER47" i="3"/>
  <c r="EQ47" i="3"/>
  <c r="EP47" i="3"/>
  <c r="EO47" i="3"/>
  <c r="EN47" i="3"/>
  <c r="EM47" i="3"/>
  <c r="EL47" i="3"/>
  <c r="EK47" i="3"/>
  <c r="EJ47" i="3"/>
  <c r="EI47" i="3"/>
  <c r="EH47" i="3"/>
  <c r="EG47" i="3"/>
  <c r="EF47" i="3"/>
  <c r="EE47" i="3"/>
  <c r="ED47" i="3"/>
  <c r="EC47" i="3"/>
  <c r="EB47" i="3"/>
  <c r="EA47" i="3"/>
  <c r="DZ47" i="3"/>
  <c r="DV47" i="3"/>
  <c r="DU47" i="3"/>
  <c r="DT47" i="3"/>
  <c r="DS47" i="3"/>
  <c r="DR47" i="3"/>
  <c r="DQ47" i="3"/>
  <c r="DP47" i="3"/>
  <c r="DO47" i="3"/>
  <c r="DN47" i="3"/>
  <c r="DM47" i="3" a="1"/>
  <c r="DM47" i="3" s="1"/>
  <c r="DK47" i="3"/>
  <c r="DJ47" i="3"/>
  <c r="DI47" i="3"/>
  <c r="DH47" i="3"/>
  <c r="DG47" i="3"/>
  <c r="DF47" i="3"/>
  <c r="DE47" i="3"/>
  <c r="DD47" i="3"/>
  <c r="DC47" i="3"/>
  <c r="DB47" i="3"/>
  <c r="DA47" i="3"/>
  <c r="CV47" i="3"/>
  <c r="CU47" i="3"/>
  <c r="CT47" i="3"/>
  <c r="CS47" i="3"/>
  <c r="GN47" i="3" s="1"/>
  <c r="CR47" i="3"/>
  <c r="GM47" i="3" s="1"/>
  <c r="CQ47" i="3"/>
  <c r="GL47" i="3" s="1"/>
  <c r="CP47" i="3"/>
  <c r="GJ47" i="3" s="1"/>
  <c r="GK47" i="3" s="1"/>
  <c r="CO47" i="3"/>
  <c r="CN47" i="3"/>
  <c r="DY47" i="3" s="1"/>
  <c r="CM47" i="3"/>
  <c r="DX47" i="3" s="1"/>
  <c r="CL47" i="3"/>
  <c r="DW47" i="3" s="1"/>
  <c r="CG47" i="3" a="1"/>
  <c r="CG47" i="3" s="1"/>
  <c r="AW232" i="3"/>
  <c r="AV232" i="3"/>
  <c r="J232" i="3"/>
  <c r="G232" i="3"/>
  <c r="IQ46" i="3"/>
  <c r="IP46" i="3"/>
  <c r="IO46" i="3"/>
  <c r="IL46" i="3"/>
  <c r="HX46" i="3"/>
  <c r="IW46" i="3" s="1"/>
  <c r="HX46" i="3" a="1"/>
  <c r="HW46" i="3" a="1"/>
  <c r="HW46" i="3" s="1"/>
  <c r="IV46" i="3" s="1"/>
  <c r="HV46" i="3" a="1"/>
  <c r="HV46" i="3" s="1"/>
  <c r="IU46" i="3" s="1"/>
  <c r="HU46" i="3" a="1"/>
  <c r="HU46" i="3" s="1"/>
  <c r="IT46" i="3" s="1"/>
  <c r="HT46" i="3" a="1"/>
  <c r="HT46" i="3" s="1"/>
  <c r="IS46" i="3" s="1"/>
  <c r="HS46" i="3" a="1"/>
  <c r="HS46" i="3" s="1"/>
  <c r="IR46" i="3" s="1"/>
  <c r="HR46" i="3"/>
  <c r="HR46" i="3" a="1"/>
  <c r="HQ46" i="3" a="1"/>
  <c r="HQ46" i="3" s="1"/>
  <c r="HP46" i="3" a="1"/>
  <c r="HP46" i="3" s="1"/>
  <c r="HL46" i="3"/>
  <c r="HJ46" i="3"/>
  <c r="HH46" i="3"/>
  <c r="HB46" i="3"/>
  <c r="HA46" i="3"/>
  <c r="GZ46" i="3"/>
  <c r="GY46" i="3"/>
  <c r="GX46" i="3"/>
  <c r="GW46" i="3"/>
  <c r="GV46" i="3"/>
  <c r="GU46" i="3"/>
  <c r="GT46" i="3"/>
  <c r="GP46" i="3"/>
  <c r="GI46" i="3"/>
  <c r="GH46" i="3"/>
  <c r="GG46" i="3"/>
  <c r="GF46" i="3"/>
  <c r="GE46" i="3"/>
  <c r="GD46" i="3"/>
  <c r="GC46" i="3"/>
  <c r="GB46" i="3"/>
  <c r="GA46" i="3"/>
  <c r="FZ46" i="3"/>
  <c r="FY46" i="3"/>
  <c r="FX46" i="3"/>
  <c r="FW46" i="3"/>
  <c r="FV46" i="3"/>
  <c r="FU46" i="3"/>
  <c r="FT46" i="3"/>
  <c r="FS46" i="3"/>
  <c r="FR46" i="3"/>
  <c r="FQ46" i="3"/>
  <c r="FO46" i="3"/>
  <c r="FN46" i="3"/>
  <c r="FK46" i="3"/>
  <c r="FJ46" i="3"/>
  <c r="FM46" i="3" s="1"/>
  <c r="FI46" i="3"/>
  <c r="FL46" i="3" s="1"/>
  <c r="FH46" i="3"/>
  <c r="FG46" i="3"/>
  <c r="FF46" i="3"/>
  <c r="FP46" i="3" s="1"/>
  <c r="FE46" i="3"/>
  <c r="FD46" i="3"/>
  <c r="FC46" i="3"/>
  <c r="FB46" i="3"/>
  <c r="FA46" i="3"/>
  <c r="EZ46" i="3"/>
  <c r="EY46" i="3"/>
  <c r="EX46" i="3"/>
  <c r="EW46" i="3"/>
  <c r="EV46" i="3"/>
  <c r="EU46" i="3"/>
  <c r="ET46" i="3"/>
  <c r="ES46" i="3"/>
  <c r="ER46" i="3"/>
  <c r="EQ46" i="3"/>
  <c r="EP46" i="3"/>
  <c r="EO46" i="3"/>
  <c r="EN46" i="3"/>
  <c r="EM46" i="3"/>
  <c r="EL46" i="3"/>
  <c r="EK46" i="3"/>
  <c r="EJ46" i="3"/>
  <c r="EI46" i="3"/>
  <c r="EH46" i="3"/>
  <c r="EG46" i="3"/>
  <c r="EF46" i="3"/>
  <c r="EE46" i="3"/>
  <c r="ED46" i="3"/>
  <c r="EC46" i="3"/>
  <c r="EB46" i="3"/>
  <c r="EA46" i="3"/>
  <c r="DZ46" i="3"/>
  <c r="DV46" i="3"/>
  <c r="DU46" i="3"/>
  <c r="DT46" i="3"/>
  <c r="DS46" i="3"/>
  <c r="DR46" i="3"/>
  <c r="DQ46" i="3"/>
  <c r="DP46" i="3"/>
  <c r="DO46" i="3"/>
  <c r="DN46" i="3"/>
  <c r="DK46" i="3"/>
  <c r="DJ46" i="3"/>
  <c r="DI46" i="3"/>
  <c r="DH46" i="3"/>
  <c r="DG46" i="3"/>
  <c r="DF46" i="3"/>
  <c r="DE46" i="3"/>
  <c r="DD46" i="3"/>
  <c r="DC46" i="3"/>
  <c r="DB46" i="3"/>
  <c r="DA46" i="3"/>
  <c r="CV46" i="3"/>
  <c r="CU46" i="3"/>
  <c r="CT46" i="3"/>
  <c r="CS46" i="3"/>
  <c r="GN46" i="3" s="1"/>
  <c r="CR46" i="3"/>
  <c r="GM46" i="3" s="1"/>
  <c r="CQ46" i="3"/>
  <c r="GL46" i="3" s="1"/>
  <c r="CP46" i="3"/>
  <c r="GJ46" i="3" s="1"/>
  <c r="GK46" i="3" s="1"/>
  <c r="CO46" i="3"/>
  <c r="CN46" i="3"/>
  <c r="DY46" i="3" s="1"/>
  <c r="CM46" i="3"/>
  <c r="DX46" i="3" s="1"/>
  <c r="CL46" i="3"/>
  <c r="DW46" i="3" s="1"/>
  <c r="CG46" i="3" a="1"/>
  <c r="CG46" i="3" s="1"/>
  <c r="AW128" i="3"/>
  <c r="AV128" i="3"/>
  <c r="J128" i="3"/>
  <c r="HI46" i="3" s="1"/>
  <c r="G128" i="3"/>
  <c r="IQ45" i="3"/>
  <c r="IL45" i="3"/>
  <c r="HX45" i="3"/>
  <c r="IW45" i="3" s="1"/>
  <c r="HX45" i="3" a="1"/>
  <c r="HW45" i="3" a="1"/>
  <c r="HW45" i="3" s="1"/>
  <c r="IV45" i="3" s="1"/>
  <c r="HV45" i="3" a="1"/>
  <c r="HV45" i="3" s="1"/>
  <c r="IU45" i="3" s="1"/>
  <c r="HU45" i="3" a="1"/>
  <c r="HU45" i="3" s="1"/>
  <c r="IT45" i="3" s="1"/>
  <c r="HT45" i="3"/>
  <c r="IS45" i="3" s="1"/>
  <c r="HT45" i="3" a="1"/>
  <c r="HS45" i="3" a="1"/>
  <c r="HS45" i="3" s="1"/>
  <c r="IR45" i="3" s="1"/>
  <c r="HR45" i="3"/>
  <c r="HR45" i="3" a="1"/>
  <c r="HQ45" i="3" a="1"/>
  <c r="HQ45" i="3" s="1"/>
  <c r="IP45" i="3" s="1"/>
  <c r="HP45" i="3" a="1"/>
  <c r="HP45" i="3" s="1"/>
  <c r="IO45" i="3" s="1"/>
  <c r="HL45" i="3"/>
  <c r="HJ45" i="3"/>
  <c r="HH45" i="3"/>
  <c r="HB45" i="3"/>
  <c r="HA45" i="3"/>
  <c r="GZ45" i="3"/>
  <c r="GY45" i="3"/>
  <c r="GX45" i="3"/>
  <c r="GW45" i="3"/>
  <c r="HC45" i="3" s="1"/>
  <c r="GV45" i="3"/>
  <c r="GU45" i="3"/>
  <c r="GT45" i="3"/>
  <c r="GP45" i="3"/>
  <c r="GI45" i="3"/>
  <c r="GH45" i="3"/>
  <c r="GG45" i="3"/>
  <c r="GF45" i="3"/>
  <c r="GE45" i="3"/>
  <c r="GD45" i="3"/>
  <c r="GC45" i="3"/>
  <c r="GB45" i="3"/>
  <c r="GA45" i="3"/>
  <c r="FZ45" i="3"/>
  <c r="FY45" i="3"/>
  <c r="FX45" i="3"/>
  <c r="FW45" i="3"/>
  <c r="FV45" i="3"/>
  <c r="FU45" i="3"/>
  <c r="FT45" i="3"/>
  <c r="FS45" i="3"/>
  <c r="FR45" i="3"/>
  <c r="FQ45" i="3"/>
  <c r="FP45" i="3"/>
  <c r="FO45" i="3"/>
  <c r="FN45" i="3"/>
  <c r="FL45" i="3"/>
  <c r="FK45" i="3"/>
  <c r="FJ45" i="3"/>
  <c r="FM45" i="3" s="1"/>
  <c r="FI45" i="3"/>
  <c r="FH45" i="3"/>
  <c r="FG45" i="3"/>
  <c r="FF45" i="3"/>
  <c r="FE45" i="3"/>
  <c r="FD45" i="3"/>
  <c r="FC45" i="3"/>
  <c r="FB45" i="3"/>
  <c r="FA45" i="3"/>
  <c r="EZ45" i="3"/>
  <c r="EY45" i="3"/>
  <c r="EX45" i="3"/>
  <c r="EW45" i="3"/>
  <c r="EV45" i="3"/>
  <c r="EU45" i="3"/>
  <c r="ET45" i="3"/>
  <c r="ES45" i="3"/>
  <c r="ER45" i="3"/>
  <c r="EQ45" i="3"/>
  <c r="EP45" i="3"/>
  <c r="EO45" i="3"/>
  <c r="EN45" i="3"/>
  <c r="EM45" i="3"/>
  <c r="EL45" i="3"/>
  <c r="EK45" i="3"/>
  <c r="EJ45" i="3"/>
  <c r="EI45" i="3"/>
  <c r="EH45" i="3"/>
  <c r="EG45" i="3"/>
  <c r="EF45" i="3"/>
  <c r="EE45" i="3"/>
  <c r="ED45" i="3"/>
  <c r="EC45" i="3"/>
  <c r="EB45" i="3"/>
  <c r="EA45" i="3"/>
  <c r="DV45" i="3"/>
  <c r="DU45" i="3"/>
  <c r="DT45" i="3"/>
  <c r="DS45" i="3"/>
  <c r="DR45" i="3"/>
  <c r="DQ45" i="3"/>
  <c r="DP45" i="3"/>
  <c r="DO45" i="3"/>
  <c r="DN45" i="3"/>
  <c r="DK45" i="3"/>
  <c r="DJ45" i="3"/>
  <c r="DI45" i="3"/>
  <c r="DH45" i="3"/>
  <c r="DG45" i="3"/>
  <c r="DF45" i="3"/>
  <c r="DE45" i="3"/>
  <c r="DD45" i="3"/>
  <c r="DC45" i="3"/>
  <c r="DB45" i="3"/>
  <c r="DA45" i="3"/>
  <c r="CV45" i="3"/>
  <c r="CU45" i="3"/>
  <c r="CT45" i="3"/>
  <c r="CS45" i="3"/>
  <c r="GN45" i="3" s="1"/>
  <c r="CR45" i="3"/>
  <c r="GM45" i="3" s="1"/>
  <c r="CQ45" i="3"/>
  <c r="GL45" i="3" s="1"/>
  <c r="CP45" i="3"/>
  <c r="GJ45" i="3" s="1"/>
  <c r="GK45" i="3" s="1"/>
  <c r="CO45" i="3"/>
  <c r="DZ45" i="3" s="1"/>
  <c r="CN45" i="3"/>
  <c r="DY45" i="3" s="1"/>
  <c r="CM45" i="3"/>
  <c r="DX45" i="3" s="1"/>
  <c r="CL45" i="3"/>
  <c r="DW45" i="3" s="1"/>
  <c r="CG45" i="3"/>
  <c r="CG45" i="3" a="1"/>
  <c r="AW127" i="3"/>
  <c r="AV127" i="3"/>
  <c r="J127" i="3"/>
  <c r="G127" i="3"/>
  <c r="IR44" i="3"/>
  <c r="IQ44" i="3"/>
  <c r="IP44" i="3"/>
  <c r="IL44" i="3"/>
  <c r="HX44" i="3" a="1"/>
  <c r="HX44" i="3" s="1"/>
  <c r="IW44" i="3" s="1"/>
  <c r="HW44" i="3" a="1"/>
  <c r="HW44" i="3" s="1"/>
  <c r="IV44" i="3" s="1"/>
  <c r="HV44" i="3" a="1"/>
  <c r="HV44" i="3" s="1"/>
  <c r="IU44" i="3" s="1"/>
  <c r="HU44" i="3" a="1"/>
  <c r="HU44" i="3" s="1"/>
  <c r="IT44" i="3" s="1"/>
  <c r="HT44" i="3" a="1"/>
  <c r="HT44" i="3" s="1"/>
  <c r="IS44" i="3" s="1"/>
  <c r="HS44" i="3"/>
  <c r="HS44" i="3" a="1"/>
  <c r="HR44" i="3" a="1"/>
  <c r="HR44" i="3" s="1"/>
  <c r="HQ44" i="3" a="1"/>
  <c r="HQ44" i="3" s="1"/>
  <c r="HP44" i="3" a="1"/>
  <c r="HP44" i="3" s="1"/>
  <c r="IO44" i="3" s="1"/>
  <c r="HL44" i="3"/>
  <c r="HJ44" i="3"/>
  <c r="HH44" i="3"/>
  <c r="HB44" i="3"/>
  <c r="HA44" i="3"/>
  <c r="GZ44" i="3"/>
  <c r="GY44" i="3"/>
  <c r="GX44" i="3"/>
  <c r="HC44" i="3" s="1"/>
  <c r="GW44" i="3"/>
  <c r="GV44" i="3"/>
  <c r="GU44" i="3"/>
  <c r="GT44" i="3"/>
  <c r="GP44" i="3"/>
  <c r="GL44" i="3"/>
  <c r="GJ44" i="3"/>
  <c r="GK44" i="3" s="1"/>
  <c r="GI44" i="3"/>
  <c r="GH44" i="3"/>
  <c r="GG44" i="3"/>
  <c r="GF44" i="3"/>
  <c r="GE44" i="3"/>
  <c r="GD44" i="3"/>
  <c r="GC44" i="3"/>
  <c r="GB44" i="3"/>
  <c r="GA44" i="3"/>
  <c r="FZ44" i="3"/>
  <c r="FY44" i="3"/>
  <c r="FX44" i="3"/>
  <c r="FW44" i="3"/>
  <c r="FV44" i="3"/>
  <c r="FU44" i="3"/>
  <c r="FT44" i="3"/>
  <c r="FS44" i="3"/>
  <c r="FR44" i="3"/>
  <c r="FQ44" i="3"/>
  <c r="FP44" i="3"/>
  <c r="FO44" i="3"/>
  <c r="FN44" i="3"/>
  <c r="FM44" i="3"/>
  <c r="FL44" i="3"/>
  <c r="FK44" i="3"/>
  <c r="FJ44" i="3"/>
  <c r="FI44" i="3"/>
  <c r="FH44" i="3"/>
  <c r="FG44" i="3"/>
  <c r="FF44" i="3"/>
  <c r="FE44" i="3"/>
  <c r="FD44" i="3"/>
  <c r="FC44" i="3"/>
  <c r="FB44" i="3"/>
  <c r="FA44" i="3"/>
  <c r="EZ44" i="3"/>
  <c r="EY44" i="3"/>
  <c r="EX44" i="3"/>
  <c r="EW44" i="3"/>
  <c r="EV44" i="3"/>
  <c r="EU44" i="3"/>
  <c r="ET44" i="3"/>
  <c r="ES44" i="3"/>
  <c r="ER44" i="3"/>
  <c r="EQ44" i="3"/>
  <c r="EP44" i="3"/>
  <c r="EO44" i="3"/>
  <c r="EN44" i="3"/>
  <c r="EM44" i="3"/>
  <c r="EL44" i="3"/>
  <c r="EK44" i="3"/>
  <c r="EJ44" i="3"/>
  <c r="EI44" i="3"/>
  <c r="EH44" i="3"/>
  <c r="EG44" i="3"/>
  <c r="EF44" i="3"/>
  <c r="EE44" i="3"/>
  <c r="ED44" i="3"/>
  <c r="EC44" i="3"/>
  <c r="EB44" i="3"/>
  <c r="EA44" i="3"/>
  <c r="DY44" i="3"/>
  <c r="DV44" i="3"/>
  <c r="DU44" i="3"/>
  <c r="DT44" i="3"/>
  <c r="DS44" i="3"/>
  <c r="DR44" i="3"/>
  <c r="DQ44" i="3"/>
  <c r="DP44" i="3"/>
  <c r="DO44" i="3"/>
  <c r="DN44" i="3"/>
  <c r="DK44" i="3"/>
  <c r="DJ44" i="3"/>
  <c r="DI44" i="3"/>
  <c r="DH44" i="3"/>
  <c r="DG44" i="3"/>
  <c r="DF44" i="3"/>
  <c r="DE44" i="3"/>
  <c r="DD44" i="3"/>
  <c r="DC44" i="3"/>
  <c r="DB44" i="3"/>
  <c r="DA44" i="3"/>
  <c r="CV44" i="3"/>
  <c r="CU44" i="3"/>
  <c r="CT44" i="3"/>
  <c r="CS44" i="3"/>
  <c r="GN44" i="3" s="1"/>
  <c r="CR44" i="3"/>
  <c r="GM44" i="3" s="1"/>
  <c r="CQ44" i="3"/>
  <c r="CP44" i="3"/>
  <c r="CO44" i="3"/>
  <c r="DZ44" i="3" s="1"/>
  <c r="CN44" i="3"/>
  <c r="CM44" i="3"/>
  <c r="DX44" i="3" s="1"/>
  <c r="CL44" i="3"/>
  <c r="DW44" i="3" s="1"/>
  <c r="CG44" i="3"/>
  <c r="CG44" i="3" a="1"/>
  <c r="AW126" i="3"/>
  <c r="AV126" i="3"/>
  <c r="J126" i="3"/>
  <c r="HI44" i="3" s="1"/>
  <c r="G126" i="3"/>
  <c r="IS43" i="3"/>
  <c r="IR43" i="3"/>
  <c r="IQ43" i="3"/>
  <c r="IL43" i="3"/>
  <c r="HX43" i="3" a="1"/>
  <c r="HX43" i="3" s="1"/>
  <c r="IW43" i="3" s="1"/>
  <c r="HW43" i="3" a="1"/>
  <c r="HW43" i="3" s="1"/>
  <c r="IV43" i="3" s="1"/>
  <c r="HV43" i="3"/>
  <c r="IU43" i="3" s="1"/>
  <c r="HV43" i="3" a="1"/>
  <c r="HU43" i="3"/>
  <c r="IT43" i="3" s="1"/>
  <c r="HU43" i="3" a="1"/>
  <c r="HT43" i="3" a="1"/>
  <c r="HT43" i="3" s="1"/>
  <c r="HS43" i="3"/>
  <c r="HS43" i="3" a="1"/>
  <c r="HR43" i="3" a="1"/>
  <c r="HR43" i="3" s="1"/>
  <c r="HQ43" i="3" a="1"/>
  <c r="HQ43" i="3" s="1"/>
  <c r="IP43" i="3" s="1"/>
  <c r="HP43" i="3" a="1"/>
  <c r="HP43" i="3" s="1"/>
  <c r="IO43" i="3" s="1"/>
  <c r="HL43" i="3"/>
  <c r="HJ43" i="3"/>
  <c r="HH43" i="3"/>
  <c r="HB43" i="3"/>
  <c r="HA43" i="3"/>
  <c r="GZ43" i="3"/>
  <c r="GY43" i="3"/>
  <c r="HC43" i="3" s="1"/>
  <c r="GX43" i="3"/>
  <c r="GW43" i="3"/>
  <c r="GV43" i="3"/>
  <c r="GU43" i="3"/>
  <c r="GT43" i="3"/>
  <c r="GP43" i="3"/>
  <c r="GM43" i="3"/>
  <c r="GJ43" i="3"/>
  <c r="GK43" i="3" s="1"/>
  <c r="GI43" i="3"/>
  <c r="GH43" i="3"/>
  <c r="GG43" i="3"/>
  <c r="GF43" i="3"/>
  <c r="GE43" i="3"/>
  <c r="GD43" i="3"/>
  <c r="GC43" i="3"/>
  <c r="GB43" i="3"/>
  <c r="GA43" i="3"/>
  <c r="FZ43" i="3"/>
  <c r="FY43" i="3"/>
  <c r="FX43" i="3"/>
  <c r="FW43" i="3"/>
  <c r="FV43" i="3"/>
  <c r="FU43" i="3"/>
  <c r="FT43" i="3"/>
  <c r="FS43" i="3"/>
  <c r="FR43" i="3"/>
  <c r="FQ43" i="3"/>
  <c r="FP43" i="3"/>
  <c r="FO43" i="3"/>
  <c r="FN43" i="3"/>
  <c r="FM43" i="3"/>
  <c r="FL43" i="3"/>
  <c r="FJ43" i="3"/>
  <c r="FI43" i="3"/>
  <c r="FH43" i="3"/>
  <c r="FK43" i="3" s="1"/>
  <c r="FG43" i="3"/>
  <c r="FF43" i="3"/>
  <c r="FE43" i="3"/>
  <c r="FD43" i="3"/>
  <c r="FC43" i="3"/>
  <c r="FB43" i="3"/>
  <c r="FA43" i="3"/>
  <c r="EZ43" i="3"/>
  <c r="EY43" i="3"/>
  <c r="EX43" i="3"/>
  <c r="EW43" i="3"/>
  <c r="EV43" i="3"/>
  <c r="EU43" i="3"/>
  <c r="ET43" i="3"/>
  <c r="ES43" i="3"/>
  <c r="ER43" i="3"/>
  <c r="EQ43" i="3"/>
  <c r="EP43" i="3"/>
  <c r="EO43" i="3"/>
  <c r="EN43" i="3"/>
  <c r="EM43" i="3"/>
  <c r="EL43" i="3"/>
  <c r="EK43" i="3"/>
  <c r="EJ43" i="3"/>
  <c r="EI43" i="3"/>
  <c r="EH43" i="3"/>
  <c r="EG43" i="3"/>
  <c r="EF43" i="3"/>
  <c r="EE43" i="3"/>
  <c r="ED43" i="3"/>
  <c r="EC43" i="3"/>
  <c r="EB43" i="3"/>
  <c r="EA43" i="3"/>
  <c r="DY43" i="3"/>
  <c r="DV43" i="3"/>
  <c r="DU43" i="3"/>
  <c r="DT43" i="3"/>
  <c r="DS43" i="3"/>
  <c r="DR43" i="3"/>
  <c r="DQ43" i="3"/>
  <c r="DP43" i="3"/>
  <c r="DO43" i="3"/>
  <c r="DN43" i="3"/>
  <c r="DK43" i="3"/>
  <c r="DJ43" i="3"/>
  <c r="DI43" i="3"/>
  <c r="DH43" i="3"/>
  <c r="DG43" i="3"/>
  <c r="DF43" i="3"/>
  <c r="DE43" i="3"/>
  <c r="DD43" i="3"/>
  <c r="DC43" i="3"/>
  <c r="DB43" i="3"/>
  <c r="DA43" i="3"/>
  <c r="CV43" i="3"/>
  <c r="CU43" i="3"/>
  <c r="CT43" i="3"/>
  <c r="CS43" i="3"/>
  <c r="GN43" i="3" s="1"/>
  <c r="CR43" i="3"/>
  <c r="CQ43" i="3"/>
  <c r="GL43" i="3" s="1"/>
  <c r="CP43" i="3"/>
  <c r="CO43" i="3"/>
  <c r="DZ43" i="3" s="1"/>
  <c r="CN43" i="3"/>
  <c r="CM43" i="3"/>
  <c r="DX43" i="3" s="1"/>
  <c r="CL43" i="3"/>
  <c r="DW43" i="3" s="1"/>
  <c r="CG43" i="3"/>
  <c r="CG43" i="3" a="1"/>
  <c r="AW125" i="3"/>
  <c r="AV125" i="3"/>
  <c r="J125" i="3"/>
  <c r="HI43" i="3" s="1"/>
  <c r="G125" i="3"/>
  <c r="IS42" i="3"/>
  <c r="IR42" i="3"/>
  <c r="IL42" i="3"/>
  <c r="HX42" i="3" a="1"/>
  <c r="HX42" i="3" s="1"/>
  <c r="IW42" i="3" s="1"/>
  <c r="HW42" i="3" a="1"/>
  <c r="HW42" i="3" s="1"/>
  <c r="IV42" i="3" s="1"/>
  <c r="HV42" i="3" a="1"/>
  <c r="HV42" i="3" s="1"/>
  <c r="IU42" i="3" s="1"/>
  <c r="HU42" i="3" a="1"/>
  <c r="HU42" i="3" s="1"/>
  <c r="IT42" i="3" s="1"/>
  <c r="HT42" i="3"/>
  <c r="HT42" i="3" a="1"/>
  <c r="HS42" i="3" a="1"/>
  <c r="HS42" i="3" s="1"/>
  <c r="HR42" i="3" a="1"/>
  <c r="HR42" i="3" s="1"/>
  <c r="IQ42" i="3" s="1"/>
  <c r="HQ42" i="3" a="1"/>
  <c r="HQ42" i="3" s="1"/>
  <c r="IP42" i="3" s="1"/>
  <c r="HP42" i="3"/>
  <c r="IO42" i="3" s="1"/>
  <c r="HP42" i="3" a="1"/>
  <c r="HL42" i="3"/>
  <c r="HJ42" i="3"/>
  <c r="HH42" i="3"/>
  <c r="HB42" i="3"/>
  <c r="HA42" i="3"/>
  <c r="GZ42" i="3"/>
  <c r="HC42" i="3" s="1"/>
  <c r="GY42" i="3"/>
  <c r="GX42" i="3"/>
  <c r="GW42" i="3"/>
  <c r="GV42" i="3"/>
  <c r="GU42" i="3"/>
  <c r="GT42" i="3"/>
  <c r="GP42" i="3"/>
  <c r="GL42" i="3"/>
  <c r="GK42" i="3"/>
  <c r="GI42" i="3"/>
  <c r="GH42" i="3"/>
  <c r="GG42" i="3"/>
  <c r="GF42" i="3"/>
  <c r="GE42" i="3"/>
  <c r="GD42" i="3"/>
  <c r="GC42" i="3"/>
  <c r="GB42" i="3"/>
  <c r="GA42" i="3"/>
  <c r="FZ42" i="3"/>
  <c r="FY42" i="3"/>
  <c r="FX42" i="3"/>
  <c r="FW42" i="3"/>
  <c r="FV42" i="3"/>
  <c r="FU42" i="3"/>
  <c r="FT42" i="3"/>
  <c r="FS42" i="3"/>
  <c r="FR42" i="3"/>
  <c r="FQ42" i="3"/>
  <c r="FP42" i="3"/>
  <c r="FO42" i="3"/>
  <c r="FN42" i="3"/>
  <c r="FM42" i="3"/>
  <c r="FJ42" i="3"/>
  <c r="FI42" i="3"/>
  <c r="FL42" i="3" s="1"/>
  <c r="FH42" i="3"/>
  <c r="FG42" i="3"/>
  <c r="FF42" i="3"/>
  <c r="FK42" i="3" s="1"/>
  <c r="FE42" i="3"/>
  <c r="FD42" i="3"/>
  <c r="FC42" i="3"/>
  <c r="FB42" i="3"/>
  <c r="FA42" i="3"/>
  <c r="EZ42" i="3"/>
  <c r="EY42" i="3"/>
  <c r="EX42" i="3"/>
  <c r="EW42" i="3"/>
  <c r="EV42" i="3"/>
  <c r="EU42" i="3"/>
  <c r="ET42" i="3"/>
  <c r="ES42" i="3"/>
  <c r="ER42" i="3"/>
  <c r="EQ42" i="3"/>
  <c r="EP42" i="3"/>
  <c r="EO42" i="3"/>
  <c r="EN42" i="3"/>
  <c r="EM42" i="3"/>
  <c r="EL42" i="3"/>
  <c r="EK42" i="3"/>
  <c r="EJ42" i="3"/>
  <c r="EI42" i="3"/>
  <c r="EH42" i="3"/>
  <c r="EG42" i="3"/>
  <c r="EF42" i="3"/>
  <c r="EE42" i="3"/>
  <c r="ED42" i="3"/>
  <c r="EC42" i="3"/>
  <c r="EB42" i="3"/>
  <c r="EA42" i="3"/>
  <c r="DZ42" i="3"/>
  <c r="DV42" i="3"/>
  <c r="DU42" i="3"/>
  <c r="DT42" i="3"/>
  <c r="DS42" i="3"/>
  <c r="DR42" i="3"/>
  <c r="DQ42" i="3"/>
  <c r="DP42" i="3"/>
  <c r="DO42" i="3"/>
  <c r="DN42" i="3"/>
  <c r="DK42" i="3"/>
  <c r="DJ42" i="3"/>
  <c r="DI42" i="3"/>
  <c r="DH42" i="3"/>
  <c r="DG42" i="3"/>
  <c r="DF42" i="3"/>
  <c r="DE42" i="3"/>
  <c r="DD42" i="3"/>
  <c r="DC42" i="3"/>
  <c r="DB42" i="3"/>
  <c r="DA42" i="3"/>
  <c r="CV42" i="3"/>
  <c r="CU42" i="3"/>
  <c r="CT42" i="3"/>
  <c r="CS42" i="3"/>
  <c r="GN42" i="3" s="1"/>
  <c r="CR42" i="3"/>
  <c r="GM42" i="3" s="1"/>
  <c r="CQ42" i="3"/>
  <c r="CP42" i="3"/>
  <c r="GJ42" i="3" s="1"/>
  <c r="CO42" i="3"/>
  <c r="CN42" i="3"/>
  <c r="DY42" i="3" s="1"/>
  <c r="CM42" i="3"/>
  <c r="DX42" i="3" s="1"/>
  <c r="CL42" i="3"/>
  <c r="DW42" i="3" s="1"/>
  <c r="CG42" i="3" a="1"/>
  <c r="CG42" i="3" s="1"/>
  <c r="CI42" i="3" s="1"/>
  <c r="CX42" i="3" s="1"/>
  <c r="AX42" i="3"/>
  <c r="AW21" i="3"/>
  <c r="AV21" i="3"/>
  <c r="J21" i="3"/>
  <c r="HI42" i="3" s="1"/>
  <c r="G21" i="3"/>
  <c r="HX41" i="3" a="1"/>
  <c r="HX41" i="3" s="1"/>
  <c r="IW41" i="3" s="1"/>
  <c r="HW41" i="3" a="1"/>
  <c r="HW41" i="3" s="1"/>
  <c r="IV41" i="3" s="1"/>
  <c r="HV41" i="3" a="1"/>
  <c r="HV41" i="3" s="1"/>
  <c r="IU41" i="3" s="1"/>
  <c r="HU41" i="3"/>
  <c r="IT41" i="3" s="1"/>
  <c r="HU41" i="3" a="1"/>
  <c r="HT41" i="3" a="1"/>
  <c r="HT41" i="3" s="1"/>
  <c r="IS41" i="3" s="1"/>
  <c r="HS41" i="3" a="1"/>
  <c r="HS41" i="3" s="1"/>
  <c r="IR41" i="3" s="1"/>
  <c r="HR41" i="3" a="1"/>
  <c r="HR41" i="3" s="1"/>
  <c r="IQ41" i="3" s="1"/>
  <c r="HQ41" i="3" a="1"/>
  <c r="HQ41" i="3" s="1"/>
  <c r="IP41" i="3" s="1"/>
  <c r="HP41" i="3" a="1"/>
  <c r="HP41" i="3" s="1"/>
  <c r="IO41" i="3" s="1"/>
  <c r="HL41" i="3"/>
  <c r="HJ41" i="3"/>
  <c r="HH41" i="3"/>
  <c r="HI41" i="3" s="1"/>
  <c r="HB41" i="3"/>
  <c r="HA41" i="3"/>
  <c r="GZ41" i="3"/>
  <c r="GY41" i="3"/>
  <c r="GX41" i="3"/>
  <c r="GW41" i="3"/>
  <c r="GV41" i="3"/>
  <c r="GU41" i="3"/>
  <c r="GT41" i="3"/>
  <c r="HC41" i="3" s="1"/>
  <c r="GP41" i="3"/>
  <c r="GL41" i="3"/>
  <c r="GI41" i="3"/>
  <c r="GH41" i="3"/>
  <c r="GG41" i="3"/>
  <c r="GF41" i="3"/>
  <c r="GE41" i="3"/>
  <c r="GB41" i="3"/>
  <c r="GA41" i="3"/>
  <c r="FZ41" i="3"/>
  <c r="FY41" i="3"/>
  <c r="FW41" i="3"/>
  <c r="FV41" i="3"/>
  <c r="FU41" i="3"/>
  <c r="FT41" i="3"/>
  <c r="FS41" i="3"/>
  <c r="FR41" i="3"/>
  <c r="FQ41" i="3"/>
  <c r="FP41" i="3"/>
  <c r="FJ41" i="3"/>
  <c r="FM41" i="3" s="1"/>
  <c r="FI41" i="3"/>
  <c r="FL41" i="3" s="1"/>
  <c r="FH41" i="3"/>
  <c r="FG41" i="3"/>
  <c r="FF41" i="3"/>
  <c r="FK41" i="3" s="1"/>
  <c r="FE41" i="3"/>
  <c r="FO41" i="3" s="1"/>
  <c r="FD41" i="3"/>
  <c r="FB41" i="3"/>
  <c r="FA41" i="3"/>
  <c r="EZ41" i="3"/>
  <c r="EY41" i="3"/>
  <c r="EX41" i="3"/>
  <c r="EW41" i="3"/>
  <c r="EV41" i="3"/>
  <c r="EU41" i="3"/>
  <c r="ET41" i="3"/>
  <c r="ES41" i="3"/>
  <c r="ER41" i="3"/>
  <c r="EQ41" i="3"/>
  <c r="EP41" i="3"/>
  <c r="EO41" i="3"/>
  <c r="EN41" i="3"/>
  <c r="EM41" i="3"/>
  <c r="EL41" i="3"/>
  <c r="EK41" i="3"/>
  <c r="EJ41" i="3"/>
  <c r="EI41" i="3"/>
  <c r="EH41" i="3"/>
  <c r="EG41" i="3"/>
  <c r="EF41" i="3"/>
  <c r="EE41" i="3"/>
  <c r="ED41" i="3"/>
  <c r="EC41" i="3"/>
  <c r="EB41" i="3"/>
  <c r="EA41" i="3"/>
  <c r="DU41" i="3"/>
  <c r="DT41" i="3"/>
  <c r="DS41" i="3"/>
  <c r="DR41" i="3"/>
  <c r="DQ41" i="3"/>
  <c r="DP41" i="3"/>
  <c r="DO41" i="3"/>
  <c r="DN41" i="3"/>
  <c r="DK41" i="3"/>
  <c r="DJ41" i="3"/>
  <c r="DI41" i="3"/>
  <c r="DH41" i="3"/>
  <c r="DG41" i="3"/>
  <c r="DF41" i="3"/>
  <c r="DE41" i="3"/>
  <c r="DD41" i="3"/>
  <c r="DB41" i="3"/>
  <c r="DA41" i="3"/>
  <c r="CV41" i="3"/>
  <c r="CU41" i="3"/>
  <c r="CT41" i="3"/>
  <c r="CS41" i="3"/>
  <c r="GN41" i="3" s="1"/>
  <c r="CR41" i="3"/>
  <c r="GM41" i="3" s="1"/>
  <c r="CQ41" i="3"/>
  <c r="CP41" i="3"/>
  <c r="GJ41" i="3" s="1"/>
  <c r="GK41" i="3" s="1"/>
  <c r="CO41" i="3"/>
  <c r="DZ41" i="3" s="1"/>
  <c r="CN41" i="3"/>
  <c r="DY41" i="3" s="1"/>
  <c r="CM41" i="3"/>
  <c r="DX41" i="3" s="1"/>
  <c r="CL41" i="3"/>
  <c r="DW41" i="3" s="1"/>
  <c r="CG41" i="3" a="1"/>
  <c r="CG41" i="3" s="1"/>
  <c r="AW230" i="3"/>
  <c r="AV230" i="3"/>
  <c r="J230" i="3"/>
  <c r="G230" i="3"/>
  <c r="IX40" i="3"/>
  <c r="IT40" i="3"/>
  <c r="IN40" i="3"/>
  <c r="IM40" i="3"/>
  <c r="IL40" i="3"/>
  <c r="HX40" i="3" a="1"/>
  <c r="HX40" i="3" s="1"/>
  <c r="IW40" i="3" s="1"/>
  <c r="HW40" i="3" a="1"/>
  <c r="HW40" i="3" s="1"/>
  <c r="IV40" i="3" s="1"/>
  <c r="HV40" i="3"/>
  <c r="IU40" i="3" s="1"/>
  <c r="HV40" i="3" a="1"/>
  <c r="HU40" i="3"/>
  <c r="HU40" i="3" a="1"/>
  <c r="HT40" i="3" a="1"/>
  <c r="HT40" i="3" s="1"/>
  <c r="IS40" i="3" s="1"/>
  <c r="HS40" i="3" a="1"/>
  <c r="HS40" i="3" s="1"/>
  <c r="IR40" i="3" s="1"/>
  <c r="HR40" i="3" a="1"/>
  <c r="HR40" i="3" s="1"/>
  <c r="IQ40" i="3" s="1"/>
  <c r="HQ40" i="3" a="1"/>
  <c r="HQ40" i="3" s="1"/>
  <c r="IP40" i="3" s="1"/>
  <c r="HP40" i="3"/>
  <c r="IO40" i="3" s="1"/>
  <c r="HP40" i="3" a="1"/>
  <c r="HL40" i="3"/>
  <c r="HJ40" i="3"/>
  <c r="HH40" i="3"/>
  <c r="HB40" i="3"/>
  <c r="HA40" i="3"/>
  <c r="HC40" i="3" s="1"/>
  <c r="GZ40" i="3"/>
  <c r="GY40" i="3"/>
  <c r="GX40" i="3"/>
  <c r="GW40" i="3"/>
  <c r="GV40" i="3"/>
  <c r="GU40" i="3"/>
  <c r="GT40" i="3"/>
  <c r="GP40" i="3"/>
  <c r="GN40" i="3"/>
  <c r="GM40" i="3"/>
  <c r="GL40" i="3"/>
  <c r="GI40" i="3"/>
  <c r="GH40" i="3"/>
  <c r="GG40" i="3"/>
  <c r="GF40" i="3"/>
  <c r="GE40" i="3"/>
  <c r="GD40" i="3"/>
  <c r="GC40" i="3"/>
  <c r="GB40" i="3"/>
  <c r="GA40" i="3"/>
  <c r="FZ40" i="3"/>
  <c r="FY40" i="3"/>
  <c r="FX40" i="3"/>
  <c r="FW40" i="3"/>
  <c r="FV40" i="3"/>
  <c r="FU40" i="3"/>
  <c r="FT40" i="3"/>
  <c r="FS40" i="3"/>
  <c r="FR40" i="3"/>
  <c r="FQ40" i="3"/>
  <c r="FP40" i="3"/>
  <c r="FO40" i="3"/>
  <c r="FN40" i="3"/>
  <c r="FJ40" i="3"/>
  <c r="FM40" i="3" s="1"/>
  <c r="FI40" i="3"/>
  <c r="FL40" i="3" s="1"/>
  <c r="FH40" i="3"/>
  <c r="FK40" i="3" s="1"/>
  <c r="FG40" i="3"/>
  <c r="FF40" i="3"/>
  <c r="FE40" i="3"/>
  <c r="FD40" i="3"/>
  <c r="FC40" i="3"/>
  <c r="FB40" i="3"/>
  <c r="FA40" i="3"/>
  <c r="EZ40" i="3"/>
  <c r="EY40" i="3"/>
  <c r="EX40" i="3"/>
  <c r="EW40" i="3"/>
  <c r="EV40" i="3"/>
  <c r="EU40" i="3"/>
  <c r="ET40" i="3"/>
  <c r="ES40" i="3"/>
  <c r="ER40" i="3"/>
  <c r="EQ40" i="3"/>
  <c r="EP40" i="3"/>
  <c r="EO40" i="3"/>
  <c r="EN40" i="3"/>
  <c r="EM40" i="3"/>
  <c r="EL40" i="3"/>
  <c r="EK40" i="3"/>
  <c r="EJ40" i="3"/>
  <c r="EI40" i="3"/>
  <c r="EH40" i="3"/>
  <c r="EG40" i="3"/>
  <c r="EF40" i="3"/>
  <c r="EE40" i="3"/>
  <c r="ED40" i="3"/>
  <c r="EC40" i="3"/>
  <c r="EB40" i="3"/>
  <c r="EA40" i="3"/>
  <c r="DX40" i="3"/>
  <c r="DW40" i="3"/>
  <c r="DV40" i="3"/>
  <c r="DU40" i="3"/>
  <c r="DT40" i="3"/>
  <c r="DS40" i="3"/>
  <c r="DR40" i="3"/>
  <c r="DQ40" i="3"/>
  <c r="DP40" i="3"/>
  <c r="DO40" i="3"/>
  <c r="DN40" i="3"/>
  <c r="DM40" i="3" a="1"/>
  <c r="DM40" i="3" s="1"/>
  <c r="DL40" i="3"/>
  <c r="DK40" i="3"/>
  <c r="DJ40" i="3"/>
  <c r="DI40" i="3"/>
  <c r="DH40" i="3"/>
  <c r="DG40" i="3"/>
  <c r="DF40" i="3"/>
  <c r="DE40" i="3"/>
  <c r="DD40" i="3"/>
  <c r="DC40" i="3"/>
  <c r="DB40" i="3"/>
  <c r="DA40" i="3"/>
  <c r="CV40" i="3"/>
  <c r="CU40" i="3"/>
  <c r="CT40" i="3"/>
  <c r="CS40" i="3"/>
  <c r="CR40" i="3"/>
  <c r="CQ40" i="3"/>
  <c r="CP40" i="3"/>
  <c r="GJ40" i="3" s="1"/>
  <c r="GK40" i="3" s="1"/>
  <c r="CO40" i="3"/>
  <c r="DZ40" i="3" s="1"/>
  <c r="CN40" i="3"/>
  <c r="DY40" i="3" s="1"/>
  <c r="CM40" i="3"/>
  <c r="CL40" i="3"/>
  <c r="CK40" i="3"/>
  <c r="CZ40" i="3" s="1"/>
  <c r="CJ40" i="3"/>
  <c r="CY40" i="3" s="1"/>
  <c r="CI40" i="3"/>
  <c r="CX40" i="3" s="1"/>
  <c r="CG40" i="3"/>
  <c r="CH40" i="3" s="1"/>
  <c r="CW40" i="3" s="1"/>
  <c r="CG40" i="3" a="1"/>
  <c r="AW19" i="3"/>
  <c r="AV19" i="3"/>
  <c r="AX40" i="3" s="1"/>
  <c r="J19" i="3"/>
  <c r="G19" i="3"/>
  <c r="IP39" i="3"/>
  <c r="HX39" i="3" a="1"/>
  <c r="HX39" i="3" s="1"/>
  <c r="IW39" i="3" s="1"/>
  <c r="HW39" i="3"/>
  <c r="IV39" i="3" s="1"/>
  <c r="HW39" i="3" a="1"/>
  <c r="HV39" i="3" a="1"/>
  <c r="HV39" i="3" s="1"/>
  <c r="IU39" i="3" s="1"/>
  <c r="HU39" i="3" a="1"/>
  <c r="HU39" i="3" s="1"/>
  <c r="IT39" i="3" s="1"/>
  <c r="HT39" i="3" a="1"/>
  <c r="HT39" i="3" s="1"/>
  <c r="IS39" i="3" s="1"/>
  <c r="HS39" i="3" a="1"/>
  <c r="HS39" i="3" s="1"/>
  <c r="IR39" i="3" s="1"/>
  <c r="HR39" i="3" a="1"/>
  <c r="HR39" i="3" s="1"/>
  <c r="IQ39" i="3" s="1"/>
  <c r="HQ39" i="3"/>
  <c r="HQ39" i="3" a="1"/>
  <c r="HP39" i="3" a="1"/>
  <c r="HP39" i="3" s="1"/>
  <c r="IO39" i="3" s="1"/>
  <c r="HL39" i="3"/>
  <c r="HJ39" i="3"/>
  <c r="HH39" i="3"/>
  <c r="HI39" i="3" s="1"/>
  <c r="HB39" i="3"/>
  <c r="HA39" i="3"/>
  <c r="GZ39" i="3"/>
  <c r="GY39" i="3"/>
  <c r="GX39" i="3"/>
  <c r="GW39" i="3"/>
  <c r="GV39" i="3"/>
  <c r="GU39" i="3"/>
  <c r="GT39" i="3"/>
  <c r="HC39" i="3" s="1"/>
  <c r="GP39" i="3"/>
  <c r="GJ39" i="3"/>
  <c r="GK39" i="3" s="1"/>
  <c r="GI39" i="3"/>
  <c r="GH39" i="3"/>
  <c r="GG39" i="3"/>
  <c r="GF39" i="3"/>
  <c r="GE39" i="3"/>
  <c r="GB39" i="3"/>
  <c r="GA39" i="3"/>
  <c r="FZ39" i="3"/>
  <c r="FY39" i="3"/>
  <c r="FW39" i="3"/>
  <c r="FV39" i="3"/>
  <c r="FU39" i="3"/>
  <c r="FT39" i="3"/>
  <c r="FS39" i="3"/>
  <c r="FR39" i="3"/>
  <c r="FQ39" i="3"/>
  <c r="FP39" i="3"/>
  <c r="FJ39" i="3"/>
  <c r="FM39" i="3" s="1"/>
  <c r="FI39" i="3"/>
  <c r="FL39" i="3" s="1"/>
  <c r="FH39" i="3"/>
  <c r="FK39" i="3" s="1"/>
  <c r="FG39" i="3"/>
  <c r="FF39" i="3"/>
  <c r="FE39" i="3"/>
  <c r="FO39" i="3" s="1"/>
  <c r="FD39" i="3"/>
  <c r="FB39" i="3"/>
  <c r="FA39" i="3"/>
  <c r="EZ39" i="3"/>
  <c r="EY39" i="3"/>
  <c r="EX39" i="3"/>
  <c r="EW39" i="3"/>
  <c r="EV39" i="3"/>
  <c r="EU39" i="3"/>
  <c r="ET39" i="3"/>
  <c r="ES39" i="3"/>
  <c r="ER39" i="3"/>
  <c r="EQ39" i="3"/>
  <c r="EP39" i="3"/>
  <c r="EO39" i="3"/>
  <c r="EN39" i="3"/>
  <c r="EM39" i="3"/>
  <c r="EL39" i="3"/>
  <c r="EK39" i="3"/>
  <c r="EJ39" i="3"/>
  <c r="EI39" i="3"/>
  <c r="EH39" i="3"/>
  <c r="EG39" i="3"/>
  <c r="EF39" i="3"/>
  <c r="EE39" i="3"/>
  <c r="ED39" i="3"/>
  <c r="EC39" i="3"/>
  <c r="EB39" i="3"/>
  <c r="EA39" i="3"/>
  <c r="DU39" i="3"/>
  <c r="DT39" i="3"/>
  <c r="DS39" i="3"/>
  <c r="DR39" i="3"/>
  <c r="DQ39" i="3"/>
  <c r="DP39" i="3"/>
  <c r="DO39" i="3"/>
  <c r="DN39" i="3"/>
  <c r="DK39" i="3"/>
  <c r="DJ39" i="3"/>
  <c r="DI39" i="3"/>
  <c r="DH39" i="3"/>
  <c r="DG39" i="3"/>
  <c r="DF39" i="3"/>
  <c r="DE39" i="3"/>
  <c r="DD39" i="3"/>
  <c r="DB39" i="3"/>
  <c r="DA39" i="3"/>
  <c r="CV39" i="3"/>
  <c r="CU39" i="3"/>
  <c r="CT39" i="3"/>
  <c r="CS39" i="3"/>
  <c r="GN39" i="3" s="1"/>
  <c r="CR39" i="3"/>
  <c r="GM39" i="3" s="1"/>
  <c r="CQ39" i="3"/>
  <c r="GL39" i="3" s="1"/>
  <c r="CP39" i="3"/>
  <c r="CO39" i="3"/>
  <c r="DZ39" i="3" s="1"/>
  <c r="CN39" i="3"/>
  <c r="DY39" i="3" s="1"/>
  <c r="CM39" i="3"/>
  <c r="DX39" i="3" s="1"/>
  <c r="CL39" i="3"/>
  <c r="DW39" i="3" s="1"/>
  <c r="CG39" i="3" a="1"/>
  <c r="CG39" i="3" s="1"/>
  <c r="AW116" i="3"/>
  <c r="AV116" i="3"/>
  <c r="J116" i="3"/>
  <c r="G116" i="3"/>
  <c r="IL38" i="3"/>
  <c r="HX38" i="3" a="1"/>
  <c r="HX38" i="3" s="1"/>
  <c r="IW38" i="3" s="1"/>
  <c r="HW38" i="3" a="1"/>
  <c r="HW38" i="3" s="1"/>
  <c r="IV38" i="3" s="1"/>
  <c r="HV38" i="3"/>
  <c r="IU38" i="3" s="1"/>
  <c r="HV38" i="3" a="1"/>
  <c r="HU38" i="3" a="1"/>
  <c r="HU38" i="3" s="1"/>
  <c r="IT38" i="3" s="1"/>
  <c r="HT38" i="3" a="1"/>
  <c r="HT38" i="3" s="1"/>
  <c r="IS38" i="3" s="1"/>
  <c r="HS38" i="3" a="1"/>
  <c r="HS38" i="3" s="1"/>
  <c r="IR38" i="3" s="1"/>
  <c r="HR38" i="3" a="1"/>
  <c r="HR38" i="3" s="1"/>
  <c r="IQ38" i="3" s="1"/>
  <c r="HQ38" i="3" a="1"/>
  <c r="HQ38" i="3" s="1"/>
  <c r="IP38" i="3" s="1"/>
  <c r="HP38" i="3"/>
  <c r="IO38" i="3" s="1"/>
  <c r="HP38" i="3" a="1"/>
  <c r="HL38" i="3"/>
  <c r="HJ38" i="3"/>
  <c r="HH38" i="3"/>
  <c r="HB38" i="3"/>
  <c r="HA38" i="3"/>
  <c r="HC38" i="3" s="1"/>
  <c r="GZ38" i="3"/>
  <c r="GY38" i="3"/>
  <c r="GX38" i="3"/>
  <c r="GW38" i="3"/>
  <c r="GV38" i="3"/>
  <c r="GU38" i="3"/>
  <c r="GT38" i="3"/>
  <c r="GP38" i="3"/>
  <c r="GI38" i="3"/>
  <c r="GH38" i="3"/>
  <c r="GG38" i="3"/>
  <c r="GF38" i="3"/>
  <c r="GE38" i="3"/>
  <c r="GD38" i="3"/>
  <c r="GC38" i="3"/>
  <c r="GB38" i="3"/>
  <c r="GA38" i="3"/>
  <c r="FZ38" i="3"/>
  <c r="FY38" i="3"/>
  <c r="FX38" i="3"/>
  <c r="FW38" i="3"/>
  <c r="FV38" i="3"/>
  <c r="FU38" i="3"/>
  <c r="FT38" i="3"/>
  <c r="FS38" i="3"/>
  <c r="FR38" i="3"/>
  <c r="FQ38" i="3"/>
  <c r="FP38" i="3"/>
  <c r="FO38" i="3"/>
  <c r="FN38" i="3"/>
  <c r="FJ38" i="3"/>
  <c r="FM38" i="3" s="1"/>
  <c r="FI38" i="3"/>
  <c r="FL38" i="3" s="1"/>
  <c r="FH38" i="3"/>
  <c r="FK38" i="3" s="1"/>
  <c r="FG38" i="3"/>
  <c r="FF38" i="3"/>
  <c r="FE38" i="3"/>
  <c r="FD38" i="3"/>
  <c r="FC38" i="3"/>
  <c r="FB38" i="3"/>
  <c r="FA38" i="3"/>
  <c r="EZ38" i="3"/>
  <c r="EY38" i="3"/>
  <c r="EX38" i="3"/>
  <c r="EW38" i="3"/>
  <c r="EV38" i="3"/>
  <c r="EU38" i="3"/>
  <c r="ET38" i="3"/>
  <c r="ES38" i="3"/>
  <c r="ER38" i="3"/>
  <c r="EQ38" i="3"/>
  <c r="EP38" i="3"/>
  <c r="EO38" i="3"/>
  <c r="EN38" i="3"/>
  <c r="EM38" i="3"/>
  <c r="EL38" i="3"/>
  <c r="EK38" i="3"/>
  <c r="EJ38" i="3"/>
  <c r="EI38" i="3"/>
  <c r="EH38" i="3"/>
  <c r="EG38" i="3"/>
  <c r="EF38" i="3"/>
  <c r="EE38" i="3"/>
  <c r="ED38" i="3"/>
  <c r="EC38" i="3"/>
  <c r="EB38" i="3"/>
  <c r="EA38" i="3"/>
  <c r="DV38" i="3"/>
  <c r="DU38" i="3"/>
  <c r="DT38" i="3"/>
  <c r="DS38" i="3"/>
  <c r="DR38" i="3"/>
  <c r="DQ38" i="3"/>
  <c r="DP38" i="3"/>
  <c r="DO38" i="3"/>
  <c r="DN38" i="3"/>
  <c r="DK38" i="3"/>
  <c r="DJ38" i="3"/>
  <c r="DI38" i="3"/>
  <c r="DH38" i="3"/>
  <c r="DG38" i="3"/>
  <c r="DF38" i="3"/>
  <c r="DE38" i="3"/>
  <c r="DD38" i="3"/>
  <c r="DC38" i="3"/>
  <c r="DB38" i="3"/>
  <c r="DA38" i="3"/>
  <c r="CV38" i="3"/>
  <c r="CU38" i="3"/>
  <c r="CT38" i="3"/>
  <c r="CS38" i="3"/>
  <c r="GN38" i="3" s="1"/>
  <c r="CR38" i="3"/>
  <c r="GM38" i="3" s="1"/>
  <c r="CQ38" i="3"/>
  <c r="GL38" i="3" s="1"/>
  <c r="CP38" i="3"/>
  <c r="GJ38" i="3" s="1"/>
  <c r="GK38" i="3" s="1"/>
  <c r="CO38" i="3"/>
  <c r="DZ38" i="3" s="1"/>
  <c r="CN38" i="3"/>
  <c r="DY38" i="3" s="1"/>
  <c r="CM38" i="3"/>
  <c r="DX38" i="3" s="1"/>
  <c r="CL38" i="3"/>
  <c r="DW38" i="3" s="1"/>
  <c r="CG38" i="3" a="1"/>
  <c r="CG38" i="3" s="1"/>
  <c r="AW17" i="3"/>
  <c r="AV17" i="3"/>
  <c r="AX38" i="3" s="1"/>
  <c r="J17" i="3"/>
  <c r="G17" i="3"/>
  <c r="IN37" i="3"/>
  <c r="IX37" i="3" s="1"/>
  <c r="IM37" i="3"/>
  <c r="HX37" i="3" a="1"/>
  <c r="HX37" i="3" s="1"/>
  <c r="IW37" i="3" s="1"/>
  <c r="HW37" i="3" a="1"/>
  <c r="HW37" i="3" s="1"/>
  <c r="IV37" i="3" s="1"/>
  <c r="HV37" i="3" a="1"/>
  <c r="HV37" i="3" s="1"/>
  <c r="IU37" i="3" s="1"/>
  <c r="HU37" i="3" a="1"/>
  <c r="HU37" i="3" s="1"/>
  <c r="IT37" i="3" s="1"/>
  <c r="HT37" i="3" a="1"/>
  <c r="HT37" i="3" s="1"/>
  <c r="IS37" i="3" s="1"/>
  <c r="HS37" i="3"/>
  <c r="IR37" i="3" s="1"/>
  <c r="HS37" i="3" a="1"/>
  <c r="HR37" i="3" a="1"/>
  <c r="HR37" i="3" s="1"/>
  <c r="IQ37" i="3" s="1"/>
  <c r="HQ37" i="3" a="1"/>
  <c r="HQ37" i="3" s="1"/>
  <c r="IP37" i="3" s="1"/>
  <c r="HP37" i="3" a="1"/>
  <c r="HP37" i="3" s="1"/>
  <c r="IO37" i="3" s="1"/>
  <c r="HL37" i="3"/>
  <c r="HJ37" i="3"/>
  <c r="HH37" i="3"/>
  <c r="HI37" i="3" s="1"/>
  <c r="HB37" i="3"/>
  <c r="HA37" i="3"/>
  <c r="GZ37" i="3"/>
  <c r="GY37" i="3"/>
  <c r="GX37" i="3"/>
  <c r="GW37" i="3"/>
  <c r="GV37" i="3"/>
  <c r="GU37" i="3"/>
  <c r="GT37" i="3"/>
  <c r="HC37" i="3" s="1"/>
  <c r="GP37" i="3"/>
  <c r="GL37" i="3"/>
  <c r="GI37" i="3"/>
  <c r="GH37" i="3"/>
  <c r="GG37" i="3"/>
  <c r="GF37" i="3"/>
  <c r="GE37" i="3"/>
  <c r="GB37" i="3"/>
  <c r="GA37" i="3"/>
  <c r="FZ37" i="3"/>
  <c r="FY37" i="3"/>
  <c r="FW37" i="3"/>
  <c r="FV37" i="3"/>
  <c r="FU37" i="3"/>
  <c r="FT37" i="3"/>
  <c r="FS37" i="3"/>
  <c r="FR37" i="3"/>
  <c r="FQ37" i="3"/>
  <c r="FJ37" i="3"/>
  <c r="FM37" i="3" s="1"/>
  <c r="FI37" i="3"/>
  <c r="FL37" i="3" s="1"/>
  <c r="FH37" i="3"/>
  <c r="FK37" i="3" s="1"/>
  <c r="FG37" i="3"/>
  <c r="FF37" i="3"/>
  <c r="FP37" i="3" s="1"/>
  <c r="FE37" i="3"/>
  <c r="FD37" i="3"/>
  <c r="FB37" i="3"/>
  <c r="FA37" i="3"/>
  <c r="EZ37" i="3"/>
  <c r="EY37" i="3"/>
  <c r="EX37" i="3"/>
  <c r="EW37" i="3"/>
  <c r="EV37" i="3"/>
  <c r="EU37" i="3"/>
  <c r="ET37" i="3"/>
  <c r="ES37" i="3"/>
  <c r="ER37" i="3"/>
  <c r="EQ37" i="3"/>
  <c r="EP37" i="3"/>
  <c r="EO37" i="3"/>
  <c r="EN37" i="3"/>
  <c r="EM37" i="3"/>
  <c r="EL37" i="3"/>
  <c r="EK37" i="3"/>
  <c r="EJ37" i="3"/>
  <c r="EI37" i="3"/>
  <c r="EH37" i="3"/>
  <c r="EG37" i="3"/>
  <c r="EF37" i="3"/>
  <c r="EE37" i="3"/>
  <c r="ED37" i="3"/>
  <c r="EC37" i="3"/>
  <c r="EB37" i="3"/>
  <c r="EA37" i="3"/>
  <c r="DU37" i="3"/>
  <c r="DT37" i="3"/>
  <c r="DS37" i="3"/>
  <c r="DR37" i="3"/>
  <c r="DQ37" i="3"/>
  <c r="DP37" i="3"/>
  <c r="DO37" i="3"/>
  <c r="DN37" i="3"/>
  <c r="DK37" i="3"/>
  <c r="DJ37" i="3"/>
  <c r="DI37" i="3"/>
  <c r="DH37" i="3"/>
  <c r="DG37" i="3"/>
  <c r="DF37" i="3"/>
  <c r="DE37" i="3"/>
  <c r="DD37" i="3"/>
  <c r="DB37" i="3"/>
  <c r="DA37" i="3"/>
  <c r="CX37" i="3"/>
  <c r="CV37" i="3"/>
  <c r="CU37" i="3"/>
  <c r="CT37" i="3"/>
  <c r="CS37" i="3"/>
  <c r="GN37" i="3" s="1"/>
  <c r="CR37" i="3"/>
  <c r="GM37" i="3" s="1"/>
  <c r="CQ37" i="3"/>
  <c r="CP37" i="3"/>
  <c r="GJ37" i="3" s="1"/>
  <c r="GK37" i="3" s="1"/>
  <c r="CO37" i="3"/>
  <c r="DZ37" i="3" s="1"/>
  <c r="CN37" i="3"/>
  <c r="DY37" i="3" s="1"/>
  <c r="CM37" i="3"/>
  <c r="DX37" i="3" s="1"/>
  <c r="CL37" i="3"/>
  <c r="DW37" i="3" s="1"/>
  <c r="CK37" i="3"/>
  <c r="CZ37" i="3" s="1"/>
  <c r="CJ37" i="3"/>
  <c r="CY37" i="3" s="1"/>
  <c r="CI37" i="3"/>
  <c r="CG37" i="3" a="1"/>
  <c r="CG37" i="3" s="1"/>
  <c r="AW228" i="3"/>
  <c r="AV228" i="3"/>
  <c r="J228" i="3"/>
  <c r="G228" i="3"/>
  <c r="IW36" i="3"/>
  <c r="IT36" i="3"/>
  <c r="IS36" i="3"/>
  <c r="HX36" i="3" a="1"/>
  <c r="HX36" i="3" s="1"/>
  <c r="HW36" i="3" a="1"/>
  <c r="HW36" i="3" s="1"/>
  <c r="IV36" i="3" s="1"/>
  <c r="HV36" i="3" a="1"/>
  <c r="HV36" i="3" s="1"/>
  <c r="IU36" i="3" s="1"/>
  <c r="HU36" i="3" a="1"/>
  <c r="HU36" i="3" s="1"/>
  <c r="HT36" i="3" a="1"/>
  <c r="HT36" i="3" s="1"/>
  <c r="HS36" i="3" a="1"/>
  <c r="HS36" i="3" s="1"/>
  <c r="IR36" i="3" s="1"/>
  <c r="HR36" i="3" a="1"/>
  <c r="HR36" i="3" s="1"/>
  <c r="IQ36" i="3" s="1"/>
  <c r="HQ36" i="3" a="1"/>
  <c r="HQ36" i="3" s="1"/>
  <c r="IP36" i="3" s="1"/>
  <c r="HP36" i="3"/>
  <c r="IO36" i="3" s="1"/>
  <c r="HP36" i="3" a="1"/>
  <c r="HL36" i="3"/>
  <c r="HJ36" i="3"/>
  <c r="HH36" i="3"/>
  <c r="HB36" i="3"/>
  <c r="HC36" i="3" s="1"/>
  <c r="HA36" i="3"/>
  <c r="GZ36" i="3"/>
  <c r="GY36" i="3"/>
  <c r="GX36" i="3"/>
  <c r="GW36" i="3"/>
  <c r="GV36" i="3"/>
  <c r="GU36" i="3"/>
  <c r="GT36" i="3"/>
  <c r="GP36" i="3"/>
  <c r="GL36" i="3"/>
  <c r="GI36" i="3"/>
  <c r="GH36" i="3"/>
  <c r="GG36" i="3"/>
  <c r="GF36" i="3"/>
  <c r="GE36" i="3"/>
  <c r="GB36" i="3"/>
  <c r="GA36" i="3"/>
  <c r="FZ36" i="3"/>
  <c r="FY36" i="3"/>
  <c r="FW36" i="3"/>
  <c r="FV36" i="3"/>
  <c r="FU36" i="3"/>
  <c r="FT36" i="3"/>
  <c r="FS36" i="3"/>
  <c r="FR36" i="3"/>
  <c r="FQ36" i="3"/>
  <c r="FP36" i="3"/>
  <c r="FO36" i="3"/>
  <c r="FN36" i="3"/>
  <c r="FL36" i="3"/>
  <c r="FK36" i="3"/>
  <c r="FJ36" i="3"/>
  <c r="FM36" i="3" s="1"/>
  <c r="FI36" i="3"/>
  <c r="FH36" i="3"/>
  <c r="FG36" i="3"/>
  <c r="FF36" i="3"/>
  <c r="FE36" i="3"/>
  <c r="FD36" i="3"/>
  <c r="FB36" i="3"/>
  <c r="FA36" i="3"/>
  <c r="EZ36" i="3"/>
  <c r="EY36" i="3"/>
  <c r="EX36" i="3"/>
  <c r="EW36" i="3"/>
  <c r="EV36" i="3"/>
  <c r="EU36" i="3"/>
  <c r="ET36" i="3"/>
  <c r="ES36" i="3"/>
  <c r="ER36" i="3"/>
  <c r="EQ36" i="3"/>
  <c r="EP36" i="3"/>
  <c r="EO36" i="3"/>
  <c r="EN36" i="3"/>
  <c r="EM36" i="3"/>
  <c r="EL36" i="3"/>
  <c r="EK36" i="3"/>
  <c r="EJ36" i="3"/>
  <c r="EI36" i="3"/>
  <c r="EH36" i="3"/>
  <c r="EG36" i="3"/>
  <c r="EF36" i="3"/>
  <c r="EE36" i="3"/>
  <c r="ED36" i="3"/>
  <c r="EC36" i="3"/>
  <c r="EB36" i="3"/>
  <c r="EA36" i="3"/>
  <c r="DY36" i="3"/>
  <c r="DU36" i="3"/>
  <c r="DT36" i="3"/>
  <c r="DS36" i="3"/>
  <c r="DR36" i="3"/>
  <c r="DQ36" i="3"/>
  <c r="DP36" i="3"/>
  <c r="DO36" i="3"/>
  <c r="DN36" i="3"/>
  <c r="DM36" i="3" a="1"/>
  <c r="DM36" i="3" s="1"/>
  <c r="DK36" i="3"/>
  <c r="DJ36" i="3"/>
  <c r="DI36" i="3"/>
  <c r="DH36" i="3"/>
  <c r="DG36" i="3"/>
  <c r="DF36" i="3"/>
  <c r="DE36" i="3"/>
  <c r="DD36" i="3"/>
  <c r="DB36" i="3"/>
  <c r="DA36" i="3"/>
  <c r="CV36" i="3"/>
  <c r="CU36" i="3"/>
  <c r="CT36" i="3"/>
  <c r="CS36" i="3"/>
  <c r="GN36" i="3" s="1"/>
  <c r="CR36" i="3"/>
  <c r="GM36" i="3" s="1"/>
  <c r="CQ36" i="3"/>
  <c r="CP36" i="3"/>
  <c r="GJ36" i="3" s="1"/>
  <c r="GK36" i="3" s="1"/>
  <c r="CO36" i="3"/>
  <c r="DZ36" i="3" s="1"/>
  <c r="CN36" i="3"/>
  <c r="CM36" i="3"/>
  <c r="DX36" i="3" s="1"/>
  <c r="CL36" i="3"/>
  <c r="DW36" i="3" s="1"/>
  <c r="CG36" i="3" a="1"/>
  <c r="CG36" i="3" s="1"/>
  <c r="AW227" i="3"/>
  <c r="AV227" i="3"/>
  <c r="J227" i="3"/>
  <c r="HI36" i="3" s="1"/>
  <c r="G227" i="3"/>
  <c r="IN35" i="3"/>
  <c r="IX35" i="3" s="1"/>
  <c r="HX35" i="3" a="1"/>
  <c r="HX35" i="3" s="1"/>
  <c r="IW35" i="3" s="1"/>
  <c r="HW35" i="3" a="1"/>
  <c r="HW35" i="3" s="1"/>
  <c r="IV35" i="3" s="1"/>
  <c r="HV35" i="3" a="1"/>
  <c r="HV35" i="3" s="1"/>
  <c r="IU35" i="3" s="1"/>
  <c r="HU35" i="3" a="1"/>
  <c r="HU35" i="3" s="1"/>
  <c r="IT35" i="3" s="1"/>
  <c r="HT35" i="3" a="1"/>
  <c r="HT35" i="3" s="1"/>
  <c r="IS35" i="3" s="1"/>
  <c r="HS35" i="3" a="1"/>
  <c r="HS35" i="3" s="1"/>
  <c r="IR35" i="3" s="1"/>
  <c r="HR35" i="3" a="1"/>
  <c r="HR35" i="3" s="1"/>
  <c r="IQ35" i="3" s="1"/>
  <c r="HQ35" i="3" a="1"/>
  <c r="HQ35" i="3" s="1"/>
  <c r="IP35" i="3" s="1"/>
  <c r="HP35" i="3" a="1"/>
  <c r="HP35" i="3" s="1"/>
  <c r="IO35" i="3" s="1"/>
  <c r="HL35" i="3"/>
  <c r="HJ35" i="3"/>
  <c r="HH35" i="3"/>
  <c r="HI35" i="3" s="1"/>
  <c r="HB35" i="3"/>
  <c r="HA35" i="3"/>
  <c r="GZ35" i="3"/>
  <c r="GY35" i="3"/>
  <c r="GX35" i="3"/>
  <c r="GW35" i="3"/>
  <c r="GV35" i="3"/>
  <c r="GU35" i="3"/>
  <c r="GT35" i="3"/>
  <c r="GP35" i="3"/>
  <c r="GL35" i="3"/>
  <c r="GJ35" i="3"/>
  <c r="GK35" i="3" s="1"/>
  <c r="GI35" i="3"/>
  <c r="GH35" i="3"/>
  <c r="GG35" i="3"/>
  <c r="GF35" i="3"/>
  <c r="GE35" i="3"/>
  <c r="GB35" i="3"/>
  <c r="GA35" i="3"/>
  <c r="FZ35" i="3"/>
  <c r="FY35" i="3"/>
  <c r="FW35" i="3"/>
  <c r="FV35" i="3"/>
  <c r="FU35" i="3"/>
  <c r="FT35" i="3"/>
  <c r="FS35" i="3"/>
  <c r="FR35" i="3"/>
  <c r="FQ35" i="3"/>
  <c r="FP35" i="3"/>
  <c r="FJ35" i="3"/>
  <c r="FM35" i="3" s="1"/>
  <c r="FI35" i="3"/>
  <c r="FL35" i="3" s="1"/>
  <c r="FH35" i="3"/>
  <c r="FK35" i="3" s="1"/>
  <c r="FG35" i="3"/>
  <c r="FF35" i="3"/>
  <c r="FE35" i="3"/>
  <c r="FD35" i="3"/>
  <c r="FB35" i="3"/>
  <c r="FA35" i="3"/>
  <c r="EZ35" i="3"/>
  <c r="EY35" i="3"/>
  <c r="EX35" i="3"/>
  <c r="EW35" i="3"/>
  <c r="EV35" i="3"/>
  <c r="EU35" i="3"/>
  <c r="ET35" i="3"/>
  <c r="ES35" i="3"/>
  <c r="ER35" i="3"/>
  <c r="EQ35" i="3"/>
  <c r="EP35" i="3"/>
  <c r="EO35" i="3"/>
  <c r="EN35" i="3"/>
  <c r="EM35" i="3"/>
  <c r="EL35" i="3"/>
  <c r="EK35" i="3"/>
  <c r="EJ35" i="3"/>
  <c r="EI35" i="3"/>
  <c r="EH35" i="3"/>
  <c r="EG35" i="3"/>
  <c r="EF35" i="3"/>
  <c r="EE35" i="3"/>
  <c r="ED35" i="3"/>
  <c r="EC35" i="3"/>
  <c r="EB35" i="3"/>
  <c r="EA35" i="3"/>
  <c r="DU35" i="3"/>
  <c r="DT35" i="3"/>
  <c r="DS35" i="3"/>
  <c r="DR35" i="3"/>
  <c r="DQ35" i="3"/>
  <c r="DP35" i="3"/>
  <c r="DO35" i="3"/>
  <c r="DN35" i="3"/>
  <c r="DK35" i="3"/>
  <c r="DJ35" i="3"/>
  <c r="DI35" i="3"/>
  <c r="DH35" i="3"/>
  <c r="DG35" i="3"/>
  <c r="DF35" i="3"/>
  <c r="DE35" i="3"/>
  <c r="DD35" i="3"/>
  <c r="DB35" i="3"/>
  <c r="DA35" i="3"/>
  <c r="CV35" i="3"/>
  <c r="CU35" i="3"/>
  <c r="CT35" i="3"/>
  <c r="CS35" i="3"/>
  <c r="GN35" i="3" s="1"/>
  <c r="CR35" i="3"/>
  <c r="GM35" i="3" s="1"/>
  <c r="CQ35" i="3"/>
  <c r="CP35" i="3"/>
  <c r="CO35" i="3"/>
  <c r="DZ35" i="3" s="1"/>
  <c r="CN35" i="3"/>
  <c r="DY35" i="3" s="1"/>
  <c r="CM35" i="3"/>
  <c r="DX35" i="3" s="1"/>
  <c r="CL35" i="3"/>
  <c r="DW35" i="3" s="1"/>
  <c r="CJ35" i="3"/>
  <c r="CY35" i="3" s="1"/>
  <c r="CG35" i="3" a="1"/>
  <c r="CG35" i="3" s="1"/>
  <c r="AW226" i="3"/>
  <c r="AV226" i="3"/>
  <c r="J226" i="3"/>
  <c r="G226" i="3"/>
  <c r="IT34" i="3"/>
  <c r="IS34" i="3"/>
  <c r="HX34" i="3" a="1"/>
  <c r="HX34" i="3" s="1"/>
  <c r="IW34" i="3" s="1"/>
  <c r="HW34" i="3" a="1"/>
  <c r="HW34" i="3" s="1"/>
  <c r="IV34" i="3" s="1"/>
  <c r="HV34" i="3" a="1"/>
  <c r="HV34" i="3" s="1"/>
  <c r="IU34" i="3" s="1"/>
  <c r="HU34" i="3" a="1"/>
  <c r="HU34" i="3" s="1"/>
  <c r="HT34" i="3" a="1"/>
  <c r="HT34" i="3" s="1"/>
  <c r="HS34" i="3" a="1"/>
  <c r="HS34" i="3" s="1"/>
  <c r="IR34" i="3" s="1"/>
  <c r="HR34" i="3" a="1"/>
  <c r="HR34" i="3" s="1"/>
  <c r="IQ34" i="3" s="1"/>
  <c r="HQ34" i="3" a="1"/>
  <c r="HQ34" i="3" s="1"/>
  <c r="IP34" i="3" s="1"/>
  <c r="HP34" i="3"/>
  <c r="IO34" i="3" s="1"/>
  <c r="HP34" i="3" a="1"/>
  <c r="HL34" i="3"/>
  <c r="HJ34" i="3"/>
  <c r="HH34" i="3"/>
  <c r="HB34" i="3"/>
  <c r="HA34" i="3"/>
  <c r="GZ34" i="3"/>
  <c r="HC34" i="3" s="1"/>
  <c r="GY34" i="3"/>
  <c r="GX34" i="3"/>
  <c r="GW34" i="3"/>
  <c r="GV34" i="3"/>
  <c r="GU34" i="3"/>
  <c r="GT34" i="3"/>
  <c r="GP34" i="3"/>
  <c r="GN34" i="3"/>
  <c r="GI34" i="3"/>
  <c r="GH34" i="3"/>
  <c r="GG34" i="3"/>
  <c r="GF34" i="3"/>
  <c r="GE34" i="3"/>
  <c r="GB34" i="3"/>
  <c r="GA34" i="3"/>
  <c r="FZ34" i="3"/>
  <c r="FY34" i="3"/>
  <c r="FW34" i="3"/>
  <c r="FV34" i="3"/>
  <c r="FU34" i="3"/>
  <c r="FT34" i="3"/>
  <c r="FS34" i="3"/>
  <c r="FR34" i="3"/>
  <c r="FQ34" i="3"/>
  <c r="FP34" i="3"/>
  <c r="FO34" i="3"/>
  <c r="FN34" i="3"/>
  <c r="FM34" i="3"/>
  <c r="FL34" i="3"/>
  <c r="FK34" i="3"/>
  <c r="FJ34" i="3"/>
  <c r="FI34" i="3"/>
  <c r="FH34" i="3"/>
  <c r="FG34" i="3"/>
  <c r="FF34" i="3"/>
  <c r="FE34" i="3"/>
  <c r="FD34" i="3"/>
  <c r="FB34" i="3"/>
  <c r="FA34" i="3"/>
  <c r="EZ34" i="3"/>
  <c r="EY34" i="3"/>
  <c r="EX34" i="3"/>
  <c r="EW34" i="3"/>
  <c r="EV34" i="3"/>
  <c r="EU34" i="3"/>
  <c r="ET34" i="3"/>
  <c r="ES34" i="3"/>
  <c r="ER34" i="3"/>
  <c r="EQ34" i="3"/>
  <c r="EP34" i="3"/>
  <c r="EO34" i="3"/>
  <c r="EN34" i="3"/>
  <c r="EM34" i="3"/>
  <c r="EL34" i="3"/>
  <c r="EK34" i="3"/>
  <c r="EJ34" i="3"/>
  <c r="EI34" i="3"/>
  <c r="EH34" i="3"/>
  <c r="EG34" i="3"/>
  <c r="EF34" i="3"/>
  <c r="EE34" i="3"/>
  <c r="ED34" i="3"/>
  <c r="EC34" i="3"/>
  <c r="EB34" i="3"/>
  <c r="EA34" i="3"/>
  <c r="DU34" i="3"/>
  <c r="DT34" i="3"/>
  <c r="DS34" i="3"/>
  <c r="DR34" i="3"/>
  <c r="DQ34" i="3"/>
  <c r="DP34" i="3"/>
  <c r="DO34" i="3"/>
  <c r="DN34" i="3"/>
  <c r="DK34" i="3"/>
  <c r="DJ34" i="3"/>
  <c r="DI34" i="3"/>
  <c r="DH34" i="3"/>
  <c r="DG34" i="3"/>
  <c r="DF34" i="3"/>
  <c r="DE34" i="3"/>
  <c r="DD34" i="3"/>
  <c r="DB34" i="3"/>
  <c r="DA34" i="3"/>
  <c r="CV34" i="3"/>
  <c r="CU34" i="3"/>
  <c r="CT34" i="3"/>
  <c r="CS34" i="3"/>
  <c r="CR34" i="3"/>
  <c r="GM34" i="3" s="1"/>
  <c r="CQ34" i="3"/>
  <c r="GL34" i="3" s="1"/>
  <c r="CP34" i="3"/>
  <c r="GJ34" i="3" s="1"/>
  <c r="GK34" i="3" s="1"/>
  <c r="CO34" i="3"/>
  <c r="DZ34" i="3" s="1"/>
  <c r="CN34" i="3"/>
  <c r="DY34" i="3" s="1"/>
  <c r="CM34" i="3"/>
  <c r="DX34" i="3" s="1"/>
  <c r="CL34" i="3"/>
  <c r="DW34" i="3" s="1"/>
  <c r="CG34" i="3" a="1"/>
  <c r="CG34" i="3" s="1"/>
  <c r="AW225" i="3"/>
  <c r="AV225" i="3"/>
  <c r="J225" i="3"/>
  <c r="HI34" i="3" s="1"/>
  <c r="G225" i="3"/>
  <c r="IR33" i="3"/>
  <c r="IQ33" i="3"/>
  <c r="IO33" i="3"/>
  <c r="IL33" i="3"/>
  <c r="HX33" i="3"/>
  <c r="IW33" i="3" s="1"/>
  <c r="HX33" i="3" a="1"/>
  <c r="HW33" i="3" a="1"/>
  <c r="HW33" i="3" s="1"/>
  <c r="IV33" i="3" s="1"/>
  <c r="HV33" i="3" a="1"/>
  <c r="HV33" i="3" s="1"/>
  <c r="IU33" i="3" s="1"/>
  <c r="HU33" i="3" a="1"/>
  <c r="HU33" i="3" s="1"/>
  <c r="IT33" i="3" s="1"/>
  <c r="HT33" i="3" a="1"/>
  <c r="HT33" i="3" s="1"/>
  <c r="IS33" i="3" s="1"/>
  <c r="HS33" i="3"/>
  <c r="HS33" i="3" a="1"/>
  <c r="HR33" i="3"/>
  <c r="HR33" i="3" a="1"/>
  <c r="HQ33" i="3" a="1"/>
  <c r="HQ33" i="3" s="1"/>
  <c r="IP33" i="3" s="1"/>
  <c r="HP33" i="3" a="1"/>
  <c r="HP33" i="3" s="1"/>
  <c r="HL33" i="3"/>
  <c r="HJ33" i="3"/>
  <c r="HI33" i="3"/>
  <c r="HH33" i="3"/>
  <c r="HB33" i="3"/>
  <c r="HA33" i="3"/>
  <c r="GZ33" i="3"/>
  <c r="GY33" i="3"/>
  <c r="GX33" i="3"/>
  <c r="GW33" i="3"/>
  <c r="GV33" i="3"/>
  <c r="GU33" i="3"/>
  <c r="GT33" i="3"/>
  <c r="GP33" i="3"/>
  <c r="GI33" i="3"/>
  <c r="GH33" i="3"/>
  <c r="GG33" i="3"/>
  <c r="GF33" i="3"/>
  <c r="GE33" i="3"/>
  <c r="GD33" i="3"/>
  <c r="GC33" i="3"/>
  <c r="GB33" i="3"/>
  <c r="GA33" i="3"/>
  <c r="FZ33" i="3"/>
  <c r="FY33" i="3"/>
  <c r="FX33" i="3"/>
  <c r="FW33" i="3"/>
  <c r="FV33" i="3"/>
  <c r="FU33" i="3"/>
  <c r="FT33" i="3"/>
  <c r="FS33" i="3"/>
  <c r="FR33" i="3"/>
  <c r="FQ33" i="3"/>
  <c r="FO33" i="3"/>
  <c r="FN33" i="3"/>
  <c r="FM33" i="3"/>
  <c r="FL33" i="3"/>
  <c r="FK33" i="3"/>
  <c r="FJ33" i="3"/>
  <c r="FI33" i="3"/>
  <c r="FH33" i="3"/>
  <c r="FG33" i="3"/>
  <c r="FF33" i="3"/>
  <c r="FP33" i="3" s="1"/>
  <c r="FE33" i="3"/>
  <c r="FD33" i="3"/>
  <c r="FC33" i="3"/>
  <c r="FB33" i="3"/>
  <c r="FA33" i="3"/>
  <c r="EZ33" i="3"/>
  <c r="EY33" i="3"/>
  <c r="EX33" i="3"/>
  <c r="EW33" i="3"/>
  <c r="EV33" i="3"/>
  <c r="EU33" i="3"/>
  <c r="ET33" i="3"/>
  <c r="ES33" i="3"/>
  <c r="ER33" i="3"/>
  <c r="EQ33" i="3"/>
  <c r="EP33" i="3"/>
  <c r="EO33" i="3"/>
  <c r="EN33" i="3"/>
  <c r="EM33" i="3"/>
  <c r="EL33" i="3"/>
  <c r="EK33" i="3"/>
  <c r="EJ33" i="3"/>
  <c r="EI33" i="3"/>
  <c r="EH33" i="3"/>
  <c r="EG33" i="3"/>
  <c r="EF33" i="3"/>
  <c r="EE33" i="3"/>
  <c r="ED33" i="3"/>
  <c r="EC33" i="3"/>
  <c r="EB33" i="3"/>
  <c r="EA33" i="3"/>
  <c r="DX33" i="3"/>
  <c r="DW33" i="3"/>
  <c r="DV33" i="3"/>
  <c r="DU33" i="3"/>
  <c r="DT33" i="3"/>
  <c r="DS33" i="3"/>
  <c r="DR33" i="3"/>
  <c r="DQ33" i="3"/>
  <c r="DP33" i="3"/>
  <c r="DO33" i="3"/>
  <c r="DN33" i="3"/>
  <c r="DK33" i="3"/>
  <c r="DJ33" i="3"/>
  <c r="DI33" i="3"/>
  <c r="DH33" i="3"/>
  <c r="DG33" i="3"/>
  <c r="DF33" i="3"/>
  <c r="DE33" i="3"/>
  <c r="DD33" i="3"/>
  <c r="DC33" i="3"/>
  <c r="DB33" i="3"/>
  <c r="DA33" i="3"/>
  <c r="CV33" i="3"/>
  <c r="CU33" i="3"/>
  <c r="CT33" i="3"/>
  <c r="CS33" i="3"/>
  <c r="GN33" i="3" s="1"/>
  <c r="CR33" i="3"/>
  <c r="GM33" i="3" s="1"/>
  <c r="CQ33" i="3"/>
  <c r="GL33" i="3" s="1"/>
  <c r="CP33" i="3"/>
  <c r="GJ33" i="3" s="1"/>
  <c r="GK33" i="3" s="1"/>
  <c r="CO33" i="3"/>
  <c r="DZ33" i="3" s="1"/>
  <c r="CN33" i="3"/>
  <c r="DY33" i="3" s="1"/>
  <c r="CM33" i="3"/>
  <c r="CL33" i="3"/>
  <c r="CG33" i="3" a="1"/>
  <c r="CG33" i="3" s="1"/>
  <c r="AW14" i="3"/>
  <c r="AV14" i="3"/>
  <c r="J14" i="3"/>
  <c r="G14" i="3"/>
  <c r="HX32" i="3" a="1"/>
  <c r="HX32" i="3" s="1"/>
  <c r="IW32" i="3" s="1"/>
  <c r="HW32" i="3" a="1"/>
  <c r="HW32" i="3" s="1"/>
  <c r="IV32" i="3" s="1"/>
  <c r="HV32" i="3" a="1"/>
  <c r="HV32" i="3" s="1"/>
  <c r="IU32" i="3" s="1"/>
  <c r="HU32" i="3" a="1"/>
  <c r="HU32" i="3" s="1"/>
  <c r="IT32" i="3" s="1"/>
  <c r="HT32" i="3" a="1"/>
  <c r="HT32" i="3" s="1"/>
  <c r="IS32" i="3" s="1"/>
  <c r="HS32" i="3" a="1"/>
  <c r="HS32" i="3" s="1"/>
  <c r="IR32" i="3" s="1"/>
  <c r="HR32" i="3" a="1"/>
  <c r="HR32" i="3" s="1"/>
  <c r="IQ32" i="3" s="1"/>
  <c r="HQ32" i="3" a="1"/>
  <c r="HQ32" i="3" s="1"/>
  <c r="IP32" i="3" s="1"/>
  <c r="HP32" i="3" a="1"/>
  <c r="HP32" i="3" s="1"/>
  <c r="IO32" i="3" s="1"/>
  <c r="HL32" i="3"/>
  <c r="HJ32" i="3"/>
  <c r="HH32" i="3"/>
  <c r="HI32" i="3" s="1"/>
  <c r="HB32" i="3"/>
  <c r="HA32" i="3"/>
  <c r="GZ32" i="3"/>
  <c r="GY32" i="3"/>
  <c r="GX32" i="3"/>
  <c r="GW32" i="3"/>
  <c r="GV32" i="3"/>
  <c r="GU32" i="3"/>
  <c r="GT32" i="3"/>
  <c r="HC32" i="3" s="1"/>
  <c r="GP32" i="3"/>
  <c r="GL32" i="3"/>
  <c r="GI32" i="3"/>
  <c r="GH32" i="3"/>
  <c r="GG32" i="3"/>
  <c r="GF32" i="3"/>
  <c r="GE32" i="3"/>
  <c r="GB32" i="3"/>
  <c r="GA32" i="3"/>
  <c r="FZ32" i="3"/>
  <c r="FY32" i="3"/>
  <c r="FW32" i="3"/>
  <c r="FV32" i="3"/>
  <c r="FU32" i="3"/>
  <c r="FT32" i="3"/>
  <c r="FS32" i="3"/>
  <c r="FR32" i="3"/>
  <c r="FQ32" i="3"/>
  <c r="FP32" i="3"/>
  <c r="FJ32" i="3"/>
  <c r="FM32" i="3" s="1"/>
  <c r="FI32" i="3"/>
  <c r="FL32" i="3" s="1"/>
  <c r="FH32" i="3"/>
  <c r="FK32" i="3" s="1"/>
  <c r="FG32" i="3"/>
  <c r="FF32" i="3"/>
  <c r="FE32" i="3"/>
  <c r="FO32" i="3" s="1"/>
  <c r="FD32" i="3"/>
  <c r="FB32" i="3"/>
  <c r="FA32" i="3"/>
  <c r="EZ32" i="3"/>
  <c r="EY32" i="3"/>
  <c r="EX32" i="3"/>
  <c r="EW32" i="3"/>
  <c r="EV32" i="3"/>
  <c r="EU32" i="3"/>
  <c r="ET32" i="3"/>
  <c r="ES32" i="3"/>
  <c r="ER32" i="3"/>
  <c r="EQ32" i="3"/>
  <c r="EP32" i="3"/>
  <c r="EO32" i="3"/>
  <c r="EN32" i="3"/>
  <c r="EM32" i="3"/>
  <c r="EL32" i="3"/>
  <c r="EK32" i="3"/>
  <c r="EJ32" i="3"/>
  <c r="EI32" i="3"/>
  <c r="EH32" i="3"/>
  <c r="EG32" i="3"/>
  <c r="EF32" i="3"/>
  <c r="EE32" i="3"/>
  <c r="ED32" i="3"/>
  <c r="EC32" i="3"/>
  <c r="EB32" i="3"/>
  <c r="EA32" i="3"/>
  <c r="DU32" i="3"/>
  <c r="DT32" i="3"/>
  <c r="DS32" i="3"/>
  <c r="DR32" i="3"/>
  <c r="DQ32" i="3"/>
  <c r="DP32" i="3"/>
  <c r="DO32" i="3"/>
  <c r="DN32" i="3"/>
  <c r="DK32" i="3"/>
  <c r="DJ32" i="3"/>
  <c r="DI32" i="3"/>
  <c r="DH32" i="3"/>
  <c r="DG32" i="3"/>
  <c r="DF32" i="3"/>
  <c r="DE32" i="3"/>
  <c r="DD32" i="3"/>
  <c r="DB32" i="3"/>
  <c r="DA32" i="3"/>
  <c r="CV32" i="3"/>
  <c r="CU32" i="3"/>
  <c r="CT32" i="3"/>
  <c r="CS32" i="3"/>
  <c r="GN32" i="3" s="1"/>
  <c r="CR32" i="3"/>
  <c r="GM32" i="3" s="1"/>
  <c r="CQ32" i="3"/>
  <c r="CP32" i="3"/>
  <c r="GJ32" i="3" s="1"/>
  <c r="GK32" i="3" s="1"/>
  <c r="CO32" i="3"/>
  <c r="DZ32" i="3" s="1"/>
  <c r="CN32" i="3"/>
  <c r="DY32" i="3" s="1"/>
  <c r="CM32" i="3"/>
  <c r="DX32" i="3" s="1"/>
  <c r="CL32" i="3"/>
  <c r="DW32" i="3" s="1"/>
  <c r="CG32" i="3" a="1"/>
  <c r="CG32" i="3" s="1"/>
  <c r="AW110" i="3"/>
  <c r="AV110" i="3"/>
  <c r="J110" i="3"/>
  <c r="G110" i="3"/>
  <c r="IX31" i="3"/>
  <c r="IT31" i="3"/>
  <c r="IN31" i="3"/>
  <c r="IM31" i="3"/>
  <c r="IL31" i="3"/>
  <c r="HX31" i="3" a="1"/>
  <c r="HX31" i="3" s="1"/>
  <c r="IW31" i="3" s="1"/>
  <c r="HW31" i="3" a="1"/>
  <c r="HW31" i="3" s="1"/>
  <c r="IV31" i="3" s="1"/>
  <c r="HV31" i="3"/>
  <c r="IU31" i="3" s="1"/>
  <c r="HV31" i="3" a="1"/>
  <c r="HU31" i="3"/>
  <c r="HU31" i="3" a="1"/>
  <c r="HT31" i="3" a="1"/>
  <c r="HT31" i="3" s="1"/>
  <c r="IS31" i="3" s="1"/>
  <c r="HS31" i="3" a="1"/>
  <c r="HS31" i="3" s="1"/>
  <c r="IR31" i="3" s="1"/>
  <c r="HR31" i="3" a="1"/>
  <c r="HR31" i="3" s="1"/>
  <c r="IQ31" i="3" s="1"/>
  <c r="HQ31" i="3" a="1"/>
  <c r="HQ31" i="3" s="1"/>
  <c r="IP31" i="3" s="1"/>
  <c r="HP31" i="3"/>
  <c r="IO31" i="3" s="1"/>
  <c r="HP31" i="3" a="1"/>
  <c r="HL31" i="3"/>
  <c r="HJ31" i="3"/>
  <c r="HH31" i="3"/>
  <c r="HB31" i="3"/>
  <c r="HA31" i="3"/>
  <c r="HC31" i="3" s="1"/>
  <c r="GZ31" i="3"/>
  <c r="GY31" i="3"/>
  <c r="GX31" i="3"/>
  <c r="GW31" i="3"/>
  <c r="GV31" i="3"/>
  <c r="GU31" i="3"/>
  <c r="GT31" i="3"/>
  <c r="GP31" i="3"/>
  <c r="GM31" i="3"/>
  <c r="GL31" i="3"/>
  <c r="GI31" i="3"/>
  <c r="GH31" i="3"/>
  <c r="GG31" i="3"/>
  <c r="GF31" i="3"/>
  <c r="GE31" i="3"/>
  <c r="GD31" i="3"/>
  <c r="GC31" i="3"/>
  <c r="GB31" i="3"/>
  <c r="GA31" i="3"/>
  <c r="FZ31" i="3"/>
  <c r="FY31" i="3"/>
  <c r="FX31" i="3"/>
  <c r="FW31" i="3"/>
  <c r="FV31" i="3"/>
  <c r="FU31" i="3"/>
  <c r="FT31" i="3"/>
  <c r="FS31" i="3"/>
  <c r="FR31" i="3"/>
  <c r="FQ31" i="3"/>
  <c r="FP31" i="3"/>
  <c r="FO31" i="3"/>
  <c r="FN31" i="3"/>
  <c r="FJ31" i="3"/>
  <c r="FM31" i="3" s="1"/>
  <c r="FI31" i="3"/>
  <c r="FL31" i="3" s="1"/>
  <c r="FH31" i="3"/>
  <c r="FK31" i="3" s="1"/>
  <c r="FG31" i="3"/>
  <c r="FF31" i="3"/>
  <c r="FE31" i="3"/>
  <c r="FD31" i="3"/>
  <c r="FC31" i="3"/>
  <c r="FB31" i="3"/>
  <c r="FA31" i="3"/>
  <c r="EZ31" i="3"/>
  <c r="EY31" i="3"/>
  <c r="EX31" i="3"/>
  <c r="EW31" i="3"/>
  <c r="EV31" i="3"/>
  <c r="EU31" i="3"/>
  <c r="ET31" i="3"/>
  <c r="ES31" i="3"/>
  <c r="ER31" i="3"/>
  <c r="EQ31" i="3"/>
  <c r="EP31" i="3"/>
  <c r="EO31" i="3"/>
  <c r="EN31" i="3"/>
  <c r="EM31" i="3"/>
  <c r="EL31" i="3"/>
  <c r="EK31" i="3"/>
  <c r="EJ31" i="3"/>
  <c r="EI31" i="3"/>
  <c r="EH31" i="3"/>
  <c r="EG31" i="3"/>
  <c r="EF31" i="3"/>
  <c r="EE31" i="3"/>
  <c r="ED31" i="3"/>
  <c r="EC31" i="3"/>
  <c r="EB31" i="3"/>
  <c r="EA31" i="3"/>
  <c r="DV31" i="3"/>
  <c r="DU31" i="3"/>
  <c r="DT31" i="3"/>
  <c r="DS31" i="3"/>
  <c r="DR31" i="3"/>
  <c r="DQ31" i="3"/>
  <c r="DP31" i="3"/>
  <c r="DO31" i="3"/>
  <c r="DN31" i="3"/>
  <c r="DM31" i="3" a="1"/>
  <c r="DM31" i="3" s="1"/>
  <c r="DL31" i="3"/>
  <c r="DK31" i="3"/>
  <c r="DJ31" i="3"/>
  <c r="DI31" i="3"/>
  <c r="DH31" i="3"/>
  <c r="DG31" i="3"/>
  <c r="DF31" i="3"/>
  <c r="DE31" i="3"/>
  <c r="DD31" i="3"/>
  <c r="DC31" i="3"/>
  <c r="DB31" i="3"/>
  <c r="DA31" i="3"/>
  <c r="CV31" i="3"/>
  <c r="CU31" i="3"/>
  <c r="CT31" i="3"/>
  <c r="CS31" i="3"/>
  <c r="GN31" i="3" s="1"/>
  <c r="CR31" i="3"/>
  <c r="CQ31" i="3"/>
  <c r="CP31" i="3"/>
  <c r="GJ31" i="3" s="1"/>
  <c r="GK31" i="3" s="1"/>
  <c r="CO31" i="3"/>
  <c r="DZ31" i="3" s="1"/>
  <c r="CN31" i="3"/>
  <c r="DY31" i="3" s="1"/>
  <c r="CM31" i="3"/>
  <c r="DX31" i="3" s="1"/>
  <c r="CL31" i="3"/>
  <c r="DW31" i="3" s="1"/>
  <c r="CK31" i="3"/>
  <c r="CZ31" i="3" s="1"/>
  <c r="CJ31" i="3"/>
  <c r="CY31" i="3" s="1"/>
  <c r="CI31" i="3"/>
  <c r="CX31" i="3" s="1"/>
  <c r="CG31" i="3"/>
  <c r="CH31" i="3" s="1"/>
  <c r="CW31" i="3" s="1"/>
  <c r="CG31" i="3" a="1"/>
  <c r="AW8" i="3"/>
  <c r="AV8" i="3"/>
  <c r="AX31" i="3" s="1"/>
  <c r="J8" i="3"/>
  <c r="G8" i="3"/>
  <c r="HX30" i="3" a="1"/>
  <c r="HX30" i="3" s="1"/>
  <c r="IW30" i="3" s="1"/>
  <c r="HW30" i="3" a="1"/>
  <c r="HW30" i="3" s="1"/>
  <c r="IV30" i="3" s="1"/>
  <c r="HV30" i="3" a="1"/>
  <c r="HV30" i="3" s="1"/>
  <c r="IU30" i="3" s="1"/>
  <c r="HU30" i="3" a="1"/>
  <c r="HU30" i="3" s="1"/>
  <c r="IT30" i="3" s="1"/>
  <c r="HT30" i="3" a="1"/>
  <c r="HT30" i="3" s="1"/>
  <c r="IS30" i="3" s="1"/>
  <c r="HS30" i="3" a="1"/>
  <c r="HS30" i="3" s="1"/>
  <c r="IR30" i="3" s="1"/>
  <c r="HR30" i="3" a="1"/>
  <c r="HR30" i="3" s="1"/>
  <c r="IQ30" i="3" s="1"/>
  <c r="HQ30" i="3" a="1"/>
  <c r="HQ30" i="3" s="1"/>
  <c r="IP30" i="3" s="1"/>
  <c r="HP30" i="3" a="1"/>
  <c r="HP30" i="3" s="1"/>
  <c r="IO30" i="3" s="1"/>
  <c r="HL30" i="3"/>
  <c r="HJ30" i="3"/>
  <c r="HH30" i="3"/>
  <c r="HI30" i="3" s="1"/>
  <c r="HB30" i="3"/>
  <c r="HA30" i="3"/>
  <c r="GZ30" i="3"/>
  <c r="GY30" i="3"/>
  <c r="GX30" i="3"/>
  <c r="GW30" i="3"/>
  <c r="GV30" i="3"/>
  <c r="GU30" i="3"/>
  <c r="GT30" i="3"/>
  <c r="HC30" i="3" s="1"/>
  <c r="GP30" i="3"/>
  <c r="GN30" i="3"/>
  <c r="GI30" i="3"/>
  <c r="GH30" i="3"/>
  <c r="GG30" i="3"/>
  <c r="GF30" i="3"/>
  <c r="GE30" i="3"/>
  <c r="GB30" i="3"/>
  <c r="GA30" i="3"/>
  <c r="FZ30" i="3"/>
  <c r="FY30" i="3"/>
  <c r="FW30" i="3"/>
  <c r="FV30" i="3"/>
  <c r="FU30" i="3"/>
  <c r="FT30" i="3"/>
  <c r="FS30" i="3"/>
  <c r="FR30" i="3"/>
  <c r="FQ30" i="3"/>
  <c r="FP30" i="3"/>
  <c r="FJ30" i="3"/>
  <c r="FM30" i="3" s="1"/>
  <c r="FI30" i="3"/>
  <c r="FH30" i="3"/>
  <c r="FK30" i="3" s="1"/>
  <c r="FG30" i="3"/>
  <c r="FF30" i="3"/>
  <c r="FL30" i="3" s="1"/>
  <c r="FE30" i="3"/>
  <c r="FO30" i="3" s="1"/>
  <c r="FD30" i="3"/>
  <c r="FB30" i="3"/>
  <c r="FA30" i="3"/>
  <c r="EZ30" i="3"/>
  <c r="EY30" i="3"/>
  <c r="EX30" i="3"/>
  <c r="EW30" i="3"/>
  <c r="EV30" i="3"/>
  <c r="EU30" i="3"/>
  <c r="ET30" i="3"/>
  <c r="ES30" i="3"/>
  <c r="ER30" i="3"/>
  <c r="EQ30" i="3"/>
  <c r="EP30" i="3"/>
  <c r="EO30" i="3"/>
  <c r="EN30" i="3"/>
  <c r="EM30" i="3"/>
  <c r="EL30" i="3"/>
  <c r="EK30" i="3"/>
  <c r="EJ30" i="3"/>
  <c r="EI30" i="3"/>
  <c r="EH30" i="3"/>
  <c r="EG30" i="3"/>
  <c r="EF30" i="3"/>
  <c r="EE30" i="3"/>
  <c r="ED30" i="3"/>
  <c r="EC30" i="3"/>
  <c r="EB30" i="3"/>
  <c r="EA30" i="3"/>
  <c r="DU30" i="3"/>
  <c r="DT30" i="3"/>
  <c r="DS30" i="3"/>
  <c r="DR30" i="3"/>
  <c r="DQ30" i="3"/>
  <c r="DP30" i="3"/>
  <c r="DO30" i="3"/>
  <c r="DN30" i="3"/>
  <c r="DK30" i="3"/>
  <c r="DJ30" i="3"/>
  <c r="DI30" i="3"/>
  <c r="DH30" i="3"/>
  <c r="DG30" i="3"/>
  <c r="DF30" i="3"/>
  <c r="DE30" i="3"/>
  <c r="DD30" i="3"/>
  <c r="DB30" i="3"/>
  <c r="DA30" i="3"/>
  <c r="CV30" i="3"/>
  <c r="CU30" i="3"/>
  <c r="CT30" i="3"/>
  <c r="CS30" i="3"/>
  <c r="CR30" i="3"/>
  <c r="GM30" i="3" s="1"/>
  <c r="CQ30" i="3"/>
  <c r="GL30" i="3" s="1"/>
  <c r="CP30" i="3"/>
  <c r="GJ30" i="3" s="1"/>
  <c r="GK30" i="3" s="1"/>
  <c r="CO30" i="3"/>
  <c r="DZ30" i="3" s="1"/>
  <c r="CN30" i="3"/>
  <c r="DY30" i="3" s="1"/>
  <c r="CM30" i="3"/>
  <c r="DX30" i="3" s="1"/>
  <c r="CL30" i="3"/>
  <c r="DW30" i="3" s="1"/>
  <c r="CG30" i="3" a="1"/>
  <c r="CG30" i="3" s="1"/>
  <c r="AW223" i="3"/>
  <c r="AV223" i="3"/>
  <c r="AX223" i="3" s="1"/>
  <c r="J223" i="3"/>
  <c r="G223" i="3"/>
  <c r="IS29" i="3"/>
  <c r="HX29" i="3" a="1"/>
  <c r="HX29" i="3" s="1"/>
  <c r="IW29" i="3" s="1"/>
  <c r="HW29" i="3" a="1"/>
  <c r="HW29" i="3" s="1"/>
  <c r="IV29" i="3" s="1"/>
  <c r="HV29" i="3" a="1"/>
  <c r="HV29" i="3" s="1"/>
  <c r="IU29" i="3" s="1"/>
  <c r="HU29" i="3" a="1"/>
  <c r="HU29" i="3" s="1"/>
  <c r="IT29" i="3" s="1"/>
  <c r="HT29" i="3"/>
  <c r="HT29" i="3" a="1"/>
  <c r="HS29" i="3" a="1"/>
  <c r="HS29" i="3" s="1"/>
  <c r="IR29" i="3" s="1"/>
  <c r="HR29" i="3" a="1"/>
  <c r="HR29" i="3" s="1"/>
  <c r="IQ29" i="3" s="1"/>
  <c r="HQ29" i="3" a="1"/>
  <c r="HQ29" i="3" s="1"/>
  <c r="IP29" i="3" s="1"/>
  <c r="HP29" i="3" a="1"/>
  <c r="HP29" i="3" s="1"/>
  <c r="IO29" i="3" s="1"/>
  <c r="HL29" i="3"/>
  <c r="HJ29" i="3"/>
  <c r="HH29" i="3"/>
  <c r="HB29" i="3"/>
  <c r="HA29" i="3"/>
  <c r="GZ29" i="3"/>
  <c r="GY29" i="3"/>
  <c r="GX29" i="3"/>
  <c r="GW29" i="3"/>
  <c r="GV29" i="3"/>
  <c r="GU29" i="3"/>
  <c r="GT29" i="3"/>
  <c r="HC29" i="3" s="1"/>
  <c r="GP29" i="3"/>
  <c r="GN29" i="3"/>
  <c r="GI29" i="3"/>
  <c r="GH29" i="3"/>
  <c r="GG29" i="3"/>
  <c r="GF29" i="3"/>
  <c r="GE29" i="3"/>
  <c r="GB29" i="3"/>
  <c r="GA29" i="3"/>
  <c r="FZ29" i="3"/>
  <c r="FY29" i="3"/>
  <c r="FW29" i="3"/>
  <c r="FV29" i="3"/>
  <c r="FU29" i="3"/>
  <c r="FT29" i="3"/>
  <c r="FS29" i="3"/>
  <c r="FR29" i="3"/>
  <c r="FQ29" i="3"/>
  <c r="FP29" i="3"/>
  <c r="FN29" i="3"/>
  <c r="FL29" i="3"/>
  <c r="FK29" i="3"/>
  <c r="FJ29" i="3"/>
  <c r="FM29" i="3" s="1"/>
  <c r="FI29" i="3"/>
  <c r="FH29" i="3"/>
  <c r="FG29" i="3"/>
  <c r="FF29" i="3"/>
  <c r="FE29" i="3"/>
  <c r="FO29" i="3" s="1"/>
  <c r="FD29" i="3"/>
  <c r="FB29" i="3"/>
  <c r="FA29" i="3"/>
  <c r="EZ29" i="3"/>
  <c r="EY29" i="3"/>
  <c r="EX29" i="3"/>
  <c r="EW29" i="3"/>
  <c r="EV29" i="3"/>
  <c r="EU29" i="3"/>
  <c r="ET29" i="3"/>
  <c r="ES29" i="3"/>
  <c r="ER29" i="3"/>
  <c r="EQ29" i="3"/>
  <c r="EP29" i="3"/>
  <c r="EO29" i="3"/>
  <c r="EN29" i="3"/>
  <c r="EM29" i="3"/>
  <c r="EL29" i="3"/>
  <c r="EK29" i="3"/>
  <c r="EJ29" i="3"/>
  <c r="EI29" i="3"/>
  <c r="EH29" i="3"/>
  <c r="EG29" i="3"/>
  <c r="EF29" i="3"/>
  <c r="EE29" i="3"/>
  <c r="ED29" i="3"/>
  <c r="EC29" i="3"/>
  <c r="EB29" i="3"/>
  <c r="EA29" i="3"/>
  <c r="DU29" i="3"/>
  <c r="DT29" i="3"/>
  <c r="DS29" i="3"/>
  <c r="DR29" i="3"/>
  <c r="DQ29" i="3"/>
  <c r="DP29" i="3"/>
  <c r="DO29" i="3"/>
  <c r="DN29" i="3"/>
  <c r="DK29" i="3"/>
  <c r="DJ29" i="3"/>
  <c r="DI29" i="3"/>
  <c r="DH29" i="3"/>
  <c r="DG29" i="3"/>
  <c r="DF29" i="3"/>
  <c r="DE29" i="3"/>
  <c r="DD29" i="3"/>
  <c r="DB29" i="3"/>
  <c r="DA29" i="3"/>
  <c r="CV29" i="3"/>
  <c r="CU29" i="3"/>
  <c r="CT29" i="3"/>
  <c r="CS29" i="3"/>
  <c r="CR29" i="3"/>
  <c r="GM29" i="3" s="1"/>
  <c r="CQ29" i="3"/>
  <c r="GL29" i="3" s="1"/>
  <c r="CP29" i="3"/>
  <c r="GJ29" i="3" s="1"/>
  <c r="GK29" i="3" s="1"/>
  <c r="CO29" i="3"/>
  <c r="DZ29" i="3" s="1"/>
  <c r="CN29" i="3"/>
  <c r="DY29" i="3" s="1"/>
  <c r="CM29" i="3"/>
  <c r="DX29" i="3" s="1"/>
  <c r="CL29" i="3"/>
  <c r="DW29" i="3" s="1"/>
  <c r="CG29" i="3" a="1"/>
  <c r="CG29" i="3" s="1"/>
  <c r="AW222" i="3"/>
  <c r="AV222" i="3"/>
  <c r="J222" i="3"/>
  <c r="HI29" i="3" s="1"/>
  <c r="G222" i="3"/>
  <c r="HX28" i="3" a="1"/>
  <c r="HX28" i="3" s="1"/>
  <c r="IW28" i="3" s="1"/>
  <c r="HW28" i="3" a="1"/>
  <c r="HW28" i="3" s="1"/>
  <c r="IV28" i="3" s="1"/>
  <c r="HV28" i="3" a="1"/>
  <c r="HV28" i="3" s="1"/>
  <c r="IU28" i="3" s="1"/>
  <c r="HU28" i="3" a="1"/>
  <c r="HU28" i="3" s="1"/>
  <c r="IT28" i="3" s="1"/>
  <c r="HT28" i="3" a="1"/>
  <c r="HT28" i="3" s="1"/>
  <c r="IS28" i="3" s="1"/>
  <c r="HS28" i="3" a="1"/>
  <c r="HS28" i="3" s="1"/>
  <c r="IR28" i="3" s="1"/>
  <c r="HR28" i="3" a="1"/>
  <c r="HR28" i="3" s="1"/>
  <c r="IQ28" i="3" s="1"/>
  <c r="HQ28" i="3" a="1"/>
  <c r="HQ28" i="3" s="1"/>
  <c r="IP28" i="3" s="1"/>
  <c r="HP28" i="3" a="1"/>
  <c r="HP28" i="3" s="1"/>
  <c r="IO28" i="3" s="1"/>
  <c r="HL28" i="3"/>
  <c r="HJ28" i="3"/>
  <c r="HH28" i="3"/>
  <c r="HI28" i="3" s="1"/>
  <c r="HB28" i="3"/>
  <c r="HA28" i="3"/>
  <c r="GZ28" i="3"/>
  <c r="GY28" i="3"/>
  <c r="GX28" i="3"/>
  <c r="GW28" i="3"/>
  <c r="GV28" i="3"/>
  <c r="GU28" i="3"/>
  <c r="GT28" i="3"/>
  <c r="HC28" i="3" s="1"/>
  <c r="GP28" i="3"/>
  <c r="GN28" i="3"/>
  <c r="GI28" i="3"/>
  <c r="GH28" i="3"/>
  <c r="GG28" i="3"/>
  <c r="GF28" i="3"/>
  <c r="GE28" i="3"/>
  <c r="GB28" i="3"/>
  <c r="GA28" i="3"/>
  <c r="FZ28" i="3"/>
  <c r="FY28" i="3"/>
  <c r="FW28" i="3"/>
  <c r="FV28" i="3"/>
  <c r="FU28" i="3"/>
  <c r="FT28" i="3"/>
  <c r="FS28" i="3"/>
  <c r="FR28" i="3"/>
  <c r="FQ28" i="3"/>
  <c r="FP28" i="3"/>
  <c r="FJ28" i="3"/>
  <c r="FM28" i="3" s="1"/>
  <c r="FI28" i="3"/>
  <c r="FH28" i="3"/>
  <c r="FK28" i="3" s="1"/>
  <c r="FG28" i="3"/>
  <c r="FF28" i="3"/>
  <c r="FL28" i="3" s="1"/>
  <c r="FE28" i="3"/>
  <c r="FO28" i="3" s="1"/>
  <c r="FD28" i="3"/>
  <c r="FB28" i="3"/>
  <c r="FA28" i="3"/>
  <c r="EZ28" i="3"/>
  <c r="EY28" i="3"/>
  <c r="EX28" i="3"/>
  <c r="EW28" i="3"/>
  <c r="EV28" i="3"/>
  <c r="EU28" i="3"/>
  <c r="ET28" i="3"/>
  <c r="ES28" i="3"/>
  <c r="ER28" i="3"/>
  <c r="EQ28" i="3"/>
  <c r="EP28" i="3"/>
  <c r="EO28" i="3"/>
  <c r="EN28" i="3"/>
  <c r="EM28" i="3"/>
  <c r="EL28" i="3"/>
  <c r="EK28" i="3"/>
  <c r="EJ28" i="3"/>
  <c r="EI28" i="3"/>
  <c r="EH28" i="3"/>
  <c r="EG28" i="3"/>
  <c r="EF28" i="3"/>
  <c r="EE28" i="3"/>
  <c r="ED28" i="3"/>
  <c r="EC28" i="3"/>
  <c r="EB28" i="3"/>
  <c r="EA28" i="3"/>
  <c r="DU28" i="3"/>
  <c r="DT28" i="3"/>
  <c r="DS28" i="3"/>
  <c r="DR28" i="3"/>
  <c r="DQ28" i="3"/>
  <c r="DP28" i="3"/>
  <c r="DO28" i="3"/>
  <c r="DN28" i="3"/>
  <c r="DK28" i="3"/>
  <c r="DJ28" i="3"/>
  <c r="DI28" i="3"/>
  <c r="DH28" i="3"/>
  <c r="DG28" i="3"/>
  <c r="DF28" i="3"/>
  <c r="DE28" i="3"/>
  <c r="DD28" i="3"/>
  <c r="DB28" i="3"/>
  <c r="DA28" i="3"/>
  <c r="CV28" i="3"/>
  <c r="CU28" i="3"/>
  <c r="CT28" i="3"/>
  <c r="CS28" i="3"/>
  <c r="CR28" i="3"/>
  <c r="GM28" i="3" s="1"/>
  <c r="CQ28" i="3"/>
  <c r="GL28" i="3" s="1"/>
  <c r="CP28" i="3"/>
  <c r="GJ28" i="3" s="1"/>
  <c r="GK28" i="3" s="1"/>
  <c r="CO28" i="3"/>
  <c r="DZ28" i="3" s="1"/>
  <c r="CN28" i="3"/>
  <c r="DY28" i="3" s="1"/>
  <c r="CM28" i="3"/>
  <c r="DX28" i="3" s="1"/>
  <c r="CL28" i="3"/>
  <c r="DW28" i="3" s="1"/>
  <c r="CG28" i="3" a="1"/>
  <c r="CG28" i="3" s="1"/>
  <c r="AW221" i="3"/>
  <c r="AV221" i="3"/>
  <c r="J221" i="3"/>
  <c r="G221" i="3"/>
  <c r="IT27" i="3"/>
  <c r="IS27" i="3"/>
  <c r="IL27" i="3"/>
  <c r="HX27" i="3"/>
  <c r="IW27" i="3" s="1"/>
  <c r="HX27" i="3" a="1"/>
  <c r="HW27" i="3" a="1"/>
  <c r="HW27" i="3" s="1"/>
  <c r="IV27" i="3" s="1"/>
  <c r="HV27" i="3"/>
  <c r="IU27" i="3" s="1"/>
  <c r="HV27" i="3" a="1"/>
  <c r="HU27" i="3"/>
  <c r="HU27" i="3" a="1"/>
  <c r="HT27" i="3"/>
  <c r="HT27" i="3" a="1"/>
  <c r="HS27" i="3"/>
  <c r="IR27" i="3" s="1"/>
  <c r="HS27" i="3" a="1"/>
  <c r="HR27" i="3"/>
  <c r="IQ27" i="3" s="1"/>
  <c r="HR27" i="3" a="1"/>
  <c r="HQ27" i="3" a="1"/>
  <c r="HQ27" i="3" s="1"/>
  <c r="IP27" i="3" s="1"/>
  <c r="HP27" i="3"/>
  <c r="IO27" i="3" s="1"/>
  <c r="HP27" i="3" a="1"/>
  <c r="HL27" i="3"/>
  <c r="HJ27" i="3"/>
  <c r="HI27" i="3"/>
  <c r="HH27" i="3"/>
  <c r="HB27" i="3"/>
  <c r="HA27" i="3"/>
  <c r="HC27" i="3" s="1"/>
  <c r="GZ27" i="3"/>
  <c r="GY27" i="3"/>
  <c r="GX27" i="3"/>
  <c r="GW27" i="3"/>
  <c r="GV27" i="3"/>
  <c r="GU27" i="3"/>
  <c r="GT27" i="3"/>
  <c r="GP27" i="3"/>
  <c r="GN27" i="3"/>
  <c r="GJ27" i="3"/>
  <c r="GK27" i="3" s="1"/>
  <c r="GI27" i="3"/>
  <c r="GH27" i="3"/>
  <c r="GG27" i="3"/>
  <c r="GF27" i="3"/>
  <c r="GE27" i="3"/>
  <c r="GD27" i="3"/>
  <c r="GC27" i="3"/>
  <c r="GB27" i="3"/>
  <c r="GA27" i="3"/>
  <c r="FZ27" i="3"/>
  <c r="FY27" i="3"/>
  <c r="FX27" i="3"/>
  <c r="FW27" i="3"/>
  <c r="FV27" i="3"/>
  <c r="FU27" i="3"/>
  <c r="FT27" i="3"/>
  <c r="FS27" i="3"/>
  <c r="FR27" i="3"/>
  <c r="FQ27" i="3"/>
  <c r="FP27" i="3"/>
  <c r="FO27" i="3"/>
  <c r="FN27" i="3"/>
  <c r="FJ27" i="3"/>
  <c r="FM27" i="3" s="1"/>
  <c r="FI27" i="3"/>
  <c r="FH27" i="3"/>
  <c r="FK27" i="3" s="1"/>
  <c r="FG27" i="3"/>
  <c r="FF27" i="3"/>
  <c r="FL27" i="3" s="1"/>
  <c r="FE27" i="3"/>
  <c r="FD27" i="3"/>
  <c r="FC27" i="3"/>
  <c r="FB27" i="3"/>
  <c r="FA27" i="3"/>
  <c r="EZ27" i="3"/>
  <c r="EY27" i="3"/>
  <c r="EX27" i="3"/>
  <c r="EW27" i="3"/>
  <c r="EV27" i="3"/>
  <c r="EU27" i="3"/>
  <c r="ET27" i="3"/>
  <c r="ES27" i="3"/>
  <c r="ER27" i="3"/>
  <c r="EQ27" i="3"/>
  <c r="EP27" i="3"/>
  <c r="EO27" i="3"/>
  <c r="EN27" i="3"/>
  <c r="EM27" i="3"/>
  <c r="EL27" i="3"/>
  <c r="EK27" i="3"/>
  <c r="EJ27" i="3"/>
  <c r="EI27" i="3"/>
  <c r="EH27" i="3"/>
  <c r="EG27" i="3"/>
  <c r="EF27" i="3"/>
  <c r="EE27" i="3"/>
  <c r="ED27" i="3"/>
  <c r="EC27" i="3"/>
  <c r="EB27" i="3"/>
  <c r="EA27" i="3"/>
  <c r="DY27" i="3"/>
  <c r="DV27" i="3"/>
  <c r="DU27" i="3"/>
  <c r="DT27" i="3"/>
  <c r="DS27" i="3"/>
  <c r="DR27" i="3"/>
  <c r="DQ27" i="3"/>
  <c r="DP27" i="3"/>
  <c r="DO27" i="3"/>
  <c r="DN27" i="3"/>
  <c r="DK27" i="3"/>
  <c r="DJ27" i="3"/>
  <c r="DI27" i="3"/>
  <c r="DH27" i="3"/>
  <c r="DG27" i="3"/>
  <c r="DF27" i="3"/>
  <c r="DE27" i="3"/>
  <c r="DD27" i="3"/>
  <c r="DC27" i="3"/>
  <c r="DB27" i="3"/>
  <c r="DA27" i="3"/>
  <c r="CV27" i="3"/>
  <c r="CU27" i="3"/>
  <c r="CT27" i="3"/>
  <c r="CS27" i="3"/>
  <c r="CR27" i="3"/>
  <c r="GM27" i="3" s="1"/>
  <c r="CQ27" i="3"/>
  <c r="GL27" i="3" s="1"/>
  <c r="CP27" i="3"/>
  <c r="CO27" i="3"/>
  <c r="DZ27" i="3" s="1"/>
  <c r="CN27" i="3"/>
  <c r="CM27" i="3"/>
  <c r="DX27" i="3" s="1"/>
  <c r="CL27" i="3"/>
  <c r="DW27" i="3" s="1"/>
  <c r="CG27" i="3" a="1"/>
  <c r="CG27" i="3" s="1"/>
  <c r="AW11" i="3"/>
  <c r="AV11" i="3"/>
  <c r="AX27" i="3" s="1"/>
  <c r="J11" i="3"/>
  <c r="G11" i="3"/>
  <c r="HX26" i="3" a="1"/>
  <c r="HX26" i="3" s="1"/>
  <c r="IW26" i="3" s="1"/>
  <c r="HW26" i="3" a="1"/>
  <c r="HW26" i="3" s="1"/>
  <c r="IV26" i="3" s="1"/>
  <c r="HV26" i="3" a="1"/>
  <c r="HV26" i="3" s="1"/>
  <c r="IU26" i="3" s="1"/>
  <c r="HU26" i="3" a="1"/>
  <c r="HU26" i="3" s="1"/>
  <c r="IT26" i="3" s="1"/>
  <c r="HT26" i="3" a="1"/>
  <c r="HT26" i="3" s="1"/>
  <c r="IS26" i="3" s="1"/>
  <c r="HS26" i="3" a="1"/>
  <c r="HS26" i="3" s="1"/>
  <c r="IR26" i="3" s="1"/>
  <c r="HR26" i="3" a="1"/>
  <c r="HR26" i="3" s="1"/>
  <c r="IQ26" i="3" s="1"/>
  <c r="HQ26" i="3" a="1"/>
  <c r="HQ26" i="3" s="1"/>
  <c r="IP26" i="3" s="1"/>
  <c r="HP26" i="3" a="1"/>
  <c r="HP26" i="3" s="1"/>
  <c r="IO26" i="3" s="1"/>
  <c r="HL26" i="3"/>
  <c r="HJ26" i="3"/>
  <c r="HH26" i="3"/>
  <c r="HI26" i="3" s="1"/>
  <c r="HB26" i="3"/>
  <c r="HA26" i="3"/>
  <c r="GZ26" i="3"/>
  <c r="GY26" i="3"/>
  <c r="GX26" i="3"/>
  <c r="GW26" i="3"/>
  <c r="GV26" i="3"/>
  <c r="GU26" i="3"/>
  <c r="GT26" i="3"/>
  <c r="HC26" i="3" s="1"/>
  <c r="GP26" i="3"/>
  <c r="GL26" i="3"/>
  <c r="GJ26" i="3"/>
  <c r="GK26" i="3" s="1"/>
  <c r="GI26" i="3"/>
  <c r="GH26" i="3"/>
  <c r="GG26" i="3"/>
  <c r="GF26" i="3"/>
  <c r="GE26" i="3"/>
  <c r="GB26" i="3"/>
  <c r="GA26" i="3"/>
  <c r="FZ26" i="3"/>
  <c r="FY26" i="3"/>
  <c r="FW26" i="3"/>
  <c r="FV26" i="3"/>
  <c r="FU26" i="3"/>
  <c r="FT26" i="3"/>
  <c r="FS26" i="3"/>
  <c r="FR26" i="3"/>
  <c r="FQ26" i="3"/>
  <c r="FP26" i="3"/>
  <c r="FJ26" i="3"/>
  <c r="FM26" i="3" s="1"/>
  <c r="FI26" i="3"/>
  <c r="FL26" i="3" s="1"/>
  <c r="FH26" i="3"/>
  <c r="FK26" i="3" s="1"/>
  <c r="FG26" i="3"/>
  <c r="FF26" i="3"/>
  <c r="FE26" i="3"/>
  <c r="FO26" i="3" s="1"/>
  <c r="FD26" i="3"/>
  <c r="FB26" i="3"/>
  <c r="FA26" i="3"/>
  <c r="EZ26" i="3"/>
  <c r="EY26" i="3"/>
  <c r="EX26" i="3"/>
  <c r="EW26" i="3"/>
  <c r="EV26" i="3"/>
  <c r="EU26" i="3"/>
  <c r="ET26" i="3"/>
  <c r="ES26" i="3"/>
  <c r="ER26" i="3"/>
  <c r="EQ26" i="3"/>
  <c r="EP26" i="3"/>
  <c r="EO26" i="3"/>
  <c r="EN26" i="3"/>
  <c r="EM26" i="3"/>
  <c r="EL26" i="3"/>
  <c r="EK26" i="3"/>
  <c r="EJ26" i="3"/>
  <c r="EI26" i="3"/>
  <c r="EH26" i="3"/>
  <c r="EG26" i="3"/>
  <c r="EF26" i="3"/>
  <c r="EE26" i="3"/>
  <c r="ED26" i="3"/>
  <c r="EC26" i="3"/>
  <c r="EB26" i="3"/>
  <c r="EA26" i="3"/>
  <c r="DU26" i="3"/>
  <c r="DT26" i="3"/>
  <c r="DS26" i="3"/>
  <c r="DR26" i="3"/>
  <c r="DQ26" i="3"/>
  <c r="DP26" i="3"/>
  <c r="DO26" i="3"/>
  <c r="DN26" i="3"/>
  <c r="DK26" i="3"/>
  <c r="DJ26" i="3"/>
  <c r="DI26" i="3"/>
  <c r="DH26" i="3"/>
  <c r="DG26" i="3"/>
  <c r="DF26" i="3"/>
  <c r="DE26" i="3"/>
  <c r="DD26" i="3"/>
  <c r="DB26" i="3"/>
  <c r="DA26" i="3"/>
  <c r="CV26" i="3"/>
  <c r="CU26" i="3"/>
  <c r="CT26" i="3"/>
  <c r="CS26" i="3"/>
  <c r="GN26" i="3" s="1"/>
  <c r="CR26" i="3"/>
  <c r="GM26" i="3" s="1"/>
  <c r="CQ26" i="3"/>
  <c r="CP26" i="3"/>
  <c r="CO26" i="3"/>
  <c r="DZ26" i="3" s="1"/>
  <c r="CN26" i="3"/>
  <c r="DY26" i="3" s="1"/>
  <c r="CM26" i="3"/>
  <c r="DX26" i="3" s="1"/>
  <c r="CL26" i="3"/>
  <c r="DW26" i="3" s="1"/>
  <c r="CG26" i="3" a="1"/>
  <c r="CG26" i="3" s="1"/>
  <c r="AW96" i="3"/>
  <c r="AV96" i="3"/>
  <c r="J96" i="3"/>
  <c r="G96" i="3"/>
  <c r="IX25" i="3"/>
  <c r="IT25" i="3"/>
  <c r="IN25" i="3"/>
  <c r="IM25" i="3"/>
  <c r="IL25" i="3"/>
  <c r="HX25" i="3"/>
  <c r="IW25" i="3" s="1"/>
  <c r="HX25" i="3" a="1"/>
  <c r="HW25" i="3" a="1"/>
  <c r="HW25" i="3" s="1"/>
  <c r="IV25" i="3" s="1"/>
  <c r="HV25" i="3"/>
  <c r="IU25" i="3" s="1"/>
  <c r="HV25" i="3" a="1"/>
  <c r="HU25" i="3"/>
  <c r="HU25" i="3" a="1"/>
  <c r="HT25" i="3" a="1"/>
  <c r="HT25" i="3" s="1"/>
  <c r="IS25" i="3" s="1"/>
  <c r="HS25" i="3" a="1"/>
  <c r="HS25" i="3" s="1"/>
  <c r="IR25" i="3" s="1"/>
  <c r="HR25" i="3"/>
  <c r="IQ25" i="3" s="1"/>
  <c r="HR25" i="3" a="1"/>
  <c r="HQ25" i="3" a="1"/>
  <c r="HQ25" i="3" s="1"/>
  <c r="IP25" i="3" s="1"/>
  <c r="HP25" i="3"/>
  <c r="IO25" i="3" s="1"/>
  <c r="HP25" i="3" a="1"/>
  <c r="HL25" i="3"/>
  <c r="HJ25" i="3"/>
  <c r="HH25" i="3"/>
  <c r="HB25" i="3"/>
  <c r="HA25" i="3"/>
  <c r="GZ25" i="3"/>
  <c r="GY25" i="3"/>
  <c r="GX25" i="3"/>
  <c r="GW25" i="3"/>
  <c r="GV25" i="3"/>
  <c r="GU25" i="3"/>
  <c r="GT25" i="3"/>
  <c r="HC25" i="3" s="1"/>
  <c r="GP25" i="3"/>
  <c r="GL25" i="3"/>
  <c r="GI25" i="3"/>
  <c r="GH25" i="3"/>
  <c r="GG25" i="3"/>
  <c r="GF25" i="3"/>
  <c r="GE25" i="3"/>
  <c r="GD25" i="3"/>
  <c r="GC25" i="3"/>
  <c r="GB25" i="3"/>
  <c r="GA25" i="3"/>
  <c r="FZ25" i="3"/>
  <c r="FY25" i="3"/>
  <c r="FX25" i="3"/>
  <c r="FW25" i="3"/>
  <c r="FV25" i="3"/>
  <c r="FU25" i="3"/>
  <c r="FT25" i="3"/>
  <c r="FS25" i="3"/>
  <c r="FR25" i="3"/>
  <c r="FQ25" i="3"/>
  <c r="FJ25" i="3"/>
  <c r="FM25" i="3" s="1"/>
  <c r="FI25" i="3"/>
  <c r="FL25" i="3" s="1"/>
  <c r="FH25" i="3"/>
  <c r="FK25" i="3" s="1"/>
  <c r="FG25" i="3"/>
  <c r="FO25" i="3" s="1"/>
  <c r="FF25" i="3"/>
  <c r="FP25" i="3" s="1"/>
  <c r="FE25" i="3"/>
  <c r="FD25" i="3"/>
  <c r="FC25" i="3"/>
  <c r="FB25" i="3"/>
  <c r="FA25" i="3"/>
  <c r="EZ25" i="3"/>
  <c r="EY25" i="3"/>
  <c r="EX25" i="3"/>
  <c r="EW25" i="3"/>
  <c r="EV25" i="3"/>
  <c r="EU25" i="3"/>
  <c r="ET25" i="3"/>
  <c r="ES25" i="3"/>
  <c r="ER25" i="3"/>
  <c r="EQ25" i="3"/>
  <c r="EP25" i="3"/>
  <c r="EO25" i="3"/>
  <c r="EN25" i="3"/>
  <c r="EM25" i="3"/>
  <c r="EL25" i="3"/>
  <c r="EK25" i="3"/>
  <c r="EJ25" i="3"/>
  <c r="EI25" i="3"/>
  <c r="EH25" i="3"/>
  <c r="EG25" i="3"/>
  <c r="EF25" i="3"/>
  <c r="EE25" i="3"/>
  <c r="ED25" i="3"/>
  <c r="EC25" i="3"/>
  <c r="EB25" i="3"/>
  <c r="EA25" i="3"/>
  <c r="DW25" i="3"/>
  <c r="DV25" i="3"/>
  <c r="DU25" i="3"/>
  <c r="DT25" i="3"/>
  <c r="DS25" i="3"/>
  <c r="DR25" i="3"/>
  <c r="DQ25" i="3"/>
  <c r="DP25" i="3"/>
  <c r="DO25" i="3"/>
  <c r="DN25" i="3"/>
  <c r="DL25" i="3"/>
  <c r="DK25" i="3"/>
  <c r="DJ25" i="3"/>
  <c r="DI25" i="3"/>
  <c r="DH25" i="3"/>
  <c r="DG25" i="3"/>
  <c r="DF25" i="3"/>
  <c r="DE25" i="3"/>
  <c r="DD25" i="3"/>
  <c r="DC25" i="3"/>
  <c r="DB25" i="3"/>
  <c r="DA25" i="3"/>
  <c r="CZ25" i="3"/>
  <c r="CY25" i="3"/>
  <c r="CV25" i="3"/>
  <c r="CU25" i="3"/>
  <c r="CT25" i="3"/>
  <c r="CS25" i="3"/>
  <c r="GN25" i="3" s="1"/>
  <c r="CR25" i="3"/>
  <c r="GM25" i="3" s="1"/>
  <c r="CQ25" i="3"/>
  <c r="CP25" i="3"/>
  <c r="GJ25" i="3" s="1"/>
  <c r="GK25" i="3" s="1"/>
  <c r="CO25" i="3"/>
  <c r="DZ25" i="3" s="1"/>
  <c r="CN25" i="3"/>
  <c r="DY25" i="3" s="1"/>
  <c r="CM25" i="3"/>
  <c r="DX25" i="3" s="1"/>
  <c r="CL25" i="3"/>
  <c r="CK25" i="3"/>
  <c r="CJ25" i="3"/>
  <c r="CI25" i="3"/>
  <c r="CX25" i="3" s="1"/>
  <c r="CG25" i="3"/>
  <c r="CH25" i="3" s="1"/>
  <c r="CW25" i="3" s="1"/>
  <c r="CG25" i="3" a="1"/>
  <c r="AW9" i="3"/>
  <c r="AV9" i="3"/>
  <c r="J9" i="3"/>
  <c r="G9" i="3"/>
  <c r="IQ24" i="3"/>
  <c r="IP24" i="3"/>
  <c r="IL24" i="3"/>
  <c r="HX24" i="3"/>
  <c r="IW24" i="3" s="1"/>
  <c r="HX24" i="3" a="1"/>
  <c r="HW24" i="3"/>
  <c r="IV24" i="3" s="1"/>
  <c r="HW24" i="3" a="1"/>
  <c r="HV24" i="3" a="1"/>
  <c r="HV24" i="3" s="1"/>
  <c r="IU24" i="3" s="1"/>
  <c r="HU24" i="3" a="1"/>
  <c r="HU24" i="3" s="1"/>
  <c r="IT24" i="3" s="1"/>
  <c r="HT24" i="3" a="1"/>
  <c r="HT24" i="3" s="1"/>
  <c r="IS24" i="3" s="1"/>
  <c r="HS24" i="3"/>
  <c r="IR24" i="3" s="1"/>
  <c r="HS24" i="3" a="1"/>
  <c r="HR24" i="3"/>
  <c r="HR24" i="3" a="1"/>
  <c r="HQ24" i="3"/>
  <c r="HQ24" i="3" a="1"/>
  <c r="HP24" i="3" a="1"/>
  <c r="HP24" i="3" s="1"/>
  <c r="IO24" i="3" s="1"/>
  <c r="HL24" i="3"/>
  <c r="HJ24" i="3"/>
  <c r="HH24" i="3"/>
  <c r="HI24" i="3" s="1"/>
  <c r="HB24" i="3"/>
  <c r="HA24" i="3"/>
  <c r="GZ24" i="3"/>
  <c r="GY24" i="3"/>
  <c r="GX24" i="3"/>
  <c r="GW24" i="3"/>
  <c r="GV24" i="3"/>
  <c r="GU24" i="3"/>
  <c r="GT24" i="3"/>
  <c r="GP24" i="3"/>
  <c r="GL24" i="3"/>
  <c r="GK24" i="3"/>
  <c r="GI24" i="3"/>
  <c r="GH24" i="3"/>
  <c r="GG24" i="3"/>
  <c r="GF24" i="3"/>
  <c r="GE24" i="3"/>
  <c r="GD24" i="3"/>
  <c r="GC24" i="3"/>
  <c r="GB24" i="3"/>
  <c r="GA24" i="3"/>
  <c r="FZ24" i="3"/>
  <c r="FY24" i="3"/>
  <c r="FX24" i="3"/>
  <c r="FW24" i="3"/>
  <c r="FV24" i="3"/>
  <c r="FU24" i="3"/>
  <c r="FT24" i="3"/>
  <c r="FS24" i="3"/>
  <c r="FR24" i="3"/>
  <c r="FQ24" i="3"/>
  <c r="FN24" i="3"/>
  <c r="FM24" i="3"/>
  <c r="FL24" i="3"/>
  <c r="FJ24" i="3"/>
  <c r="FI24" i="3"/>
  <c r="FH24" i="3"/>
  <c r="FK24" i="3" s="1"/>
  <c r="FG24" i="3"/>
  <c r="FF24" i="3"/>
  <c r="FP24" i="3" s="1"/>
  <c r="FE24" i="3"/>
  <c r="FO24" i="3" s="1"/>
  <c r="FD24" i="3"/>
  <c r="FC24" i="3"/>
  <c r="FB24" i="3"/>
  <c r="FA24" i="3"/>
  <c r="EZ24" i="3"/>
  <c r="EY24" i="3"/>
  <c r="EX24" i="3"/>
  <c r="EW24" i="3"/>
  <c r="EV24" i="3"/>
  <c r="EU24" i="3"/>
  <c r="ET24" i="3"/>
  <c r="ES24" i="3"/>
  <c r="ER24" i="3"/>
  <c r="EQ24" i="3"/>
  <c r="EP24" i="3"/>
  <c r="EO24" i="3"/>
  <c r="EN24" i="3"/>
  <c r="EM24" i="3"/>
  <c r="EL24" i="3"/>
  <c r="EK24" i="3"/>
  <c r="EJ24" i="3"/>
  <c r="EI24" i="3"/>
  <c r="EH24" i="3"/>
  <c r="EG24" i="3"/>
  <c r="EF24" i="3"/>
  <c r="EE24" i="3"/>
  <c r="ED24" i="3"/>
  <c r="EC24" i="3"/>
  <c r="EB24" i="3"/>
  <c r="EA24" i="3"/>
  <c r="DZ24" i="3"/>
  <c r="DY24" i="3"/>
  <c r="DV24" i="3"/>
  <c r="DU24" i="3"/>
  <c r="DT24" i="3"/>
  <c r="DS24" i="3"/>
  <c r="DR24" i="3"/>
  <c r="DQ24" i="3"/>
  <c r="DP24" i="3"/>
  <c r="DO24" i="3"/>
  <c r="DN24" i="3"/>
  <c r="DK24" i="3"/>
  <c r="DJ24" i="3"/>
  <c r="DI24" i="3"/>
  <c r="DH24" i="3"/>
  <c r="DG24" i="3"/>
  <c r="DF24" i="3"/>
  <c r="DE24" i="3"/>
  <c r="DD24" i="3"/>
  <c r="DC24" i="3"/>
  <c r="DB24" i="3"/>
  <c r="DA24" i="3"/>
  <c r="CV24" i="3"/>
  <c r="CU24" i="3"/>
  <c r="CT24" i="3"/>
  <c r="CS24" i="3"/>
  <c r="GN24" i="3" s="1"/>
  <c r="CR24" i="3"/>
  <c r="GM24" i="3" s="1"/>
  <c r="CQ24" i="3"/>
  <c r="CP24" i="3"/>
  <c r="GJ24" i="3" s="1"/>
  <c r="CO24" i="3"/>
  <c r="CN24" i="3"/>
  <c r="CM24" i="3"/>
  <c r="DX24" i="3" s="1"/>
  <c r="CL24" i="3"/>
  <c r="DW24" i="3" s="1"/>
  <c r="CG24" i="3" a="1"/>
  <c r="CG24" i="3" s="1"/>
  <c r="AW213" i="3"/>
  <c r="AV213" i="3"/>
  <c r="AX213" i="3" s="1"/>
  <c r="J213" i="3"/>
  <c r="G213" i="3"/>
  <c r="IR23" i="3"/>
  <c r="IQ23" i="3"/>
  <c r="IL23" i="3"/>
  <c r="HX23" i="3" a="1"/>
  <c r="HX23" i="3" s="1"/>
  <c r="IW23" i="3" s="1"/>
  <c r="HW23" i="3" a="1"/>
  <c r="HW23" i="3" s="1"/>
  <c r="IV23" i="3" s="1"/>
  <c r="HV23" i="3" a="1"/>
  <c r="HV23" i="3" s="1"/>
  <c r="IU23" i="3" s="1"/>
  <c r="HU23" i="3" a="1"/>
  <c r="HU23" i="3" s="1"/>
  <c r="IT23" i="3" s="1"/>
  <c r="HT23" i="3" a="1"/>
  <c r="HT23" i="3" s="1"/>
  <c r="IS23" i="3" s="1"/>
  <c r="HS23" i="3" a="1"/>
  <c r="HS23" i="3" s="1"/>
  <c r="HR23" i="3" a="1"/>
  <c r="HR23" i="3" s="1"/>
  <c r="HQ23" i="3" a="1"/>
  <c r="HQ23" i="3" s="1"/>
  <c r="IP23" i="3" s="1"/>
  <c r="HP23" i="3"/>
  <c r="IO23" i="3" s="1"/>
  <c r="HP23" i="3" a="1"/>
  <c r="HL23" i="3"/>
  <c r="HJ23" i="3"/>
  <c r="HH23" i="3"/>
  <c r="HB23" i="3"/>
  <c r="HA23" i="3"/>
  <c r="GZ23" i="3"/>
  <c r="GY23" i="3"/>
  <c r="GX23" i="3"/>
  <c r="GW23" i="3"/>
  <c r="GV23" i="3"/>
  <c r="GU23" i="3"/>
  <c r="GT23" i="3"/>
  <c r="GP23" i="3"/>
  <c r="GI23" i="3"/>
  <c r="GH23" i="3"/>
  <c r="GG23" i="3"/>
  <c r="GF23" i="3"/>
  <c r="GE23" i="3"/>
  <c r="GD23" i="3"/>
  <c r="GC23" i="3"/>
  <c r="GB23" i="3"/>
  <c r="GA23" i="3"/>
  <c r="FZ23" i="3"/>
  <c r="FY23" i="3"/>
  <c r="FX23" i="3"/>
  <c r="FW23" i="3"/>
  <c r="FV23" i="3"/>
  <c r="FU23" i="3"/>
  <c r="FT23" i="3"/>
  <c r="FS23" i="3"/>
  <c r="FR23" i="3"/>
  <c r="FQ23" i="3"/>
  <c r="FO23" i="3"/>
  <c r="FN23" i="3"/>
  <c r="FM23" i="3"/>
  <c r="FL23" i="3"/>
  <c r="FK23" i="3"/>
  <c r="FJ23" i="3"/>
  <c r="FI23" i="3"/>
  <c r="FH23" i="3"/>
  <c r="FG23" i="3"/>
  <c r="FF23" i="3"/>
  <c r="FP23" i="3" s="1"/>
  <c r="FE23" i="3"/>
  <c r="FD23" i="3"/>
  <c r="FC23" i="3"/>
  <c r="FB23" i="3"/>
  <c r="FA23" i="3"/>
  <c r="EZ23" i="3"/>
  <c r="EY23" i="3"/>
  <c r="EX23" i="3"/>
  <c r="EW23" i="3"/>
  <c r="EV23" i="3"/>
  <c r="EU23" i="3"/>
  <c r="ET23" i="3"/>
  <c r="ES23" i="3"/>
  <c r="ER23" i="3"/>
  <c r="EQ23" i="3"/>
  <c r="EP23" i="3"/>
  <c r="EO23" i="3"/>
  <c r="EN23" i="3"/>
  <c r="EM23" i="3"/>
  <c r="EL23" i="3"/>
  <c r="EK23" i="3"/>
  <c r="EJ23" i="3"/>
  <c r="EI23" i="3"/>
  <c r="EH23" i="3"/>
  <c r="EG23" i="3"/>
  <c r="EF23" i="3"/>
  <c r="EE23" i="3"/>
  <c r="ED23" i="3"/>
  <c r="EC23" i="3"/>
  <c r="EB23" i="3"/>
  <c r="EA23" i="3"/>
  <c r="DY23" i="3"/>
  <c r="DW23" i="3"/>
  <c r="DV23" i="3"/>
  <c r="DU23" i="3"/>
  <c r="DT23" i="3"/>
  <c r="DS23" i="3"/>
  <c r="DR23" i="3"/>
  <c r="DQ23" i="3"/>
  <c r="DP23" i="3"/>
  <c r="DO23" i="3"/>
  <c r="DN23" i="3"/>
  <c r="DK23" i="3"/>
  <c r="DJ23" i="3"/>
  <c r="DI23" i="3"/>
  <c r="DH23" i="3"/>
  <c r="DG23" i="3"/>
  <c r="DF23" i="3"/>
  <c r="DE23" i="3"/>
  <c r="DD23" i="3"/>
  <c r="DC23" i="3"/>
  <c r="DB23" i="3"/>
  <c r="DA23" i="3"/>
  <c r="CV23" i="3"/>
  <c r="CU23" i="3"/>
  <c r="CT23" i="3"/>
  <c r="CS23" i="3"/>
  <c r="GN23" i="3" s="1"/>
  <c r="CR23" i="3"/>
  <c r="GM23" i="3" s="1"/>
  <c r="CQ23" i="3"/>
  <c r="GL23" i="3" s="1"/>
  <c r="CP23" i="3"/>
  <c r="GJ23" i="3" s="1"/>
  <c r="GK23" i="3" s="1"/>
  <c r="CO23" i="3"/>
  <c r="DZ23" i="3" s="1"/>
  <c r="CN23" i="3"/>
  <c r="CM23" i="3"/>
  <c r="DX23" i="3" s="1"/>
  <c r="CL23" i="3"/>
  <c r="CG23" i="3"/>
  <c r="CG23" i="3" a="1"/>
  <c r="AW212" i="3"/>
  <c r="AV212" i="3"/>
  <c r="J212" i="3"/>
  <c r="HI23" i="3" s="1"/>
  <c r="G212" i="3"/>
  <c r="IS22" i="3"/>
  <c r="IR22" i="3"/>
  <c r="IQ22" i="3"/>
  <c r="IO22" i="3"/>
  <c r="IL22" i="3"/>
  <c r="HX22" i="3"/>
  <c r="IW22" i="3" s="1"/>
  <c r="HX22" i="3" a="1"/>
  <c r="HW22" i="3" a="1"/>
  <c r="HW22" i="3" s="1"/>
  <c r="IV22" i="3" s="1"/>
  <c r="HV22" i="3" a="1"/>
  <c r="HV22" i="3" s="1"/>
  <c r="IU22" i="3" s="1"/>
  <c r="HU22" i="3" a="1"/>
  <c r="HU22" i="3" s="1"/>
  <c r="IT22" i="3" s="1"/>
  <c r="HT22" i="3"/>
  <c r="HT22" i="3" a="1"/>
  <c r="HS22" i="3"/>
  <c r="HS22" i="3" a="1"/>
  <c r="HR22" i="3"/>
  <c r="HR22" i="3" a="1"/>
  <c r="HQ22" i="3" a="1"/>
  <c r="HQ22" i="3" s="1"/>
  <c r="IP22" i="3" s="1"/>
  <c r="HP22" i="3" a="1"/>
  <c r="HP22" i="3" s="1"/>
  <c r="HL22" i="3"/>
  <c r="HJ22" i="3"/>
  <c r="HH22" i="3"/>
  <c r="HC22" i="3"/>
  <c r="HB22" i="3"/>
  <c r="HA22" i="3"/>
  <c r="GZ22" i="3"/>
  <c r="GY22" i="3"/>
  <c r="GX22" i="3"/>
  <c r="GW22" i="3"/>
  <c r="GV22" i="3"/>
  <c r="GU22" i="3"/>
  <c r="GT22" i="3"/>
  <c r="GP22" i="3"/>
  <c r="GM22" i="3"/>
  <c r="GJ22" i="3"/>
  <c r="GK22" i="3" s="1"/>
  <c r="GI22" i="3"/>
  <c r="GH22" i="3"/>
  <c r="GG22" i="3"/>
  <c r="GF22" i="3"/>
  <c r="GE22" i="3"/>
  <c r="GD22" i="3"/>
  <c r="GC22" i="3"/>
  <c r="GB22" i="3"/>
  <c r="GA22" i="3"/>
  <c r="FZ22" i="3"/>
  <c r="FY22" i="3"/>
  <c r="FX22" i="3"/>
  <c r="FW22" i="3"/>
  <c r="FV22" i="3"/>
  <c r="FU22" i="3"/>
  <c r="FT22" i="3"/>
  <c r="FS22" i="3"/>
  <c r="FR22" i="3"/>
  <c r="FQ22" i="3"/>
  <c r="FP22" i="3"/>
  <c r="FO22" i="3"/>
  <c r="FN22" i="3"/>
  <c r="FM22" i="3"/>
  <c r="FL22" i="3"/>
  <c r="FK22" i="3"/>
  <c r="FJ22" i="3"/>
  <c r="FI22" i="3"/>
  <c r="FH22" i="3"/>
  <c r="FG22" i="3"/>
  <c r="FF22" i="3"/>
  <c r="FE22" i="3"/>
  <c r="FD22" i="3"/>
  <c r="FC22" i="3"/>
  <c r="FB22" i="3"/>
  <c r="FA22" i="3"/>
  <c r="EZ22" i="3"/>
  <c r="EY22" i="3"/>
  <c r="EX22" i="3"/>
  <c r="EW22" i="3"/>
  <c r="EV22" i="3"/>
  <c r="EU22" i="3"/>
  <c r="ET22" i="3"/>
  <c r="ES22" i="3"/>
  <c r="ER22" i="3"/>
  <c r="EQ22" i="3"/>
  <c r="EP22" i="3"/>
  <c r="EO22" i="3"/>
  <c r="EN22" i="3"/>
  <c r="EM22" i="3"/>
  <c r="EL22" i="3"/>
  <c r="EK22" i="3"/>
  <c r="EJ22" i="3"/>
  <c r="EI22" i="3"/>
  <c r="EH22" i="3"/>
  <c r="EG22" i="3"/>
  <c r="EF22" i="3"/>
  <c r="EE22" i="3"/>
  <c r="ED22" i="3"/>
  <c r="EC22" i="3"/>
  <c r="EB22" i="3"/>
  <c r="EA22" i="3"/>
  <c r="DZ22" i="3"/>
  <c r="DW22" i="3"/>
  <c r="DV22" i="3"/>
  <c r="DU22" i="3"/>
  <c r="DT22" i="3"/>
  <c r="DS22" i="3"/>
  <c r="DR22" i="3"/>
  <c r="DQ22" i="3"/>
  <c r="DP22" i="3"/>
  <c r="DO22" i="3"/>
  <c r="DN22" i="3"/>
  <c r="DK22" i="3"/>
  <c r="DJ22" i="3"/>
  <c r="DI22" i="3"/>
  <c r="DH22" i="3"/>
  <c r="DG22" i="3"/>
  <c r="DF22" i="3"/>
  <c r="DE22" i="3"/>
  <c r="DD22" i="3"/>
  <c r="DC22" i="3"/>
  <c r="DB22" i="3"/>
  <c r="DA22" i="3"/>
  <c r="CV22" i="3"/>
  <c r="CU22" i="3"/>
  <c r="CT22" i="3"/>
  <c r="CS22" i="3"/>
  <c r="GN22" i="3" s="1"/>
  <c r="CR22" i="3"/>
  <c r="CQ22" i="3"/>
  <c r="GL22" i="3" s="1"/>
  <c r="CP22" i="3"/>
  <c r="CO22" i="3"/>
  <c r="CN22" i="3"/>
  <c r="DY22" i="3" s="1"/>
  <c r="CM22" i="3"/>
  <c r="DX22" i="3" s="1"/>
  <c r="CL22" i="3"/>
  <c r="CG22" i="3"/>
  <c r="CG22" i="3" a="1"/>
  <c r="AW211" i="3"/>
  <c r="AV211" i="3"/>
  <c r="J211" i="3"/>
  <c r="HI22" i="3" s="1"/>
  <c r="G211" i="3"/>
  <c r="IL21" i="3"/>
  <c r="HX21" i="3" a="1"/>
  <c r="HX21" i="3" s="1"/>
  <c r="IW21" i="3" s="1"/>
  <c r="HW21" i="3" a="1"/>
  <c r="HW21" i="3" s="1"/>
  <c r="IV21" i="3" s="1"/>
  <c r="HV21" i="3" a="1"/>
  <c r="HV21" i="3" s="1"/>
  <c r="IU21" i="3" s="1"/>
  <c r="HU21" i="3" a="1"/>
  <c r="HU21" i="3" s="1"/>
  <c r="IT21" i="3" s="1"/>
  <c r="HT21" i="3" a="1"/>
  <c r="HT21" i="3" s="1"/>
  <c r="IS21" i="3" s="1"/>
  <c r="HS21" i="3" a="1"/>
  <c r="HS21" i="3" s="1"/>
  <c r="IR21" i="3" s="1"/>
  <c r="HR21" i="3" a="1"/>
  <c r="HR21" i="3" s="1"/>
  <c r="IQ21" i="3" s="1"/>
  <c r="HQ21" i="3"/>
  <c r="IP21" i="3" s="1"/>
  <c r="HQ21" i="3" a="1"/>
  <c r="HP21" i="3" a="1"/>
  <c r="HP21" i="3" s="1"/>
  <c r="IO21" i="3" s="1"/>
  <c r="HL21" i="3"/>
  <c r="HJ21" i="3"/>
  <c r="HH21" i="3"/>
  <c r="HB21" i="3"/>
  <c r="HA21" i="3"/>
  <c r="GZ21" i="3"/>
  <c r="GY21" i="3"/>
  <c r="GX21" i="3"/>
  <c r="GW21" i="3"/>
  <c r="GV21" i="3"/>
  <c r="GU21" i="3"/>
  <c r="GT21" i="3"/>
  <c r="GP21" i="3"/>
  <c r="GM21" i="3"/>
  <c r="GI21" i="3"/>
  <c r="GH21" i="3"/>
  <c r="GG21" i="3"/>
  <c r="GF21" i="3"/>
  <c r="GE21" i="3"/>
  <c r="GD21" i="3"/>
  <c r="GC21" i="3"/>
  <c r="GB21" i="3"/>
  <c r="GA21" i="3"/>
  <c r="FZ21" i="3"/>
  <c r="FY21" i="3"/>
  <c r="FX21" i="3"/>
  <c r="FW21" i="3"/>
  <c r="FV21" i="3"/>
  <c r="FU21" i="3"/>
  <c r="FT21" i="3"/>
  <c r="FS21" i="3"/>
  <c r="FR21" i="3"/>
  <c r="FQ21" i="3"/>
  <c r="FP21" i="3"/>
  <c r="FO21" i="3"/>
  <c r="FN21" i="3"/>
  <c r="FM21" i="3"/>
  <c r="FL21" i="3"/>
  <c r="FK21" i="3"/>
  <c r="FJ21" i="3"/>
  <c r="FI21" i="3"/>
  <c r="FH21" i="3"/>
  <c r="FG21" i="3"/>
  <c r="FF21" i="3"/>
  <c r="FE21" i="3"/>
  <c r="FD21" i="3"/>
  <c r="FC21" i="3"/>
  <c r="FB21" i="3"/>
  <c r="FA21" i="3"/>
  <c r="EZ21" i="3"/>
  <c r="EY21" i="3"/>
  <c r="EX21" i="3"/>
  <c r="EW21" i="3"/>
  <c r="EV21" i="3"/>
  <c r="EU21" i="3"/>
  <c r="ET21" i="3"/>
  <c r="ES21" i="3"/>
  <c r="ER21" i="3"/>
  <c r="EQ21" i="3"/>
  <c r="EP21" i="3"/>
  <c r="EO21" i="3"/>
  <c r="EN21" i="3"/>
  <c r="EM21" i="3"/>
  <c r="EL21" i="3"/>
  <c r="EK21" i="3"/>
  <c r="EJ21" i="3"/>
  <c r="EI21" i="3"/>
  <c r="EH21" i="3"/>
  <c r="EG21" i="3"/>
  <c r="EF21" i="3"/>
  <c r="EE21" i="3"/>
  <c r="ED21" i="3"/>
  <c r="EC21" i="3"/>
  <c r="EB21" i="3"/>
  <c r="EA21" i="3"/>
  <c r="DY21" i="3"/>
  <c r="DX21" i="3"/>
  <c r="DV21" i="3"/>
  <c r="DU21" i="3"/>
  <c r="DT21" i="3"/>
  <c r="DS21" i="3"/>
  <c r="DR21" i="3"/>
  <c r="DQ21" i="3"/>
  <c r="DP21" i="3"/>
  <c r="DO21" i="3"/>
  <c r="DN21" i="3"/>
  <c r="DK21" i="3"/>
  <c r="DJ21" i="3"/>
  <c r="DI21" i="3"/>
  <c r="DH21" i="3"/>
  <c r="DG21" i="3"/>
  <c r="DF21" i="3"/>
  <c r="DE21" i="3"/>
  <c r="DD21" i="3"/>
  <c r="DC21" i="3"/>
  <c r="DB21" i="3"/>
  <c r="DA21" i="3"/>
  <c r="CV21" i="3"/>
  <c r="CU21" i="3"/>
  <c r="CT21" i="3"/>
  <c r="CS21" i="3"/>
  <c r="GN21" i="3" s="1"/>
  <c r="CR21" i="3"/>
  <c r="CQ21" i="3"/>
  <c r="GL21" i="3" s="1"/>
  <c r="CP21" i="3"/>
  <c r="GJ21" i="3" s="1"/>
  <c r="GK21" i="3" s="1"/>
  <c r="CO21" i="3"/>
  <c r="DZ21" i="3" s="1"/>
  <c r="CN21" i="3"/>
  <c r="CM21" i="3"/>
  <c r="CL21" i="3"/>
  <c r="DW21" i="3" s="1"/>
  <c r="CK21" i="3"/>
  <c r="CZ21" i="3" s="1"/>
  <c r="CJ21" i="3"/>
  <c r="CY21" i="3" s="1"/>
  <c r="CI21" i="3"/>
  <c r="CX21" i="3" s="1"/>
  <c r="CG21" i="3"/>
  <c r="CG21" i="3" a="1"/>
  <c r="AW210" i="3"/>
  <c r="AV210" i="3"/>
  <c r="AX210" i="3" s="1"/>
  <c r="J210" i="3"/>
  <c r="HI21" i="3" s="1"/>
  <c r="G210" i="3"/>
  <c r="IW20" i="3"/>
  <c r="IT20" i="3"/>
  <c r="IS20" i="3"/>
  <c r="IR20" i="3"/>
  <c r="IL20" i="3"/>
  <c r="HX20" i="3"/>
  <c r="HX20" i="3" a="1"/>
  <c r="HW20" i="3" a="1"/>
  <c r="HW20" i="3" s="1"/>
  <c r="IV20" i="3" s="1"/>
  <c r="HV20" i="3"/>
  <c r="IU20" i="3" s="1"/>
  <c r="HV20" i="3" a="1"/>
  <c r="HU20" i="3"/>
  <c r="HU20" i="3" a="1"/>
  <c r="HT20" i="3"/>
  <c r="HT20" i="3" a="1"/>
  <c r="HS20" i="3"/>
  <c r="HS20" i="3" a="1"/>
  <c r="HR20" i="3"/>
  <c r="IQ20" i="3" s="1"/>
  <c r="HR20" i="3" a="1"/>
  <c r="HQ20" i="3" a="1"/>
  <c r="HQ20" i="3" s="1"/>
  <c r="IP20" i="3" s="1"/>
  <c r="HP20" i="3"/>
  <c r="IO20" i="3" s="1"/>
  <c r="HP20" i="3" a="1"/>
  <c r="HL20" i="3"/>
  <c r="HJ20" i="3"/>
  <c r="HH20" i="3"/>
  <c r="HB20" i="3"/>
  <c r="HA20" i="3"/>
  <c r="GZ20" i="3"/>
  <c r="GY20" i="3"/>
  <c r="HC20" i="3" s="1"/>
  <c r="GX20" i="3"/>
  <c r="GW20" i="3"/>
  <c r="GV20" i="3"/>
  <c r="GU20" i="3"/>
  <c r="GT20" i="3"/>
  <c r="GP20" i="3"/>
  <c r="GN20" i="3"/>
  <c r="GM20" i="3"/>
  <c r="GI20" i="3"/>
  <c r="GH20" i="3"/>
  <c r="GG20" i="3"/>
  <c r="GF20" i="3"/>
  <c r="GE20" i="3"/>
  <c r="GD20" i="3"/>
  <c r="GC20" i="3"/>
  <c r="GB20" i="3"/>
  <c r="GA20" i="3"/>
  <c r="FZ20" i="3"/>
  <c r="FY20" i="3"/>
  <c r="FX20" i="3"/>
  <c r="FW20" i="3"/>
  <c r="FV20" i="3"/>
  <c r="FU20" i="3"/>
  <c r="FT20" i="3"/>
  <c r="FS20" i="3"/>
  <c r="FR20" i="3"/>
  <c r="FQ20" i="3"/>
  <c r="FP20" i="3"/>
  <c r="FN20" i="3"/>
  <c r="FM20" i="3"/>
  <c r="FL20" i="3"/>
  <c r="FJ20" i="3"/>
  <c r="FI20" i="3"/>
  <c r="FH20" i="3"/>
  <c r="FK20" i="3" s="1"/>
  <c r="FG20" i="3"/>
  <c r="FF20" i="3"/>
  <c r="FE20" i="3"/>
  <c r="FO20" i="3" s="1"/>
  <c r="FD20" i="3"/>
  <c r="FC20" i="3"/>
  <c r="FB20" i="3"/>
  <c r="FA20" i="3"/>
  <c r="EZ20" i="3"/>
  <c r="EY20" i="3"/>
  <c r="EX20" i="3"/>
  <c r="EW20" i="3"/>
  <c r="EV20" i="3"/>
  <c r="EU20" i="3"/>
  <c r="ET20" i="3"/>
  <c r="ES20" i="3"/>
  <c r="ER20" i="3"/>
  <c r="EQ20" i="3"/>
  <c r="EP20" i="3"/>
  <c r="EO20" i="3"/>
  <c r="EN20" i="3"/>
  <c r="EM20" i="3"/>
  <c r="EL20" i="3"/>
  <c r="EK20" i="3"/>
  <c r="EJ20" i="3"/>
  <c r="EI20" i="3"/>
  <c r="EH20" i="3"/>
  <c r="EG20" i="3"/>
  <c r="EF20" i="3"/>
  <c r="EE20" i="3"/>
  <c r="ED20" i="3"/>
  <c r="EC20" i="3"/>
  <c r="EB20" i="3"/>
  <c r="EA20" i="3"/>
  <c r="DY20" i="3"/>
  <c r="DV20" i="3"/>
  <c r="DU20" i="3"/>
  <c r="DT20" i="3"/>
  <c r="DS20" i="3"/>
  <c r="DR20" i="3"/>
  <c r="DQ20" i="3"/>
  <c r="DP20" i="3"/>
  <c r="DO20" i="3"/>
  <c r="DN20" i="3"/>
  <c r="DK20" i="3"/>
  <c r="DJ20" i="3"/>
  <c r="DI20" i="3"/>
  <c r="DH20" i="3"/>
  <c r="DG20" i="3"/>
  <c r="DF20" i="3"/>
  <c r="DE20" i="3"/>
  <c r="DD20" i="3"/>
  <c r="DC20" i="3"/>
  <c r="DB20" i="3"/>
  <c r="DA20" i="3"/>
  <c r="CY20" i="3"/>
  <c r="CV20" i="3"/>
  <c r="CU20" i="3"/>
  <c r="CT20" i="3"/>
  <c r="CS20" i="3"/>
  <c r="CR20" i="3"/>
  <c r="CQ20" i="3"/>
  <c r="GL20" i="3" s="1"/>
  <c r="CP20" i="3"/>
  <c r="GJ20" i="3" s="1"/>
  <c r="GK20" i="3" s="1"/>
  <c r="CO20" i="3"/>
  <c r="DZ20" i="3" s="1"/>
  <c r="CN20" i="3"/>
  <c r="CM20" i="3"/>
  <c r="DX20" i="3" s="1"/>
  <c r="CL20" i="3"/>
  <c r="DW20" i="3" s="1"/>
  <c r="CK20" i="3"/>
  <c r="CZ20" i="3" s="1"/>
  <c r="CJ20" i="3"/>
  <c r="CI20" i="3"/>
  <c r="CX20" i="3" s="1"/>
  <c r="CH20" i="3"/>
  <c r="CW20" i="3" s="1"/>
  <c r="CG20" i="3"/>
  <c r="CG20" i="3" a="1"/>
  <c r="AW209" i="3"/>
  <c r="AV209" i="3"/>
  <c r="J209" i="3"/>
  <c r="HI20" i="3" s="1"/>
  <c r="G209" i="3"/>
  <c r="IT19" i="3"/>
  <c r="IS19" i="3"/>
  <c r="IL19" i="3"/>
  <c r="HX19" i="3" a="1"/>
  <c r="HX19" i="3" s="1"/>
  <c r="IW19" i="3" s="1"/>
  <c r="HW19" i="3" a="1"/>
  <c r="HW19" i="3" s="1"/>
  <c r="IV19" i="3" s="1"/>
  <c r="HV19" i="3" a="1"/>
  <c r="HV19" i="3" s="1"/>
  <c r="IU19" i="3" s="1"/>
  <c r="HU19" i="3" a="1"/>
  <c r="HU19" i="3" s="1"/>
  <c r="HT19" i="3" a="1"/>
  <c r="HT19" i="3" s="1"/>
  <c r="HS19" i="3" a="1"/>
  <c r="HS19" i="3" s="1"/>
  <c r="IR19" i="3" s="1"/>
  <c r="HR19" i="3"/>
  <c r="IQ19" i="3" s="1"/>
  <c r="HR19" i="3" a="1"/>
  <c r="HQ19" i="3"/>
  <c r="IP19" i="3" s="1"/>
  <c r="HQ19" i="3" a="1"/>
  <c r="HP19" i="3"/>
  <c r="IO19" i="3" s="1"/>
  <c r="HP19" i="3" a="1"/>
  <c r="HL19" i="3"/>
  <c r="HJ19" i="3"/>
  <c r="HH19" i="3"/>
  <c r="HB19" i="3"/>
  <c r="HA19" i="3"/>
  <c r="GZ19" i="3"/>
  <c r="GY19" i="3"/>
  <c r="GX19" i="3"/>
  <c r="GW19" i="3"/>
  <c r="GV19" i="3"/>
  <c r="GU19" i="3"/>
  <c r="GT19" i="3"/>
  <c r="HC19" i="3" s="1"/>
  <c r="GP19" i="3"/>
  <c r="GN19" i="3"/>
  <c r="GM19" i="3"/>
  <c r="GL19" i="3"/>
  <c r="GI19" i="3"/>
  <c r="GH19" i="3"/>
  <c r="GG19" i="3"/>
  <c r="GF19" i="3"/>
  <c r="GE19" i="3"/>
  <c r="GD19" i="3"/>
  <c r="GC19" i="3"/>
  <c r="GB19" i="3"/>
  <c r="GA19" i="3"/>
  <c r="FZ19" i="3"/>
  <c r="FY19" i="3"/>
  <c r="FX19" i="3"/>
  <c r="FW19" i="3"/>
  <c r="FV19" i="3"/>
  <c r="FU19" i="3"/>
  <c r="FT19" i="3"/>
  <c r="FS19" i="3"/>
  <c r="FR19" i="3"/>
  <c r="FQ19" i="3"/>
  <c r="FP19" i="3"/>
  <c r="FO19" i="3"/>
  <c r="FN19" i="3"/>
  <c r="FJ19" i="3"/>
  <c r="FI19" i="3"/>
  <c r="FH19" i="3"/>
  <c r="FG19" i="3"/>
  <c r="FF19" i="3"/>
  <c r="FK19" i="3" s="1"/>
  <c r="FE19" i="3"/>
  <c r="FD19" i="3"/>
  <c r="FC19" i="3"/>
  <c r="FB19" i="3"/>
  <c r="FA19" i="3"/>
  <c r="EZ19" i="3"/>
  <c r="EY19" i="3"/>
  <c r="EX19" i="3"/>
  <c r="EW19" i="3"/>
  <c r="EV19" i="3"/>
  <c r="EU19" i="3"/>
  <c r="ET19" i="3"/>
  <c r="ES19" i="3"/>
  <c r="ER19" i="3"/>
  <c r="EQ19" i="3"/>
  <c r="EP19" i="3"/>
  <c r="EO19" i="3"/>
  <c r="EN19" i="3"/>
  <c r="EM19" i="3"/>
  <c r="EL19" i="3"/>
  <c r="EK19" i="3"/>
  <c r="EJ19" i="3"/>
  <c r="EI19" i="3"/>
  <c r="EH19" i="3"/>
  <c r="EG19" i="3"/>
  <c r="EF19" i="3"/>
  <c r="EE19" i="3"/>
  <c r="ED19" i="3"/>
  <c r="EC19" i="3"/>
  <c r="EB19" i="3"/>
  <c r="EA19" i="3"/>
  <c r="DV19" i="3"/>
  <c r="DU19" i="3"/>
  <c r="DT19" i="3"/>
  <c r="DS19" i="3"/>
  <c r="DR19" i="3"/>
  <c r="DQ19" i="3"/>
  <c r="DP19" i="3"/>
  <c r="DO19" i="3"/>
  <c r="DN19" i="3"/>
  <c r="DK19" i="3"/>
  <c r="DJ19" i="3"/>
  <c r="DI19" i="3"/>
  <c r="DH19" i="3"/>
  <c r="DG19" i="3"/>
  <c r="DF19" i="3"/>
  <c r="DE19" i="3"/>
  <c r="DD19" i="3"/>
  <c r="DC19" i="3"/>
  <c r="DB19" i="3"/>
  <c r="DA19" i="3"/>
  <c r="CV19" i="3"/>
  <c r="CU19" i="3"/>
  <c r="CT19" i="3"/>
  <c r="CS19" i="3"/>
  <c r="CR19" i="3"/>
  <c r="CQ19" i="3"/>
  <c r="CP19" i="3"/>
  <c r="GJ19" i="3" s="1"/>
  <c r="GK19" i="3" s="1"/>
  <c r="CO19" i="3"/>
  <c r="DZ19" i="3" s="1"/>
  <c r="CN19" i="3"/>
  <c r="DY19" i="3" s="1"/>
  <c r="CM19" i="3"/>
  <c r="DX19" i="3" s="1"/>
  <c r="CL19" i="3"/>
  <c r="DW19" i="3" s="1"/>
  <c r="CG19" i="3" a="1"/>
  <c r="CG19" i="3" s="1"/>
  <c r="AW208" i="3"/>
  <c r="AV208" i="3"/>
  <c r="J208" i="3"/>
  <c r="G208" i="3"/>
  <c r="IS18" i="3"/>
  <c r="IM18" i="3"/>
  <c r="HX18" i="3"/>
  <c r="IW18" i="3" s="1"/>
  <c r="HX18" i="3" a="1"/>
  <c r="HW18" i="3" a="1"/>
  <c r="HW18" i="3" s="1"/>
  <c r="IV18" i="3" s="1"/>
  <c r="HV18" i="3"/>
  <c r="IU18" i="3" s="1"/>
  <c r="HV18" i="3" a="1"/>
  <c r="HU18" i="3" a="1"/>
  <c r="HU18" i="3" s="1"/>
  <c r="IT18" i="3" s="1"/>
  <c r="HT18" i="3" a="1"/>
  <c r="HT18" i="3" s="1"/>
  <c r="HS18" i="3" a="1"/>
  <c r="HS18" i="3" s="1"/>
  <c r="IR18" i="3" s="1"/>
  <c r="HR18" i="3" a="1"/>
  <c r="HR18" i="3" s="1"/>
  <c r="IQ18" i="3" s="1"/>
  <c r="HQ18" i="3"/>
  <c r="IP18" i="3" s="1"/>
  <c r="HQ18" i="3" a="1"/>
  <c r="HP18" i="3" a="1"/>
  <c r="HP18" i="3" s="1"/>
  <c r="IO18" i="3" s="1"/>
  <c r="HL18" i="3"/>
  <c r="HJ18" i="3"/>
  <c r="HH18" i="3"/>
  <c r="HB18" i="3"/>
  <c r="HA18" i="3"/>
  <c r="GZ18" i="3"/>
  <c r="HC18" i="3" s="1"/>
  <c r="GY18" i="3"/>
  <c r="GX18" i="3"/>
  <c r="GW18" i="3"/>
  <c r="GV18" i="3"/>
  <c r="GU18" i="3"/>
  <c r="GT18" i="3"/>
  <c r="GP18" i="3"/>
  <c r="GL18" i="3"/>
  <c r="GK18" i="3"/>
  <c r="GI18" i="3"/>
  <c r="GH18" i="3"/>
  <c r="GG18" i="3"/>
  <c r="GF18" i="3"/>
  <c r="GE18" i="3"/>
  <c r="GB18" i="3"/>
  <c r="GA18" i="3"/>
  <c r="FZ18" i="3"/>
  <c r="FY18" i="3"/>
  <c r="FW18" i="3"/>
  <c r="FV18" i="3"/>
  <c r="FU18" i="3"/>
  <c r="FT18" i="3"/>
  <c r="FS18" i="3"/>
  <c r="FR18" i="3"/>
  <c r="FQ18" i="3"/>
  <c r="FP18" i="3"/>
  <c r="FO18" i="3"/>
  <c r="FN18" i="3"/>
  <c r="FL18" i="3"/>
  <c r="FK18" i="3"/>
  <c r="FJ18" i="3"/>
  <c r="FM18" i="3" s="1"/>
  <c r="FI18" i="3"/>
  <c r="FH18" i="3"/>
  <c r="FG18" i="3"/>
  <c r="FF18" i="3"/>
  <c r="FE18" i="3"/>
  <c r="FD18" i="3"/>
  <c r="FB18" i="3"/>
  <c r="FA18" i="3"/>
  <c r="EZ18" i="3"/>
  <c r="EY18" i="3"/>
  <c r="EX18" i="3"/>
  <c r="EW18" i="3"/>
  <c r="EV18" i="3"/>
  <c r="EU18" i="3"/>
  <c r="ET18" i="3"/>
  <c r="ES18" i="3"/>
  <c r="ER18" i="3"/>
  <c r="EQ18" i="3"/>
  <c r="EP18" i="3"/>
  <c r="EO18" i="3"/>
  <c r="EN18" i="3"/>
  <c r="EM18" i="3"/>
  <c r="EL18" i="3"/>
  <c r="EK18" i="3"/>
  <c r="EJ18" i="3"/>
  <c r="EI18" i="3"/>
  <c r="EH18" i="3"/>
  <c r="EG18" i="3"/>
  <c r="EF18" i="3"/>
  <c r="EE18" i="3"/>
  <c r="ED18" i="3"/>
  <c r="EC18" i="3"/>
  <c r="EB18" i="3"/>
  <c r="EA18" i="3"/>
  <c r="DU18" i="3"/>
  <c r="DT18" i="3"/>
  <c r="DS18" i="3"/>
  <c r="DR18" i="3"/>
  <c r="DQ18" i="3"/>
  <c r="DP18" i="3"/>
  <c r="DO18" i="3"/>
  <c r="DN18" i="3"/>
  <c r="DK18" i="3"/>
  <c r="DJ18" i="3"/>
  <c r="DI18" i="3"/>
  <c r="DH18" i="3"/>
  <c r="DG18" i="3"/>
  <c r="DF18" i="3"/>
  <c r="DE18" i="3"/>
  <c r="DD18" i="3"/>
  <c r="DB18" i="3"/>
  <c r="DA18" i="3"/>
  <c r="CV18" i="3"/>
  <c r="CU18" i="3"/>
  <c r="CT18" i="3"/>
  <c r="CS18" i="3"/>
  <c r="GN18" i="3" s="1"/>
  <c r="CR18" i="3"/>
  <c r="GM18" i="3" s="1"/>
  <c r="CQ18" i="3"/>
  <c r="CP18" i="3"/>
  <c r="GJ18" i="3" s="1"/>
  <c r="CO18" i="3"/>
  <c r="DZ18" i="3" s="1"/>
  <c r="CN18" i="3"/>
  <c r="DY18" i="3" s="1"/>
  <c r="CM18" i="3"/>
  <c r="DX18" i="3" s="1"/>
  <c r="CL18" i="3"/>
  <c r="DW18" i="3" s="1"/>
  <c r="CG18" i="3"/>
  <c r="CG18" i="3" a="1"/>
  <c r="AW207" i="3"/>
  <c r="AV207" i="3"/>
  <c r="J207" i="3"/>
  <c r="G207" i="3"/>
  <c r="IS17" i="3"/>
  <c r="IR17" i="3"/>
  <c r="IQ17" i="3"/>
  <c r="IP17" i="3"/>
  <c r="IL17" i="3"/>
  <c r="HX17" i="3"/>
  <c r="IW17" i="3" s="1"/>
  <c r="HX17" i="3" a="1"/>
  <c r="HW17" i="3"/>
  <c r="IV17" i="3" s="1"/>
  <c r="HW17" i="3" a="1"/>
  <c r="HV17" i="3" a="1"/>
  <c r="HV17" i="3" s="1"/>
  <c r="IU17" i="3" s="1"/>
  <c r="HU17" i="3"/>
  <c r="IT17" i="3" s="1"/>
  <c r="HU17" i="3" a="1"/>
  <c r="HT17" i="3"/>
  <c r="HT17" i="3" a="1"/>
  <c r="HS17" i="3"/>
  <c r="HS17" i="3" a="1"/>
  <c r="HR17" i="3"/>
  <c r="HR17" i="3" a="1"/>
  <c r="HQ17" i="3"/>
  <c r="HQ17" i="3" a="1"/>
  <c r="HP17" i="3" a="1"/>
  <c r="HP17" i="3" s="1"/>
  <c r="IO17" i="3" s="1"/>
  <c r="HL17" i="3"/>
  <c r="HJ17" i="3"/>
  <c r="HH17" i="3"/>
  <c r="HB17" i="3"/>
  <c r="HA17" i="3"/>
  <c r="GZ17" i="3"/>
  <c r="GY17" i="3"/>
  <c r="GX17" i="3"/>
  <c r="GW17" i="3"/>
  <c r="GV17" i="3"/>
  <c r="GU17" i="3"/>
  <c r="GT17" i="3"/>
  <c r="GP17" i="3"/>
  <c r="GJ17" i="3"/>
  <c r="GK17" i="3" s="1"/>
  <c r="GI17" i="3"/>
  <c r="GH17" i="3"/>
  <c r="GG17" i="3"/>
  <c r="GF17" i="3"/>
  <c r="GE17" i="3"/>
  <c r="GD17" i="3"/>
  <c r="GC17" i="3"/>
  <c r="GB17" i="3"/>
  <c r="GA17" i="3"/>
  <c r="FZ17" i="3"/>
  <c r="FY17" i="3"/>
  <c r="FX17" i="3"/>
  <c r="FW17" i="3"/>
  <c r="FV17" i="3"/>
  <c r="FU17" i="3"/>
  <c r="FT17" i="3"/>
  <c r="FS17" i="3"/>
  <c r="FR17" i="3"/>
  <c r="FQ17" i="3"/>
  <c r="FN17" i="3"/>
  <c r="FJ17" i="3"/>
  <c r="FM17" i="3" s="1"/>
  <c r="FI17" i="3"/>
  <c r="FL17" i="3" s="1"/>
  <c r="FH17" i="3"/>
  <c r="FK17" i="3" s="1"/>
  <c r="FG17" i="3"/>
  <c r="FF17" i="3"/>
  <c r="FP17" i="3" s="1"/>
  <c r="FE17" i="3"/>
  <c r="FO17" i="3" s="1"/>
  <c r="FD17" i="3"/>
  <c r="FC17" i="3"/>
  <c r="FB17" i="3"/>
  <c r="FA17" i="3"/>
  <c r="EZ17" i="3"/>
  <c r="EY17" i="3"/>
  <c r="EX17" i="3"/>
  <c r="EW17" i="3"/>
  <c r="EV17" i="3"/>
  <c r="EU17" i="3"/>
  <c r="ET17" i="3"/>
  <c r="ES17" i="3"/>
  <c r="ER17" i="3"/>
  <c r="EQ17" i="3"/>
  <c r="EP17" i="3"/>
  <c r="EO17" i="3"/>
  <c r="EN17" i="3"/>
  <c r="EM17" i="3"/>
  <c r="EL17" i="3"/>
  <c r="EK17" i="3"/>
  <c r="EJ17" i="3"/>
  <c r="EI17" i="3"/>
  <c r="EH17" i="3"/>
  <c r="EG17" i="3"/>
  <c r="EF17" i="3"/>
  <c r="EE17" i="3"/>
  <c r="ED17" i="3"/>
  <c r="EC17" i="3"/>
  <c r="EB17" i="3"/>
  <c r="EA17" i="3"/>
  <c r="DZ17" i="3"/>
  <c r="DY17" i="3"/>
  <c r="DV17" i="3"/>
  <c r="DU17" i="3"/>
  <c r="DT17" i="3"/>
  <c r="DS17" i="3"/>
  <c r="DR17" i="3"/>
  <c r="DQ17" i="3"/>
  <c r="DP17" i="3"/>
  <c r="DO17" i="3"/>
  <c r="DN17" i="3"/>
  <c r="DK17" i="3"/>
  <c r="DJ17" i="3"/>
  <c r="DI17" i="3"/>
  <c r="DH17" i="3"/>
  <c r="DG17" i="3"/>
  <c r="DF17" i="3"/>
  <c r="DE17" i="3"/>
  <c r="DD17" i="3"/>
  <c r="DC17" i="3"/>
  <c r="DB17" i="3"/>
  <c r="DA17" i="3"/>
  <c r="CV17" i="3"/>
  <c r="CU17" i="3"/>
  <c r="CT17" i="3"/>
  <c r="CS17" i="3"/>
  <c r="GN17" i="3" s="1"/>
  <c r="CR17" i="3"/>
  <c r="GM17" i="3" s="1"/>
  <c r="CQ17" i="3"/>
  <c r="GL17" i="3" s="1"/>
  <c r="CP17" i="3"/>
  <c r="CO17" i="3"/>
  <c r="CN17" i="3"/>
  <c r="CM17" i="3"/>
  <c r="DX17" i="3" s="1"/>
  <c r="CL17" i="3"/>
  <c r="DW17" i="3" s="1"/>
  <c r="CG17" i="3"/>
  <c r="CG17" i="3" a="1"/>
  <c r="AW206" i="3"/>
  <c r="AV206" i="3"/>
  <c r="J206" i="3"/>
  <c r="HI17" i="3" s="1"/>
  <c r="G206" i="3"/>
  <c r="IL16" i="3"/>
  <c r="HX16" i="3" a="1"/>
  <c r="HX16" i="3" s="1"/>
  <c r="IW16" i="3" s="1"/>
  <c r="HW16" i="3" a="1"/>
  <c r="HW16" i="3" s="1"/>
  <c r="IV16" i="3" s="1"/>
  <c r="HV16" i="3"/>
  <c r="IU16" i="3" s="1"/>
  <c r="HV16" i="3" a="1"/>
  <c r="HU16" i="3"/>
  <c r="IT16" i="3" s="1"/>
  <c r="HU16" i="3" a="1"/>
  <c r="HT16" i="3"/>
  <c r="IS16" i="3" s="1"/>
  <c r="HT16" i="3" a="1"/>
  <c r="HS16" i="3" a="1"/>
  <c r="HS16" i="3" s="1"/>
  <c r="IR16" i="3" s="1"/>
  <c r="HR16" i="3" a="1"/>
  <c r="HR16" i="3" s="1"/>
  <c r="IQ16" i="3" s="1"/>
  <c r="HQ16" i="3" a="1"/>
  <c r="HQ16" i="3" s="1"/>
  <c r="IP16" i="3" s="1"/>
  <c r="HP16" i="3" a="1"/>
  <c r="HP16" i="3" s="1"/>
  <c r="IO16" i="3" s="1"/>
  <c r="HL16" i="3"/>
  <c r="HJ16" i="3"/>
  <c r="HH16" i="3"/>
  <c r="HB16" i="3"/>
  <c r="HA16" i="3"/>
  <c r="GZ16" i="3"/>
  <c r="GY16" i="3"/>
  <c r="GX16" i="3"/>
  <c r="GW16" i="3"/>
  <c r="GV16" i="3"/>
  <c r="GU16" i="3"/>
  <c r="GT16" i="3"/>
  <c r="HC16" i="3" s="1"/>
  <c r="GP16" i="3"/>
  <c r="GI16" i="3"/>
  <c r="GH16" i="3"/>
  <c r="GG16" i="3"/>
  <c r="GF16" i="3"/>
  <c r="GE16" i="3"/>
  <c r="GD16" i="3"/>
  <c r="GC16" i="3"/>
  <c r="GB16" i="3"/>
  <c r="GA16" i="3"/>
  <c r="FZ16" i="3"/>
  <c r="FY16" i="3"/>
  <c r="FX16" i="3"/>
  <c r="FW16" i="3"/>
  <c r="FV16" i="3"/>
  <c r="FU16" i="3"/>
  <c r="FT16" i="3"/>
  <c r="FS16" i="3"/>
  <c r="FR16" i="3"/>
  <c r="FQ16" i="3"/>
  <c r="FO16" i="3"/>
  <c r="FN16" i="3"/>
  <c r="FK16" i="3"/>
  <c r="FJ16" i="3"/>
  <c r="FM16" i="3" s="1"/>
  <c r="FI16" i="3"/>
  <c r="FL16" i="3" s="1"/>
  <c r="FH16" i="3"/>
  <c r="FG16" i="3"/>
  <c r="FF16" i="3"/>
  <c r="FP16" i="3" s="1"/>
  <c r="FE16" i="3"/>
  <c r="FD16" i="3"/>
  <c r="FC16" i="3"/>
  <c r="FB16" i="3"/>
  <c r="FA16" i="3"/>
  <c r="EZ16" i="3"/>
  <c r="EY16" i="3"/>
  <c r="EX16" i="3"/>
  <c r="EW16" i="3"/>
  <c r="EV16" i="3"/>
  <c r="EU16" i="3"/>
  <c r="ET16" i="3"/>
  <c r="ES16" i="3"/>
  <c r="ER16" i="3"/>
  <c r="EQ16" i="3"/>
  <c r="EP16" i="3"/>
  <c r="EO16" i="3"/>
  <c r="EN16" i="3"/>
  <c r="EM16" i="3"/>
  <c r="EL16" i="3"/>
  <c r="EK16" i="3"/>
  <c r="EJ16" i="3"/>
  <c r="EI16" i="3"/>
  <c r="EH16" i="3"/>
  <c r="EG16" i="3"/>
  <c r="EF16" i="3"/>
  <c r="EE16" i="3"/>
  <c r="ED16" i="3"/>
  <c r="EC16" i="3"/>
  <c r="EB16" i="3"/>
  <c r="EA16" i="3"/>
  <c r="DZ16" i="3"/>
  <c r="DV16" i="3"/>
  <c r="DU16" i="3"/>
  <c r="DT16" i="3"/>
  <c r="DS16" i="3"/>
  <c r="DR16" i="3"/>
  <c r="DQ16" i="3"/>
  <c r="DP16" i="3"/>
  <c r="DO16" i="3"/>
  <c r="DN16" i="3"/>
  <c r="DK16" i="3"/>
  <c r="DJ16" i="3"/>
  <c r="DI16" i="3"/>
  <c r="DH16" i="3"/>
  <c r="DG16" i="3"/>
  <c r="DF16" i="3"/>
  <c r="DE16" i="3"/>
  <c r="DD16" i="3"/>
  <c r="DC16" i="3"/>
  <c r="DB16" i="3"/>
  <c r="DA16" i="3"/>
  <c r="CV16" i="3"/>
  <c r="CU16" i="3"/>
  <c r="CT16" i="3"/>
  <c r="CS16" i="3"/>
  <c r="GN16" i="3" s="1"/>
  <c r="CR16" i="3"/>
  <c r="GM16" i="3" s="1"/>
  <c r="CQ16" i="3"/>
  <c r="GL16" i="3" s="1"/>
  <c r="CP16" i="3"/>
  <c r="GJ16" i="3" s="1"/>
  <c r="GK16" i="3" s="1"/>
  <c r="CO16" i="3"/>
  <c r="CN16" i="3"/>
  <c r="DY16" i="3" s="1"/>
  <c r="CM16" i="3"/>
  <c r="DX16" i="3" s="1"/>
  <c r="CL16" i="3"/>
  <c r="DW16" i="3" s="1"/>
  <c r="CG16" i="3" a="1"/>
  <c r="CG16" i="3" s="1"/>
  <c r="AW205" i="3"/>
  <c r="AV205" i="3"/>
  <c r="J205" i="3"/>
  <c r="G205" i="3"/>
  <c r="IS15" i="3"/>
  <c r="IQ15" i="3"/>
  <c r="IM15" i="3"/>
  <c r="IL15" i="3"/>
  <c r="HX15" i="3"/>
  <c r="IW15" i="3" s="1"/>
  <c r="HX15" i="3" a="1"/>
  <c r="HW15" i="3" a="1"/>
  <c r="HW15" i="3" s="1"/>
  <c r="IV15" i="3" s="1"/>
  <c r="HV15" i="3" a="1"/>
  <c r="HV15" i="3" s="1"/>
  <c r="IU15" i="3" s="1"/>
  <c r="HU15" i="3" a="1"/>
  <c r="HU15" i="3" s="1"/>
  <c r="IT15" i="3" s="1"/>
  <c r="HT15" i="3"/>
  <c r="HT15" i="3" a="1"/>
  <c r="HS15" i="3"/>
  <c r="IR15" i="3" s="1"/>
  <c r="HS15" i="3" a="1"/>
  <c r="HR15" i="3"/>
  <c r="HR15" i="3" a="1"/>
  <c r="HQ15" i="3" a="1"/>
  <c r="HQ15" i="3" s="1"/>
  <c r="IP15" i="3" s="1"/>
  <c r="HP15" i="3" a="1"/>
  <c r="HP15" i="3" s="1"/>
  <c r="IO15" i="3" s="1"/>
  <c r="HL15" i="3"/>
  <c r="HJ15" i="3"/>
  <c r="HI15" i="3"/>
  <c r="HH15" i="3"/>
  <c r="HB15" i="3"/>
  <c r="HA15" i="3"/>
  <c r="GZ15" i="3"/>
  <c r="GY15" i="3"/>
  <c r="GX15" i="3"/>
  <c r="GW15" i="3"/>
  <c r="GV15" i="3"/>
  <c r="GU15" i="3"/>
  <c r="HC15" i="3" s="1"/>
  <c r="GT15" i="3"/>
  <c r="GP15" i="3"/>
  <c r="GN15" i="3"/>
  <c r="GI15" i="3"/>
  <c r="GH15" i="3"/>
  <c r="GG15" i="3"/>
  <c r="GF15" i="3"/>
  <c r="GE15" i="3"/>
  <c r="GD15" i="3"/>
  <c r="GC15" i="3"/>
  <c r="GB15" i="3"/>
  <c r="GA15" i="3"/>
  <c r="FZ15" i="3"/>
  <c r="FY15" i="3"/>
  <c r="FX15" i="3"/>
  <c r="FW15" i="3"/>
  <c r="FV15" i="3"/>
  <c r="FU15" i="3"/>
  <c r="FT15" i="3"/>
  <c r="FS15" i="3"/>
  <c r="FR15" i="3"/>
  <c r="FQ15" i="3"/>
  <c r="FP15" i="3"/>
  <c r="FO15" i="3"/>
  <c r="FN15" i="3"/>
  <c r="FL15" i="3"/>
  <c r="FJ15" i="3"/>
  <c r="FM15" i="3" s="1"/>
  <c r="FI15" i="3"/>
  <c r="FH15" i="3"/>
  <c r="FK15" i="3" s="1"/>
  <c r="FG15" i="3"/>
  <c r="FF15" i="3"/>
  <c r="FE15" i="3"/>
  <c r="FD15" i="3"/>
  <c r="FC15" i="3"/>
  <c r="FB15" i="3"/>
  <c r="FA15" i="3"/>
  <c r="EZ15" i="3"/>
  <c r="EY15" i="3"/>
  <c r="EX15" i="3"/>
  <c r="EW15" i="3"/>
  <c r="EV15" i="3"/>
  <c r="EU15" i="3"/>
  <c r="ET15" i="3"/>
  <c r="ES15" i="3"/>
  <c r="ER15" i="3"/>
  <c r="EQ15" i="3"/>
  <c r="EP15" i="3"/>
  <c r="EO15" i="3"/>
  <c r="EN15" i="3"/>
  <c r="EM15" i="3"/>
  <c r="EL15" i="3"/>
  <c r="EK15" i="3"/>
  <c r="EJ15" i="3"/>
  <c r="EI15" i="3"/>
  <c r="EH15" i="3"/>
  <c r="EG15" i="3"/>
  <c r="EF15" i="3"/>
  <c r="EE15" i="3"/>
  <c r="ED15" i="3"/>
  <c r="EC15" i="3"/>
  <c r="EB15" i="3"/>
  <c r="EA15" i="3"/>
  <c r="DV15" i="3"/>
  <c r="DU15" i="3"/>
  <c r="DT15" i="3"/>
  <c r="DS15" i="3"/>
  <c r="DR15" i="3"/>
  <c r="DQ15" i="3"/>
  <c r="DP15" i="3"/>
  <c r="DO15" i="3"/>
  <c r="DN15" i="3"/>
  <c r="DK15" i="3"/>
  <c r="DJ15" i="3"/>
  <c r="DI15" i="3"/>
  <c r="DH15" i="3"/>
  <c r="DG15" i="3"/>
  <c r="DF15" i="3"/>
  <c r="DE15" i="3"/>
  <c r="DD15" i="3"/>
  <c r="DC15" i="3"/>
  <c r="DB15" i="3"/>
  <c r="DA15" i="3"/>
  <c r="CV15" i="3"/>
  <c r="CU15" i="3"/>
  <c r="CT15" i="3"/>
  <c r="CS15" i="3"/>
  <c r="CR15" i="3"/>
  <c r="GM15" i="3" s="1"/>
  <c r="CQ15" i="3"/>
  <c r="GL15" i="3" s="1"/>
  <c r="CP15" i="3"/>
  <c r="GJ15" i="3" s="1"/>
  <c r="GK15" i="3" s="1"/>
  <c r="CO15" i="3"/>
  <c r="DZ15" i="3" s="1"/>
  <c r="CN15" i="3"/>
  <c r="DY15" i="3" s="1"/>
  <c r="CM15" i="3"/>
  <c r="DX15" i="3" s="1"/>
  <c r="CL15" i="3"/>
  <c r="DW15" i="3" s="1"/>
  <c r="CG15" i="3" a="1"/>
  <c r="CG15" i="3" s="1"/>
  <c r="AW204" i="3"/>
  <c r="AV204" i="3"/>
  <c r="J204" i="3"/>
  <c r="G204" i="3"/>
  <c r="IV14" i="3"/>
  <c r="IR14" i="3"/>
  <c r="IN14" i="3"/>
  <c r="IX14" i="3" s="1"/>
  <c r="IL14" i="3"/>
  <c r="HX14" i="3" a="1"/>
  <c r="HX14" i="3" s="1"/>
  <c r="IW14" i="3" s="1"/>
  <c r="HW14" i="3"/>
  <c r="HW14" i="3" a="1"/>
  <c r="HV14" i="3"/>
  <c r="IU14" i="3" s="1"/>
  <c r="HV14" i="3" a="1"/>
  <c r="HU14" i="3" a="1"/>
  <c r="HU14" i="3" s="1"/>
  <c r="IT14" i="3" s="1"/>
  <c r="HT14" i="3" a="1"/>
  <c r="HT14" i="3" s="1"/>
  <c r="IS14" i="3" s="1"/>
  <c r="HS14" i="3" a="1"/>
  <c r="HS14" i="3" s="1"/>
  <c r="HR14" i="3" a="1"/>
  <c r="HR14" i="3" s="1"/>
  <c r="IQ14" i="3" s="1"/>
  <c r="HQ14" i="3" a="1"/>
  <c r="HQ14" i="3" s="1"/>
  <c r="IP14" i="3" s="1"/>
  <c r="HP14" i="3" a="1"/>
  <c r="HP14" i="3" s="1"/>
  <c r="IO14" i="3" s="1"/>
  <c r="HL14" i="3"/>
  <c r="HJ14" i="3"/>
  <c r="HH14" i="3"/>
  <c r="HB14" i="3"/>
  <c r="HA14" i="3"/>
  <c r="GZ14" i="3"/>
  <c r="GY14" i="3"/>
  <c r="GX14" i="3"/>
  <c r="GW14" i="3"/>
  <c r="GV14" i="3"/>
  <c r="HC14" i="3" s="1"/>
  <c r="GU14" i="3"/>
  <c r="GT14" i="3"/>
  <c r="GP14" i="3"/>
  <c r="GJ14" i="3"/>
  <c r="GK14" i="3" s="1"/>
  <c r="GI14" i="3"/>
  <c r="GH14" i="3"/>
  <c r="GG14" i="3"/>
  <c r="GF14" i="3"/>
  <c r="GE14" i="3"/>
  <c r="GD14" i="3"/>
  <c r="GC14" i="3"/>
  <c r="GB14" i="3"/>
  <c r="GA14" i="3"/>
  <c r="FZ14" i="3"/>
  <c r="FY14" i="3"/>
  <c r="FX14" i="3"/>
  <c r="FW14" i="3"/>
  <c r="FV14" i="3"/>
  <c r="FU14" i="3"/>
  <c r="FT14" i="3"/>
  <c r="FS14" i="3"/>
  <c r="FR14" i="3"/>
  <c r="FQ14" i="3"/>
  <c r="FP14" i="3"/>
  <c r="FM14" i="3"/>
  <c r="FL14" i="3"/>
  <c r="FK14" i="3"/>
  <c r="FJ14" i="3"/>
  <c r="FI14" i="3"/>
  <c r="FH14" i="3"/>
  <c r="FG14" i="3"/>
  <c r="FF14" i="3"/>
  <c r="FE14" i="3"/>
  <c r="FD14" i="3"/>
  <c r="FC14" i="3"/>
  <c r="FB14" i="3"/>
  <c r="FA14" i="3"/>
  <c r="EZ14" i="3"/>
  <c r="EY14" i="3"/>
  <c r="EX14" i="3"/>
  <c r="EW14" i="3"/>
  <c r="EV14" i="3"/>
  <c r="EU14" i="3"/>
  <c r="ET14" i="3"/>
  <c r="ES14" i="3"/>
  <c r="ER14" i="3"/>
  <c r="EQ14" i="3"/>
  <c r="EP14" i="3"/>
  <c r="EO14" i="3"/>
  <c r="EN14" i="3"/>
  <c r="EM14" i="3"/>
  <c r="EL14" i="3"/>
  <c r="EK14" i="3"/>
  <c r="EJ14" i="3"/>
  <c r="EI14" i="3"/>
  <c r="EH14" i="3"/>
  <c r="EG14" i="3"/>
  <c r="EF14" i="3"/>
  <c r="EE14" i="3"/>
  <c r="ED14" i="3"/>
  <c r="EC14" i="3"/>
  <c r="EB14" i="3"/>
  <c r="EA14" i="3"/>
  <c r="DY14" i="3"/>
  <c r="DX14" i="3"/>
  <c r="DV14" i="3"/>
  <c r="DU14" i="3"/>
  <c r="DT14" i="3"/>
  <c r="DS14" i="3"/>
  <c r="DR14" i="3"/>
  <c r="DQ14" i="3"/>
  <c r="DP14" i="3"/>
  <c r="DO14" i="3"/>
  <c r="DN14" i="3"/>
  <c r="DK14" i="3"/>
  <c r="DJ14" i="3"/>
  <c r="DI14" i="3"/>
  <c r="DH14" i="3"/>
  <c r="DG14" i="3"/>
  <c r="DF14" i="3"/>
  <c r="DE14" i="3"/>
  <c r="DD14" i="3"/>
  <c r="DC14" i="3"/>
  <c r="DB14" i="3"/>
  <c r="DA14" i="3"/>
  <c r="CV14" i="3"/>
  <c r="CU14" i="3"/>
  <c r="CT14" i="3"/>
  <c r="CS14" i="3"/>
  <c r="GN14" i="3" s="1"/>
  <c r="CR14" i="3"/>
  <c r="GM14" i="3" s="1"/>
  <c r="CQ14" i="3"/>
  <c r="GL14" i="3" s="1"/>
  <c r="CP14" i="3"/>
  <c r="CO14" i="3"/>
  <c r="DZ14" i="3" s="1"/>
  <c r="CN14" i="3"/>
  <c r="CM14" i="3"/>
  <c r="CL14" i="3"/>
  <c r="DW14" i="3" s="1"/>
  <c r="CG14" i="3" a="1"/>
  <c r="CG14" i="3" s="1"/>
  <c r="AW203" i="3"/>
  <c r="AV203" i="3"/>
  <c r="AX203" i="3" s="1"/>
  <c r="J203" i="3"/>
  <c r="HI14" i="3" s="1"/>
  <c r="G203" i="3"/>
  <c r="IW13" i="3"/>
  <c r="IS13" i="3"/>
  <c r="IR13" i="3"/>
  <c r="IO13" i="3"/>
  <c r="IL13" i="3"/>
  <c r="HX13" i="3" a="1"/>
  <c r="HX13" i="3" s="1"/>
  <c r="HW13" i="3" a="1"/>
  <c r="HW13" i="3" s="1"/>
  <c r="IV13" i="3" s="1"/>
  <c r="HV13" i="3" a="1"/>
  <c r="HV13" i="3" s="1"/>
  <c r="IU13" i="3" s="1"/>
  <c r="HU13" i="3"/>
  <c r="IT13" i="3" s="1"/>
  <c r="HU13" i="3" a="1"/>
  <c r="HT13" i="3"/>
  <c r="HT13" i="3" a="1"/>
  <c r="HS13" i="3"/>
  <c r="HS13" i="3" a="1"/>
  <c r="HR13" i="3" a="1"/>
  <c r="HR13" i="3" s="1"/>
  <c r="IQ13" i="3" s="1"/>
  <c r="HQ13" i="3" a="1"/>
  <c r="HQ13" i="3" s="1"/>
  <c r="IP13" i="3" s="1"/>
  <c r="HP13" i="3" a="1"/>
  <c r="HP13" i="3" s="1"/>
  <c r="HL13" i="3"/>
  <c r="HJ13" i="3"/>
  <c r="HH13" i="3"/>
  <c r="HB13" i="3"/>
  <c r="HA13" i="3"/>
  <c r="GZ13" i="3"/>
  <c r="HC13" i="3" s="1"/>
  <c r="GY13" i="3"/>
  <c r="GX13" i="3"/>
  <c r="GW13" i="3"/>
  <c r="GV13" i="3"/>
  <c r="GU13" i="3"/>
  <c r="GT13" i="3"/>
  <c r="GP13" i="3"/>
  <c r="GM13" i="3"/>
  <c r="GL13" i="3"/>
  <c r="GI13" i="3"/>
  <c r="GH13" i="3"/>
  <c r="GG13" i="3"/>
  <c r="GF13" i="3"/>
  <c r="GE13" i="3"/>
  <c r="GD13" i="3"/>
  <c r="GC13" i="3"/>
  <c r="GB13" i="3"/>
  <c r="GA13" i="3"/>
  <c r="FZ13" i="3"/>
  <c r="FY13" i="3"/>
  <c r="FX13" i="3"/>
  <c r="FW13" i="3"/>
  <c r="FV13" i="3"/>
  <c r="FU13" i="3"/>
  <c r="FT13" i="3"/>
  <c r="FS13" i="3"/>
  <c r="FR13" i="3"/>
  <c r="FQ13" i="3"/>
  <c r="FO13" i="3"/>
  <c r="FN13" i="3"/>
  <c r="FM13" i="3"/>
  <c r="FJ13" i="3"/>
  <c r="FI13" i="3"/>
  <c r="FH13" i="3"/>
  <c r="FG13" i="3"/>
  <c r="FF13" i="3"/>
  <c r="FL13" i="3" s="1"/>
  <c r="FE13" i="3"/>
  <c r="FD13" i="3"/>
  <c r="FC13" i="3"/>
  <c r="FB13" i="3"/>
  <c r="FA13" i="3"/>
  <c r="EZ13" i="3"/>
  <c r="EY13" i="3"/>
  <c r="EX13" i="3"/>
  <c r="EW13" i="3"/>
  <c r="EV13" i="3"/>
  <c r="EU13" i="3"/>
  <c r="ET13" i="3"/>
  <c r="ES13" i="3"/>
  <c r="ER13" i="3"/>
  <c r="EQ13" i="3"/>
  <c r="EP13" i="3"/>
  <c r="EO13" i="3"/>
  <c r="EN13" i="3"/>
  <c r="EM13" i="3"/>
  <c r="EL13" i="3"/>
  <c r="EK13" i="3"/>
  <c r="EJ13" i="3"/>
  <c r="EI13" i="3"/>
  <c r="EH13" i="3"/>
  <c r="EG13" i="3"/>
  <c r="EF13" i="3"/>
  <c r="EE13" i="3"/>
  <c r="ED13" i="3"/>
  <c r="EC13" i="3"/>
  <c r="EB13" i="3"/>
  <c r="EA13" i="3"/>
  <c r="DX13" i="3"/>
  <c r="DV13" i="3"/>
  <c r="DU13" i="3"/>
  <c r="DT13" i="3"/>
  <c r="DS13" i="3"/>
  <c r="DR13" i="3"/>
  <c r="DQ13" i="3"/>
  <c r="DP13" i="3"/>
  <c r="DO13" i="3"/>
  <c r="DN13" i="3"/>
  <c r="DK13" i="3"/>
  <c r="DJ13" i="3"/>
  <c r="DI13" i="3"/>
  <c r="DH13" i="3"/>
  <c r="DG13" i="3"/>
  <c r="DF13" i="3"/>
  <c r="DE13" i="3"/>
  <c r="DD13" i="3"/>
  <c r="DC13" i="3"/>
  <c r="DB13" i="3"/>
  <c r="DA13" i="3"/>
  <c r="CV13" i="3"/>
  <c r="CU13" i="3"/>
  <c r="CT13" i="3"/>
  <c r="CS13" i="3"/>
  <c r="GN13" i="3" s="1"/>
  <c r="CR13" i="3"/>
  <c r="CQ13" i="3"/>
  <c r="CP13" i="3"/>
  <c r="GJ13" i="3" s="1"/>
  <c r="GK13" i="3" s="1"/>
  <c r="CO13" i="3"/>
  <c r="DZ13" i="3" s="1"/>
  <c r="CN13" i="3"/>
  <c r="DY13" i="3" s="1"/>
  <c r="CM13" i="3"/>
  <c r="CL13" i="3"/>
  <c r="DW13" i="3" s="1"/>
  <c r="CG13" i="3"/>
  <c r="CG13" i="3" a="1"/>
  <c r="AW202" i="3"/>
  <c r="AV202" i="3"/>
  <c r="J202" i="3"/>
  <c r="G202" i="3"/>
  <c r="IV12" i="3"/>
  <c r="IR12" i="3"/>
  <c r="IN12" i="3"/>
  <c r="IX12" i="3" s="1"/>
  <c r="IL12" i="3"/>
  <c r="HX12" i="3"/>
  <c r="IW12" i="3" s="1"/>
  <c r="HX12" i="3" a="1"/>
  <c r="HW12" i="3"/>
  <c r="HW12" i="3" a="1"/>
  <c r="HV12" i="3"/>
  <c r="IU12" i="3" s="1"/>
  <c r="HV12" i="3" a="1"/>
  <c r="HU12" i="3" a="1"/>
  <c r="HU12" i="3" s="1"/>
  <c r="IT12" i="3" s="1"/>
  <c r="HT12" i="3" a="1"/>
  <c r="HT12" i="3" s="1"/>
  <c r="IS12" i="3" s="1"/>
  <c r="HS12" i="3" a="1"/>
  <c r="HS12" i="3" s="1"/>
  <c r="HR12" i="3" a="1"/>
  <c r="HR12" i="3" s="1"/>
  <c r="IQ12" i="3" s="1"/>
  <c r="HQ12" i="3"/>
  <c r="IP12" i="3" s="1"/>
  <c r="HQ12" i="3" a="1"/>
  <c r="HP12" i="3" a="1"/>
  <c r="HP12" i="3" s="1"/>
  <c r="IO12" i="3" s="1"/>
  <c r="HL12" i="3"/>
  <c r="HJ12" i="3"/>
  <c r="HH12" i="3"/>
  <c r="HB12" i="3"/>
  <c r="HA12" i="3"/>
  <c r="GZ12" i="3"/>
  <c r="GY12" i="3"/>
  <c r="GX12" i="3"/>
  <c r="GW12" i="3"/>
  <c r="GV12" i="3"/>
  <c r="GU12" i="3"/>
  <c r="GT12" i="3"/>
  <c r="HC12" i="3" s="1"/>
  <c r="GP12" i="3"/>
  <c r="GL12" i="3"/>
  <c r="GI12" i="3"/>
  <c r="GH12" i="3"/>
  <c r="GG12" i="3"/>
  <c r="GF12" i="3"/>
  <c r="GE12" i="3"/>
  <c r="GD12" i="3"/>
  <c r="GC12" i="3"/>
  <c r="GB12" i="3"/>
  <c r="GA12" i="3"/>
  <c r="FZ12" i="3"/>
  <c r="FY12" i="3"/>
  <c r="FX12" i="3"/>
  <c r="FW12" i="3"/>
  <c r="FV12" i="3"/>
  <c r="FU12" i="3"/>
  <c r="FT12" i="3"/>
  <c r="FS12" i="3"/>
  <c r="FR12" i="3"/>
  <c r="FQ12" i="3"/>
  <c r="FP12" i="3"/>
  <c r="FN12" i="3"/>
  <c r="FM12" i="3"/>
  <c r="FK12" i="3"/>
  <c r="FJ12" i="3"/>
  <c r="FI12" i="3"/>
  <c r="FL12" i="3" s="1"/>
  <c r="FH12" i="3"/>
  <c r="FG12" i="3"/>
  <c r="FF12" i="3"/>
  <c r="FE12" i="3"/>
  <c r="FO12" i="3" s="1"/>
  <c r="FD12" i="3"/>
  <c r="FC12" i="3"/>
  <c r="FB12" i="3"/>
  <c r="FA12" i="3"/>
  <c r="EZ12" i="3"/>
  <c r="EY12" i="3"/>
  <c r="EX12" i="3"/>
  <c r="EW12" i="3"/>
  <c r="EV12" i="3"/>
  <c r="EU12" i="3"/>
  <c r="ET12" i="3"/>
  <c r="ES12" i="3"/>
  <c r="ER12" i="3"/>
  <c r="EQ12" i="3"/>
  <c r="EP12" i="3"/>
  <c r="EO12" i="3"/>
  <c r="EN12" i="3"/>
  <c r="EM12" i="3"/>
  <c r="EL12" i="3"/>
  <c r="EK12" i="3"/>
  <c r="EJ12" i="3"/>
  <c r="EI12" i="3"/>
  <c r="EH12" i="3"/>
  <c r="EG12" i="3"/>
  <c r="EF12" i="3"/>
  <c r="EE12" i="3"/>
  <c r="ED12" i="3"/>
  <c r="EC12" i="3"/>
  <c r="EB12" i="3"/>
  <c r="EA12" i="3"/>
  <c r="DZ12" i="3"/>
  <c r="DV12" i="3"/>
  <c r="DU12" i="3"/>
  <c r="DT12" i="3"/>
  <c r="DS12" i="3"/>
  <c r="DR12" i="3"/>
  <c r="DQ12" i="3"/>
  <c r="DP12" i="3"/>
  <c r="DO12" i="3"/>
  <c r="DN12" i="3"/>
  <c r="DK12" i="3"/>
  <c r="DJ12" i="3"/>
  <c r="DI12" i="3"/>
  <c r="DH12" i="3"/>
  <c r="DG12" i="3"/>
  <c r="DF12" i="3"/>
  <c r="DE12" i="3"/>
  <c r="DD12" i="3"/>
  <c r="DC12" i="3"/>
  <c r="DB12" i="3"/>
  <c r="DA12" i="3"/>
  <c r="CV12" i="3"/>
  <c r="CU12" i="3"/>
  <c r="CT12" i="3"/>
  <c r="CS12" i="3"/>
  <c r="GN12" i="3" s="1"/>
  <c r="CR12" i="3"/>
  <c r="GM12" i="3" s="1"/>
  <c r="CQ12" i="3"/>
  <c r="CP12" i="3"/>
  <c r="GJ12" i="3" s="1"/>
  <c r="GK12" i="3" s="1"/>
  <c r="CO12" i="3"/>
  <c r="CN12" i="3"/>
  <c r="DY12" i="3" s="1"/>
  <c r="CM12" i="3"/>
  <c r="DX12" i="3" s="1"/>
  <c r="CL12" i="3"/>
  <c r="DW12" i="3" s="1"/>
  <c r="CJ12" i="3"/>
  <c r="CY12" i="3" s="1"/>
  <c r="CI12" i="3"/>
  <c r="CX12" i="3" s="1"/>
  <c r="CH12" i="3"/>
  <c r="CW12" i="3" s="1"/>
  <c r="CG12" i="3" a="1"/>
  <c r="CG12" i="3" s="1"/>
  <c r="AW197" i="3"/>
  <c r="AV197" i="3"/>
  <c r="J197" i="3"/>
  <c r="G197" i="3"/>
  <c r="IV11" i="3"/>
  <c r="IL11" i="3"/>
  <c r="HX11" i="3"/>
  <c r="IW11" i="3" s="1"/>
  <c r="HX11" i="3" a="1"/>
  <c r="HW11" i="3"/>
  <c r="HW11" i="3" a="1"/>
  <c r="HV11" i="3"/>
  <c r="IU11" i="3" s="1"/>
  <c r="HV11" i="3" a="1"/>
  <c r="HU11" i="3"/>
  <c r="IT11" i="3" s="1"/>
  <c r="HU11" i="3" a="1"/>
  <c r="HT11" i="3"/>
  <c r="IS11" i="3" s="1"/>
  <c r="HT11" i="3" a="1"/>
  <c r="HS11" i="3" a="1"/>
  <c r="HS11" i="3" s="1"/>
  <c r="IR11" i="3" s="1"/>
  <c r="HR11" i="3"/>
  <c r="IQ11" i="3" s="1"/>
  <c r="HR11" i="3" a="1"/>
  <c r="HQ11" i="3"/>
  <c r="IP11" i="3" s="1"/>
  <c r="HQ11" i="3" a="1"/>
  <c r="HP11" i="3"/>
  <c r="IO11" i="3" s="1"/>
  <c r="HP11" i="3" a="1"/>
  <c r="HL11" i="3"/>
  <c r="HJ11" i="3"/>
  <c r="HH11" i="3"/>
  <c r="HI11" i="3" s="1"/>
  <c r="HB11" i="3"/>
  <c r="HA11" i="3"/>
  <c r="GZ11" i="3"/>
  <c r="GY11" i="3"/>
  <c r="GX11" i="3"/>
  <c r="GW11" i="3"/>
  <c r="GV11" i="3"/>
  <c r="GU11" i="3"/>
  <c r="GT11" i="3"/>
  <c r="HC11" i="3" s="1"/>
  <c r="GP11" i="3"/>
  <c r="GJ11" i="3"/>
  <c r="GK11" i="3" s="1"/>
  <c r="GI11" i="3"/>
  <c r="GH11" i="3"/>
  <c r="GG11" i="3"/>
  <c r="GF11" i="3"/>
  <c r="GE11" i="3"/>
  <c r="GD11" i="3"/>
  <c r="GC11" i="3"/>
  <c r="GB11" i="3"/>
  <c r="GA11" i="3"/>
  <c r="FZ11" i="3"/>
  <c r="FY11" i="3"/>
  <c r="FX11" i="3"/>
  <c r="FW11" i="3"/>
  <c r="FV11" i="3"/>
  <c r="FU11" i="3"/>
  <c r="FT11" i="3"/>
  <c r="FS11" i="3"/>
  <c r="FR11" i="3"/>
  <c r="FQ11" i="3"/>
  <c r="FJ11" i="3"/>
  <c r="FI11" i="3"/>
  <c r="FH11" i="3"/>
  <c r="FG11" i="3"/>
  <c r="FF11" i="3"/>
  <c r="FL11" i="3" s="1"/>
  <c r="FE11" i="3"/>
  <c r="FO11" i="3" s="1"/>
  <c r="FD11" i="3"/>
  <c r="FC11" i="3"/>
  <c r="FB11" i="3"/>
  <c r="FA11" i="3"/>
  <c r="EZ11" i="3"/>
  <c r="EY11" i="3"/>
  <c r="EX11" i="3"/>
  <c r="EW11" i="3"/>
  <c r="EV11" i="3"/>
  <c r="EU11" i="3"/>
  <c r="ET11" i="3"/>
  <c r="ES11" i="3"/>
  <c r="ER11" i="3"/>
  <c r="EQ11" i="3"/>
  <c r="EP11" i="3"/>
  <c r="EO11" i="3"/>
  <c r="EN11" i="3"/>
  <c r="EM11" i="3"/>
  <c r="EL11" i="3"/>
  <c r="EK11" i="3"/>
  <c r="EJ11" i="3"/>
  <c r="EI11" i="3"/>
  <c r="EH11" i="3"/>
  <c r="EG11" i="3"/>
  <c r="EF11" i="3"/>
  <c r="EE11" i="3"/>
  <c r="ED11" i="3"/>
  <c r="EC11" i="3"/>
  <c r="EB11" i="3"/>
  <c r="EA11" i="3"/>
  <c r="DV11" i="3"/>
  <c r="DU11" i="3"/>
  <c r="DT11" i="3"/>
  <c r="DS11" i="3"/>
  <c r="DR11" i="3"/>
  <c r="DQ11" i="3"/>
  <c r="DP11" i="3"/>
  <c r="DO11" i="3"/>
  <c r="DN11" i="3"/>
  <c r="DK11" i="3"/>
  <c r="DJ11" i="3"/>
  <c r="DI11" i="3"/>
  <c r="DH11" i="3"/>
  <c r="DG11" i="3"/>
  <c r="DF11" i="3"/>
  <c r="DE11" i="3"/>
  <c r="DD11" i="3"/>
  <c r="DC11" i="3"/>
  <c r="DB11" i="3"/>
  <c r="DA11" i="3"/>
  <c r="CV11" i="3"/>
  <c r="CU11" i="3"/>
  <c r="CT11" i="3"/>
  <c r="CS11" i="3"/>
  <c r="GN11" i="3" s="1"/>
  <c r="CR11" i="3"/>
  <c r="GM11" i="3" s="1"/>
  <c r="CQ11" i="3"/>
  <c r="GL11" i="3" s="1"/>
  <c r="CP11" i="3"/>
  <c r="CO11" i="3"/>
  <c r="DZ11" i="3" s="1"/>
  <c r="CN11" i="3"/>
  <c r="DY11" i="3" s="1"/>
  <c r="CM11" i="3"/>
  <c r="DX11" i="3" s="1"/>
  <c r="CL11" i="3"/>
  <c r="DW11" i="3" s="1"/>
  <c r="CG11" i="3" a="1"/>
  <c r="CG11" i="3" s="1"/>
  <c r="AW196" i="3"/>
  <c r="AV196" i="3"/>
  <c r="AX196" i="3" s="1"/>
  <c r="J196" i="3"/>
  <c r="G196" i="3"/>
  <c r="IW10" i="3"/>
  <c r="IQ10" i="3"/>
  <c r="IP10" i="3"/>
  <c r="IL10" i="3"/>
  <c r="HX10" i="3"/>
  <c r="HX10" i="3" a="1"/>
  <c r="HW10" i="3" a="1"/>
  <c r="HW10" i="3" s="1"/>
  <c r="IV10" i="3" s="1"/>
  <c r="HV10" i="3" a="1"/>
  <c r="HV10" i="3" s="1"/>
  <c r="IU10" i="3" s="1"/>
  <c r="HU10" i="3" a="1"/>
  <c r="HU10" i="3" s="1"/>
  <c r="IT10" i="3" s="1"/>
  <c r="HT10" i="3" a="1"/>
  <c r="HT10" i="3" s="1"/>
  <c r="IS10" i="3" s="1"/>
  <c r="HS10" i="3"/>
  <c r="IR10" i="3" s="1"/>
  <c r="HS10" i="3" a="1"/>
  <c r="HR10" i="3"/>
  <c r="HR10" i="3" a="1"/>
  <c r="HQ10" i="3"/>
  <c r="HQ10" i="3" a="1"/>
  <c r="HP10" i="3" a="1"/>
  <c r="HP10" i="3" s="1"/>
  <c r="IO10" i="3" s="1"/>
  <c r="HL10" i="3"/>
  <c r="HJ10" i="3"/>
  <c r="HH10" i="3"/>
  <c r="HI10" i="3" s="1"/>
  <c r="HB10" i="3"/>
  <c r="HA10" i="3"/>
  <c r="GZ10" i="3"/>
  <c r="GY10" i="3"/>
  <c r="GX10" i="3"/>
  <c r="GW10" i="3"/>
  <c r="GV10" i="3"/>
  <c r="GU10" i="3"/>
  <c r="GT10" i="3"/>
  <c r="GP10" i="3"/>
  <c r="GI10" i="3"/>
  <c r="GH10" i="3"/>
  <c r="GG10" i="3"/>
  <c r="GF10" i="3"/>
  <c r="GE10" i="3"/>
  <c r="GD10" i="3"/>
  <c r="GC10" i="3"/>
  <c r="GB10" i="3"/>
  <c r="GA10" i="3"/>
  <c r="FZ10" i="3"/>
  <c r="FY10" i="3"/>
  <c r="FX10" i="3"/>
  <c r="FW10" i="3"/>
  <c r="FV10" i="3"/>
  <c r="FU10" i="3"/>
  <c r="FT10" i="3"/>
  <c r="FS10" i="3"/>
  <c r="FR10" i="3"/>
  <c r="FQ10" i="3"/>
  <c r="FK10" i="3"/>
  <c r="FJ10" i="3"/>
  <c r="FI10" i="3"/>
  <c r="FH10" i="3"/>
  <c r="FG10" i="3"/>
  <c r="FO10" i="3" s="1"/>
  <c r="FF10" i="3"/>
  <c r="FE10" i="3"/>
  <c r="FD10" i="3"/>
  <c r="FC10" i="3"/>
  <c r="FB10" i="3"/>
  <c r="FA10" i="3"/>
  <c r="EZ10" i="3"/>
  <c r="EY10" i="3"/>
  <c r="EX10" i="3"/>
  <c r="EW10" i="3"/>
  <c r="EV10" i="3"/>
  <c r="EU10" i="3"/>
  <c r="ET10" i="3"/>
  <c r="ES10" i="3"/>
  <c r="ER10" i="3"/>
  <c r="EQ10" i="3"/>
  <c r="EP10" i="3"/>
  <c r="EO10" i="3"/>
  <c r="EN10" i="3"/>
  <c r="EM10" i="3"/>
  <c r="EL10" i="3"/>
  <c r="EK10" i="3"/>
  <c r="EJ10" i="3"/>
  <c r="EI10" i="3"/>
  <c r="EH10" i="3"/>
  <c r="EG10" i="3"/>
  <c r="EF10" i="3"/>
  <c r="EE10" i="3"/>
  <c r="ED10" i="3"/>
  <c r="EC10" i="3"/>
  <c r="EB10" i="3"/>
  <c r="EA10" i="3"/>
  <c r="DY10" i="3"/>
  <c r="DV10" i="3"/>
  <c r="DU10" i="3"/>
  <c r="DT10" i="3"/>
  <c r="DS10" i="3"/>
  <c r="DR10" i="3"/>
  <c r="DQ10" i="3"/>
  <c r="DP10" i="3"/>
  <c r="DO10" i="3"/>
  <c r="DN10" i="3"/>
  <c r="DL10" i="3"/>
  <c r="DK10" i="3"/>
  <c r="DJ10" i="3"/>
  <c r="DI10" i="3"/>
  <c r="DH10" i="3"/>
  <c r="DG10" i="3"/>
  <c r="DF10" i="3"/>
  <c r="DE10" i="3"/>
  <c r="DD10" i="3"/>
  <c r="DC10" i="3"/>
  <c r="DB10" i="3"/>
  <c r="DA10" i="3"/>
  <c r="CX10" i="3"/>
  <c r="CV10" i="3"/>
  <c r="CU10" i="3"/>
  <c r="CT10" i="3"/>
  <c r="CS10" i="3"/>
  <c r="GN10" i="3" s="1"/>
  <c r="CR10" i="3"/>
  <c r="GM10" i="3" s="1"/>
  <c r="CQ10" i="3"/>
  <c r="GL10" i="3" s="1"/>
  <c r="CP10" i="3"/>
  <c r="GJ10" i="3" s="1"/>
  <c r="GK10" i="3" s="1"/>
  <c r="CO10" i="3"/>
  <c r="DZ10" i="3" s="1"/>
  <c r="CN10" i="3"/>
  <c r="CM10" i="3"/>
  <c r="DX10" i="3" s="1"/>
  <c r="CL10" i="3"/>
  <c r="DW10" i="3" s="1"/>
  <c r="CG10" i="3"/>
  <c r="CI10" i="3" s="1"/>
  <c r="CG10" i="3" a="1"/>
  <c r="AW67" i="3"/>
  <c r="AV67" i="3"/>
  <c r="J67" i="3"/>
  <c r="G67" i="3"/>
  <c r="IV9" i="3"/>
  <c r="IL9" i="3"/>
  <c r="HX9" i="3" a="1"/>
  <c r="HX9" i="3" s="1"/>
  <c r="IW9" i="3" s="1"/>
  <c r="HW9" i="3"/>
  <c r="HW9" i="3" a="1"/>
  <c r="HV9" i="3"/>
  <c r="IU9" i="3" s="1"/>
  <c r="HV9" i="3" a="1"/>
  <c r="HU9" i="3"/>
  <c r="IT9" i="3" s="1"/>
  <c r="HU9" i="3" a="1"/>
  <c r="HT9" i="3" a="1"/>
  <c r="HT9" i="3" s="1"/>
  <c r="IS9" i="3" s="1"/>
  <c r="HS9" i="3"/>
  <c r="IR9" i="3" s="1"/>
  <c r="HS9" i="3" a="1"/>
  <c r="HR9" i="3" a="1"/>
  <c r="HR9" i="3" s="1"/>
  <c r="IQ9" i="3" s="1"/>
  <c r="HQ9" i="3"/>
  <c r="IP9" i="3" s="1"/>
  <c r="HQ9" i="3" a="1"/>
  <c r="HP9" i="3"/>
  <c r="IO9" i="3" s="1"/>
  <c r="HP9" i="3" a="1"/>
  <c r="HL9" i="3"/>
  <c r="HJ9" i="3"/>
  <c r="HH9" i="3"/>
  <c r="HI9" i="3" s="1"/>
  <c r="HC9" i="3"/>
  <c r="HB9" i="3"/>
  <c r="HA9" i="3"/>
  <c r="GZ9" i="3"/>
  <c r="GY9" i="3"/>
  <c r="GX9" i="3"/>
  <c r="GW9" i="3"/>
  <c r="GV9" i="3"/>
  <c r="GU9" i="3"/>
  <c r="GT9" i="3"/>
  <c r="GP9" i="3"/>
  <c r="GM9" i="3"/>
  <c r="GL9" i="3"/>
  <c r="GI9" i="3"/>
  <c r="GH9" i="3"/>
  <c r="GG9" i="3"/>
  <c r="GF9" i="3"/>
  <c r="GE9" i="3"/>
  <c r="GD9" i="3"/>
  <c r="GC9" i="3"/>
  <c r="GB9" i="3"/>
  <c r="GA9" i="3"/>
  <c r="FZ9" i="3"/>
  <c r="FY9" i="3"/>
  <c r="FX9" i="3"/>
  <c r="FW9" i="3"/>
  <c r="FV9" i="3"/>
  <c r="FU9" i="3"/>
  <c r="FT9" i="3"/>
  <c r="FS9" i="3"/>
  <c r="FR9" i="3"/>
  <c r="FQ9" i="3"/>
  <c r="FP9" i="3"/>
  <c r="FN9" i="3"/>
  <c r="FM9" i="3"/>
  <c r="FJ9" i="3"/>
  <c r="FI9" i="3"/>
  <c r="FH9" i="3"/>
  <c r="FG9" i="3"/>
  <c r="FF9" i="3"/>
  <c r="FL9" i="3" s="1"/>
  <c r="FE9" i="3"/>
  <c r="FO9" i="3" s="1"/>
  <c r="FD9" i="3"/>
  <c r="FC9" i="3"/>
  <c r="FB9" i="3"/>
  <c r="FA9" i="3"/>
  <c r="EZ9" i="3"/>
  <c r="EY9" i="3"/>
  <c r="EX9" i="3"/>
  <c r="EW9" i="3"/>
  <c r="EV9" i="3"/>
  <c r="EU9" i="3"/>
  <c r="ET9" i="3"/>
  <c r="ES9" i="3"/>
  <c r="ER9" i="3"/>
  <c r="EQ9" i="3"/>
  <c r="EP9" i="3"/>
  <c r="EO9" i="3"/>
  <c r="EN9" i="3"/>
  <c r="EM9" i="3"/>
  <c r="EL9" i="3"/>
  <c r="EK9" i="3"/>
  <c r="EJ9" i="3"/>
  <c r="EI9" i="3"/>
  <c r="EH9" i="3"/>
  <c r="EG9" i="3"/>
  <c r="EF9" i="3"/>
  <c r="EE9" i="3"/>
  <c r="ED9" i="3"/>
  <c r="EC9" i="3"/>
  <c r="EB9" i="3"/>
  <c r="EA9" i="3"/>
  <c r="DV9" i="3"/>
  <c r="DU9" i="3"/>
  <c r="DT9" i="3"/>
  <c r="DS9" i="3"/>
  <c r="DR9" i="3"/>
  <c r="DQ9" i="3"/>
  <c r="DP9" i="3"/>
  <c r="DO9" i="3"/>
  <c r="DN9" i="3"/>
  <c r="DK9" i="3"/>
  <c r="DJ9" i="3"/>
  <c r="DI9" i="3"/>
  <c r="DH9" i="3"/>
  <c r="DG9" i="3"/>
  <c r="DF9" i="3"/>
  <c r="DE9" i="3"/>
  <c r="DD9" i="3"/>
  <c r="DC9" i="3"/>
  <c r="DB9" i="3"/>
  <c r="DA9" i="3"/>
  <c r="CV9" i="3"/>
  <c r="CU9" i="3"/>
  <c r="CT9" i="3"/>
  <c r="CS9" i="3"/>
  <c r="GN9" i="3" s="1"/>
  <c r="CR9" i="3"/>
  <c r="CQ9" i="3"/>
  <c r="CP9" i="3"/>
  <c r="GJ9" i="3" s="1"/>
  <c r="GK9" i="3" s="1"/>
  <c r="CO9" i="3"/>
  <c r="DZ9" i="3" s="1"/>
  <c r="CN9" i="3"/>
  <c r="DY9" i="3" s="1"/>
  <c r="CM9" i="3"/>
  <c r="DX9" i="3" s="1"/>
  <c r="CL9" i="3"/>
  <c r="DW9" i="3" s="1"/>
  <c r="CK9" i="3"/>
  <c r="CZ9" i="3" s="1"/>
  <c r="CG9" i="3"/>
  <c r="CG9" i="3" a="1"/>
  <c r="AW66" i="3"/>
  <c r="AV66" i="3"/>
  <c r="J66" i="3"/>
  <c r="G66" i="3"/>
  <c r="IW8" i="3"/>
  <c r="IV8" i="3"/>
  <c r="IT8" i="3"/>
  <c r="IP8" i="3"/>
  <c r="IL8" i="3"/>
  <c r="HX8" i="3"/>
  <c r="HX8" i="3" a="1"/>
  <c r="HW8" i="3" a="1"/>
  <c r="HW8" i="3" s="1"/>
  <c r="HV8" i="3"/>
  <c r="IU8" i="3" s="1"/>
  <c r="HV8" i="3" a="1"/>
  <c r="HU8" i="3" a="1"/>
  <c r="HU8" i="3" s="1"/>
  <c r="HT8" i="3"/>
  <c r="IS8" i="3" s="1"/>
  <c r="HT8" i="3" a="1"/>
  <c r="HS8" i="3"/>
  <c r="IR8" i="3" s="1"/>
  <c r="HS8" i="3" a="1"/>
  <c r="HR8" i="3"/>
  <c r="IQ8" i="3" s="1"/>
  <c r="HR8" i="3" a="1"/>
  <c r="HQ8" i="3" a="1"/>
  <c r="HQ8" i="3" s="1"/>
  <c r="HP8" i="3" a="1"/>
  <c r="HP8" i="3" s="1"/>
  <c r="IO8" i="3" s="1"/>
  <c r="HL8" i="3"/>
  <c r="HJ8" i="3"/>
  <c r="HH8" i="3"/>
  <c r="HI8" i="3" s="1"/>
  <c r="HB8" i="3"/>
  <c r="HA8" i="3"/>
  <c r="GZ8" i="3"/>
  <c r="GY8" i="3"/>
  <c r="GX8" i="3"/>
  <c r="GW8" i="3"/>
  <c r="GV8" i="3"/>
  <c r="GU8" i="3"/>
  <c r="GT8" i="3"/>
  <c r="GP8" i="3"/>
  <c r="GN8" i="3"/>
  <c r="GI8" i="3"/>
  <c r="GH8" i="3"/>
  <c r="GG8" i="3"/>
  <c r="GF8" i="3"/>
  <c r="GE8" i="3"/>
  <c r="GD8" i="3"/>
  <c r="GC8" i="3"/>
  <c r="GB8" i="3"/>
  <c r="GA8" i="3"/>
  <c r="FZ8" i="3"/>
  <c r="FY8" i="3"/>
  <c r="FX8" i="3"/>
  <c r="FW8" i="3"/>
  <c r="FV8" i="3"/>
  <c r="FU8" i="3"/>
  <c r="FT8" i="3"/>
  <c r="FS8" i="3"/>
  <c r="FR8" i="3"/>
  <c r="FQ8" i="3"/>
  <c r="FO8" i="3"/>
  <c r="FJ8" i="3"/>
  <c r="FI8" i="3"/>
  <c r="FH8" i="3"/>
  <c r="FG8" i="3"/>
  <c r="FF8" i="3"/>
  <c r="FP8" i="3" s="1"/>
  <c r="FE8" i="3"/>
  <c r="FN8" i="3" s="1"/>
  <c r="FD8" i="3"/>
  <c r="FC8" i="3"/>
  <c r="FB8" i="3"/>
  <c r="FA8" i="3"/>
  <c r="EZ8" i="3"/>
  <c r="EY8" i="3"/>
  <c r="EX8" i="3"/>
  <c r="EW8" i="3"/>
  <c r="EV8" i="3"/>
  <c r="EU8" i="3"/>
  <c r="ET8" i="3"/>
  <c r="ES8" i="3"/>
  <c r="ER8" i="3"/>
  <c r="EQ8" i="3"/>
  <c r="EP8" i="3"/>
  <c r="EO8" i="3"/>
  <c r="EN8" i="3"/>
  <c r="EM8" i="3"/>
  <c r="EL8" i="3"/>
  <c r="EK8" i="3"/>
  <c r="EJ8" i="3"/>
  <c r="EI8" i="3"/>
  <c r="EH8" i="3"/>
  <c r="EG8" i="3"/>
  <c r="EF8" i="3"/>
  <c r="EE8" i="3"/>
  <c r="ED8" i="3"/>
  <c r="EC8" i="3"/>
  <c r="EB8" i="3"/>
  <c r="EA8" i="3"/>
  <c r="DV8" i="3"/>
  <c r="DU8" i="3"/>
  <c r="DT8" i="3"/>
  <c r="DS8" i="3"/>
  <c r="DR8" i="3"/>
  <c r="DQ8" i="3"/>
  <c r="DP8" i="3"/>
  <c r="DO8" i="3"/>
  <c r="DN8" i="3"/>
  <c r="DK8" i="3"/>
  <c r="DJ8" i="3"/>
  <c r="DI8" i="3"/>
  <c r="DH8" i="3"/>
  <c r="DG8" i="3"/>
  <c r="DF8" i="3"/>
  <c r="DE8" i="3"/>
  <c r="DD8" i="3"/>
  <c r="DC8" i="3"/>
  <c r="DB8" i="3"/>
  <c r="DA8" i="3"/>
  <c r="CV8" i="3"/>
  <c r="CU8" i="3"/>
  <c r="CT8" i="3"/>
  <c r="CS8" i="3"/>
  <c r="CR8" i="3"/>
  <c r="GM8" i="3" s="1"/>
  <c r="CQ8" i="3"/>
  <c r="GL8" i="3" s="1"/>
  <c r="CP8" i="3"/>
  <c r="GJ8" i="3" s="1"/>
  <c r="GK8" i="3" s="1"/>
  <c r="CO8" i="3"/>
  <c r="DZ8" i="3" s="1"/>
  <c r="CN8" i="3"/>
  <c r="DY8" i="3" s="1"/>
  <c r="CM8" i="3"/>
  <c r="DX8" i="3" s="1"/>
  <c r="CL8" i="3"/>
  <c r="DW8" i="3" s="1"/>
  <c r="CG8" i="3" a="1"/>
  <c r="CG8" i="3" s="1"/>
  <c r="AW65" i="3"/>
  <c r="AV65" i="3"/>
  <c r="J65" i="3"/>
  <c r="G65" i="3"/>
  <c r="IW7" i="3"/>
  <c r="IU7" i="3"/>
  <c r="IQ7" i="3"/>
  <c r="IP7" i="3"/>
  <c r="IL7" i="3"/>
  <c r="HX7" i="3"/>
  <c r="HX7" i="3" a="1"/>
  <c r="HW7" i="3" a="1"/>
  <c r="HW7" i="3" s="1"/>
  <c r="IV7" i="3" s="1"/>
  <c r="HV7" i="3"/>
  <c r="HV7" i="3" a="1"/>
  <c r="HU7" i="3" a="1"/>
  <c r="HU7" i="3" s="1"/>
  <c r="IT7" i="3" s="1"/>
  <c r="HT7" i="3"/>
  <c r="IS7" i="3" s="1"/>
  <c r="HT7" i="3" a="1"/>
  <c r="HS7" i="3"/>
  <c r="IR7" i="3" s="1"/>
  <c r="HS7" i="3" a="1"/>
  <c r="HR7" i="3"/>
  <c r="HR7" i="3" a="1"/>
  <c r="HQ7" i="3" a="1"/>
  <c r="HQ7" i="3" s="1"/>
  <c r="HP7" i="3"/>
  <c r="IO7" i="3" s="1"/>
  <c r="HP7" i="3" a="1"/>
  <c r="HL7" i="3"/>
  <c r="HJ7" i="3"/>
  <c r="HH7" i="3"/>
  <c r="HB7" i="3"/>
  <c r="HA7" i="3"/>
  <c r="GZ7" i="3"/>
  <c r="GY7" i="3"/>
  <c r="GX7" i="3"/>
  <c r="GW7" i="3"/>
  <c r="GV7" i="3"/>
  <c r="GU7" i="3"/>
  <c r="GT7" i="3"/>
  <c r="GP7" i="3"/>
  <c r="GI7" i="3"/>
  <c r="GH7" i="3"/>
  <c r="GG7" i="3"/>
  <c r="GF7" i="3"/>
  <c r="GE7" i="3"/>
  <c r="GD7" i="3"/>
  <c r="GC7" i="3"/>
  <c r="GB7" i="3"/>
  <c r="GA7" i="3"/>
  <c r="FZ7" i="3"/>
  <c r="FY7" i="3"/>
  <c r="FX7" i="3"/>
  <c r="FW7" i="3"/>
  <c r="FV7" i="3"/>
  <c r="FU7" i="3"/>
  <c r="FT7" i="3"/>
  <c r="FS7" i="3"/>
  <c r="FR7" i="3"/>
  <c r="FQ7" i="3"/>
  <c r="FO7" i="3"/>
  <c r="FN7" i="3"/>
  <c r="FM7" i="3"/>
  <c r="FK7" i="3"/>
  <c r="FJ7" i="3"/>
  <c r="FI7" i="3"/>
  <c r="FL7" i="3" s="1"/>
  <c r="FH7" i="3"/>
  <c r="FG7" i="3"/>
  <c r="FF7" i="3"/>
  <c r="FP7" i="3" s="1"/>
  <c r="FE7" i="3"/>
  <c r="FD7" i="3"/>
  <c r="FC7" i="3"/>
  <c r="FB7" i="3"/>
  <c r="FA7" i="3"/>
  <c r="EZ7" i="3"/>
  <c r="EY7" i="3"/>
  <c r="EX7" i="3"/>
  <c r="EW7" i="3"/>
  <c r="EV7" i="3"/>
  <c r="EU7" i="3"/>
  <c r="ET7" i="3"/>
  <c r="ES7" i="3"/>
  <c r="ER7" i="3"/>
  <c r="EQ7" i="3"/>
  <c r="EP7" i="3"/>
  <c r="EO7" i="3"/>
  <c r="EN7" i="3"/>
  <c r="EM7" i="3"/>
  <c r="EL7" i="3"/>
  <c r="EK7" i="3"/>
  <c r="EJ7" i="3"/>
  <c r="EI7" i="3"/>
  <c r="EH7" i="3"/>
  <c r="EG7" i="3"/>
  <c r="EF7" i="3"/>
  <c r="EE7" i="3"/>
  <c r="ED7" i="3"/>
  <c r="EC7" i="3"/>
  <c r="EB7" i="3"/>
  <c r="EA7" i="3"/>
  <c r="DV7" i="3"/>
  <c r="DU7" i="3"/>
  <c r="DT7" i="3"/>
  <c r="DS7" i="3"/>
  <c r="DR7" i="3"/>
  <c r="DQ7" i="3"/>
  <c r="DP7" i="3"/>
  <c r="DO7" i="3"/>
  <c r="DN7" i="3"/>
  <c r="DK7" i="3"/>
  <c r="DJ7" i="3"/>
  <c r="DI7" i="3"/>
  <c r="DH7" i="3"/>
  <c r="DG7" i="3"/>
  <c r="DF7" i="3"/>
  <c r="DE7" i="3"/>
  <c r="DD7" i="3"/>
  <c r="DC7" i="3"/>
  <c r="DB7" i="3"/>
  <c r="DA7" i="3"/>
  <c r="CV7" i="3"/>
  <c r="CU7" i="3"/>
  <c r="CT7" i="3"/>
  <c r="CS7" i="3"/>
  <c r="GN7" i="3" s="1"/>
  <c r="CR7" i="3"/>
  <c r="GM7" i="3" s="1"/>
  <c r="CQ7" i="3"/>
  <c r="GL7" i="3" s="1"/>
  <c r="CP7" i="3"/>
  <c r="GJ7" i="3" s="1"/>
  <c r="GK7" i="3" s="1"/>
  <c r="CO7" i="3"/>
  <c r="DZ7" i="3" s="1"/>
  <c r="CN7" i="3"/>
  <c r="DY7" i="3" s="1"/>
  <c r="CM7" i="3"/>
  <c r="DX7" i="3" s="1"/>
  <c r="CL7" i="3"/>
  <c r="DW7" i="3" s="1"/>
  <c r="CH7" i="3"/>
  <c r="CW7" i="3" s="1"/>
  <c r="CG7" i="3"/>
  <c r="CG7" i="3" a="1"/>
  <c r="AW64" i="3"/>
  <c r="AV64" i="3"/>
  <c r="J64" i="3"/>
  <c r="HI7" i="3" s="1"/>
  <c r="G64" i="3"/>
  <c r="IQ6" i="3"/>
  <c r="IP6" i="3"/>
  <c r="IO6" i="3"/>
  <c r="IL6" i="3"/>
  <c r="HX6" i="3" a="1"/>
  <c r="HX6" i="3" s="1"/>
  <c r="IW6" i="3" s="1"/>
  <c r="HW6" i="3" a="1"/>
  <c r="HW6" i="3" s="1"/>
  <c r="IV6" i="3" s="1"/>
  <c r="HV6" i="3" a="1"/>
  <c r="HV6" i="3" s="1"/>
  <c r="IU6" i="3" s="1"/>
  <c r="HU6" i="3" a="1"/>
  <c r="HU6" i="3" s="1"/>
  <c r="IT6" i="3" s="1"/>
  <c r="HT6" i="3" a="1"/>
  <c r="HT6" i="3" s="1"/>
  <c r="IS6" i="3" s="1"/>
  <c r="HS6" i="3" a="1"/>
  <c r="HS6" i="3" s="1"/>
  <c r="IR6" i="3" s="1"/>
  <c r="HR6" i="3" a="1"/>
  <c r="HR6" i="3" s="1"/>
  <c r="HQ6" i="3"/>
  <c r="HQ6" i="3" a="1"/>
  <c r="HP6" i="3"/>
  <c r="HP6" i="3" a="1"/>
  <c r="HL6" i="3"/>
  <c r="HJ6" i="3"/>
  <c r="HH6" i="3"/>
  <c r="HI6" i="3" s="1"/>
  <c r="HB6" i="3"/>
  <c r="HA6" i="3"/>
  <c r="GZ6" i="3"/>
  <c r="GY6" i="3"/>
  <c r="GX6" i="3"/>
  <c r="GW6" i="3"/>
  <c r="GV6" i="3"/>
  <c r="GU6" i="3"/>
  <c r="GT6" i="3"/>
  <c r="HC6" i="3" s="1"/>
  <c r="GP6" i="3"/>
  <c r="GL6" i="3"/>
  <c r="GI6" i="3"/>
  <c r="GH6" i="3"/>
  <c r="GG6" i="3"/>
  <c r="GF6" i="3"/>
  <c r="GE6" i="3"/>
  <c r="GD6" i="3"/>
  <c r="GC6" i="3"/>
  <c r="GB6" i="3"/>
  <c r="GA6" i="3"/>
  <c r="FZ6" i="3"/>
  <c r="FY6" i="3"/>
  <c r="FX6" i="3"/>
  <c r="FW6" i="3"/>
  <c r="FV6" i="3"/>
  <c r="FU6" i="3"/>
  <c r="FT6" i="3"/>
  <c r="FS6" i="3"/>
  <c r="FR6" i="3"/>
  <c r="FQ6" i="3"/>
  <c r="FP6" i="3"/>
  <c r="FJ6" i="3"/>
  <c r="FM6" i="3" s="1"/>
  <c r="FI6" i="3"/>
  <c r="FL6" i="3" s="1"/>
  <c r="FH6" i="3"/>
  <c r="FK6" i="3" s="1"/>
  <c r="FG6" i="3"/>
  <c r="FF6" i="3"/>
  <c r="FE6" i="3"/>
  <c r="FD6" i="3"/>
  <c r="FC6" i="3"/>
  <c r="FB6" i="3"/>
  <c r="FA6" i="3"/>
  <c r="EZ6" i="3"/>
  <c r="EY6" i="3"/>
  <c r="EX6" i="3"/>
  <c r="EW6" i="3"/>
  <c r="EV6" i="3"/>
  <c r="EU6" i="3"/>
  <c r="ET6" i="3"/>
  <c r="ES6" i="3"/>
  <c r="ER6" i="3"/>
  <c r="EQ6" i="3"/>
  <c r="EP6" i="3"/>
  <c r="EO6" i="3"/>
  <c r="EN6" i="3"/>
  <c r="EM6" i="3"/>
  <c r="EL6" i="3"/>
  <c r="EK6" i="3"/>
  <c r="EJ6" i="3"/>
  <c r="EI6" i="3"/>
  <c r="EH6" i="3"/>
  <c r="EG6" i="3"/>
  <c r="EF6" i="3"/>
  <c r="EE6" i="3"/>
  <c r="ED6" i="3"/>
  <c r="EC6" i="3"/>
  <c r="EB6" i="3"/>
  <c r="EA6" i="3"/>
  <c r="DX6" i="3"/>
  <c r="DV6" i="3"/>
  <c r="DU6" i="3"/>
  <c r="DT6" i="3"/>
  <c r="DS6" i="3"/>
  <c r="DR6" i="3"/>
  <c r="DQ6" i="3"/>
  <c r="DP6" i="3"/>
  <c r="DO6" i="3"/>
  <c r="DN6" i="3"/>
  <c r="DM6" i="3" a="1"/>
  <c r="DM6" i="3" s="1"/>
  <c r="DK6" i="3"/>
  <c r="DJ6" i="3"/>
  <c r="DI6" i="3"/>
  <c r="DH6" i="3"/>
  <c r="DG6" i="3"/>
  <c r="DF6" i="3"/>
  <c r="DE6" i="3"/>
  <c r="DD6" i="3"/>
  <c r="DC6" i="3"/>
  <c r="DB6" i="3"/>
  <c r="DA6" i="3"/>
  <c r="CV6" i="3"/>
  <c r="CU6" i="3"/>
  <c r="CT6" i="3"/>
  <c r="CS6" i="3"/>
  <c r="GN6" i="3" s="1"/>
  <c r="CR6" i="3"/>
  <c r="GM6" i="3" s="1"/>
  <c r="CQ6" i="3"/>
  <c r="CP6" i="3"/>
  <c r="GJ6" i="3" s="1"/>
  <c r="GK6" i="3" s="1"/>
  <c r="CO6" i="3"/>
  <c r="DZ6" i="3" s="1"/>
  <c r="CN6" i="3"/>
  <c r="DY6" i="3" s="1"/>
  <c r="CM6" i="3"/>
  <c r="CL6" i="3"/>
  <c r="DW6" i="3" s="1"/>
  <c r="CK6" i="3"/>
  <c r="CZ6" i="3" s="1"/>
  <c r="CG6" i="3" a="1"/>
  <c r="CG6" i="3" s="1"/>
  <c r="AW63" i="3"/>
  <c r="AV63" i="3"/>
  <c r="J63" i="3"/>
  <c r="G63" i="3"/>
  <c r="IU5" i="3"/>
  <c r="IN5" i="3"/>
  <c r="IX5" i="3" s="1"/>
  <c r="IM5" i="3"/>
  <c r="IL5" i="3"/>
  <c r="HX5" i="3" a="1"/>
  <c r="HX5" i="3" s="1"/>
  <c r="IW5" i="3" s="1"/>
  <c r="HW5" i="3" a="1"/>
  <c r="HW5" i="3" s="1"/>
  <c r="IV5" i="3" s="1"/>
  <c r="HV5" i="3"/>
  <c r="HV5" i="3" a="1"/>
  <c r="HU5" i="3" a="1"/>
  <c r="HU5" i="3" s="1"/>
  <c r="IT5" i="3" s="1"/>
  <c r="HT5" i="3" a="1"/>
  <c r="HT5" i="3" s="1"/>
  <c r="IS5" i="3" s="1"/>
  <c r="HS5" i="3"/>
  <c r="IR5" i="3" s="1"/>
  <c r="HS5" i="3" a="1"/>
  <c r="HR5" i="3" a="1"/>
  <c r="HR5" i="3" s="1"/>
  <c r="IQ5" i="3" s="1"/>
  <c r="HQ5" i="3" a="1"/>
  <c r="HQ5" i="3" s="1"/>
  <c r="IP5" i="3" s="1"/>
  <c r="HP5" i="3"/>
  <c r="IO5" i="3" s="1"/>
  <c r="HP5" i="3" a="1"/>
  <c r="HL5" i="3"/>
  <c r="HJ5" i="3"/>
  <c r="HH5" i="3"/>
  <c r="HI5" i="3" s="1"/>
  <c r="HB5" i="3"/>
  <c r="HA5" i="3"/>
  <c r="GZ5" i="3"/>
  <c r="GY5" i="3"/>
  <c r="GX5" i="3"/>
  <c r="GW5" i="3"/>
  <c r="GV5" i="3"/>
  <c r="GU5" i="3"/>
  <c r="HC5" i="3" s="1"/>
  <c r="GT5" i="3"/>
  <c r="GP5" i="3"/>
  <c r="GM5" i="3"/>
  <c r="GJ5" i="3"/>
  <c r="GK5" i="3" s="1"/>
  <c r="GI5" i="3"/>
  <c r="GH5" i="3"/>
  <c r="GG5" i="3"/>
  <c r="GF5" i="3"/>
  <c r="GE5" i="3"/>
  <c r="GD5" i="3"/>
  <c r="GC5" i="3"/>
  <c r="GB5" i="3"/>
  <c r="GA5" i="3"/>
  <c r="FZ5" i="3"/>
  <c r="FY5" i="3"/>
  <c r="FX5" i="3"/>
  <c r="FW5" i="3"/>
  <c r="FV5" i="3"/>
  <c r="FU5" i="3"/>
  <c r="FT5" i="3"/>
  <c r="FS5" i="3"/>
  <c r="FR5" i="3"/>
  <c r="FQ5" i="3"/>
  <c r="FP5" i="3"/>
  <c r="FJ5" i="3"/>
  <c r="FI5" i="3"/>
  <c r="FL5" i="3" s="1"/>
  <c r="FH5" i="3"/>
  <c r="FK5" i="3" s="1"/>
  <c r="FG5" i="3"/>
  <c r="FF5" i="3"/>
  <c r="FM5" i="3" s="1"/>
  <c r="FE5" i="3"/>
  <c r="FN5" i="3" s="1"/>
  <c r="FD5" i="3"/>
  <c r="FC5" i="3"/>
  <c r="FB5" i="3"/>
  <c r="FA5" i="3"/>
  <c r="EZ5" i="3"/>
  <c r="EY5" i="3"/>
  <c r="EX5" i="3"/>
  <c r="EW5" i="3"/>
  <c r="EV5" i="3"/>
  <c r="EU5" i="3"/>
  <c r="ET5" i="3"/>
  <c r="ES5" i="3"/>
  <c r="ER5" i="3"/>
  <c r="EQ5" i="3"/>
  <c r="EP5" i="3"/>
  <c r="EO5" i="3"/>
  <c r="EN5" i="3"/>
  <c r="EM5" i="3"/>
  <c r="EL5" i="3"/>
  <c r="EK5" i="3"/>
  <c r="EJ5" i="3"/>
  <c r="EI5" i="3"/>
  <c r="EH5" i="3"/>
  <c r="EG5" i="3"/>
  <c r="EF5" i="3"/>
  <c r="EE5" i="3"/>
  <c r="ED5" i="3"/>
  <c r="EC5" i="3"/>
  <c r="EB5" i="3"/>
  <c r="EA5" i="3"/>
  <c r="DV5" i="3"/>
  <c r="DU5" i="3"/>
  <c r="DT5" i="3"/>
  <c r="DS5" i="3"/>
  <c r="DR5" i="3"/>
  <c r="DQ5" i="3"/>
  <c r="DP5" i="3"/>
  <c r="DO5" i="3"/>
  <c r="DN5" i="3"/>
  <c r="DM5" i="3" a="1"/>
  <c r="DM5" i="3" s="1"/>
  <c r="DL5" i="3"/>
  <c r="DK5" i="3"/>
  <c r="DJ5" i="3"/>
  <c r="DI5" i="3"/>
  <c r="DH5" i="3"/>
  <c r="DG5" i="3"/>
  <c r="DF5" i="3"/>
  <c r="DE5" i="3"/>
  <c r="DD5" i="3"/>
  <c r="DC5" i="3"/>
  <c r="DB5" i="3"/>
  <c r="DA5" i="3"/>
  <c r="CY5" i="3"/>
  <c r="CV5" i="3"/>
  <c r="CU5" i="3"/>
  <c r="CT5" i="3"/>
  <c r="CS5" i="3"/>
  <c r="GN5" i="3" s="1"/>
  <c r="CR5" i="3"/>
  <c r="CQ5" i="3"/>
  <c r="GL5" i="3" s="1"/>
  <c r="CP5" i="3"/>
  <c r="CO5" i="3"/>
  <c r="DZ5" i="3" s="1"/>
  <c r="CN5" i="3"/>
  <c r="DY5" i="3" s="1"/>
  <c r="CM5" i="3"/>
  <c r="DX5" i="3" s="1"/>
  <c r="CL5" i="3"/>
  <c r="DW5" i="3" s="1"/>
  <c r="CK5" i="3"/>
  <c r="CZ5" i="3" s="1"/>
  <c r="CJ5" i="3"/>
  <c r="CI5" i="3"/>
  <c r="CX5" i="3" s="1"/>
  <c r="CG5" i="3"/>
  <c r="CH5" i="3" s="1"/>
  <c r="CW5" i="3" s="1"/>
  <c r="CG5" i="3" a="1"/>
  <c r="AW62" i="3"/>
  <c r="AV62" i="3"/>
  <c r="J62" i="3"/>
  <c r="G62" i="3"/>
  <c r="IL4" i="3"/>
  <c r="HX4" i="3" a="1"/>
  <c r="HX4" i="3" s="1"/>
  <c r="IW4" i="3" s="1"/>
  <c r="HW4" i="3" a="1"/>
  <c r="HW4" i="3" s="1"/>
  <c r="HV4" i="3" a="1"/>
  <c r="HV4" i="3" s="1"/>
  <c r="IU4" i="3" s="1"/>
  <c r="HU4" i="3" a="1"/>
  <c r="HU4" i="3" s="1"/>
  <c r="IT4" i="3" s="1"/>
  <c r="HT4" i="3" a="1"/>
  <c r="HT4" i="3" s="1"/>
  <c r="IS4" i="3" s="1"/>
  <c r="HS4" i="3"/>
  <c r="IR4" i="3" s="1"/>
  <c r="HS4" i="3" a="1"/>
  <c r="HR4" i="3" a="1"/>
  <c r="HR4" i="3" s="1"/>
  <c r="IQ4" i="3" s="1"/>
  <c r="HQ4" i="3"/>
  <c r="IP4" i="3" s="1"/>
  <c r="HQ4" i="3" a="1"/>
  <c r="HP4" i="3" a="1"/>
  <c r="HP4" i="3" s="1"/>
  <c r="IO4" i="3" s="1"/>
  <c r="HL4" i="3"/>
  <c r="HJ4" i="3"/>
  <c r="HH4" i="3"/>
  <c r="HB4" i="3"/>
  <c r="HA4" i="3"/>
  <c r="GZ4" i="3"/>
  <c r="GY4" i="3"/>
  <c r="GX4" i="3"/>
  <c r="GW4" i="3"/>
  <c r="GV4" i="3"/>
  <c r="GU4" i="3"/>
  <c r="GT4" i="3"/>
  <c r="HC4" i="3" s="1"/>
  <c r="GP4" i="3"/>
  <c r="GL4" i="3"/>
  <c r="GI4" i="3"/>
  <c r="GH4" i="3"/>
  <c r="GG4" i="3"/>
  <c r="GF4" i="3"/>
  <c r="GE4" i="3"/>
  <c r="GD4" i="3"/>
  <c r="GC4" i="3"/>
  <c r="GB4" i="3"/>
  <c r="GA4" i="3"/>
  <c r="FZ4" i="3"/>
  <c r="FY4" i="3"/>
  <c r="FX4" i="3"/>
  <c r="FW4" i="3"/>
  <c r="FV4" i="3"/>
  <c r="FU4" i="3"/>
  <c r="FT4" i="3"/>
  <c r="FS4" i="3"/>
  <c r="FR4" i="3"/>
  <c r="FQ4" i="3"/>
  <c r="FP4" i="3"/>
  <c r="FO4" i="3"/>
  <c r="FM4" i="3"/>
  <c r="FJ4" i="3"/>
  <c r="FI4" i="3"/>
  <c r="FL4" i="3" s="1"/>
  <c r="FH4" i="3"/>
  <c r="FK4" i="3" s="1"/>
  <c r="FG4" i="3"/>
  <c r="FF4" i="3"/>
  <c r="FE4" i="3"/>
  <c r="FN4" i="3" s="1"/>
  <c r="FD4" i="3"/>
  <c r="FC4" i="3"/>
  <c r="FB4" i="3"/>
  <c r="FA4" i="3"/>
  <c r="EZ4" i="3"/>
  <c r="EY4" i="3"/>
  <c r="EX4" i="3"/>
  <c r="EW4" i="3"/>
  <c r="EV4" i="3"/>
  <c r="EU4" i="3"/>
  <c r="ET4" i="3"/>
  <c r="ES4" i="3"/>
  <c r="ER4" i="3"/>
  <c r="EQ4" i="3"/>
  <c r="EP4" i="3"/>
  <c r="EO4" i="3"/>
  <c r="EN4" i="3"/>
  <c r="EM4" i="3"/>
  <c r="EL4" i="3"/>
  <c r="EK4" i="3"/>
  <c r="EJ4" i="3"/>
  <c r="EI4" i="3"/>
  <c r="EH4" i="3"/>
  <c r="EG4" i="3"/>
  <c r="EF4" i="3"/>
  <c r="EE4" i="3"/>
  <c r="ED4" i="3"/>
  <c r="EC4" i="3"/>
  <c r="EB4" i="3"/>
  <c r="EA4" i="3"/>
  <c r="DX4" i="3"/>
  <c r="DV4" i="3"/>
  <c r="DU4" i="3"/>
  <c r="DT4" i="3"/>
  <c r="DS4" i="3"/>
  <c r="DR4" i="3"/>
  <c r="DQ4" i="3"/>
  <c r="DP4" i="3"/>
  <c r="DO4" i="3"/>
  <c r="DN4" i="3"/>
  <c r="DK4" i="3"/>
  <c r="DJ4" i="3"/>
  <c r="DI4" i="3"/>
  <c r="DH4" i="3"/>
  <c r="DG4" i="3"/>
  <c r="DF4" i="3"/>
  <c r="DE4" i="3"/>
  <c r="DD4" i="3"/>
  <c r="DC4" i="3"/>
  <c r="DB4" i="3"/>
  <c r="DA4" i="3"/>
  <c r="CV4" i="3"/>
  <c r="CU4" i="3"/>
  <c r="CT4" i="3"/>
  <c r="CS4" i="3"/>
  <c r="GN4" i="3" s="1"/>
  <c r="CR4" i="3"/>
  <c r="GM4" i="3" s="1"/>
  <c r="CQ4" i="3"/>
  <c r="CP4" i="3"/>
  <c r="GJ4" i="3" s="1"/>
  <c r="GK4" i="3" s="1"/>
  <c r="CO4" i="3"/>
  <c r="DZ4" i="3" s="1"/>
  <c r="CN4" i="3"/>
  <c r="DY4" i="3" s="1"/>
  <c r="CM4" i="3"/>
  <c r="CL4" i="3"/>
  <c r="DW4" i="3" s="1"/>
  <c r="CJ4" i="3"/>
  <c r="CY4" i="3" s="1"/>
  <c r="CG4" i="3" a="1"/>
  <c r="CG4" i="3" s="1"/>
  <c r="IM4" i="3" s="1"/>
  <c r="AW4" i="3"/>
  <c r="AV4" i="3"/>
  <c r="AX4" i="3" s="1"/>
  <c r="J4" i="3"/>
  <c r="HI4" i="3" s="1"/>
  <c r="G4" i="3"/>
  <c r="IL3" i="3"/>
  <c r="HX3" i="3" a="1"/>
  <c r="HX3" i="3" s="1"/>
  <c r="IW3" i="3" s="1"/>
  <c r="HW3" i="3" a="1"/>
  <c r="HW3" i="3" s="1"/>
  <c r="IV3" i="3" s="1"/>
  <c r="HV3" i="3" a="1"/>
  <c r="HV3" i="3" s="1"/>
  <c r="IU3" i="3" s="1"/>
  <c r="HU3" i="3" a="1"/>
  <c r="HU3" i="3" s="1"/>
  <c r="IT3" i="3" s="1"/>
  <c r="HT3" i="3" a="1"/>
  <c r="HT3" i="3" s="1"/>
  <c r="IS3" i="3" s="1"/>
  <c r="HS3" i="3" a="1"/>
  <c r="HS3" i="3" s="1"/>
  <c r="IR3" i="3" s="1"/>
  <c r="HR3" i="3" a="1"/>
  <c r="HR3" i="3" s="1"/>
  <c r="IQ3" i="3" s="1"/>
  <c r="HQ3" i="3" a="1"/>
  <c r="HQ3" i="3" s="1"/>
  <c r="IP3" i="3" s="1"/>
  <c r="HP3" i="3" a="1"/>
  <c r="HP3" i="3" s="1"/>
  <c r="IO3" i="3" s="1"/>
  <c r="HL3" i="3"/>
  <c r="HJ3" i="3"/>
  <c r="HH3" i="3"/>
  <c r="HB3" i="3"/>
  <c r="HA3" i="3"/>
  <c r="GZ3" i="3"/>
  <c r="GY3" i="3"/>
  <c r="GX3" i="3"/>
  <c r="GW3" i="3"/>
  <c r="GV3" i="3"/>
  <c r="GU3" i="3"/>
  <c r="GT3" i="3"/>
  <c r="HC3" i="3" s="1"/>
  <c r="GP3" i="3"/>
  <c r="GI3" i="3"/>
  <c r="GH3" i="3"/>
  <c r="GG3" i="3"/>
  <c r="GF3" i="3"/>
  <c r="GE3" i="3"/>
  <c r="GD3" i="3"/>
  <c r="GC3" i="3"/>
  <c r="GB3" i="3"/>
  <c r="GA3" i="3"/>
  <c r="FZ3" i="3"/>
  <c r="FY3" i="3"/>
  <c r="FX3" i="3"/>
  <c r="FW3" i="3"/>
  <c r="FV3" i="3"/>
  <c r="FU3" i="3"/>
  <c r="FT3" i="3"/>
  <c r="FS3" i="3"/>
  <c r="FR3" i="3"/>
  <c r="FQ3" i="3"/>
  <c r="FP3" i="3"/>
  <c r="FM3" i="3"/>
  <c r="FK3" i="3"/>
  <c r="FJ3" i="3"/>
  <c r="FI3" i="3"/>
  <c r="FL3" i="3" s="1"/>
  <c r="FH3" i="3"/>
  <c r="FG3" i="3"/>
  <c r="FF3" i="3"/>
  <c r="FE3" i="3"/>
  <c r="FO3" i="3" s="1"/>
  <c r="FD3" i="3"/>
  <c r="FC3" i="3"/>
  <c r="FB3" i="3"/>
  <c r="FA3" i="3"/>
  <c r="EZ3" i="3"/>
  <c r="EY3" i="3"/>
  <c r="EX3" i="3"/>
  <c r="EW3" i="3"/>
  <c r="EV3" i="3"/>
  <c r="EU3" i="3"/>
  <c r="ET3" i="3"/>
  <c r="ES3" i="3"/>
  <c r="ER3" i="3"/>
  <c r="EQ3" i="3"/>
  <c r="EP3" i="3"/>
  <c r="EO3" i="3"/>
  <c r="EN3" i="3"/>
  <c r="EM3" i="3"/>
  <c r="EL3" i="3"/>
  <c r="EK3" i="3"/>
  <c r="EJ3" i="3"/>
  <c r="EI3" i="3"/>
  <c r="EH3" i="3"/>
  <c r="EG3" i="3"/>
  <c r="EF3" i="3"/>
  <c r="EE3" i="3"/>
  <c r="ED3" i="3"/>
  <c r="EC3" i="3"/>
  <c r="EB3" i="3"/>
  <c r="EA3" i="3"/>
  <c r="DZ3" i="3"/>
  <c r="DV3" i="3"/>
  <c r="DU3" i="3"/>
  <c r="DT3" i="3"/>
  <c r="DS3" i="3"/>
  <c r="DR3" i="3"/>
  <c r="DQ3" i="3"/>
  <c r="DP3" i="3"/>
  <c r="DO3" i="3"/>
  <c r="DN3" i="3"/>
  <c r="DK3" i="3"/>
  <c r="DJ3" i="3"/>
  <c r="DI3" i="3"/>
  <c r="DH3" i="3"/>
  <c r="DG3" i="3"/>
  <c r="DF3" i="3"/>
  <c r="DE3" i="3"/>
  <c r="DD3" i="3"/>
  <c r="DC3" i="3"/>
  <c r="DB3" i="3"/>
  <c r="DA3" i="3"/>
  <c r="CV3" i="3"/>
  <c r="CU3" i="3"/>
  <c r="CT3" i="3"/>
  <c r="CS3" i="3"/>
  <c r="GN3" i="3" s="1"/>
  <c r="CR3" i="3"/>
  <c r="GM3" i="3" s="1"/>
  <c r="CQ3" i="3"/>
  <c r="GL3" i="3" s="1"/>
  <c r="CP3" i="3"/>
  <c r="GJ3" i="3" s="1"/>
  <c r="GK3" i="3" s="1"/>
  <c r="CO3" i="3"/>
  <c r="CN3" i="3"/>
  <c r="DY3" i="3" s="1"/>
  <c r="CM3" i="3"/>
  <c r="DX3" i="3" s="1"/>
  <c r="CL3" i="3"/>
  <c r="DW3" i="3" s="1"/>
  <c r="CG3" i="3" a="1"/>
  <c r="CG3" i="3" s="1"/>
  <c r="AW61" i="3"/>
  <c r="AV61" i="3"/>
  <c r="J61" i="3"/>
  <c r="HI3" i="3" s="1"/>
  <c r="G61" i="3"/>
  <c r="IL2" i="3"/>
  <c r="HX2" i="3" a="1"/>
  <c r="HX2" i="3" s="1"/>
  <c r="IW2" i="3" s="1"/>
  <c r="HW2" i="3" a="1"/>
  <c r="HW2" i="3" s="1"/>
  <c r="IV2" i="3" s="1"/>
  <c r="HV2" i="3" a="1"/>
  <c r="HV2" i="3" s="1"/>
  <c r="IU2" i="3" s="1"/>
  <c r="HU2" i="3"/>
  <c r="IT2" i="3" s="1"/>
  <c r="HU2" i="3" a="1"/>
  <c r="HT2" i="3" a="1"/>
  <c r="HT2" i="3" s="1"/>
  <c r="IS2" i="3" s="1"/>
  <c r="HS2" i="3"/>
  <c r="IR2" i="3" s="1"/>
  <c r="HS2" i="3" a="1"/>
  <c r="HR2" i="3" a="1"/>
  <c r="HR2" i="3" s="1"/>
  <c r="IQ2" i="3" s="1"/>
  <c r="HQ2" i="3" a="1"/>
  <c r="HQ2" i="3" s="1"/>
  <c r="IP2" i="3" s="1"/>
  <c r="HP2" i="3" a="1"/>
  <c r="HP2" i="3" s="1"/>
  <c r="IO2" i="3" s="1"/>
  <c r="HL2" i="3"/>
  <c r="HJ2" i="3"/>
  <c r="HH2" i="3"/>
  <c r="HB2" i="3"/>
  <c r="HA2" i="3"/>
  <c r="GZ2" i="3"/>
  <c r="GY2" i="3"/>
  <c r="GX2" i="3"/>
  <c r="GW2" i="3"/>
  <c r="GV2" i="3"/>
  <c r="GU2" i="3"/>
  <c r="HC2" i="3" s="1"/>
  <c r="GT2" i="3"/>
  <c r="GP2" i="3"/>
  <c r="GI2" i="3"/>
  <c r="GH2" i="3"/>
  <c r="GG2" i="3"/>
  <c r="GF2" i="3"/>
  <c r="GE2" i="3"/>
  <c r="GD2" i="3"/>
  <c r="GC2" i="3"/>
  <c r="GB2" i="3"/>
  <c r="GA2" i="3"/>
  <c r="FZ2" i="3"/>
  <c r="FY2" i="3"/>
  <c r="FX2" i="3"/>
  <c r="FW2" i="3"/>
  <c r="FV2" i="3"/>
  <c r="FU2" i="3"/>
  <c r="FT2" i="3"/>
  <c r="FS2" i="3"/>
  <c r="FR2" i="3"/>
  <c r="FQ2" i="3"/>
  <c r="FJ2" i="3"/>
  <c r="FM2" i="3" s="1"/>
  <c r="FI2" i="3"/>
  <c r="FL2" i="3" s="1"/>
  <c r="FH2" i="3"/>
  <c r="FK2" i="3" s="1"/>
  <c r="FG2" i="3"/>
  <c r="FF2" i="3"/>
  <c r="FP2" i="3" s="1"/>
  <c r="FE2" i="3"/>
  <c r="FO2" i="3" s="1"/>
  <c r="FD2" i="3"/>
  <c r="FC2" i="3"/>
  <c r="FB2" i="3"/>
  <c r="FA2" i="3"/>
  <c r="EZ2" i="3"/>
  <c r="EY2" i="3"/>
  <c r="EX2" i="3"/>
  <c r="EW2" i="3"/>
  <c r="EV2" i="3"/>
  <c r="EU2" i="3"/>
  <c r="ET2" i="3"/>
  <c r="ES2" i="3"/>
  <c r="ER2" i="3"/>
  <c r="EQ2" i="3"/>
  <c r="EP2" i="3"/>
  <c r="EO2" i="3"/>
  <c r="EN2" i="3"/>
  <c r="EM2" i="3"/>
  <c r="EL2" i="3"/>
  <c r="EK2" i="3"/>
  <c r="EJ2" i="3"/>
  <c r="EI2" i="3"/>
  <c r="EH2" i="3"/>
  <c r="EG2" i="3"/>
  <c r="EF2" i="3"/>
  <c r="EE2" i="3"/>
  <c r="ED2" i="3"/>
  <c r="EC2" i="3"/>
  <c r="EB2" i="3"/>
  <c r="EA2" i="3"/>
  <c r="DY2" i="3"/>
  <c r="DV2" i="3"/>
  <c r="DU2" i="3"/>
  <c r="DT2" i="3"/>
  <c r="DS2" i="3"/>
  <c r="DR2" i="3"/>
  <c r="DQ2" i="3"/>
  <c r="DP2" i="3"/>
  <c r="DO2" i="3"/>
  <c r="DN2" i="3"/>
  <c r="DK2" i="3"/>
  <c r="DJ2" i="3"/>
  <c r="DI2" i="3"/>
  <c r="DH2" i="3"/>
  <c r="DG2" i="3"/>
  <c r="DF2" i="3"/>
  <c r="DE2" i="3"/>
  <c r="DD2" i="3"/>
  <c r="DC2" i="3"/>
  <c r="DB2" i="3"/>
  <c r="DA2" i="3"/>
  <c r="CV2" i="3"/>
  <c r="CU2" i="3"/>
  <c r="CT2" i="3"/>
  <c r="CS2" i="3"/>
  <c r="GN2" i="3" s="1"/>
  <c r="CR2" i="3"/>
  <c r="GM2" i="3" s="1"/>
  <c r="CQ2" i="3"/>
  <c r="GL2" i="3" s="1"/>
  <c r="CP2" i="3"/>
  <c r="GJ2" i="3" s="1"/>
  <c r="GK2" i="3" s="1"/>
  <c r="CO2" i="3"/>
  <c r="DZ2" i="3" s="1"/>
  <c r="CN2" i="3"/>
  <c r="CM2" i="3"/>
  <c r="DX2" i="3" s="1"/>
  <c r="CL2" i="3"/>
  <c r="DW2" i="3" s="1"/>
  <c r="CJ2" i="3"/>
  <c r="CY2" i="3" s="1"/>
  <c r="CH2" i="3"/>
  <c r="CW2" i="3" s="1"/>
  <c r="CG2" i="3"/>
  <c r="IM2" i="3" s="1"/>
  <c r="CG2" i="3" a="1"/>
  <c r="AW2" i="3"/>
  <c r="AV2" i="3"/>
  <c r="J2" i="3"/>
  <c r="HI2" i="3" s="1"/>
  <c r="G2" i="3"/>
  <c r="HI55" i="3" l="1"/>
  <c r="HI31" i="3"/>
  <c r="HI91" i="3"/>
  <c r="AX194" i="3"/>
  <c r="HI13" i="3"/>
  <c r="HI87" i="3"/>
  <c r="HI103" i="3"/>
  <c r="HI111" i="3"/>
  <c r="HI116" i="3"/>
  <c r="HI12" i="3"/>
  <c r="HI38" i="3"/>
  <c r="HI60" i="3"/>
  <c r="HN60" i="3" s="1"/>
  <c r="HI88" i="3"/>
  <c r="AX116" i="3"/>
  <c r="HI51" i="3"/>
  <c r="GS60" i="3"/>
  <c r="HF60" i="3" s="1"/>
  <c r="HI83" i="3"/>
  <c r="HI101" i="3"/>
  <c r="HI107" i="3"/>
  <c r="HI65" i="3"/>
  <c r="HI16" i="3"/>
  <c r="HI45" i="3"/>
  <c r="HI58" i="3"/>
  <c r="AX64" i="3"/>
  <c r="AX205" i="3"/>
  <c r="HI50" i="3"/>
  <c r="HI53" i="3"/>
  <c r="HI93" i="3"/>
  <c r="HI18" i="3"/>
  <c r="HI25" i="3"/>
  <c r="HI102" i="3"/>
  <c r="HI105" i="3"/>
  <c r="HI114" i="3"/>
  <c r="AX207" i="3"/>
  <c r="AX25" i="3"/>
  <c r="HI40" i="3"/>
  <c r="HI76" i="3"/>
  <c r="HI79" i="3"/>
  <c r="HI97" i="3"/>
  <c r="DL121" i="3"/>
  <c r="CJ121" i="3"/>
  <c r="CY121" i="3" s="1"/>
  <c r="IN121" i="3"/>
  <c r="IX121" i="3" s="1"/>
  <c r="IM121" i="3"/>
  <c r="CH121" i="3"/>
  <c r="CW121" i="3" s="1"/>
  <c r="DM121" i="3" a="1"/>
  <c r="DM121" i="3" s="1"/>
  <c r="CK121" i="3"/>
  <c r="CZ121" i="3" s="1"/>
  <c r="CI121" i="3"/>
  <c r="CX121" i="3" s="1"/>
  <c r="DL120" i="3"/>
  <c r="IM120" i="3"/>
  <c r="DM120" i="3" a="1"/>
  <c r="DM120" i="3" s="1"/>
  <c r="CK120" i="3"/>
  <c r="CZ120" i="3" s="1"/>
  <c r="CJ120" i="3"/>
  <c r="CY120" i="3" s="1"/>
  <c r="IN120" i="3"/>
  <c r="IX120" i="3" s="1"/>
  <c r="CI120" i="3"/>
  <c r="CX120" i="3" s="1"/>
  <c r="CH120" i="3"/>
  <c r="CW120" i="3" s="1"/>
  <c r="CJ119" i="3"/>
  <c r="CY119" i="3" s="1"/>
  <c r="IM119" i="3"/>
  <c r="DM119" i="3" a="1"/>
  <c r="DM119" i="3" s="1"/>
  <c r="DL119" i="3"/>
  <c r="CK119" i="3"/>
  <c r="CZ119" i="3" s="1"/>
  <c r="IN119" i="3"/>
  <c r="IX119" i="3" s="1"/>
  <c r="CI119" i="3"/>
  <c r="CX119" i="3" s="1"/>
  <c r="CH119" i="3"/>
  <c r="CW119" i="3" s="1"/>
  <c r="GS118" i="3"/>
  <c r="HM118" i="3" s="1"/>
  <c r="DM118" i="3" a="1"/>
  <c r="DM118" i="3" s="1"/>
  <c r="FN119" i="3"/>
  <c r="FN121" i="3"/>
  <c r="DM117" i="3" a="1"/>
  <c r="DM117" i="3" s="1"/>
  <c r="CJ117" i="3"/>
  <c r="CY117" i="3" s="1"/>
  <c r="IN117" i="3"/>
  <c r="IX117" i="3" s="1"/>
  <c r="CI117" i="3"/>
  <c r="CX117" i="3" s="1"/>
  <c r="DL117" i="3"/>
  <c r="CK117" i="3"/>
  <c r="CZ117" i="3" s="1"/>
  <c r="IM117" i="3"/>
  <c r="CH117" i="3"/>
  <c r="CW117" i="3" s="1"/>
  <c r="GS116" i="3"/>
  <c r="HM116" i="3" s="1"/>
  <c r="HF116" i="3"/>
  <c r="FN117" i="3"/>
  <c r="CH114" i="3"/>
  <c r="CW114" i="3" s="1"/>
  <c r="CJ114" i="3"/>
  <c r="CY114" i="3" s="1"/>
  <c r="CI114" i="3"/>
  <c r="CX114" i="3" s="1"/>
  <c r="IN114" i="3"/>
  <c r="IX114" i="3" s="1"/>
  <c r="IM114" i="3"/>
  <c r="DM114" i="3" a="1"/>
  <c r="DM114" i="3" s="1"/>
  <c r="DL114" i="3"/>
  <c r="CK114" i="3"/>
  <c r="CZ114" i="3" s="1"/>
  <c r="IN115" i="3"/>
  <c r="IX115" i="3" s="1"/>
  <c r="CI115" i="3"/>
  <c r="CX115" i="3" s="1"/>
  <c r="IM115" i="3"/>
  <c r="CH115" i="3"/>
  <c r="CW115" i="3" s="1"/>
  <c r="DM115" i="3" a="1"/>
  <c r="DM115" i="3" s="1"/>
  <c r="DL115" i="3"/>
  <c r="CK115" i="3"/>
  <c r="CZ115" i="3" s="1"/>
  <c r="CJ115" i="3"/>
  <c r="CY115" i="3" s="1"/>
  <c r="DL113" i="3"/>
  <c r="DM113" i="3" a="1"/>
  <c r="DM113" i="3" s="1"/>
  <c r="IM113" i="3"/>
  <c r="IN113" i="3"/>
  <c r="IX113" i="3" s="1"/>
  <c r="FK115" i="3"/>
  <c r="CH113" i="3"/>
  <c r="CW113" i="3" s="1"/>
  <c r="FN115" i="3"/>
  <c r="CJ112" i="3"/>
  <c r="CY112" i="3" s="1"/>
  <c r="IN112" i="3"/>
  <c r="IX112" i="3" s="1"/>
  <c r="CI112" i="3"/>
  <c r="CX112" i="3" s="1"/>
  <c r="DM112" i="3" a="1"/>
  <c r="DM112" i="3" s="1"/>
  <c r="DL112" i="3"/>
  <c r="IM112" i="3"/>
  <c r="CH112" i="3"/>
  <c r="CW112" i="3" s="1"/>
  <c r="CK112" i="3"/>
  <c r="CZ112" i="3" s="1"/>
  <c r="CH111" i="3"/>
  <c r="CW111" i="3" s="1"/>
  <c r="CK111" i="3"/>
  <c r="CZ111" i="3" s="1"/>
  <c r="IN111" i="3"/>
  <c r="IX111" i="3" s="1"/>
  <c r="IM111" i="3"/>
  <c r="DM111" i="3" a="1"/>
  <c r="DM111" i="3" s="1"/>
  <c r="DL111" i="3"/>
  <c r="CJ111" i="3"/>
  <c r="CY111" i="3" s="1"/>
  <c r="CI111" i="3"/>
  <c r="CX111" i="3" s="1"/>
  <c r="FN112" i="3"/>
  <c r="DM110" i="3" a="1"/>
  <c r="DM110" i="3" s="1"/>
  <c r="DL110" i="3"/>
  <c r="CH110" i="3"/>
  <c r="CW110" i="3" s="1"/>
  <c r="GS110" i="3" s="1"/>
  <c r="HG110" i="3" s="1"/>
  <c r="CK110" i="3"/>
  <c r="CZ110" i="3" s="1"/>
  <c r="CI110" i="3"/>
  <c r="CX110" i="3" s="1"/>
  <c r="IM110" i="3"/>
  <c r="CJ110" i="3"/>
  <c r="CY110" i="3" s="1"/>
  <c r="IN110" i="3"/>
  <c r="IX110" i="3" s="1"/>
  <c r="CH109" i="3"/>
  <c r="CW109" i="3" s="1"/>
  <c r="GS109" i="3" s="1"/>
  <c r="HN109" i="3" s="1"/>
  <c r="IN109" i="3"/>
  <c r="IX109" i="3" s="1"/>
  <c r="IM109" i="3"/>
  <c r="DM109" i="3" a="1"/>
  <c r="DM109" i="3" s="1"/>
  <c r="DL109" i="3"/>
  <c r="CJ109" i="3"/>
  <c r="CY109" i="3" s="1"/>
  <c r="CK109" i="3"/>
  <c r="CZ109" i="3" s="1"/>
  <c r="CI109" i="3"/>
  <c r="CX109" i="3" s="1"/>
  <c r="FP109" i="3"/>
  <c r="HM109" i="3"/>
  <c r="FN110" i="3"/>
  <c r="IM107" i="3"/>
  <c r="DM107" i="3" a="1"/>
  <c r="DM107" i="3" s="1"/>
  <c r="DL107" i="3"/>
  <c r="CK107" i="3"/>
  <c r="CZ107" i="3" s="1"/>
  <c r="CJ107" i="3"/>
  <c r="CY107" i="3" s="1"/>
  <c r="CI107" i="3"/>
  <c r="CX107" i="3" s="1"/>
  <c r="CH107" i="3"/>
  <c r="CW107" i="3" s="1"/>
  <c r="GS107" i="3" s="1"/>
  <c r="HM107" i="3" s="1"/>
  <c r="IN107" i="3"/>
  <c r="IX107" i="3" s="1"/>
  <c r="IN108" i="3"/>
  <c r="IX108" i="3" s="1"/>
  <c r="FK107" i="3"/>
  <c r="CH108" i="3"/>
  <c r="CW108" i="3" s="1"/>
  <c r="CI108" i="3"/>
  <c r="CX108" i="3" s="1"/>
  <c r="FN108" i="3"/>
  <c r="CJ108" i="3"/>
  <c r="CY108" i="3" s="1"/>
  <c r="CK108" i="3"/>
  <c r="CZ108" i="3" s="1"/>
  <c r="DM104" i="3" a="1"/>
  <c r="DM104" i="3" s="1"/>
  <c r="IM104" i="3"/>
  <c r="CH104" i="3"/>
  <c r="CW104" i="3" s="1"/>
  <c r="DL104" i="3"/>
  <c r="CK104" i="3"/>
  <c r="CZ104" i="3" s="1"/>
  <c r="IN104" i="3"/>
  <c r="IX104" i="3" s="1"/>
  <c r="CI104" i="3"/>
  <c r="CX104" i="3" s="1"/>
  <c r="CJ104" i="3"/>
  <c r="CY104" i="3" s="1"/>
  <c r="DL105" i="3"/>
  <c r="CJ105" i="3"/>
  <c r="CY105" i="3" s="1"/>
  <c r="CK105" i="3"/>
  <c r="CZ105" i="3" s="1"/>
  <c r="IN105" i="3"/>
  <c r="IX105" i="3" s="1"/>
  <c r="CI105" i="3"/>
  <c r="CX105" i="3" s="1"/>
  <c r="IM105" i="3"/>
  <c r="CH105" i="3"/>
  <c r="CW105" i="3" s="1"/>
  <c r="DM105" i="3" a="1"/>
  <c r="DM105" i="3" s="1"/>
  <c r="DM106" i="3" a="1"/>
  <c r="DM106" i="3" s="1"/>
  <c r="IM106" i="3"/>
  <c r="CH106" i="3"/>
  <c r="CW106" i="3" s="1"/>
  <c r="DL106" i="3"/>
  <c r="CK106" i="3"/>
  <c r="CZ106" i="3" s="1"/>
  <c r="CJ106" i="3"/>
  <c r="CY106" i="3" s="1"/>
  <c r="IN106" i="3"/>
  <c r="IX106" i="3" s="1"/>
  <c r="CI106" i="3"/>
  <c r="CX106" i="3" s="1"/>
  <c r="CK103" i="3"/>
  <c r="CZ103" i="3" s="1"/>
  <c r="GS103" i="3" s="1"/>
  <c r="FP103" i="3"/>
  <c r="FL105" i="3"/>
  <c r="DL103" i="3"/>
  <c r="FN105" i="3"/>
  <c r="DM103" i="3" a="1"/>
  <c r="DM103" i="3" s="1"/>
  <c r="IM103" i="3"/>
  <c r="IN103" i="3"/>
  <c r="IX103" i="3" s="1"/>
  <c r="FL106" i="3"/>
  <c r="FK103" i="3"/>
  <c r="FN104" i="3"/>
  <c r="FN106" i="3"/>
  <c r="DL102" i="3"/>
  <c r="IN102" i="3"/>
  <c r="IX102" i="3" s="1"/>
  <c r="DM102" i="3" a="1"/>
  <c r="DM102" i="3" s="1"/>
  <c r="CK102" i="3"/>
  <c r="CZ102" i="3" s="1"/>
  <c r="CJ102" i="3"/>
  <c r="CY102" i="3" s="1"/>
  <c r="CI102" i="3"/>
  <c r="CX102" i="3" s="1"/>
  <c r="CH102" i="3"/>
  <c r="CW102" i="3" s="1"/>
  <c r="IM102" i="3"/>
  <c r="CJ97" i="3"/>
  <c r="CY97" i="3" s="1"/>
  <c r="CH97" i="3"/>
  <c r="CW97" i="3" s="1"/>
  <c r="IN97" i="3"/>
  <c r="IX97" i="3" s="1"/>
  <c r="IM97" i="3"/>
  <c r="DM97" i="3" a="1"/>
  <c r="DM97" i="3" s="1"/>
  <c r="DL97" i="3"/>
  <c r="CK97" i="3"/>
  <c r="CZ97" i="3" s="1"/>
  <c r="CI97" i="3"/>
  <c r="CX97" i="3" s="1"/>
  <c r="IN100" i="3"/>
  <c r="IX100" i="3" s="1"/>
  <c r="IM100" i="3"/>
  <c r="DM100" i="3" a="1"/>
  <c r="DM100" i="3" s="1"/>
  <c r="DL100" i="3"/>
  <c r="CK100" i="3"/>
  <c r="CZ100" i="3" s="1"/>
  <c r="CJ100" i="3"/>
  <c r="CY100" i="3" s="1"/>
  <c r="CI100" i="3"/>
  <c r="CX100" i="3" s="1"/>
  <c r="CH100" i="3"/>
  <c r="CW100" i="3" s="1"/>
  <c r="CJ99" i="3"/>
  <c r="CY99" i="3" s="1"/>
  <c r="CH99" i="3"/>
  <c r="CW99" i="3" s="1"/>
  <c r="GS99" i="3" s="1"/>
  <c r="HG99" i="3" s="1"/>
  <c r="IN99" i="3"/>
  <c r="IX99" i="3" s="1"/>
  <c r="IM99" i="3"/>
  <c r="DM99" i="3" a="1"/>
  <c r="DM99" i="3" s="1"/>
  <c r="DL99" i="3"/>
  <c r="CK99" i="3"/>
  <c r="CZ99" i="3" s="1"/>
  <c r="CI99" i="3"/>
  <c r="CX99" i="3" s="1"/>
  <c r="IM101" i="3"/>
  <c r="DM101" i="3" a="1"/>
  <c r="DM101" i="3" s="1"/>
  <c r="CH101" i="3"/>
  <c r="CW101" i="3" s="1"/>
  <c r="GS101" i="3" s="1"/>
  <c r="HG101" i="3" s="1"/>
  <c r="IN101" i="3"/>
  <c r="IX101" i="3" s="1"/>
  <c r="DL101" i="3"/>
  <c r="CK101" i="3"/>
  <c r="CZ101" i="3" s="1"/>
  <c r="CJ101" i="3"/>
  <c r="CY101" i="3" s="1"/>
  <c r="CI101" i="3"/>
  <c r="CX101" i="3" s="1"/>
  <c r="CJ98" i="3"/>
  <c r="CY98" i="3" s="1"/>
  <c r="DL98" i="3"/>
  <c r="DM98" i="3" a="1"/>
  <c r="DM98" i="3" s="1"/>
  <c r="IM98" i="3"/>
  <c r="IN98" i="3"/>
  <c r="IX98" i="3" s="1"/>
  <c r="CH98" i="3"/>
  <c r="CW98" i="3" s="1"/>
  <c r="CI98" i="3"/>
  <c r="CX98" i="3" s="1"/>
  <c r="DL96" i="3"/>
  <c r="DM96" i="3" a="1"/>
  <c r="DM96" i="3" s="1"/>
  <c r="CK96" i="3"/>
  <c r="CZ96" i="3" s="1"/>
  <c r="CJ96" i="3"/>
  <c r="CY96" i="3" s="1"/>
  <c r="IN96" i="3"/>
  <c r="IX96" i="3" s="1"/>
  <c r="CI96" i="3"/>
  <c r="CX96" i="3" s="1"/>
  <c r="IM96" i="3"/>
  <c r="CH96" i="3"/>
  <c r="CW96" i="3" s="1"/>
  <c r="GS96" i="3" s="1"/>
  <c r="HN96" i="3" s="1"/>
  <c r="GS95" i="3"/>
  <c r="HN95" i="3" s="1"/>
  <c r="FN95" i="3"/>
  <c r="FP95" i="3"/>
  <c r="IN95" i="3"/>
  <c r="IX95" i="3" s="1"/>
  <c r="FN96" i="3"/>
  <c r="DL93" i="3"/>
  <c r="CK93" i="3"/>
  <c r="CZ93" i="3" s="1"/>
  <c r="CJ93" i="3"/>
  <c r="CY93" i="3" s="1"/>
  <c r="IN93" i="3"/>
  <c r="IX93" i="3" s="1"/>
  <c r="CI93" i="3"/>
  <c r="CX93" i="3" s="1"/>
  <c r="IM93" i="3"/>
  <c r="CH93" i="3"/>
  <c r="CW93" i="3" s="1"/>
  <c r="DM93" i="3" a="1"/>
  <c r="DM93" i="3" s="1"/>
  <c r="HC87" i="3"/>
  <c r="HC94" i="3"/>
  <c r="HI86" i="3"/>
  <c r="FL86" i="3"/>
  <c r="FP86" i="3"/>
  <c r="IM91" i="3"/>
  <c r="DM91" i="3" a="1"/>
  <c r="DM91" i="3" s="1"/>
  <c r="DL91" i="3"/>
  <c r="CK91" i="3"/>
  <c r="CZ91" i="3" s="1"/>
  <c r="GS91" i="3" s="1"/>
  <c r="CJ91" i="3"/>
  <c r="CY91" i="3" s="1"/>
  <c r="CI85" i="3"/>
  <c r="CX85" i="3" s="1"/>
  <c r="IN85" i="3"/>
  <c r="IX85" i="3" s="1"/>
  <c r="CH85" i="3"/>
  <c r="CW85" i="3" s="1"/>
  <c r="GS85" i="3" s="1"/>
  <c r="HF85" i="3" s="1"/>
  <c r="CK85" i="3"/>
  <c r="CZ85" i="3" s="1"/>
  <c r="CJ85" i="3"/>
  <c r="CY85" i="3" s="1"/>
  <c r="DL85" i="3"/>
  <c r="FN87" i="3"/>
  <c r="FO87" i="3"/>
  <c r="IN89" i="3"/>
  <c r="IX89" i="3" s="1"/>
  <c r="IM89" i="3"/>
  <c r="DM89" i="3" a="1"/>
  <c r="DM89" i="3" s="1"/>
  <c r="DL89" i="3"/>
  <c r="CI89" i="3"/>
  <c r="CX89" i="3" s="1"/>
  <c r="CH89" i="3"/>
  <c r="CW89" i="3" s="1"/>
  <c r="DM85" i="3" a="1"/>
  <c r="DM85" i="3" s="1"/>
  <c r="FK87" i="3"/>
  <c r="FP87" i="3"/>
  <c r="CJ89" i="3"/>
  <c r="CY89" i="3" s="1"/>
  <c r="DL92" i="3"/>
  <c r="CK92" i="3"/>
  <c r="CZ92" i="3" s="1"/>
  <c r="CJ92" i="3"/>
  <c r="CY92" i="3" s="1"/>
  <c r="CI92" i="3"/>
  <c r="CX92" i="3" s="1"/>
  <c r="IN92" i="3"/>
  <c r="IX92" i="3" s="1"/>
  <c r="DM92" i="3" a="1"/>
  <c r="DM92" i="3" s="1"/>
  <c r="CK89" i="3"/>
  <c r="CZ89" i="3" s="1"/>
  <c r="CH92" i="3"/>
  <c r="CW92" i="3" s="1"/>
  <c r="HC85" i="3"/>
  <c r="HG85" i="3" s="1"/>
  <c r="FN86" i="3"/>
  <c r="IN90" i="3"/>
  <c r="IX90" i="3" s="1"/>
  <c r="IM90" i="3"/>
  <c r="DM90" i="3" a="1"/>
  <c r="DM90" i="3" s="1"/>
  <c r="DL90" i="3"/>
  <c r="CK90" i="3"/>
  <c r="CZ90" i="3" s="1"/>
  <c r="CH90" i="3"/>
  <c r="CW90" i="3" s="1"/>
  <c r="GS90" i="3" s="1"/>
  <c r="HN90" i="3" s="1"/>
  <c r="HC91" i="3"/>
  <c r="HN91" i="3" s="1"/>
  <c r="IM85" i="3"/>
  <c r="HC86" i="3"/>
  <c r="FL87" i="3"/>
  <c r="IN91" i="3"/>
  <c r="IX91" i="3" s="1"/>
  <c r="HC92" i="3"/>
  <c r="DM94" i="3" a="1"/>
  <c r="DM94" i="3" s="1"/>
  <c r="DL94" i="3"/>
  <c r="CK94" i="3"/>
  <c r="CZ94" i="3" s="1"/>
  <c r="CJ94" i="3"/>
  <c r="CY94" i="3" s="1"/>
  <c r="IN94" i="3"/>
  <c r="IX94" i="3" s="1"/>
  <c r="CI94" i="3"/>
  <c r="CX94" i="3" s="1"/>
  <c r="IN88" i="3"/>
  <c r="IX88" i="3" s="1"/>
  <c r="IM88" i="3"/>
  <c r="DM88" i="3" a="1"/>
  <c r="DM88" i="3" s="1"/>
  <c r="DL88" i="3"/>
  <c r="CJ88" i="3"/>
  <c r="CY88" i="3" s="1"/>
  <c r="CI88" i="3"/>
  <c r="CX88" i="3" s="1"/>
  <c r="CH88" i="3"/>
  <c r="CW88" i="3" s="1"/>
  <c r="CH94" i="3"/>
  <c r="CW94" i="3" s="1"/>
  <c r="IM94" i="3"/>
  <c r="FO88" i="3"/>
  <c r="FN88" i="3"/>
  <c r="IN87" i="3"/>
  <c r="IX87" i="3" s="1"/>
  <c r="IM87" i="3"/>
  <c r="DM87" i="3" a="1"/>
  <c r="DM87" i="3" s="1"/>
  <c r="DL87" i="3"/>
  <c r="CK87" i="3"/>
  <c r="CZ87" i="3" s="1"/>
  <c r="CJ87" i="3"/>
  <c r="CY87" i="3" s="1"/>
  <c r="CI87" i="3"/>
  <c r="CX87" i="3" s="1"/>
  <c r="GS87" i="3" s="1"/>
  <c r="HN87" i="3" s="1"/>
  <c r="FM87" i="3"/>
  <c r="CK88" i="3"/>
  <c r="CZ88" i="3" s="1"/>
  <c r="CK86" i="3"/>
  <c r="CZ86" i="3" s="1"/>
  <c r="GS86" i="3" s="1"/>
  <c r="IN86" i="3"/>
  <c r="IX86" i="3" s="1"/>
  <c r="FN94" i="3"/>
  <c r="CK73" i="3"/>
  <c r="CZ73" i="3" s="1"/>
  <c r="CJ73" i="3"/>
  <c r="CY73" i="3" s="1"/>
  <c r="IM73" i="3"/>
  <c r="IN73" i="3"/>
  <c r="IX73" i="3" s="1"/>
  <c r="CI73" i="3"/>
  <c r="CX73" i="3" s="1"/>
  <c r="CH73" i="3"/>
  <c r="CW73" i="3" s="1"/>
  <c r="DM73" i="3" a="1"/>
  <c r="DM73" i="3" s="1"/>
  <c r="DL73" i="3"/>
  <c r="CK75" i="3"/>
  <c r="CZ75" i="3" s="1"/>
  <c r="CJ75" i="3"/>
  <c r="CY75" i="3" s="1"/>
  <c r="CI75" i="3"/>
  <c r="CX75" i="3" s="1"/>
  <c r="CH75" i="3"/>
  <c r="CW75" i="3" s="1"/>
  <c r="IN75" i="3"/>
  <c r="IX75" i="3" s="1"/>
  <c r="DL75" i="3"/>
  <c r="IM75" i="3"/>
  <c r="DM75" i="3" a="1"/>
  <c r="DM75" i="3" s="1"/>
  <c r="DL83" i="3"/>
  <c r="CK83" i="3"/>
  <c r="CZ83" i="3" s="1"/>
  <c r="IM83" i="3"/>
  <c r="CJ83" i="3"/>
  <c r="CY83" i="3" s="1"/>
  <c r="IN83" i="3"/>
  <c r="IX83" i="3" s="1"/>
  <c r="CI83" i="3"/>
  <c r="CX83" i="3" s="1"/>
  <c r="CH83" i="3"/>
  <c r="CW83" i="3" s="1"/>
  <c r="DM83" i="3" a="1"/>
  <c r="DM83" i="3" s="1"/>
  <c r="GS81" i="3"/>
  <c r="HM81" i="3" s="1"/>
  <c r="CI70" i="3"/>
  <c r="CX70" i="3" s="1"/>
  <c r="CK70" i="3"/>
  <c r="CZ70" i="3" s="1"/>
  <c r="CJ70" i="3"/>
  <c r="CY70" i="3" s="1"/>
  <c r="IM70" i="3"/>
  <c r="DM70" i="3" a="1"/>
  <c r="DM70" i="3" s="1"/>
  <c r="IN70" i="3"/>
  <c r="IX70" i="3" s="1"/>
  <c r="DL70" i="3"/>
  <c r="CH70" i="3"/>
  <c r="CW70" i="3" s="1"/>
  <c r="CK71" i="3"/>
  <c r="CZ71" i="3" s="1"/>
  <c r="IM71" i="3"/>
  <c r="CJ71" i="3"/>
  <c r="CY71" i="3" s="1"/>
  <c r="IN71" i="3"/>
  <c r="IX71" i="3" s="1"/>
  <c r="CI71" i="3"/>
  <c r="CX71" i="3" s="1"/>
  <c r="CH71" i="3"/>
  <c r="CW71" i="3" s="1"/>
  <c r="DM71" i="3" a="1"/>
  <c r="DM71" i="3" s="1"/>
  <c r="FP75" i="3"/>
  <c r="FN75" i="3"/>
  <c r="CH84" i="3"/>
  <c r="CW84" i="3" s="1"/>
  <c r="HI70" i="3"/>
  <c r="DM72" i="3" a="1"/>
  <c r="DM72" i="3" s="1"/>
  <c r="CJ72" i="3"/>
  <c r="CY72" i="3" s="1"/>
  <c r="IN72" i="3"/>
  <c r="IX72" i="3" s="1"/>
  <c r="CI72" i="3"/>
  <c r="CX72" i="3" s="1"/>
  <c r="IM72" i="3"/>
  <c r="CH72" i="3"/>
  <c r="CW72" i="3" s="1"/>
  <c r="FO76" i="3"/>
  <c r="FN76" i="3"/>
  <c r="CI77" i="3"/>
  <c r="CX77" i="3" s="1"/>
  <c r="CH77" i="3"/>
  <c r="CW77" i="3" s="1"/>
  <c r="GS77" i="3" s="1"/>
  <c r="HM77" i="3" s="1"/>
  <c r="IN77" i="3"/>
  <c r="IX77" i="3" s="1"/>
  <c r="CK77" i="3"/>
  <c r="CZ77" i="3" s="1"/>
  <c r="DM79" i="3" a="1"/>
  <c r="DM79" i="3" s="1"/>
  <c r="DL79" i="3"/>
  <c r="CK79" i="3"/>
  <c r="CZ79" i="3" s="1"/>
  <c r="GS79" i="3" s="1"/>
  <c r="CJ79" i="3"/>
  <c r="CY79" i="3" s="1"/>
  <c r="IN79" i="3"/>
  <c r="IX79" i="3" s="1"/>
  <c r="CI79" i="3"/>
  <c r="CX79" i="3" s="1"/>
  <c r="DM84" i="3" a="1"/>
  <c r="DM84" i="3" s="1"/>
  <c r="CK84" i="3"/>
  <c r="CZ84" i="3" s="1"/>
  <c r="CJ84" i="3"/>
  <c r="CY84" i="3" s="1"/>
  <c r="IN84" i="3"/>
  <c r="IX84" i="3" s="1"/>
  <c r="CI84" i="3"/>
  <c r="CX84" i="3" s="1"/>
  <c r="CK72" i="3"/>
  <c r="CZ72" i="3" s="1"/>
  <c r="HC74" i="3"/>
  <c r="DL77" i="3"/>
  <c r="HC78" i="3"/>
  <c r="DM77" i="3" a="1"/>
  <c r="DM77" i="3" s="1"/>
  <c r="IO81" i="3"/>
  <c r="DM81" i="3" a="1"/>
  <c r="DM81" i="3" s="1"/>
  <c r="DM82" i="3" a="1"/>
  <c r="DM82" i="3" s="1"/>
  <c r="CK82" i="3"/>
  <c r="CZ82" i="3" s="1"/>
  <c r="IN82" i="3"/>
  <c r="IX82" i="3" s="1"/>
  <c r="CI82" i="3"/>
  <c r="CX82" i="3" s="1"/>
  <c r="CJ82" i="3"/>
  <c r="CY82" i="3" s="1"/>
  <c r="DM74" i="3" a="1"/>
  <c r="DM74" i="3" s="1"/>
  <c r="CJ74" i="3"/>
  <c r="CY74" i="3" s="1"/>
  <c r="CH74" i="3"/>
  <c r="CW74" i="3" s="1"/>
  <c r="IN74" i="3"/>
  <c r="IX74" i="3" s="1"/>
  <c r="CI74" i="3"/>
  <c r="CX74" i="3" s="1"/>
  <c r="IM74" i="3"/>
  <c r="FK75" i="3"/>
  <c r="CK74" i="3"/>
  <c r="CZ74" i="3" s="1"/>
  <c r="HI81" i="3"/>
  <c r="CK76" i="3"/>
  <c r="CZ76" i="3" s="1"/>
  <c r="CJ76" i="3"/>
  <c r="CY76" i="3" s="1"/>
  <c r="CI76" i="3"/>
  <c r="CX76" i="3" s="1"/>
  <c r="CH76" i="3"/>
  <c r="CW76" i="3" s="1"/>
  <c r="IM76" i="3"/>
  <c r="DM76" i="3" a="1"/>
  <c r="DM76" i="3" s="1"/>
  <c r="DL76" i="3"/>
  <c r="FO78" i="3"/>
  <c r="FN78" i="3"/>
  <c r="GS80" i="3"/>
  <c r="HM80" i="3" s="1"/>
  <c r="HC84" i="3"/>
  <c r="IM84" i="3"/>
  <c r="HC70" i="3"/>
  <c r="HC79" i="3"/>
  <c r="FK81" i="3"/>
  <c r="FM75" i="3"/>
  <c r="HC77" i="3"/>
  <c r="CH82" i="3"/>
  <c r="CW82" i="3" s="1"/>
  <c r="DL82" i="3"/>
  <c r="FL75" i="3"/>
  <c r="DL71" i="3"/>
  <c r="FL81" i="3"/>
  <c r="FN82" i="3"/>
  <c r="FN84" i="3"/>
  <c r="CH78" i="3"/>
  <c r="CW78" i="3" s="1"/>
  <c r="DM69" i="3" a="1"/>
  <c r="DM69" i="3" s="1"/>
  <c r="DL69" i="3"/>
  <c r="CK69" i="3"/>
  <c r="CZ69" i="3" s="1"/>
  <c r="CJ69" i="3"/>
  <c r="CY69" i="3" s="1"/>
  <c r="IN69" i="3"/>
  <c r="IX69" i="3" s="1"/>
  <c r="CI69" i="3"/>
  <c r="CX69" i="3" s="1"/>
  <c r="IM69" i="3"/>
  <c r="CH69" i="3"/>
  <c r="CW69" i="3" s="1"/>
  <c r="GS69" i="3" s="1"/>
  <c r="HF69" i="3" s="1"/>
  <c r="CH68" i="3"/>
  <c r="CW68" i="3" s="1"/>
  <c r="IM68" i="3"/>
  <c r="DM68" i="3" a="1"/>
  <c r="DM68" i="3" s="1"/>
  <c r="DL68" i="3"/>
  <c r="IN68" i="3"/>
  <c r="IX68" i="3" s="1"/>
  <c r="CK68" i="3"/>
  <c r="CZ68" i="3" s="1"/>
  <c r="CJ68" i="3"/>
  <c r="CY68" i="3" s="1"/>
  <c r="CI68" i="3"/>
  <c r="CX68" i="3" s="1"/>
  <c r="FN69" i="3"/>
  <c r="DL66" i="3"/>
  <c r="CK66" i="3"/>
  <c r="CZ66" i="3" s="1"/>
  <c r="IN66" i="3"/>
  <c r="IX66" i="3" s="1"/>
  <c r="CI66" i="3"/>
  <c r="CX66" i="3" s="1"/>
  <c r="IM66" i="3"/>
  <c r="CH66" i="3"/>
  <c r="CW66" i="3" s="1"/>
  <c r="CJ66" i="3"/>
  <c r="CY66" i="3" s="1"/>
  <c r="DL65" i="3"/>
  <c r="CJ65" i="3"/>
  <c r="CY65" i="3" s="1"/>
  <c r="CI65" i="3"/>
  <c r="CX65" i="3" s="1"/>
  <c r="CH65" i="3"/>
  <c r="CW65" i="3" s="1"/>
  <c r="CK65" i="3"/>
  <c r="CZ65" i="3" s="1"/>
  <c r="DM67" i="3" a="1"/>
  <c r="DM67" i="3" s="1"/>
  <c r="DL67" i="3"/>
  <c r="CK67" i="3"/>
  <c r="CZ67" i="3" s="1"/>
  <c r="IN67" i="3"/>
  <c r="IX67" i="3" s="1"/>
  <c r="CI67" i="3"/>
  <c r="CX67" i="3" s="1"/>
  <c r="GS67" i="3" s="1"/>
  <c r="CJ67" i="3"/>
  <c r="CY67" i="3" s="1"/>
  <c r="IM67" i="3"/>
  <c r="FN67" i="3"/>
  <c r="DL64" i="3"/>
  <c r="IN64" i="3"/>
  <c r="IX64" i="3" s="1"/>
  <c r="CK64" i="3"/>
  <c r="CZ64" i="3" s="1"/>
  <c r="CH64" i="3"/>
  <c r="CW64" i="3" s="1"/>
  <c r="CI64" i="3"/>
  <c r="CX64" i="3" s="1"/>
  <c r="CJ64" i="3"/>
  <c r="CY64" i="3" s="1"/>
  <c r="FK61" i="3"/>
  <c r="FL61" i="3"/>
  <c r="HM60" i="3"/>
  <c r="FM61" i="3"/>
  <c r="DM63" i="3" a="1"/>
  <c r="DM63" i="3" s="1"/>
  <c r="DL63" i="3"/>
  <c r="CK63" i="3"/>
  <c r="CZ63" i="3" s="1"/>
  <c r="CJ63" i="3"/>
  <c r="CY63" i="3" s="1"/>
  <c r="CH63" i="3"/>
  <c r="CW63" i="3" s="1"/>
  <c r="CI63" i="3"/>
  <c r="CX63" i="3" s="1"/>
  <c r="FO63" i="3"/>
  <c r="FN63" i="3"/>
  <c r="DM61" i="3" a="1"/>
  <c r="DM61" i="3" s="1"/>
  <c r="DL61" i="3"/>
  <c r="GS61" i="3" s="1"/>
  <c r="CK61" i="3"/>
  <c r="CZ61" i="3" s="1"/>
  <c r="IM63" i="3"/>
  <c r="DL62" i="3"/>
  <c r="CK62" i="3"/>
  <c r="CZ62" i="3" s="1"/>
  <c r="CJ62" i="3"/>
  <c r="CY62" i="3" s="1"/>
  <c r="IN62" i="3"/>
  <c r="IX62" i="3" s="1"/>
  <c r="CI62" i="3"/>
  <c r="CX62" i="3" s="1"/>
  <c r="IM62" i="3"/>
  <c r="CH62" i="3"/>
  <c r="CW62" i="3" s="1"/>
  <c r="IN63" i="3"/>
  <c r="IX63" i="3" s="1"/>
  <c r="FO61" i="3"/>
  <c r="FN61" i="3"/>
  <c r="IN60" i="3"/>
  <c r="IX60" i="3" s="1"/>
  <c r="DL57" i="3"/>
  <c r="CH57" i="3"/>
  <c r="CW57" i="3" s="1"/>
  <c r="IM57" i="3"/>
  <c r="CK57" i="3"/>
  <c r="CZ57" i="3" s="1"/>
  <c r="CJ57" i="3"/>
  <c r="CY57" i="3" s="1"/>
  <c r="CI57" i="3"/>
  <c r="CX57" i="3" s="1"/>
  <c r="IN57" i="3"/>
  <c r="IX57" i="3" s="1"/>
  <c r="DM57" i="3" a="1"/>
  <c r="DM57" i="3" s="1"/>
  <c r="GS59" i="3"/>
  <c r="HG59" i="3" s="1"/>
  <c r="DL58" i="3"/>
  <c r="CK58" i="3"/>
  <c r="CZ58" i="3" s="1"/>
  <c r="DM58" i="3" a="1"/>
  <c r="DM58" i="3" s="1"/>
  <c r="CJ58" i="3"/>
  <c r="CY58" i="3" s="1"/>
  <c r="IN58" i="3"/>
  <c r="IX58" i="3" s="1"/>
  <c r="CI58" i="3"/>
  <c r="CX58" i="3" s="1"/>
  <c r="IM58" i="3"/>
  <c r="CH58" i="3"/>
  <c r="CW58" i="3" s="1"/>
  <c r="FN59" i="3"/>
  <c r="DL51" i="3"/>
  <c r="IM51" i="3"/>
  <c r="CK51" i="3"/>
  <c r="CZ51" i="3" s="1"/>
  <c r="CJ51" i="3"/>
  <c r="CY51" i="3" s="1"/>
  <c r="IN51" i="3"/>
  <c r="IX51" i="3" s="1"/>
  <c r="CI51" i="3"/>
  <c r="CX51" i="3" s="1"/>
  <c r="CH51" i="3"/>
  <c r="CW51" i="3" s="1"/>
  <c r="DM51" i="3" a="1"/>
  <c r="DM51" i="3" s="1"/>
  <c r="CJ48" i="3"/>
  <c r="CY48" i="3" s="1"/>
  <c r="DL53" i="3"/>
  <c r="IM53" i="3"/>
  <c r="CK53" i="3"/>
  <c r="CZ53" i="3" s="1"/>
  <c r="CJ53" i="3"/>
  <c r="CY53" i="3" s="1"/>
  <c r="IN53" i="3"/>
  <c r="IX53" i="3" s="1"/>
  <c r="CI53" i="3"/>
  <c r="CX53" i="3" s="1"/>
  <c r="CH53" i="3"/>
  <c r="CW53" i="3" s="1"/>
  <c r="CK48" i="3"/>
  <c r="CZ48" i="3" s="1"/>
  <c r="IM48" i="3"/>
  <c r="CH52" i="3"/>
  <c r="CW52" i="3" s="1"/>
  <c r="DM54" i="3" a="1"/>
  <c r="DM54" i="3" s="1"/>
  <c r="DL54" i="3"/>
  <c r="CI52" i="3"/>
  <c r="CX52" i="3" s="1"/>
  <c r="IM52" i="3"/>
  <c r="CH54" i="3"/>
  <c r="CW54" i="3" s="1"/>
  <c r="FL49" i="3"/>
  <c r="DL48" i="3"/>
  <c r="FM49" i="3"/>
  <c r="CJ54" i="3"/>
  <c r="CY54" i="3" s="1"/>
  <c r="FO48" i="3"/>
  <c r="DL52" i="3"/>
  <c r="CK54" i="3"/>
  <c r="CZ54" i="3" s="1"/>
  <c r="FK56" i="3"/>
  <c r="FP48" i="3"/>
  <c r="FL56" i="3"/>
  <c r="IM56" i="3"/>
  <c r="DL50" i="3"/>
  <c r="CK50" i="3"/>
  <c r="CZ50" i="3" s="1"/>
  <c r="CJ50" i="3"/>
  <c r="CY50" i="3" s="1"/>
  <c r="CI50" i="3"/>
  <c r="CX50" i="3" s="1"/>
  <c r="DM50" i="3" a="1"/>
  <c r="DM50" i="3" s="1"/>
  <c r="IM50" i="3"/>
  <c r="FO54" i="3"/>
  <c r="FN54" i="3"/>
  <c r="DL55" i="3"/>
  <c r="IM55" i="3"/>
  <c r="CK55" i="3"/>
  <c r="CZ55" i="3" s="1"/>
  <c r="CJ55" i="3"/>
  <c r="CY55" i="3" s="1"/>
  <c r="IN55" i="3"/>
  <c r="IX55" i="3" s="1"/>
  <c r="CI55" i="3"/>
  <c r="CX55" i="3" s="1"/>
  <c r="CH55" i="3"/>
  <c r="CW55" i="3" s="1"/>
  <c r="FM56" i="3"/>
  <c r="GS50" i="3"/>
  <c r="HM50" i="3" s="1"/>
  <c r="DM56" i="3" a="1"/>
  <c r="DM56" i="3" s="1"/>
  <c r="DL56" i="3"/>
  <c r="FO52" i="3"/>
  <c r="FN52" i="3"/>
  <c r="HC54" i="3"/>
  <c r="CI48" i="3"/>
  <c r="CX48" i="3" s="1"/>
  <c r="CH48" i="3"/>
  <c r="CW48" i="3" s="1"/>
  <c r="IN48" i="3"/>
  <c r="IX48" i="3" s="1"/>
  <c r="FO49" i="3"/>
  <c r="FN49" i="3"/>
  <c r="FK48" i="3"/>
  <c r="FK49" i="3"/>
  <c r="FO56" i="3"/>
  <c r="FN56" i="3"/>
  <c r="FL48" i="3"/>
  <c r="CJ52" i="3"/>
  <c r="CY52" i="3" s="1"/>
  <c r="IN52" i="3"/>
  <c r="IX52" i="3" s="1"/>
  <c r="CI54" i="3"/>
  <c r="CX54" i="3" s="1"/>
  <c r="CK52" i="3"/>
  <c r="CZ52" i="3" s="1"/>
  <c r="FK54" i="3"/>
  <c r="IM54" i="3"/>
  <c r="CI56" i="3"/>
  <c r="CX56" i="3" s="1"/>
  <c r="GS56" i="3" s="1"/>
  <c r="CH49" i="3"/>
  <c r="CW49" i="3" s="1"/>
  <c r="CH42" i="3"/>
  <c r="CW42" i="3" s="1"/>
  <c r="CK43" i="3"/>
  <c r="CZ43" i="3" s="1"/>
  <c r="CJ43" i="3"/>
  <c r="CY43" i="3" s="1"/>
  <c r="IN43" i="3"/>
  <c r="IX43" i="3" s="1"/>
  <c r="IM43" i="3"/>
  <c r="DM43" i="3" a="1"/>
  <c r="DM43" i="3" s="1"/>
  <c r="DL43" i="3"/>
  <c r="CJ42" i="3"/>
  <c r="CY42" i="3" s="1"/>
  <c r="CH43" i="3"/>
  <c r="CW43" i="3" s="1"/>
  <c r="DL47" i="3"/>
  <c r="CH47" i="3"/>
  <c r="CW47" i="3" s="1"/>
  <c r="CK47" i="3"/>
  <c r="CZ47" i="3" s="1"/>
  <c r="CJ47" i="3"/>
  <c r="CY47" i="3" s="1"/>
  <c r="CI47" i="3"/>
  <c r="CX47" i="3" s="1"/>
  <c r="CI43" i="3"/>
  <c r="CX43" i="3" s="1"/>
  <c r="IM47" i="3"/>
  <c r="CK44" i="3"/>
  <c r="CZ44" i="3" s="1"/>
  <c r="CJ44" i="3"/>
  <c r="CY44" i="3" s="1"/>
  <c r="CI44" i="3"/>
  <c r="CX44" i="3" s="1"/>
  <c r="IN44" i="3"/>
  <c r="IX44" i="3" s="1"/>
  <c r="IM44" i="3"/>
  <c r="DM44" i="3" a="1"/>
  <c r="DM44" i="3" s="1"/>
  <c r="DL44" i="3"/>
  <c r="HC46" i="3"/>
  <c r="IN47" i="3"/>
  <c r="IX47" i="3" s="1"/>
  <c r="CH44" i="3"/>
  <c r="CW44" i="3" s="1"/>
  <c r="GS44" i="3" s="1"/>
  <c r="HF44" i="3" s="1"/>
  <c r="IN45" i="3"/>
  <c r="IX45" i="3" s="1"/>
  <c r="CJ45" i="3"/>
  <c r="CY45" i="3" s="1"/>
  <c r="CH45" i="3"/>
  <c r="CW45" i="3" s="1"/>
  <c r="IM45" i="3"/>
  <c r="DM45" i="3" a="1"/>
  <c r="DM45" i="3" s="1"/>
  <c r="DL45" i="3"/>
  <c r="CK45" i="3"/>
  <c r="CZ45" i="3" s="1"/>
  <c r="CI45" i="3"/>
  <c r="CX45" i="3" s="1"/>
  <c r="IM46" i="3"/>
  <c r="DM46" i="3" a="1"/>
  <c r="DM46" i="3" s="1"/>
  <c r="CH46" i="3"/>
  <c r="CW46" i="3" s="1"/>
  <c r="DL46" i="3"/>
  <c r="CK46" i="3"/>
  <c r="CZ46" i="3" s="1"/>
  <c r="CJ46" i="3"/>
  <c r="CY46" i="3" s="1"/>
  <c r="CI46" i="3"/>
  <c r="CX46" i="3" s="1"/>
  <c r="IN46" i="3"/>
  <c r="IX46" i="3" s="1"/>
  <c r="CK42" i="3"/>
  <c r="CZ42" i="3" s="1"/>
  <c r="IN42" i="3"/>
  <c r="IX42" i="3" s="1"/>
  <c r="IM42" i="3"/>
  <c r="DM42" i="3" a="1"/>
  <c r="DM42" i="3" s="1"/>
  <c r="DL42" i="3"/>
  <c r="DM41" i="3" a="1"/>
  <c r="DM41" i="3" s="1"/>
  <c r="DL41" i="3"/>
  <c r="IN41" i="3"/>
  <c r="IX41" i="3" s="1"/>
  <c r="CI41" i="3"/>
  <c r="CX41" i="3" s="1"/>
  <c r="IM41" i="3"/>
  <c r="CH41" i="3"/>
  <c r="CW41" i="3" s="1"/>
  <c r="CK41" i="3"/>
  <c r="CZ41" i="3" s="1"/>
  <c r="CJ41" i="3"/>
  <c r="CY41" i="3" s="1"/>
  <c r="GS40" i="3"/>
  <c r="HF40" i="3" s="1"/>
  <c r="FN41" i="3"/>
  <c r="CH38" i="3"/>
  <c r="CW38" i="3" s="1"/>
  <c r="IN38" i="3"/>
  <c r="IX38" i="3" s="1"/>
  <c r="IM38" i="3"/>
  <c r="DM38" i="3" a="1"/>
  <c r="DM38" i="3" s="1"/>
  <c r="DL38" i="3"/>
  <c r="CK38" i="3"/>
  <c r="CZ38" i="3" s="1"/>
  <c r="CJ38" i="3"/>
  <c r="CY38" i="3" s="1"/>
  <c r="CI38" i="3"/>
  <c r="CX38" i="3" s="1"/>
  <c r="DM39" i="3" a="1"/>
  <c r="DM39" i="3" s="1"/>
  <c r="DL39" i="3"/>
  <c r="CK39" i="3"/>
  <c r="CZ39" i="3" s="1"/>
  <c r="CJ39" i="3"/>
  <c r="CY39" i="3" s="1"/>
  <c r="IN39" i="3"/>
  <c r="IX39" i="3" s="1"/>
  <c r="CI39" i="3"/>
  <c r="CX39" i="3" s="1"/>
  <c r="IM39" i="3"/>
  <c r="CH39" i="3"/>
  <c r="CW39" i="3" s="1"/>
  <c r="FN39" i="3"/>
  <c r="DL34" i="3"/>
  <c r="CK34" i="3"/>
  <c r="CZ34" i="3" s="1"/>
  <c r="IN34" i="3"/>
  <c r="IX34" i="3" s="1"/>
  <c r="CI34" i="3"/>
  <c r="CX34" i="3" s="1"/>
  <c r="IM34" i="3"/>
  <c r="CH34" i="3"/>
  <c r="CW34" i="3" s="1"/>
  <c r="CJ34" i="3"/>
  <c r="CY34" i="3" s="1"/>
  <c r="DM34" i="3" a="1"/>
  <c r="DM34" i="3" s="1"/>
  <c r="DL33" i="3"/>
  <c r="CI33" i="3"/>
  <c r="CX33" i="3" s="1"/>
  <c r="CK33" i="3"/>
  <c r="CZ33" i="3" s="1"/>
  <c r="CJ33" i="3"/>
  <c r="CY33" i="3" s="1"/>
  <c r="IN33" i="3"/>
  <c r="IX33" i="3" s="1"/>
  <c r="CH33" i="3"/>
  <c r="CW33" i="3" s="1"/>
  <c r="IM33" i="3"/>
  <c r="DM33" i="3" a="1"/>
  <c r="DM33" i="3" s="1"/>
  <c r="DM35" i="3" a="1"/>
  <c r="DM35" i="3" s="1"/>
  <c r="DL35" i="3"/>
  <c r="CH35" i="3"/>
  <c r="CW35" i="3" s="1"/>
  <c r="FO37" i="3"/>
  <c r="FN37" i="3"/>
  <c r="CI35" i="3"/>
  <c r="CX35" i="3" s="1"/>
  <c r="DM37" i="3" a="1"/>
  <c r="DM37" i="3" s="1"/>
  <c r="DL37" i="3"/>
  <c r="CK35" i="3"/>
  <c r="CZ35" i="3" s="1"/>
  <c r="HC33" i="3"/>
  <c r="FO35" i="3"/>
  <c r="FN35" i="3"/>
  <c r="DL36" i="3"/>
  <c r="CK36" i="3"/>
  <c r="CZ36" i="3" s="1"/>
  <c r="IN36" i="3"/>
  <c r="IX36" i="3" s="1"/>
  <c r="CI36" i="3"/>
  <c r="CX36" i="3" s="1"/>
  <c r="IM36" i="3"/>
  <c r="CH36" i="3"/>
  <c r="CW36" i="3" s="1"/>
  <c r="CJ36" i="3"/>
  <c r="CY36" i="3" s="1"/>
  <c r="HC35" i="3"/>
  <c r="CH37" i="3"/>
  <c r="CW37" i="3" s="1"/>
  <c r="IM35" i="3"/>
  <c r="GS31" i="3"/>
  <c r="HM31" i="3" s="1"/>
  <c r="DM32" i="3" a="1"/>
  <c r="DM32" i="3" s="1"/>
  <c r="DL32" i="3"/>
  <c r="CK32" i="3"/>
  <c r="CZ32" i="3" s="1"/>
  <c r="CJ32" i="3"/>
  <c r="CY32" i="3" s="1"/>
  <c r="CI32" i="3"/>
  <c r="CX32" i="3" s="1"/>
  <c r="IN32" i="3"/>
  <c r="IX32" i="3" s="1"/>
  <c r="IM32" i="3"/>
  <c r="CH32" i="3"/>
  <c r="CW32" i="3" s="1"/>
  <c r="FN32" i="3"/>
  <c r="DM30" i="3" a="1"/>
  <c r="DM30" i="3" s="1"/>
  <c r="DL30" i="3"/>
  <c r="IN30" i="3"/>
  <c r="IX30" i="3" s="1"/>
  <c r="CI30" i="3"/>
  <c r="CX30" i="3" s="1"/>
  <c r="IM30" i="3"/>
  <c r="CH30" i="3"/>
  <c r="CW30" i="3" s="1"/>
  <c r="CK30" i="3"/>
  <c r="CZ30" i="3" s="1"/>
  <c r="CJ30" i="3"/>
  <c r="CY30" i="3" s="1"/>
  <c r="CH27" i="3"/>
  <c r="CW27" i="3" s="1"/>
  <c r="GS27" i="3" s="1"/>
  <c r="HF27" i="3" s="1"/>
  <c r="IN27" i="3"/>
  <c r="IX27" i="3" s="1"/>
  <c r="IM27" i="3"/>
  <c r="DM27" i="3" a="1"/>
  <c r="DM27" i="3" s="1"/>
  <c r="DL27" i="3"/>
  <c r="CJ27" i="3"/>
  <c r="CY27" i="3" s="1"/>
  <c r="CI27" i="3"/>
  <c r="CX27" i="3" s="1"/>
  <c r="CK27" i="3"/>
  <c r="CZ27" i="3" s="1"/>
  <c r="DM28" i="3" a="1"/>
  <c r="DM28" i="3" s="1"/>
  <c r="DL28" i="3"/>
  <c r="CJ28" i="3"/>
  <c r="CY28" i="3" s="1"/>
  <c r="IN28" i="3"/>
  <c r="IX28" i="3" s="1"/>
  <c r="CI28" i="3"/>
  <c r="CX28" i="3" s="1"/>
  <c r="IM28" i="3"/>
  <c r="CH28" i="3"/>
  <c r="CW28" i="3" s="1"/>
  <c r="CK28" i="3"/>
  <c r="CZ28" i="3" s="1"/>
  <c r="DL29" i="3"/>
  <c r="CK29" i="3"/>
  <c r="CZ29" i="3" s="1"/>
  <c r="CJ29" i="3"/>
  <c r="CY29" i="3" s="1"/>
  <c r="IN29" i="3"/>
  <c r="IX29" i="3" s="1"/>
  <c r="CI29" i="3"/>
  <c r="CX29" i="3" s="1"/>
  <c r="IM29" i="3"/>
  <c r="CH29" i="3"/>
  <c r="CW29" i="3" s="1"/>
  <c r="DM29" i="3" a="1"/>
  <c r="DM29" i="3" s="1"/>
  <c r="FN28" i="3"/>
  <c r="FN30" i="3"/>
  <c r="DM26" i="3" a="1"/>
  <c r="DM26" i="3" s="1"/>
  <c r="DL26" i="3"/>
  <c r="CK26" i="3"/>
  <c r="CZ26" i="3" s="1"/>
  <c r="CJ26" i="3"/>
  <c r="CY26" i="3" s="1"/>
  <c r="IN26" i="3"/>
  <c r="IX26" i="3" s="1"/>
  <c r="CI26" i="3"/>
  <c r="CX26" i="3" s="1"/>
  <c r="IM26" i="3"/>
  <c r="CH26" i="3"/>
  <c r="CW26" i="3" s="1"/>
  <c r="FN25" i="3"/>
  <c r="DM25" i="3" a="1"/>
  <c r="DM25" i="3" s="1"/>
  <c r="GS25" i="3" s="1"/>
  <c r="FN26" i="3"/>
  <c r="CH11" i="3"/>
  <c r="CW11" i="3" s="1"/>
  <c r="IN11" i="3"/>
  <c r="IX11" i="3" s="1"/>
  <c r="DM11" i="3" a="1"/>
  <c r="DM11" i="3" s="1"/>
  <c r="DL11" i="3"/>
  <c r="CJ11" i="3"/>
  <c r="CY11" i="3" s="1"/>
  <c r="CK11" i="3"/>
  <c r="CZ11" i="3" s="1"/>
  <c r="CI11" i="3"/>
  <c r="CX11" i="3" s="1"/>
  <c r="IM11" i="3"/>
  <c r="DL24" i="3"/>
  <c r="CK24" i="3"/>
  <c r="CZ24" i="3" s="1"/>
  <c r="CJ24" i="3"/>
  <c r="CY24" i="3" s="1"/>
  <c r="IM24" i="3"/>
  <c r="IN24" i="3"/>
  <c r="IX24" i="3" s="1"/>
  <c r="CI24" i="3"/>
  <c r="CX24" i="3" s="1"/>
  <c r="DM24" i="3" a="1"/>
  <c r="DM24" i="3" s="1"/>
  <c r="CH24" i="3"/>
  <c r="CW24" i="3" s="1"/>
  <c r="IV4" i="3"/>
  <c r="DM4" i="3" a="1"/>
  <c r="DM4" i="3" s="1"/>
  <c r="GS12" i="3"/>
  <c r="HN12" i="3" s="1"/>
  <c r="IM16" i="3"/>
  <c r="DM16" i="3" a="1"/>
  <c r="DM16" i="3" s="1"/>
  <c r="CK16" i="3"/>
  <c r="CZ16" i="3" s="1"/>
  <c r="CH16" i="3"/>
  <c r="CW16" i="3" s="1"/>
  <c r="DL17" i="3"/>
  <c r="CK17" i="3"/>
  <c r="CZ17" i="3" s="1"/>
  <c r="CJ17" i="3"/>
  <c r="CY17" i="3" s="1"/>
  <c r="IN17" i="3"/>
  <c r="IX17" i="3" s="1"/>
  <c r="IM17" i="3"/>
  <c r="CI17" i="3"/>
  <c r="CX17" i="3" s="1"/>
  <c r="DM17" i="3" a="1"/>
  <c r="DM17" i="3" s="1"/>
  <c r="CI6" i="3"/>
  <c r="CX6" i="3" s="1"/>
  <c r="CH6" i="3"/>
  <c r="CW6" i="3" s="1"/>
  <c r="DL6" i="3"/>
  <c r="HC7" i="3"/>
  <c r="CJ9" i="3"/>
  <c r="CY9" i="3" s="1"/>
  <c r="DM9" i="3" a="1"/>
  <c r="DM9" i="3" s="1"/>
  <c r="DL9" i="3"/>
  <c r="IN9" i="3"/>
  <c r="IX9" i="3" s="1"/>
  <c r="CI9" i="3"/>
  <c r="CX9" i="3" s="1"/>
  <c r="IM9" i="3"/>
  <c r="HC10" i="3"/>
  <c r="CI16" i="3"/>
  <c r="CX16" i="3" s="1"/>
  <c r="CH17" i="3"/>
  <c r="CW17" i="3" s="1"/>
  <c r="IN19" i="3"/>
  <c r="IX19" i="3" s="1"/>
  <c r="IM19" i="3"/>
  <c r="DM19" i="3" a="1"/>
  <c r="DM19" i="3" s="1"/>
  <c r="DL19" i="3"/>
  <c r="CK19" i="3"/>
  <c r="CZ19" i="3" s="1"/>
  <c r="CJ19" i="3"/>
  <c r="CY19" i="3" s="1"/>
  <c r="CI19" i="3"/>
  <c r="CX19" i="3" s="1"/>
  <c r="IN22" i="3"/>
  <c r="IX22" i="3" s="1"/>
  <c r="IM22" i="3"/>
  <c r="DM22" i="3" a="1"/>
  <c r="DM22" i="3" s="1"/>
  <c r="DL22" i="3"/>
  <c r="CK22" i="3"/>
  <c r="CZ22" i="3" s="1"/>
  <c r="CJ22" i="3"/>
  <c r="CY22" i="3" s="1"/>
  <c r="CH22" i="3"/>
  <c r="CW22" i="3" s="1"/>
  <c r="GS22" i="3" s="1"/>
  <c r="HF22" i="3" s="1"/>
  <c r="CI22" i="3"/>
  <c r="CX22" i="3" s="1"/>
  <c r="CJ6" i="3"/>
  <c r="CY6" i="3" s="1"/>
  <c r="CH9" i="3"/>
  <c r="CW9" i="3" s="1"/>
  <c r="CJ16" i="3"/>
  <c r="CY16" i="3" s="1"/>
  <c r="DL16" i="3"/>
  <c r="CH19" i="3"/>
  <c r="CW19" i="3" s="1"/>
  <c r="FO6" i="3"/>
  <c r="FN6" i="3"/>
  <c r="IN13" i="3"/>
  <c r="IX13" i="3" s="1"/>
  <c r="IM13" i="3"/>
  <c r="DL13" i="3"/>
  <c r="DM13" i="3" a="1"/>
  <c r="DM13" i="3" s="1"/>
  <c r="CK13" i="3"/>
  <c r="CZ13" i="3" s="1"/>
  <c r="CJ13" i="3"/>
  <c r="CY13" i="3" s="1"/>
  <c r="CI13" i="3"/>
  <c r="CX13" i="3" s="1"/>
  <c r="CH13" i="3"/>
  <c r="CW13" i="3" s="1"/>
  <c r="FP11" i="3"/>
  <c r="IN16" i="3"/>
  <c r="IX16" i="3" s="1"/>
  <c r="CI4" i="3"/>
  <c r="CX4" i="3" s="1"/>
  <c r="CH4" i="3"/>
  <c r="CW4" i="3" s="1"/>
  <c r="IN4" i="3"/>
  <c r="IX4" i="3" s="1"/>
  <c r="CK8" i="3"/>
  <c r="CZ8" i="3" s="1"/>
  <c r="IN8" i="3"/>
  <c r="IX8" i="3" s="1"/>
  <c r="IM8" i="3"/>
  <c r="DM8" i="3" a="1"/>
  <c r="DM8" i="3" s="1"/>
  <c r="CJ8" i="3"/>
  <c r="CY8" i="3" s="1"/>
  <c r="FK8" i="3"/>
  <c r="IM23" i="3"/>
  <c r="DM23" i="3" a="1"/>
  <c r="DM23" i="3" s="1"/>
  <c r="DL23" i="3"/>
  <c r="CK23" i="3"/>
  <c r="CZ23" i="3" s="1"/>
  <c r="CI23" i="3"/>
  <c r="CX23" i="3" s="1"/>
  <c r="CH23" i="3"/>
  <c r="CW23" i="3" s="1"/>
  <c r="CH8" i="3"/>
  <c r="CW8" i="3" s="1"/>
  <c r="IM14" i="3"/>
  <c r="DM14" i="3" a="1"/>
  <c r="DM14" i="3" s="1"/>
  <c r="DL14" i="3"/>
  <c r="CK14" i="3"/>
  <c r="CZ14" i="3" s="1"/>
  <c r="CJ14" i="3"/>
  <c r="CY14" i="3" s="1"/>
  <c r="CI14" i="3"/>
  <c r="CX14" i="3" s="1"/>
  <c r="CH14" i="3"/>
  <c r="CW14" i="3" s="1"/>
  <c r="GS14" i="3" s="1"/>
  <c r="HF14" i="3" s="1"/>
  <c r="IN15" i="3"/>
  <c r="IX15" i="3" s="1"/>
  <c r="DL15" i="3"/>
  <c r="DM15" i="3" a="1"/>
  <c r="DM15" i="3" s="1"/>
  <c r="CK15" i="3"/>
  <c r="CZ15" i="3" s="1"/>
  <c r="CH15" i="3"/>
  <c r="CW15" i="3" s="1"/>
  <c r="GS15" i="3" s="1"/>
  <c r="HM15" i="3" s="1"/>
  <c r="CJ23" i="3"/>
  <c r="CY23" i="3" s="1"/>
  <c r="FO14" i="3"/>
  <c r="FN14" i="3"/>
  <c r="CK4" i="3"/>
  <c r="CZ4" i="3" s="1"/>
  <c r="FO5" i="3"/>
  <c r="GS5" i="3" s="1"/>
  <c r="IN7" i="3"/>
  <c r="IX7" i="3" s="1"/>
  <c r="DM7" i="3" a="1"/>
  <c r="DM7" i="3" s="1"/>
  <c r="IM7" i="3"/>
  <c r="DL7" i="3"/>
  <c r="CK7" i="3"/>
  <c r="CZ7" i="3" s="1"/>
  <c r="CJ7" i="3"/>
  <c r="CY7" i="3" s="1"/>
  <c r="CI7" i="3"/>
  <c r="CX7" i="3" s="1"/>
  <c r="CI8" i="3"/>
  <c r="CX8" i="3" s="1"/>
  <c r="FM8" i="3"/>
  <c r="HC8" i="3"/>
  <c r="FP10" i="3"/>
  <c r="FM10" i="3"/>
  <c r="FL10" i="3"/>
  <c r="CI15" i="3"/>
  <c r="CX15" i="3" s="1"/>
  <c r="IN23" i="3"/>
  <c r="IX23" i="3" s="1"/>
  <c r="IM6" i="3"/>
  <c r="GS7" i="3"/>
  <c r="HF7" i="3" s="1"/>
  <c r="DL8" i="3"/>
  <c r="CJ15" i="3"/>
  <c r="CY15" i="3" s="1"/>
  <c r="DL4" i="3"/>
  <c r="IN6" i="3"/>
  <c r="IX6" i="3" s="1"/>
  <c r="HI19" i="3"/>
  <c r="HC21" i="3"/>
  <c r="HN21" i="3" s="1"/>
  <c r="DM10" i="3" a="1"/>
  <c r="DM10" i="3" s="1"/>
  <c r="IM12" i="3"/>
  <c r="DM12" i="3" a="1"/>
  <c r="DM12" i="3" s="1"/>
  <c r="FP13" i="3"/>
  <c r="HG22" i="3"/>
  <c r="HN22" i="3"/>
  <c r="FL8" i="3"/>
  <c r="CK12" i="3"/>
  <c r="CZ12" i="3" s="1"/>
  <c r="FK11" i="3"/>
  <c r="FK9" i="3"/>
  <c r="FM11" i="3"/>
  <c r="FK13" i="3"/>
  <c r="DL18" i="3"/>
  <c r="CK18" i="3"/>
  <c r="CZ18" i="3" s="1"/>
  <c r="CJ18" i="3"/>
  <c r="CY18" i="3" s="1"/>
  <c r="IN18" i="3"/>
  <c r="IX18" i="3" s="1"/>
  <c r="CI18" i="3"/>
  <c r="CX18" i="3" s="1"/>
  <c r="DM18" i="3" a="1"/>
  <c r="DM18" i="3" s="1"/>
  <c r="HC24" i="3"/>
  <c r="CH10" i="3"/>
  <c r="CW10" i="3" s="1"/>
  <c r="CH18" i="3"/>
  <c r="CW18" i="3" s="1"/>
  <c r="GS18" i="3" s="1"/>
  <c r="HG18" i="3" s="1"/>
  <c r="FL19" i="3"/>
  <c r="HC23" i="3"/>
  <c r="CJ10" i="3"/>
  <c r="CY10" i="3" s="1"/>
  <c r="IM10" i="3"/>
  <c r="FN11" i="3"/>
  <c r="DL12" i="3"/>
  <c r="IN21" i="3"/>
  <c r="IX21" i="3" s="1"/>
  <c r="IM21" i="3"/>
  <c r="DM21" i="3" a="1"/>
  <c r="DM21" i="3" s="1"/>
  <c r="DL21" i="3"/>
  <c r="CK10" i="3"/>
  <c r="CZ10" i="3" s="1"/>
  <c r="FN10" i="3"/>
  <c r="IN10" i="3"/>
  <c r="IX10" i="3" s="1"/>
  <c r="HC17" i="3"/>
  <c r="FM19" i="3"/>
  <c r="IN20" i="3"/>
  <c r="IX20" i="3" s="1"/>
  <c r="IM20" i="3"/>
  <c r="DM20" i="3" a="1"/>
  <c r="DM20" i="3" s="1"/>
  <c r="DL20" i="3"/>
  <c r="GS20" i="3" s="1"/>
  <c r="CH21" i="3"/>
  <c r="CW21" i="3" s="1"/>
  <c r="GS21" i="3" s="1"/>
  <c r="HG21" i="3" s="1"/>
  <c r="DL3" i="3"/>
  <c r="CK3" i="3"/>
  <c r="CZ3" i="3" s="1"/>
  <c r="CJ3" i="3"/>
  <c r="CY3" i="3" s="1"/>
  <c r="CI3" i="3"/>
  <c r="CX3" i="3" s="1"/>
  <c r="CH3" i="3"/>
  <c r="CW3" i="3" s="1"/>
  <c r="IN3" i="3"/>
  <c r="IX3" i="3" s="1"/>
  <c r="IM3" i="3"/>
  <c r="DM3" i="3" a="1"/>
  <c r="DM3" i="3" s="1"/>
  <c r="IN2" i="3"/>
  <c r="IX2" i="3" s="1"/>
  <c r="CI2" i="3"/>
  <c r="CX2" i="3" s="1"/>
  <c r="GS2" i="3" s="1"/>
  <c r="FN2" i="3"/>
  <c r="FN3" i="3"/>
  <c r="CK2" i="3"/>
  <c r="CZ2" i="3" s="1"/>
  <c r="DL2" i="3"/>
  <c r="DM2" i="3" a="1"/>
  <c r="DM2" i="3" s="1"/>
  <c r="HG77" i="3" l="1"/>
  <c r="HG96" i="3"/>
  <c r="HN86" i="3"/>
  <c r="HG95" i="3"/>
  <c r="HF110" i="3"/>
  <c r="HN110" i="3"/>
  <c r="HF118" i="3"/>
  <c r="HN77" i="3"/>
  <c r="HF15" i="3"/>
  <c r="HG15" i="3"/>
  <c r="HN118" i="3"/>
  <c r="HF31" i="3"/>
  <c r="HF77" i="3"/>
  <c r="HN31" i="3"/>
  <c r="HG60" i="3"/>
  <c r="HG31" i="3"/>
  <c r="HG118" i="3"/>
  <c r="GS120" i="3"/>
  <c r="GS121" i="3"/>
  <c r="GS119" i="3"/>
  <c r="GS117" i="3"/>
  <c r="HN116" i="3"/>
  <c r="HG116" i="3"/>
  <c r="GS113" i="3"/>
  <c r="GS115" i="3"/>
  <c r="GS114" i="3"/>
  <c r="GS111" i="3"/>
  <c r="GS112" i="3"/>
  <c r="HM110" i="3"/>
  <c r="HF109" i="3"/>
  <c r="HG109" i="3"/>
  <c r="HG107" i="3"/>
  <c r="HF107" i="3"/>
  <c r="GS108" i="3"/>
  <c r="HN107" i="3"/>
  <c r="HM103" i="3"/>
  <c r="HN103" i="3"/>
  <c r="HF103" i="3"/>
  <c r="HG103" i="3"/>
  <c r="GS105" i="3"/>
  <c r="GS104" i="3"/>
  <c r="GS106" i="3"/>
  <c r="HN101" i="3"/>
  <c r="HF99" i="3"/>
  <c r="GS98" i="3"/>
  <c r="GS102" i="3"/>
  <c r="HF101" i="3"/>
  <c r="HM99" i="3"/>
  <c r="HN99" i="3"/>
  <c r="GS100" i="3"/>
  <c r="HM101" i="3"/>
  <c r="GS97" i="3"/>
  <c r="HF96" i="3"/>
  <c r="HM96" i="3"/>
  <c r="HF95" i="3"/>
  <c r="HM95" i="3"/>
  <c r="HG91" i="3"/>
  <c r="HF91" i="3"/>
  <c r="HN85" i="3"/>
  <c r="HM90" i="3"/>
  <c r="HF86" i="3"/>
  <c r="HG87" i="3"/>
  <c r="GS92" i="3"/>
  <c r="HG86" i="3"/>
  <c r="HM86" i="3"/>
  <c r="HF90" i="3"/>
  <c r="HG90" i="3"/>
  <c r="HM85" i="3"/>
  <c r="HF87" i="3"/>
  <c r="GS89" i="3"/>
  <c r="GS88" i="3"/>
  <c r="HM91" i="3"/>
  <c r="GS93" i="3"/>
  <c r="GS94" i="3"/>
  <c r="HG94" i="3" s="1"/>
  <c r="HM87" i="3"/>
  <c r="HM79" i="3"/>
  <c r="HG79" i="3"/>
  <c r="HN79" i="3"/>
  <c r="HF79" i="3"/>
  <c r="GS82" i="3"/>
  <c r="HG81" i="3"/>
  <c r="HF81" i="3"/>
  <c r="HG80" i="3"/>
  <c r="HN80" i="3"/>
  <c r="GS73" i="3"/>
  <c r="HF80" i="3"/>
  <c r="GS84" i="3"/>
  <c r="HM84" i="3" s="1"/>
  <c r="HN81" i="3"/>
  <c r="GS71" i="3"/>
  <c r="GS70" i="3"/>
  <c r="HG70" i="3" s="1"/>
  <c r="GS78" i="3"/>
  <c r="HG78" i="3" s="1"/>
  <c r="HN70" i="3"/>
  <c r="GS74" i="3"/>
  <c r="HG74" i="3" s="1"/>
  <c r="GS76" i="3"/>
  <c r="GS72" i="3"/>
  <c r="GS83" i="3"/>
  <c r="GS75" i="3"/>
  <c r="HN69" i="3"/>
  <c r="HM69" i="3"/>
  <c r="GS68" i="3"/>
  <c r="HG69" i="3"/>
  <c r="HG67" i="3"/>
  <c r="HF67" i="3"/>
  <c r="HN67" i="3"/>
  <c r="HM67" i="3"/>
  <c r="GS65" i="3"/>
  <c r="GS66" i="3"/>
  <c r="GS64" i="3"/>
  <c r="HG61" i="3"/>
  <c r="HM61" i="3"/>
  <c r="HF61" i="3"/>
  <c r="HN61" i="3"/>
  <c r="GS63" i="3"/>
  <c r="GS62" i="3"/>
  <c r="GS58" i="3"/>
  <c r="HM59" i="3"/>
  <c r="HF59" i="3"/>
  <c r="GS57" i="3"/>
  <c r="HN59" i="3"/>
  <c r="HM56" i="3"/>
  <c r="HN56" i="3"/>
  <c r="HG56" i="3"/>
  <c r="HF56" i="3"/>
  <c r="HF50" i="3"/>
  <c r="GS48" i="3"/>
  <c r="GS55" i="3"/>
  <c r="GS51" i="3"/>
  <c r="GS52" i="3"/>
  <c r="GS53" i="3"/>
  <c r="HN50" i="3"/>
  <c r="GS49" i="3"/>
  <c r="HG50" i="3"/>
  <c r="GS54" i="3"/>
  <c r="GS42" i="3"/>
  <c r="GS45" i="3"/>
  <c r="HN44" i="3"/>
  <c r="HM44" i="3"/>
  <c r="GS47" i="3"/>
  <c r="HG44" i="3"/>
  <c r="GS46" i="3"/>
  <c r="GS43" i="3"/>
  <c r="HN40" i="3"/>
  <c r="GS41" i="3"/>
  <c r="HG40" i="3"/>
  <c r="HM40" i="3"/>
  <c r="GS38" i="3"/>
  <c r="GS39" i="3"/>
  <c r="GS33" i="3"/>
  <c r="GS36" i="3"/>
  <c r="GS34" i="3"/>
  <c r="GS37" i="3"/>
  <c r="GS35" i="3"/>
  <c r="HM35" i="3" s="1"/>
  <c r="GS32" i="3"/>
  <c r="GS29" i="3"/>
  <c r="HN27" i="3"/>
  <c r="HM27" i="3"/>
  <c r="GS30" i="3"/>
  <c r="HG27" i="3"/>
  <c r="GS28" i="3"/>
  <c r="HM25" i="3"/>
  <c r="HN25" i="3"/>
  <c r="HF25" i="3"/>
  <c r="HG25" i="3"/>
  <c r="GS26" i="3"/>
  <c r="HM20" i="3"/>
  <c r="HF20" i="3"/>
  <c r="HN20" i="3"/>
  <c r="HG20" i="3"/>
  <c r="HG5" i="3"/>
  <c r="HN5" i="3"/>
  <c r="HF5" i="3"/>
  <c r="HM5" i="3"/>
  <c r="HM18" i="3"/>
  <c r="GS16" i="3"/>
  <c r="GS24" i="3"/>
  <c r="HG24" i="3" s="1"/>
  <c r="HM21" i="3"/>
  <c r="HM14" i="3"/>
  <c r="HN18" i="3"/>
  <c r="GS8" i="3"/>
  <c r="GS17" i="3"/>
  <c r="HN7" i="3"/>
  <c r="HM7" i="3"/>
  <c r="GS23" i="3"/>
  <c r="HG23" i="3" s="1"/>
  <c r="HG7" i="3"/>
  <c r="HN15" i="3"/>
  <c r="HF18" i="3"/>
  <c r="HN14" i="3"/>
  <c r="GS6" i="3"/>
  <c r="GS11" i="3"/>
  <c r="HG14" i="3"/>
  <c r="GS4" i="3"/>
  <c r="GS19" i="3"/>
  <c r="GS10" i="3"/>
  <c r="HG10" i="3" s="1"/>
  <c r="HM12" i="3"/>
  <c r="HF21" i="3"/>
  <c r="GS13" i="3"/>
  <c r="HM22" i="3"/>
  <c r="HF12" i="3"/>
  <c r="HG12" i="3"/>
  <c r="GS9" i="3"/>
  <c r="HG2" i="3"/>
  <c r="HF2" i="3"/>
  <c r="HM2" i="3"/>
  <c r="HN2" i="3"/>
  <c r="GS3" i="3"/>
  <c r="HM74" i="3" l="1"/>
  <c r="HN24" i="3"/>
  <c r="HN74" i="3"/>
  <c r="HF24" i="3"/>
  <c r="HF70" i="3"/>
  <c r="HM24" i="3"/>
  <c r="HM70" i="3"/>
  <c r="HG121" i="3"/>
  <c r="HN121" i="3"/>
  <c r="HF121" i="3"/>
  <c r="HM121" i="3"/>
  <c r="HF119" i="3"/>
  <c r="HG119" i="3"/>
  <c r="HM119" i="3"/>
  <c r="HN119" i="3"/>
  <c r="HN120" i="3"/>
  <c r="HM120" i="3"/>
  <c r="HG120" i="3"/>
  <c r="HF120" i="3"/>
  <c r="HG117" i="3"/>
  <c r="HM117" i="3"/>
  <c r="HN117" i="3"/>
  <c r="HF117" i="3"/>
  <c r="HM113" i="3"/>
  <c r="HF113" i="3"/>
  <c r="HN113" i="3"/>
  <c r="HG113" i="3"/>
  <c r="HG114" i="3"/>
  <c r="HM114" i="3"/>
  <c r="HF114" i="3"/>
  <c r="HN114" i="3"/>
  <c r="HM115" i="3"/>
  <c r="HF115" i="3"/>
  <c r="HN115" i="3"/>
  <c r="HG115" i="3"/>
  <c r="HF112" i="3"/>
  <c r="HG112" i="3"/>
  <c r="HM112" i="3"/>
  <c r="HN112" i="3"/>
  <c r="HM111" i="3"/>
  <c r="HF111" i="3"/>
  <c r="HG111" i="3"/>
  <c r="HN111" i="3"/>
  <c r="HM108" i="3"/>
  <c r="HG108" i="3"/>
  <c r="HN108" i="3"/>
  <c r="HF108" i="3"/>
  <c r="HF106" i="3"/>
  <c r="HN106" i="3"/>
  <c r="HM106" i="3"/>
  <c r="HG106" i="3"/>
  <c r="HM105" i="3"/>
  <c r="HG105" i="3"/>
  <c r="HF105" i="3"/>
  <c r="HN105" i="3"/>
  <c r="HF104" i="3"/>
  <c r="HM104" i="3"/>
  <c r="HN104" i="3"/>
  <c r="HG104" i="3"/>
  <c r="HN97" i="3"/>
  <c r="HF97" i="3"/>
  <c r="HM97" i="3"/>
  <c r="HG97" i="3"/>
  <c r="HG102" i="3"/>
  <c r="HF102" i="3"/>
  <c r="HM102" i="3"/>
  <c r="HN102" i="3"/>
  <c r="HN98" i="3"/>
  <c r="HM98" i="3"/>
  <c r="HF98" i="3"/>
  <c r="HG98" i="3"/>
  <c r="HN100" i="3"/>
  <c r="HF100" i="3"/>
  <c r="HM100" i="3"/>
  <c r="HG100" i="3"/>
  <c r="HF94" i="3"/>
  <c r="HG93" i="3"/>
  <c r="HF93" i="3"/>
  <c r="HN93" i="3"/>
  <c r="HM93" i="3"/>
  <c r="HM88" i="3"/>
  <c r="HG88" i="3"/>
  <c r="HN88" i="3"/>
  <c r="HF88" i="3"/>
  <c r="HF89" i="3"/>
  <c r="HG89" i="3"/>
  <c r="HN89" i="3"/>
  <c r="HM89" i="3"/>
  <c r="HM92" i="3"/>
  <c r="HN92" i="3"/>
  <c r="HG92" i="3"/>
  <c r="HF92" i="3"/>
  <c r="HN94" i="3"/>
  <c r="HM94" i="3"/>
  <c r="HG84" i="3"/>
  <c r="HF84" i="3"/>
  <c r="HF74" i="3"/>
  <c r="HF78" i="3"/>
  <c r="HN78" i="3"/>
  <c r="HN84" i="3"/>
  <c r="HN76" i="3"/>
  <c r="HG76" i="3"/>
  <c r="HF76" i="3"/>
  <c r="HM76" i="3"/>
  <c r="HN71" i="3"/>
  <c r="HM71" i="3"/>
  <c r="HG71" i="3"/>
  <c r="HF71" i="3"/>
  <c r="HM78" i="3"/>
  <c r="HN83" i="3"/>
  <c r="HM83" i="3"/>
  <c r="HF83" i="3"/>
  <c r="HG83" i="3"/>
  <c r="HM72" i="3"/>
  <c r="HN72" i="3"/>
  <c r="HG72" i="3"/>
  <c r="HF72" i="3"/>
  <c r="HN82" i="3"/>
  <c r="HM82" i="3"/>
  <c r="HG82" i="3"/>
  <c r="HF82" i="3"/>
  <c r="HG73" i="3"/>
  <c r="HF73" i="3"/>
  <c r="HN73" i="3"/>
  <c r="HM73" i="3"/>
  <c r="HG75" i="3"/>
  <c r="HF75" i="3"/>
  <c r="HM75" i="3"/>
  <c r="HN75" i="3"/>
  <c r="HN68" i="3"/>
  <c r="HM68" i="3"/>
  <c r="HG68" i="3"/>
  <c r="HF68" i="3"/>
  <c r="HF65" i="3"/>
  <c r="HG65" i="3"/>
  <c r="HN65" i="3"/>
  <c r="HM65" i="3"/>
  <c r="HG66" i="3"/>
  <c r="HF66" i="3"/>
  <c r="HM66" i="3"/>
  <c r="HN66" i="3"/>
  <c r="HG64" i="3"/>
  <c r="HM64" i="3"/>
  <c r="HN64" i="3"/>
  <c r="HF64" i="3"/>
  <c r="HM63" i="3"/>
  <c r="HG63" i="3"/>
  <c r="HF63" i="3"/>
  <c r="HN63" i="3"/>
  <c r="HF62" i="3"/>
  <c r="HN62" i="3"/>
  <c r="HM62" i="3"/>
  <c r="HG62" i="3"/>
  <c r="HG57" i="3"/>
  <c r="HM57" i="3"/>
  <c r="HF57" i="3"/>
  <c r="HN57" i="3"/>
  <c r="HN58" i="3"/>
  <c r="HM58" i="3"/>
  <c r="HG58" i="3"/>
  <c r="HF58" i="3"/>
  <c r="HG49" i="3"/>
  <c r="HF49" i="3"/>
  <c r="HN49" i="3"/>
  <c r="HM49" i="3"/>
  <c r="HM52" i="3"/>
  <c r="HG52" i="3"/>
  <c r="HF52" i="3"/>
  <c r="HN52" i="3"/>
  <c r="HG51" i="3"/>
  <c r="HM51" i="3"/>
  <c r="HF51" i="3"/>
  <c r="HN51" i="3"/>
  <c r="HG48" i="3"/>
  <c r="HF48" i="3"/>
  <c r="HN48" i="3"/>
  <c r="HM48" i="3"/>
  <c r="HM53" i="3"/>
  <c r="HN53" i="3"/>
  <c r="HF53" i="3"/>
  <c r="HG53" i="3"/>
  <c r="HM55" i="3"/>
  <c r="HN55" i="3"/>
  <c r="HG55" i="3"/>
  <c r="HF55" i="3"/>
  <c r="HF54" i="3"/>
  <c r="HN54" i="3"/>
  <c r="HG54" i="3"/>
  <c r="HM54" i="3"/>
  <c r="HG46" i="3"/>
  <c r="HM46" i="3"/>
  <c r="HN45" i="3"/>
  <c r="HG45" i="3"/>
  <c r="HM45" i="3"/>
  <c r="HF45" i="3"/>
  <c r="HF47" i="3"/>
  <c r="HG47" i="3"/>
  <c r="HM47" i="3"/>
  <c r="HN47" i="3"/>
  <c r="HN46" i="3"/>
  <c r="HN43" i="3"/>
  <c r="HM43" i="3"/>
  <c r="HG43" i="3"/>
  <c r="HF43" i="3"/>
  <c r="HG42" i="3"/>
  <c r="HF42" i="3"/>
  <c r="HN42" i="3"/>
  <c r="HM42" i="3"/>
  <c r="HF46" i="3"/>
  <c r="HM41" i="3"/>
  <c r="HN41" i="3"/>
  <c r="HF41" i="3"/>
  <c r="HG41" i="3"/>
  <c r="HF39" i="3"/>
  <c r="HM39" i="3"/>
  <c r="HG39" i="3"/>
  <c r="HN39" i="3"/>
  <c r="HN38" i="3"/>
  <c r="HF38" i="3"/>
  <c r="HG38" i="3"/>
  <c r="HM38" i="3"/>
  <c r="HM37" i="3"/>
  <c r="HF37" i="3"/>
  <c r="HG37" i="3"/>
  <c r="HN37" i="3"/>
  <c r="HN35" i="3"/>
  <c r="HG33" i="3"/>
  <c r="HF33" i="3"/>
  <c r="HN33" i="3"/>
  <c r="HN34" i="3"/>
  <c r="HG34" i="3"/>
  <c r="HF34" i="3"/>
  <c r="HM34" i="3"/>
  <c r="HM33" i="3"/>
  <c r="HF35" i="3"/>
  <c r="HF36" i="3"/>
  <c r="HN36" i="3"/>
  <c r="HG36" i="3"/>
  <c r="HM36" i="3"/>
  <c r="HG35" i="3"/>
  <c r="HG32" i="3"/>
  <c r="HM32" i="3"/>
  <c r="HN32" i="3"/>
  <c r="HF32" i="3"/>
  <c r="HG30" i="3"/>
  <c r="HM30" i="3"/>
  <c r="HF30" i="3"/>
  <c r="HN30" i="3"/>
  <c r="HG28" i="3"/>
  <c r="HF28" i="3"/>
  <c r="HM28" i="3"/>
  <c r="HN28" i="3"/>
  <c r="HM29" i="3"/>
  <c r="HF29" i="3"/>
  <c r="HG29" i="3"/>
  <c r="HN29" i="3"/>
  <c r="HM26" i="3"/>
  <c r="HG26" i="3"/>
  <c r="HF26" i="3"/>
  <c r="HN26" i="3"/>
  <c r="HF23" i="3"/>
  <c r="HM9" i="3"/>
  <c r="HN9" i="3"/>
  <c r="HF9" i="3"/>
  <c r="HG9" i="3"/>
  <c r="HM11" i="3"/>
  <c r="HN11" i="3"/>
  <c r="HG11" i="3"/>
  <c r="HF11" i="3"/>
  <c r="HF13" i="3"/>
  <c r="HG13" i="3"/>
  <c r="HN13" i="3"/>
  <c r="HM13" i="3"/>
  <c r="HM10" i="3"/>
  <c r="HN10" i="3"/>
  <c r="HN6" i="3"/>
  <c r="HF6" i="3"/>
  <c r="HM6" i="3"/>
  <c r="HG6" i="3"/>
  <c r="HG4" i="3"/>
  <c r="HF4" i="3"/>
  <c r="HN4" i="3"/>
  <c r="HM4" i="3"/>
  <c r="HN16" i="3"/>
  <c r="HM16" i="3"/>
  <c r="HG16" i="3"/>
  <c r="HF16" i="3"/>
  <c r="HN23" i="3"/>
  <c r="HM23" i="3"/>
  <c r="HN19" i="3"/>
  <c r="HM19" i="3"/>
  <c r="HG19" i="3"/>
  <c r="HF19" i="3"/>
  <c r="HM17" i="3"/>
  <c r="HG17" i="3"/>
  <c r="HF17" i="3"/>
  <c r="HF10" i="3"/>
  <c r="HM8" i="3"/>
  <c r="HN8" i="3"/>
  <c r="HF8" i="3"/>
  <c r="HG8" i="3"/>
  <c r="HN17" i="3"/>
  <c r="HN3" i="3"/>
  <c r="HF3" i="3"/>
  <c r="HG3" i="3"/>
  <c r="HM3"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4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futureMetadata>
  <cellMetadata count="1">
    <bk>
      <rc t="1" v="0"/>
    </bk>
  </cellMetadata>
  <valueMetadata count="24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valueMetadata>
</metadata>
</file>

<file path=xl/sharedStrings.xml><?xml version="1.0" encoding="utf-8"?>
<sst xmlns="http://schemas.openxmlformats.org/spreadsheetml/2006/main" count="12164" uniqueCount="1545">
  <si>
    <t>.</t>
  </si>
  <si>
    <t>South America</t>
  </si>
  <si>
    <t>n</t>
  </si>
  <si>
    <t>y</t>
  </si>
  <si>
    <t>BLU</t>
  </si>
  <si>
    <t>WHI</t>
  </si>
  <si>
    <t>YEL</t>
  </si>
  <si>
    <t>Spanish</t>
  </si>
  <si>
    <t/>
  </si>
  <si>
    <t>RED</t>
  </si>
  <si>
    <t>GRE</t>
  </si>
  <si>
    <t>ORA</t>
  </si>
  <si>
    <t>BLA</t>
  </si>
  <si>
    <t>BRO</t>
  </si>
  <si>
    <t>Portuguese</t>
  </si>
  <si>
    <t>PUR</t>
  </si>
  <si>
    <t>English</t>
  </si>
  <si>
    <t>French</t>
  </si>
  <si>
    <t>Dutch</t>
  </si>
  <si>
    <t>Country</t>
  </si>
  <si>
    <t>LEVEL</t>
  </si>
  <si>
    <t xml:space="preserve"> </t>
  </si>
  <si>
    <t>Subtype</t>
  </si>
  <si>
    <t>Population 2023</t>
  </si>
  <si>
    <t>Tourists 2023</t>
  </si>
  <si>
    <t>Regional</t>
  </si>
  <si>
    <t>Avg</t>
  </si>
  <si>
    <t>Flag Date</t>
  </si>
  <si>
    <t>Description</t>
  </si>
  <si>
    <t>Word count</t>
  </si>
  <si>
    <t>Bands</t>
  </si>
  <si>
    <t>Diagon</t>
  </si>
  <si>
    <t>Crosse</t>
  </si>
  <si>
    <t>Horizo</t>
  </si>
  <si>
    <t>Vertic</t>
  </si>
  <si>
    <t>Circle</t>
  </si>
  <si>
    <t>Animal</t>
  </si>
  <si>
    <t>Bird</t>
  </si>
  <si>
    <t>Plants</t>
  </si>
  <si>
    <t>Texted</t>
  </si>
  <si>
    <t>Weapon</t>
  </si>
  <si>
    <t>HasSun</t>
  </si>
  <si>
    <t>IsMoon</t>
  </si>
  <si>
    <t>Trside</t>
  </si>
  <si>
    <t>Unequa</t>
  </si>
  <si>
    <t>Center</t>
  </si>
  <si>
    <t>Canton</t>
  </si>
  <si>
    <t>Nordic</t>
  </si>
  <si>
    <t>OnlyBa</t>
  </si>
  <si>
    <t>Wavess</t>
  </si>
  <si>
    <t>Geogrh</t>
  </si>
  <si>
    <t>Humans</t>
  </si>
  <si>
    <t>Builds</t>
  </si>
  <si>
    <t>Ships!</t>
  </si>
  <si>
    <t>Crowns</t>
  </si>
  <si>
    <t>Rotate</t>
  </si>
  <si>
    <t>Waters</t>
  </si>
  <si>
    <t>Stars</t>
  </si>
  <si>
    <t>Region1</t>
  </si>
  <si>
    <t>Region2</t>
  </si>
  <si>
    <t>Region3</t>
  </si>
  <si>
    <t>Island</t>
  </si>
  <si>
    <t>StarCL</t>
  </si>
  <si>
    <t>Myr</t>
  </si>
  <si>
    <t>BANDA</t>
  </si>
  <si>
    <t>BANDM</t>
  </si>
  <si>
    <t>BANDF</t>
  </si>
  <si>
    <t>OTHER0</t>
  </si>
  <si>
    <t>OTHER1</t>
  </si>
  <si>
    <t>Colors</t>
  </si>
  <si>
    <t>UNION</t>
  </si>
  <si>
    <t>ntWHYE</t>
  </si>
  <si>
    <t>ntREWH</t>
  </si>
  <si>
    <t>diagoband</t>
  </si>
  <si>
    <t>Landlocked</t>
  </si>
  <si>
    <t>EU</t>
  </si>
  <si>
    <t>Arabic Official</t>
  </si>
  <si>
    <t>Post Soviet</t>
  </si>
  <si>
    <t>Southern Cross</t>
  </si>
  <si>
    <t>Maps</t>
  </si>
  <si>
    <t>Monarchy</t>
  </si>
  <si>
    <t>2Color</t>
  </si>
  <si>
    <t>3Color</t>
  </si>
  <si>
    <t>4Color</t>
  </si>
  <si>
    <t>5+Colo</t>
  </si>
  <si>
    <t>NoBand</t>
  </si>
  <si>
    <t>2Bands</t>
  </si>
  <si>
    <t>3Bands</t>
  </si>
  <si>
    <t>4+Band</t>
  </si>
  <si>
    <t>NoStar</t>
  </si>
  <si>
    <t>1Stars</t>
  </si>
  <si>
    <t>2Stars</t>
  </si>
  <si>
    <t>3+Star</t>
  </si>
  <si>
    <t>Name</t>
  </si>
  <si>
    <t>Flag</t>
  </si>
  <si>
    <t>2 Colors</t>
  </si>
  <si>
    <t>3 Colors</t>
  </si>
  <si>
    <t>5+ Colors</t>
  </si>
  <si>
    <t>words2</t>
  </si>
  <si>
    <t>words3</t>
  </si>
  <si>
    <t>exact2</t>
  </si>
  <si>
    <t>letter</t>
  </si>
  <si>
    <t>starts</t>
  </si>
  <si>
    <t>contains tan</t>
  </si>
  <si>
    <t>contains q</t>
  </si>
  <si>
    <t>contains V</t>
  </si>
  <si>
    <t>contains W</t>
  </si>
  <si>
    <t>contains Y</t>
  </si>
  <si>
    <t>contains Z</t>
  </si>
  <si>
    <t>color2only</t>
  </si>
  <si>
    <t>color3only</t>
  </si>
  <si>
    <t>year18</t>
  </si>
  <si>
    <t>year19</t>
  </si>
  <si>
    <t>year00</t>
  </si>
  <si>
    <t>post soviet</t>
  </si>
  <si>
    <t>only vertical</t>
  </si>
  <si>
    <t>only horizontal</t>
  </si>
  <si>
    <t>only diagonal</t>
  </si>
  <si>
    <t>Lcross</t>
  </si>
  <si>
    <t>No Bands</t>
  </si>
  <si>
    <t>2 Bands</t>
  </si>
  <si>
    <t>3 Bands</t>
  </si>
  <si>
    <t>4+ Bands</t>
  </si>
  <si>
    <t>Diagonal</t>
  </si>
  <si>
    <t>Cross</t>
  </si>
  <si>
    <t>Horizontal</t>
  </si>
  <si>
    <t>Vertical</t>
  </si>
  <si>
    <t>Text</t>
  </si>
  <si>
    <t>Has Sun</t>
  </si>
  <si>
    <t>Moon</t>
  </si>
  <si>
    <t>Nordics</t>
  </si>
  <si>
    <t>Mounts</t>
  </si>
  <si>
    <t>Ships</t>
  </si>
  <si>
    <t>Star01</t>
  </si>
  <si>
    <t>Star02</t>
  </si>
  <si>
    <t>Star03</t>
  </si>
  <si>
    <t>NO_BLU</t>
  </si>
  <si>
    <t>NO_WHI</t>
  </si>
  <si>
    <t>NO_RED</t>
  </si>
  <si>
    <t>NO_GRE</t>
  </si>
  <si>
    <t>NO_YEL</t>
  </si>
  <si>
    <t>NO_BLA</t>
  </si>
  <si>
    <t>WHGRNO</t>
  </si>
  <si>
    <t>WHYENO</t>
  </si>
  <si>
    <t>BAWHNO</t>
  </si>
  <si>
    <t>BLWHINO</t>
  </si>
  <si>
    <t>BLRENO</t>
  </si>
  <si>
    <t>WHRENO</t>
  </si>
  <si>
    <t>Band01</t>
  </si>
  <si>
    <t>Band02</t>
  </si>
  <si>
    <t>Band03</t>
  </si>
  <si>
    <t>myr</t>
  </si>
  <si>
    <t>Landlock</t>
  </si>
  <si>
    <t>NOT EU</t>
  </si>
  <si>
    <t>Arabic</t>
  </si>
  <si>
    <t>German</t>
  </si>
  <si>
    <t>Histor</t>
  </si>
  <si>
    <t>Canton Jack</t>
  </si>
  <si>
    <t>No Star</t>
  </si>
  <si>
    <t>HasSta</t>
  </si>
  <si>
    <t>1 Star</t>
  </si>
  <si>
    <t>2 Stars</t>
  </si>
  <si>
    <t>3+Stars</t>
  </si>
  <si>
    <t>Type</t>
  </si>
  <si>
    <t>Day</t>
  </si>
  <si>
    <t>Large Cross</t>
  </si>
  <si>
    <t>Small Cross</t>
  </si>
  <si>
    <t>ID</t>
  </si>
  <si>
    <t>EQ</t>
  </si>
  <si>
    <t>Oceania</t>
  </si>
  <si>
    <t>American Samoa</t>
  </si>
  <si>
    <t>https://upload.wikimedia.org/wikipedia/commons/thumb/8/87/Flag_of_American_Samoa.svg/1200px-Flag_of_American_Samoa.svg.png</t>
  </si>
  <si>
    <t>https://upload.wikimedia.org/wikipedia/commons/thumb/8/87/Flag_of_American_Samoa.svg/2560px-Flag_of_American_Samoa.svg.png</t>
  </si>
  <si>
    <t>https://en.wikipedia.org/wiki/Flag_of_American_Samoa</t>
  </si>
  <si>
    <t xml:space="preserve">1960 </t>
  </si>
  <si>
    <t>The colors used epitomize the traditional colors of the United States and Samoa. The bald eagle and the blue, white and red colors symbolize the country's ties to the United States. The eagle holds a staff and a war club, two traditional symbols of the Samoan chiefs.</t>
  </si>
  <si>
    <t>nn</t>
  </si>
  <si>
    <t>Samoan, English</t>
  </si>
  <si>
    <t>[ASM] Manu'a Islands</t>
  </si>
  <si>
    <t>https://upload.wikimedia.org/wikipedia/commons/0/04/Manu%27a-flag.gif</t>
  </si>
  <si>
    <t>https://www.crwflags.com/fotw/flags/as-manut.html</t>
  </si>
  <si>
    <t>???</t>
  </si>
  <si>
    <t>The flag of Manu'atele, Manu'a Islands in American Samoa is green with three horizontal yellow bands, tapering off toward the hoist, with yellow ring around a red disk bearing a white chicken; in the upper fly, three four-pointed stars.</t>
  </si>
  <si>
    <t>City</t>
  </si>
  <si>
    <t>nc</t>
  </si>
  <si>
    <t>Province</t>
  </si>
  <si>
    <t>[ARG] Tucumán</t>
  </si>
  <si>
    <t>https://upload.wikimedia.org/wikipedia/commons/thumb/c/ce/Bandera_de_la_Provincia_de_Tucum%C3%A1n.svg/320px-Bandera_de_la_Provincia_de_Tucum%C3%A1n.svg.png</t>
  </si>
  <si>
    <t>https://upload.wikimedia.org/wikipedia/commons/thumb/c/ce/Bandera_de_la_Provincia_de_Tucum%C3%A1n.svg/2560px-Bandera_de_la_Provincia_de_Tucum%C3%A1n.svg.png</t>
  </si>
  <si>
    <t>https://en.wikipedia.org/wiki/Flag_of_Tucum%C3%A1n</t>
  </si>
  <si>
    <t>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t>
  </si>
  <si>
    <t>[ASM]</t>
  </si>
  <si>
    <t>Australia</t>
  </si>
  <si>
    <t>https://i.ibb.co/cJ1kzCd/Australia-Flag.png</t>
  </si>
  <si>
    <t>https://upload.wikimedia.org/wikipedia/en/thumb/b/b9/Flag_of_Australia.svg/2560px-Flag_of_Australia.svg.png</t>
  </si>
  <si>
    <t>https://en.wikipedia.org/wiki/Flag_of_Australia</t>
  </si>
  <si>
    <t>[AUS]</t>
  </si>
  <si>
    <t xml:space="preserve">1903, 1908. 1970 </t>
  </si>
  <si>
    <t>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t>
  </si>
  <si>
    <t>[AUS] New South Wales</t>
  </si>
  <si>
    <t>https://upload.wikimedia.org/wikipedia/commons/thumb/0/00/Flag_of_New_South_Wales.svg/320px-Flag_of_New_South_Wales.svg.png</t>
  </si>
  <si>
    <t>https://upload.wikimedia.org/wikipedia/commons/thumb/0/00/Flag_of_New_South_Wales.svg/2560px-Flag_of_New_South_Wales.svg.png</t>
  </si>
  <si>
    <t>https://en.wikipedia.org/wiki/Flag_of_New_South_Wales</t>
  </si>
  <si>
    <t>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t>
  </si>
  <si>
    <t>State</t>
  </si>
  <si>
    <t>[AUS] Queensland</t>
  </si>
  <si>
    <t>https://upload.wikimedia.org/wikipedia/commons/thumb/0/04/Flag_of_Queensland.svg/640px-Flag_of_Queensland.svg.png</t>
  </si>
  <si>
    <t>https://upload.wikimedia.org/wikipedia/commons/thumb/0/04/Flag_of_Queensland.svg/2560px-Flag_of_Queensland.svg.png</t>
  </si>
  <si>
    <t>https://en.wikipedia.org/wiki/Flag_of_Queensland</t>
  </si>
  <si>
    <t xml:space="preserve">The flag contains the Union Jack and the blue background like Australia. The badge contains a Maltese Cross with a Saint Edward's Crown in the center of the cross. </t>
  </si>
  <si>
    <t>[AUS] South Australia</t>
  </si>
  <si>
    <t>https://upload.wikimedia.org/wikipedia/commons/thumb/f/fd/Flag_of_South_Australia.svg/640px-Flag_of_South_Australia.svg.png</t>
  </si>
  <si>
    <t>https://upload.wikimedia.org/wikipedia/commons/thumb/f/fd/Flag_of_South_Australia.svg/2560px-Flag_of_South_Australia.svg.png</t>
  </si>
  <si>
    <t>https://en.wikipedia.org/wiki/Flag_of_South_Australia</t>
  </si>
  <si>
    <t xml:space="preserve">The flag contains the British Blue Ensign and the state badge. The badge contains a piping shrike. </t>
  </si>
  <si>
    <t>[AUS] Tasmania</t>
  </si>
  <si>
    <t>https://upload.wikimedia.org/wikipedia/commons/thumb/4/46/Flag_of_Tasmania.svg/640px-Flag_of_Tasmania.svg.png</t>
  </si>
  <si>
    <t>https://upload.wikimedia.org/wikipedia/commons/thumb/4/46/Flag_of_Tasmania.svg/2560px-Flag_of_Tasmania.svg.png</t>
  </si>
  <si>
    <t>https://en.wikipedia.org/wiki/Flag_of_Tasmania</t>
  </si>
  <si>
    <t>The flag has the Union Jack and the blue background like Australia. The badge contains a red lion. The red lion is assumed to be a reference to Great Britian</t>
  </si>
  <si>
    <t>[AUS] Victoria</t>
  </si>
  <si>
    <t>https://upload.wikimedia.org/wikipedia/commons/thumb/0/08/Flag_of_Victoria_%28Australia%29.svg/640px-Flag_of_Victoria_%28Australia%29.svg.png</t>
  </si>
  <si>
    <t>https://upload.wikimedia.org/wikipedia/commons/thumb/0/08/Flag_of_Victoria_%28Australia%29.svg/2560px-Flag_of_Victoria_%28Australia%29.svg.png</t>
  </si>
  <si>
    <t>https://en.wikipedia.org/wiki/Flag_of_Victoria_(state)</t>
  </si>
  <si>
    <t>The flag contains the Union Jack and the blue background like Australia's flag. The flag contains a Southern cross and a St Edward's Crown. It is the only Australia state flag that doesn't have the badge on a disk.</t>
  </si>
  <si>
    <t>[AUS] Western Australia</t>
  </si>
  <si>
    <t>https://upload.wikimedia.org/wikipedia/commons/thumb/a/a5/Flag_of_Western_Australia.svg/640px-Flag_of_Western_Australia.svg.png</t>
  </si>
  <si>
    <t>https://upload.wikimedia.org/wikipedia/commons/thumb/a/a5/Flag_of_Western_Australia.svg/2560px-Flag_of_Western_Australia.svg.png</t>
  </si>
  <si>
    <t>https://en.wikipedia.org/wiki/Flag_of_Western_Australia</t>
  </si>
  <si>
    <t>The flag has the Union jack and the blue background like the Australian flag. The swan is the native animal of Western Australia.</t>
  </si>
  <si>
    <t>[AUS] Australian Capital Territory</t>
  </si>
  <si>
    <t>2b</t>
  </si>
  <si>
    <t>https://upload.wikimedia.org/wikipedia/commons/thumb/8/8c/Flag_of_the_Australian_Capital_Territory.svg/320px-Flag_of_the_Australian_Capital_Territory.svg.png</t>
  </si>
  <si>
    <t>https://upload.wikimedia.org/wikipedia/commons/thumb/8/8c/Flag_of_the_Australian_Capital_Territory.svg/2560px-Flag_of_the_Australian_Capital_Territory.svg.png</t>
  </si>
  <si>
    <t>https://en.wikipedia.org/wiki/Flag_of_the_Australian_Capital_Territory</t>
  </si>
  <si>
    <t>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t>
  </si>
  <si>
    <t>Internal Territory</t>
  </si>
  <si>
    <t>[AUS] Northern Territory</t>
  </si>
  <si>
    <t>https://upload.wikimedia.org/wikipedia/commons/thumb/b/b7/Flag_of_the_Northern_Territory.svg/640px-Flag_of_the_Northern_Territory.svg.png</t>
  </si>
  <si>
    <t>https://upload.wikimedia.org/wikipedia/commons/thumb/b/b7/Flag_of_the_Northern_Territory.svg/2560px-Flag_of_the_Northern_Territory.svg.png</t>
  </si>
  <si>
    <t>https://en.wikipedia.org/wiki/Flag_of_the_Northern_Territory</t>
  </si>
  <si>
    <t>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t>
  </si>
  <si>
    <t>[AUS] Sydney</t>
  </si>
  <si>
    <t>https://upload.wikimedia.org/wikipedia/commons/thumb/8/84/City_of_Sydney_Flag.svg/640px-City_of_Sydney_Flag.svg.png</t>
  </si>
  <si>
    <t>https://upload.wikimedia.org/wikipedia/commons/thumb/8/84/City_of_Sydney_Flag.svg/2560px-City_of_Sydney_Flag.svg.png</t>
  </si>
  <si>
    <t>https://en.wikipedia.org/wiki/Flag_of_the_City_of_Sydney</t>
  </si>
  <si>
    <t>Horizontal triband of three colours, featuring the coat of arms of Thomas Townshend, Viscount Sydney, James Cook, and Thomas Hughes</t>
  </si>
  <si>
    <t>[AUS] Darwin</t>
  </si>
  <si>
    <t>https://upload.wikimedia.org/wikipedia/commons/thumb/d/df/Flag_of_Darwin.svg/640px-Flag_of_Darwin.svg.png</t>
  </si>
  <si>
    <t>https://upload.wikimedia.org/wikipedia/commons/thumb/d/df/Flag_of_Darwin.svg/2560px-Flag_of_Darwin.svg.png</t>
  </si>
  <si>
    <t>https://en.wikipedia.org/wiki/Darwin,_Northern_Territory</t>
  </si>
  <si>
    <t>2009</t>
  </si>
  <si>
    <t>Green, yellow, red tricolour with coat of arms. According to council policy, Darwin maintains both the coat of arms flag and a logo flag.</t>
  </si>
  <si>
    <t>[AUS] Aboriginal People</t>
  </si>
  <si>
    <t>https://upload.wikimedia.org/wikipedia/commons/thumb/3/3f/Australian_Aboriginal_Flag.svg/640px-Australian_Aboriginal_Flag.svg.png</t>
  </si>
  <si>
    <t>https://upload.wikimedia.org/wikipedia/commons/thumb/3/3f/Australian_Aboriginal_Flag.svg/2560px-Australian_Aboriginal_Flag.svg.png</t>
  </si>
  <si>
    <t>[AUS] Other</t>
  </si>
  <si>
    <t>https://en.wikipedia.org/wiki/Australian_Aboriginal_flag</t>
  </si>
  <si>
    <t xml:space="preserve">1995 </t>
  </si>
  <si>
    <t xml:space="preserve">The black represented black consciousness, black awareness, black power and being proud of blackness. The other colours of yellow (sun) and red (earth) were sourced from the predominant colours used to decorate pukamani poles. </t>
  </si>
  <si>
    <t>People</t>
  </si>
  <si>
    <t>[AUS] Eureka Flag</t>
  </si>
  <si>
    <t>https://upload.wikimedia.org/wikipedia/commons/thumb/8/84/Eureka_Flag.svg/640px-Eureka_Flag.svg.png</t>
  </si>
  <si>
    <t>https://upload.wikimedia.org/wikipedia/commons/thumb/8/84/Eureka_Flag.svg/2560px-Eureka_Flag.svg.png</t>
  </si>
  <si>
    <t>https://en.wikipedia.org/wiki/Eureka_Flag</t>
  </si>
  <si>
    <t>1854</t>
  </si>
  <si>
    <t>The battle flag of the Eureka Stockade featured the five stars of the constellation Crux Australis in white on a white cross and blue field</t>
  </si>
  <si>
    <t>Historical</t>
  </si>
  <si>
    <t>[AUS] Snake Hill</t>
  </si>
  <si>
    <t>https://upload.wikimedia.org/wikipedia/commons/thumb/f/f0/Flag_of_the_Principality_of_Snake_Hill.svg/640px-Flag_of_the_Principality_of_Snake_Hill.svg.png</t>
  </si>
  <si>
    <t>https://upload.wikimedia.org/wikipedia/commons/thumb/f/f0/Flag_of_the_Principality_of_Snake_Hill.svg/2560px-Flag_of_the_Principality_of_Snake_Hill.svg.png</t>
  </si>
  <si>
    <t>https://en.wikipedia.org/wiki/Principality_of_Snake_Hill</t>
  </si>
  <si>
    <t xml:space="preserve">2003 </t>
  </si>
  <si>
    <t>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t>
  </si>
  <si>
    <t>Micronation</t>
  </si>
  <si>
    <t>[AUS] South Sea Islanders</t>
  </si>
  <si>
    <t>https://upload.wikimedia.org/wikipedia/commons/thumb/2/2a/Australian_South_Sea_Islanders_flag.svg/640px-Australian_South_Sea_Islanders_flag.svg.png</t>
  </si>
  <si>
    <t>https://upload.wikimedia.org/wikipedia/commons/thumb/2/2a/Australian_South_Sea_Islanders_flag.svg/1280px-Australian_South_Sea_Islanders_flag.svg.png</t>
  </si>
  <si>
    <t>https://en.m.wikipedia.org/wiki/South_Sea_Islanders</t>
  </si>
  <si>
    <t>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t>
  </si>
  <si>
    <t>[AUS] Torres Strait Islander</t>
  </si>
  <si>
    <t>https://upload.wikimedia.org/wikipedia/en/thumb/1/1d/Flag_of_the_Torres_Strait_Islanders.svg/640px-Flag_of_the_Torres_Strait_Islanders.svg.png</t>
  </si>
  <si>
    <t>https://upload.wikimedia.org/wikipedia/en/thumb/1/1d/Flag_of_the_Torres_Strait_Islanders.svg/2560px-Flag_of_the_Torres_Strait_Islanders.svg.png</t>
  </si>
  <si>
    <t>https://en.wikipedia.org/wiki/Torres_Strait_Islander_flag</t>
  </si>
  <si>
    <t>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t>
  </si>
  <si>
    <t>[AUS] Brisbane</t>
  </si>
  <si>
    <t>https://upload.wikimedia.org/wikipedia/commons/thumb/d/df/Flag_of_Brisbane.svg/640px-Flag_of_Brisbane.svg.png</t>
  </si>
  <si>
    <t>https://upload.wikimedia.org/wikipedia/commons/thumb/d/df/Flag_of_Brisbane.svg/2560px-Flag_of_Brisbane.svg.png</t>
  </si>
  <si>
    <t>https://en.m.wikipedia.org/wiki/Flag_of_Brisbane</t>
  </si>
  <si>
    <t>1996</t>
  </si>
  <si>
    <t>The two primary colours used are blue and gold, with blue representing the sea and the Brisbane River which flows through the city, and gold representing the sun and the city's warm climate.</t>
  </si>
  <si>
    <t>[AUS] Adelaide</t>
  </si>
  <si>
    <t>https://upload.wikimedia.org/wikipedia/commons/thumb/6/69/Flag_of_Adelaide.svg/640px-Flag_of_Adelaide.svg.png</t>
  </si>
  <si>
    <t>https://upload.wikimedia.org/wikipedia/commons/thumb/6/69/Flag_of_Adelaide.svg/2560px-Flag_of_Adelaide.svg.png</t>
  </si>
  <si>
    <t>https://en.m.wikipedia.org/wiki/Flag_of_Adelaide</t>
  </si>
  <si>
    <t>Navy blue background divided into four quarters by a Saint George's Cross outlined in gold overlain with the Arms of the City of Adelaide. The flag is bordered on three sides by diagonal blue and gold stripes.</t>
  </si>
  <si>
    <t>[AUS] Hobart</t>
  </si>
  <si>
    <t>https://upload.wikimedia.org/wikipedia/commons/thumb/5/54/City_of_Hobart_Flag.svg/640px-City_of_Hobart_Flag.svg.png</t>
  </si>
  <si>
    <t>https://upload.wikimedia.org/wikipedia/commons/thumb/5/54/City_of_Hobart_Flag.svg/2560px-City_of_Hobart_Flag.svg.png</t>
  </si>
  <si>
    <t>https://en.m.wikipedia.org/wiki/List_of_Australian_flags</t>
  </si>
  <si>
    <t>1953</t>
  </si>
  <si>
    <t>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t>
  </si>
  <si>
    <t>[AUS] Melbourne</t>
  </si>
  <si>
    <t>https://upload.wikimedia.org/wikipedia/commons/thumb/6/6f/Flag_of_Melbourne.svg/640px-Flag_of_Melbourne.svg.png</t>
  </si>
  <si>
    <t>https://upload.wikimedia.org/wikipedia/commons/thumb/6/6f/Flag_of_Melbourne.svg/2560px-Flag_of_Melbourne.svg.png</t>
  </si>
  <si>
    <t>https://en.m.wikipedia.org/wiki/Flag_of_Melbourne</t>
  </si>
  <si>
    <t>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t>
  </si>
  <si>
    <t>[AUS] Perth</t>
  </si>
  <si>
    <t>https://upload.wikimedia.org/wikipedia/commons/thumb/4/43/Flag_of_Perth.svg/640px-Flag_of_Perth.svg.png</t>
  </si>
  <si>
    <t>https://en.wikipedia.org/wiki/City_of_Perth</t>
  </si>
  <si>
    <t>The Saint George's Cross overlaid with the coat of arms of Perth in the centre.</t>
  </si>
  <si>
    <t>Cocos Islands</t>
  </si>
  <si>
    <t>https://upload.wikimedia.org/wikipedia/commons/thumb/7/74/Flag_of_the_Cocos_%28Keeling%29_Islands.svg/1920px-Flag_of_the_Cocos_%28Keeling%29_Islands.svg.png</t>
  </si>
  <si>
    <t>https://upload.wikimedia.org/wikipedia/commons/thumb/7/74/Flag_of_the_Cocos_%28Keeling%29_Islands.svg/2560px-Flag_of_the_Cocos_%28Keeling%29_Islands.svg.png</t>
  </si>
  <si>
    <t>https://en.wikipedia.org/wiki/Flag_of_the_Cocos_(Keeling)_Islands</t>
  </si>
  <si>
    <t>[CCK]</t>
  </si>
  <si>
    <t xml:space="preserve">2004 </t>
  </si>
  <si>
    <t>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t>
  </si>
  <si>
    <t>Oceania, rgn_Asia</t>
  </si>
  <si>
    <t>English, Malay</t>
  </si>
  <si>
    <t>[CCK] Shire of Cocos Islands</t>
  </si>
  <si>
    <t>https://upload.wikimedia.org/wikipedia/en/3/3e/Cocos_shire_logo.png</t>
  </si>
  <si>
    <t>www</t>
  </si>
  <si>
    <t>https://en.wikipedia.org/wiki/Shire_of_Cocos_(Keeling)_Islands</t>
  </si>
  <si>
    <t>The Shire of Cocos (Keeling) Islands is a local government area which manages local affairs on the Australian external territory of Cocos (Keeling) Islands</t>
  </si>
  <si>
    <t>Government</t>
  </si>
  <si>
    <t>Cook Islands</t>
  </si>
  <si>
    <t>https://i.ibb.co/d23ftXX/Cook-Islands-Flag.png</t>
  </si>
  <si>
    <t>https://upload.wikimedia.org/wikipedia/commons/thumb/3/35/Flag_of_the_Cook_Islands.svg/2560px-Flag_of_the_Cook_Islands.svg.png</t>
  </si>
  <si>
    <t>https://en.wikipedia.org/wiki/Flag_of_Cook_Islands</t>
  </si>
  <si>
    <t>[CKI]</t>
  </si>
  <si>
    <t xml:space="preserve">1979 </t>
  </si>
  <si>
    <t>The Union Flag is symbolic of the nation's historic ties to the United Kingdom and to the Commonwealth of Nations. The stars stand for the fifteen islands that make up the Cook Islands. The blue represents the ocean and the peaceful nature of the inhabitants.</t>
  </si>
  <si>
    <t>English, Maori</t>
  </si>
  <si>
    <t>[CKI] Cook Islands Federation</t>
  </si>
  <si>
    <t>https://upload.wikimedia.org/wikipedia/commons/thumb/2/26/Flag_of_the_Cook_Islands_Federation.svg/640px-Flag_of_the_Cook_Islands_Federation.svg.png</t>
  </si>
  <si>
    <t>https://upload.wikimedia.org/wikipedia/commons/thumb/2/26/Flag_of_the_Cook_Islands_Federation.svg/1280px-Flag_of_the_Cook_Islands_Federation.svg.png</t>
  </si>
  <si>
    <t>https://en.m.wikipedia.org/wiki/Cook_Islands_Federation</t>
  </si>
  <si>
    <t xml:space="preserve">A horizontal triband of red, white, and red with the British Union Jack in the canton of the flag. The Union Jack has a palm tree superimposed on it. </t>
  </si>
  <si>
    <t>Historical, Colony</t>
  </si>
  <si>
    <t>[CKI] Kingdom of Rarotonga (1858-1888)</t>
  </si>
  <si>
    <t>https://upload.wikimedia.org/wikipedia/commons/thumb/c/c3/Flag_of_Rarotonga_1858-1888.svg/640px-Flag_of_Rarotonga_1858-1888.svg.png</t>
  </si>
  <si>
    <t>https://upload.wikimedia.org/wikipedia/commons/thumb/c/c3/Flag_of_Rarotonga_1858-1888.svg/1280px-Flag_of_Rarotonga_1858-1888.svg.png</t>
  </si>
  <si>
    <t>https://en.m.wikipedia.org/wiki/Kingdom_of_Rarotonga</t>
  </si>
  <si>
    <t>A horizontal triband of red, white, and red with three blue stars on the white band.</t>
  </si>
  <si>
    <t>Historical, Country</t>
  </si>
  <si>
    <t>[CKI] Kingdom of Rarotonga (1888-1893)</t>
  </si>
  <si>
    <t>https://upload.wikimedia.org/wikipedia/commons/thumb/b/b7/Flag_of_Rarotonga_1888-1893.svg/640px-Flag_of_Rarotonga_1888-1893.svg.png</t>
  </si>
  <si>
    <t>https://upload.wikimedia.org/wikipedia/commons/thumb/b/b7/Flag_of_Rarotonga_1888-1893.svg/1280px-Flag_of_Rarotonga_1888-1893.svg.png</t>
  </si>
  <si>
    <t>A horizontal triband of red, white, and red with three blue stars off set on the right side of the white band. There's a British Union Jack in the canton of the flag.</t>
  </si>
  <si>
    <t>Historical, Protectorate</t>
  </si>
  <si>
    <t>Christmas Island</t>
  </si>
  <si>
    <t>https://upload.wikimedia.org/wikipedia/commons/thumb/6/67/Flag_of_Christmas_Island.svg/383px-Flag_of_Christmas_Island.svg.png</t>
  </si>
  <si>
    <t>https://upload.wikimedia.org/wikipedia/commons/thumb/6/67/Flag_of_Christmas_Island.svg/2560px-Flag_of_Christmas_Island.svg.png</t>
  </si>
  <si>
    <t>https://en.wikipedia.org/wiki/Flag_of_Christmas_Island</t>
  </si>
  <si>
    <t>[CXR]</t>
  </si>
  <si>
    <t xml:space="preserve">1986, 2002 </t>
  </si>
  <si>
    <t>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t>
  </si>
  <si>
    <t>English, Chinese, Malay</t>
  </si>
  <si>
    <t>[CXR] Shire of Christmas Island</t>
  </si>
  <si>
    <t>https://upload.wikimedia.org/wikipedia/en/a/a9/CXshirecouncillogo.png</t>
  </si>
  <si>
    <t>https://en.wikipedia.org/wiki/Shire_of_Christmas_Island</t>
  </si>
  <si>
    <t>The Shire of Christmas Island is a local government area encompassing the Australian external territory of Christmas Island. </t>
  </si>
  <si>
    <t>Fiji</t>
  </si>
  <si>
    <t>https://i.ibb.co/WK7Cyyh/Fiji-Flag.png</t>
  </si>
  <si>
    <t>https://upload.wikimedia.org/wikipedia/commons/thumb/b/ba/Flag_of_Fiji.svg/2560px-Flag_of_Fiji.svg.png</t>
  </si>
  <si>
    <t>https://en.wikipedia.org/wiki/Flag_of_Fiji</t>
  </si>
  <si>
    <t>[FJI]</t>
  </si>
  <si>
    <t xml:space="preserve">1970 </t>
  </si>
  <si>
    <t>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t>
  </si>
  <si>
    <t>English, Fijian, Hindi</t>
  </si>
  <si>
    <t>[FJI] Confederacy of Independent Kingdoms of Fiji (1865)</t>
  </si>
  <si>
    <t>https://upload.wikimedia.org/wikipedia/commons/thumb/c/cb/Flag_of_the_Confederacy_of_Independent_Kingdoms_of_Fiji.svg/640px-Flag_of_the_Confederacy_of_Independent_Kingdoms_of_Fiji.svg.png</t>
  </si>
  <si>
    <t>https://upload.wikimedia.org/wikipedia/commons/thumb/c/cb/Flag_of_the_Confederacy_of_Independent_Kingdoms_of_Fiji.svg/1280px-Flag_of_the_Confederacy_of_Independent_Kingdoms_of_Fiji.svg.png</t>
  </si>
  <si>
    <t>[FJI] Other</t>
  </si>
  <si>
    <t>https://en.m.wikipedia.org/wiki/Flag_of_Fiji</t>
  </si>
  <si>
    <t>A white eight-pointed star on a dark blue field.</t>
  </si>
  <si>
    <t>[FJI] Confederation of Lau (1869)</t>
  </si>
  <si>
    <t>https://upload.wikimedia.org/wikipedia/commons/thumb/e/ed/Flag_of_the_Kingdom_of_Lau_1869-1871.svg/640px-Flag_of_the_Kingdom_of_Lau_1869-1871.svg.png</t>
  </si>
  <si>
    <t>https://upload.wikimedia.org/wikipedia/commons/thumb/e/ed/Flag_of_the_Kingdom_of_Lau_1869-1871.svg/1280px-Flag_of_the_Kingdom_of_Lau_1869-1871.svg.png</t>
  </si>
  <si>
    <t>A horizontal bicolour of white and red with a red cross in the canton.</t>
  </si>
  <si>
    <t>[FJI] Kingdom of Bau (1867)</t>
  </si>
  <si>
    <t>https://upload.wikimedia.org/wikipedia/commons/thumb/f/fa/Flag_of_the_Kingdom_of_Bau.svg/640px-Flag_of_the_Kingdom_of_Bau.svg.png</t>
  </si>
  <si>
    <t>https://upload.wikimedia.org/wikipedia/commons/thumb/f/fa/Flag_of_the_Kingdom_of_Bau.svg/1280px-Flag_of_the_Kingdom_of_Bau.svg.png</t>
  </si>
  <si>
    <t>A horizontal tricolour of white, blue and red, with a golden sunburst in the centre and a crown in the canton.</t>
  </si>
  <si>
    <t>[FJI] Kingdom of Fiji (1871)</t>
  </si>
  <si>
    <t>https://upload.wikimedia.org/wikipedia/commons/thumb/5/5a/Flag_of_the_Kingdom_of_Fiji_%281871-1874%29.svg/640px-Flag_of_the_Kingdom_of_Fiji_%281871-1874%29.svg.png</t>
  </si>
  <si>
    <t>https://upload.wikimedia.org/wikipedia/commons/thumb/5/5a/Flag_of_the_Kingdom_of_Fiji_%281871-1874%29.svg/1280px-Flag_of_the_Kingdom_of_Fiji_%281871-1874%29.svg.png</t>
  </si>
  <si>
    <t>https://en.m.wikipedia.org/wiki/Kingdom_of_Fiji</t>
  </si>
  <si>
    <t>A blue and white vertical bicolor with a shield in the center containing a dove holding a branch inside as well as a crown above the shield.</t>
  </si>
  <si>
    <t>Guam</t>
  </si>
  <si>
    <t>https://upload.wikimedia.org/wikipedia/commons/thumb/0/07/Flag_of_Guam.svg/2560px-Flag_of_Guam.svg.png</t>
  </si>
  <si>
    <t>https://en.wikipedia.org/wiki/Flag_of_Guam</t>
  </si>
  <si>
    <t>[GUM]</t>
  </si>
  <si>
    <t xml:space="preserve">1948 </t>
  </si>
  <si>
    <t>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t>
  </si>
  <si>
    <t>Oceania, rgn_North America</t>
  </si>
  <si>
    <t>yy</t>
  </si>
  <si>
    <t>English, Chamorro</t>
  </si>
  <si>
    <t>[GUM] Hagatna</t>
  </si>
  <si>
    <t>https://upload.wikimedia.org/wikipedia/commons/thumb/4/4c/Flag_of_Hag%C3%A5t%C3%B1a%2C_Guam.svg/640px-Flag_of_Hag%C3%A5t%C3%B1a%2C_Guam.svg.png</t>
  </si>
  <si>
    <t>https://upload.wikimedia.org/wikipedia/commons/thumb/4/4c/Flag_of_Hag%C3%A5t%C3%B1a%2C_Guam.svg/1280px-Flag_of_Hag%C3%A5t%C3%B1a%2C_Guam.svg.png</t>
  </si>
  <si>
    <t>https://en.m.wikipedia.org/wiki/Hag%C3%A5t%C3%B1a,_Guam</t>
  </si>
  <si>
    <t>1980</t>
  </si>
  <si>
    <t>A white field with a brown vertical band on the left side and the seal of the city over the right side of the field.</t>
  </si>
  <si>
    <t>Village, Capital</t>
  </si>
  <si>
    <t>Kiribati</t>
  </si>
  <si>
    <t>https://i.ibb.co/zJCR6VG/Kiribati-Flag.png</t>
  </si>
  <si>
    <t>https://upload.wikimedia.org/wikipedia/commons/thumb/d/d3/Flag_of_Kiribati.svg/2560px-Flag_of_Kiribati.svg.png</t>
  </si>
  <si>
    <t>https://en.wikipedia.org/wiki/Flag_of_Kiribati</t>
  </si>
  <si>
    <t>[KIR]</t>
  </si>
  <si>
    <t>The bird is a frigate bird which represents power, freedom and Kiribati cultural dance patterns. The rising sun is the tropical sun as Kiribati lies astride the Equator.The sea is the Pacific Ocean which surrounds Kiribati.</t>
  </si>
  <si>
    <t>English, Gilbertese</t>
  </si>
  <si>
    <t>[KIR] Kingdom of Abemama (1889-1892)</t>
  </si>
  <si>
    <t>https://upload.wikimedia.org/wikipedia/commons/thumb/a/a4/Kingdom_of_Abemama_Flag.svg/640px-Kingdom_of_Abemama_Flag.svg.png</t>
  </si>
  <si>
    <t>https://upload.wikimedia.org/wikipedia/commons/thumb/a/a4/Kingdom_of_Abemama_Flag.svg/1280px-Kingdom_of_Abemama_Flag.svg.png</t>
  </si>
  <si>
    <t>[KIR] Other</t>
  </si>
  <si>
    <t>https://en.m.wikipedia.org/wiki/Flag_of_Kiribati</t>
  </si>
  <si>
    <t>A horizontal tricolor of red,yellow, and green with a black silhouette of a shark on the central band.</t>
  </si>
  <si>
    <t>Micronesia</t>
  </si>
  <si>
    <t>https://i.ibb.co/j4nBMmd/Micronesia-Flag.png</t>
  </si>
  <si>
    <t>https://upload.wikimedia.org/wikipedia/commons/thumb/e/e4/Flag_of_the_Federated_States_of_Micronesia.svg/2560px-Flag_of_the_Federated_States_of_Micronesia.svg.png</t>
  </si>
  <si>
    <t>https://en.wikipedia.org/wiki/Flag_of_the_Federated_States_of_Micronesia</t>
  </si>
  <si>
    <t>[MIC]</t>
  </si>
  <si>
    <t xml:space="preserve">1978 </t>
  </si>
  <si>
    <t>The blue field represents the Pacific Ocean. In an echo of U.S. heraldic practice, the stars represent the four federated states: Chuuk, Pohnpei, Kosrae and Yap, arranged like the points of the compass.</t>
  </si>
  <si>
    <t>[MIC] Chuuk</t>
  </si>
  <si>
    <t>https://upload.wikimedia.org/wikipedia/commons/thumb/5/55/Flag_of_Chuuk.svg/640px-Flag_of_Chuuk.svg.png</t>
  </si>
  <si>
    <t>https://upload.wikimedia.org/wikipedia/commons/thumb/5/55/Flag_of_Chuuk.svg/2560px-Flag_of_Chuuk.svg.png</t>
  </si>
  <si>
    <t>https://en.wikipedia.org/wiki/List_of_Micronesian_flags</t>
  </si>
  <si>
    <t>Palm tree on a blue banner surrounded by a ring of stars</t>
  </si>
  <si>
    <t>[MIC] Kosrae</t>
  </si>
  <si>
    <t>https://upload.wikimedia.org/wikipedia/commons/thumb/2/23/Flag_of_Kosrae.svg/640px-Flag_of_Kosrae.svg.png</t>
  </si>
  <si>
    <t>https://upload.wikimedia.org/wikipedia/commons/thumb/2/23/Flag_of_Kosrae.svg/2560px-Flag_of_Kosrae.svg.png</t>
  </si>
  <si>
    <t>Four white stars, the fafa stone (a ceremonial stone) and an olive branch wreath on a blue background.</t>
  </si>
  <si>
    <t>[MIC] Pohnpei</t>
  </si>
  <si>
    <t>https://upload.wikimedia.org/wikipedia/commons/thumb/c/ce/Flag_of_Pohnpei.svg/640px-Flag_of_Pohnpei.svg.png</t>
  </si>
  <si>
    <t>https://upload.wikimedia.org/wikipedia/commons/thumb/c/ce/Flag_of_Pohnpei.svg/2560px-Flag_of_Pohnpei.svg.png</t>
  </si>
  <si>
    <t>A blue flag with a ring of 11 stars, a wreath of coconut leaves, and a cup made from a coconut shell.</t>
  </si>
  <si>
    <t>[MIC] Yap</t>
  </si>
  <si>
    <t>https://upload.wikimedia.org/wikipedia/commons/thumb/2/2c/Flag_of_Yap.svg/640px-Flag_of_Yap.svg.png</t>
  </si>
  <si>
    <t>https://upload.wikimedia.org/wikipedia/commons/thumb/2/2c/Flag_of_Yap.svg/2560px-Flag_of_Yap.svg.png</t>
  </si>
  <si>
    <t xml:space="preserve">Blue flag with a centered polynesian boat. In the very center is a white star. </t>
  </si>
  <si>
    <t>[MIC] Trust Territory of the Pacific Islands (1947-1994)</t>
  </si>
  <si>
    <t>https://upload.wikimedia.org/wikipedia/commons/thumb/4/41/Flag_of_the_Trust_Territory_of_the_Pacific_Islands.svg/640px-Flag_of_the_Trust_Territory_of_the_Pacific_Islands.svg.png</t>
  </si>
  <si>
    <t>[MIC] Other</t>
  </si>
  <si>
    <t>https://en.wikipedia.org/wiki/Flag_of_the_Trust_Territory_of_the_Pacific_Islands</t>
  </si>
  <si>
    <t>A circle of six white stars on a blue background. The six stars represented the six districts: the Marianas, the Marshall Islands, Yap, Chuuk, Pohnpei, and Palau.</t>
  </si>
  <si>
    <t>Marshall Islands</t>
  </si>
  <si>
    <t>https://i.ibb.co/98FvLgw/Marshall-Islands-Flag.png</t>
  </si>
  <si>
    <t>https://upload.wikimedia.org/wikipedia/commons/thumb/2/2e/Flag_of_the_Marshall_Islands.svg/2560px-Flag_of_the_Marshall_Islands.svg.png</t>
  </si>
  <si>
    <t>https://en.wikipedia.org/wiki/Flag_of_the_Marshall_Islands</t>
  </si>
  <si>
    <t>[MHL]</t>
  </si>
  <si>
    <t>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t>
  </si>
  <si>
    <t>English, Marshallese</t>
  </si>
  <si>
    <t>[MHL] Ailuk Atoll</t>
  </si>
  <si>
    <t>https://upload.wikimedia.org/wikipedia/commons/thumb/b/bc/Flag_of_Ailuk_Atoll%2C_Marshall_Islands.svg/1280px-Flag_of_Ailuk_Atoll%2C_Marshall_Islands.svg.png</t>
  </si>
  <si>
    <t>https://en.m.wikipedia.org/wiki/Ailuk_Atoll</t>
  </si>
  <si>
    <t>Four horizontal bands light blue, orange, green, and dark blue each with a white star.</t>
  </si>
  <si>
    <t>Atoll</t>
  </si>
  <si>
    <t>[MHL] Bikini Atoll</t>
  </si>
  <si>
    <t>https://upload.wikimedia.org/wikipedia/commons/thumb/8/89/Flag_of_Bikini_Atoll.svg/640px-Flag_of_Bikini_Atoll.svg.png</t>
  </si>
  <si>
    <t>https://upload.wikimedia.org/wikipedia/commons/thumb/8/89/Flag_of_Bikini_Atoll.svg/2560px-Flag_of_Bikini_Atoll.svg.png</t>
  </si>
  <si>
    <t>https://en.wikipedia.org/wiki/Flag_of_Bikini_Atoll</t>
  </si>
  <si>
    <t>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t>
  </si>
  <si>
    <t>[MHL] Ebon Atoll</t>
  </si>
  <si>
    <t>https://upload.wikimedia.org/wikipedia/commons/thumb/f/f0/Flag_of_the_Ebon_Atoll_%28Unofficial%29.svg/640px-Flag_of_the_Ebon_Atoll_%28Unofficial%29.svg.png</t>
  </si>
  <si>
    <t>https://upload.wikimedia.org/wikipedia/commons/thumb/f/f0/Flag_of_the_Ebon_Atoll_%28Unofficial%29.svg/1280px-Flag_of_the_Ebon_Atoll_%28Unofficial%29.svg.png</t>
  </si>
  <si>
    <t>https://en.m.wikipedia.org/wiki/Flag_of_the_Marshall_Islands</t>
  </si>
  <si>
    <t>A red field with two horizontal white bands under seven white stars.</t>
  </si>
  <si>
    <t>[MHL] Majuro</t>
  </si>
  <si>
    <t>https://upload.wikimedia.org/wikipedia/commons/thumb/0/07/Majuro_Atoll_Flag.svg/640px-Majuro_Atoll_Flag.svg.png</t>
  </si>
  <si>
    <t>https://upload.wikimedia.org/wikipedia/commons/thumb/0/07/Majuro_Atoll_Flag.svg/1280px-Majuro_Atoll_Flag.svg.png</t>
  </si>
  <si>
    <t>https://en.m.wikipedia.org/wiki/Majuro</t>
  </si>
  <si>
    <t>A yellow triangle on the left side containing a white bird surrounded by eleven white stars. The right side of the flag is made of four horizontal bands of blue, orange, white, and blue.</t>
  </si>
  <si>
    <t>Atoll, Capital</t>
  </si>
  <si>
    <t>[MHL] Namdrik Atoll</t>
  </si>
  <si>
    <t>https://upload.wikimedia.org/wikipedia/commons/thumb/0/03/Flag_of_Namdrik_Atoll.svg/640px-Flag_of_Namdrik_Atoll.svg.png</t>
  </si>
  <si>
    <t>https://upload.wikimedia.org/wikipedia/commons/thumb/0/03/Flag_of_Namdrik_Atoll.svg/1280px-Flag_of_Namdrik_Atoll.svg.png</t>
  </si>
  <si>
    <t>https://en.m.wikipedia.org/wiki/Namdrik_Atoll</t>
  </si>
  <si>
    <t>The vertical three stripes of orange , white and orange and charged with green and red emblem in the center.</t>
  </si>
  <si>
    <t>[MHL] Ujae Atoll</t>
  </si>
  <si>
    <t>https://upload.wikimedia.org/wikipedia/commons/thumb/8/83/Ujae_Atoll_Flag.svg/640px-Ujae_Atoll_Flag.svg.png</t>
  </si>
  <si>
    <t>https://upload.wikimedia.org/wikipedia/commons/thumb/8/83/Ujae_Atoll_Flag.svg/1280px-Ujae_Atoll_Flag.svg.png</t>
  </si>
  <si>
    <t>https://en.m.wikipedia.org/wiki/Ujae_Atoll</t>
  </si>
  <si>
    <t>The dark red flag with white two birds hoist and black war dance stick with white feather.\n\nThe red stands for Ujae sunset , white for peace, customs and culture, black for sorry past time, war dance stick for fight for peace and two birds for old states.</t>
  </si>
  <si>
    <t>[MHL] Wotho Atoll</t>
  </si>
  <si>
    <t>https://upload.wikimedia.org/wikipedia/commons/thumb/9/91/Flag_of_Wotho_Atoll%2C_Marshall_Islands.svg/640px-Flag_of_Wotho_Atoll%2C_Marshall_Islands.svg.png</t>
  </si>
  <si>
    <t>https://upload.wikimedia.org/wikipedia/commons/thumb/9/91/Flag_of_Wotho_Atoll%2C_Marshall_Islands.svg/1280px-Flag_of_Wotho_Atoll%2C_Marshall_Islands.svg.png</t>
  </si>
  <si>
    <t>A yellow field with a black canton containing a yellow crescent moon and a yellow star.</t>
  </si>
  <si>
    <t>[MHL] Kwajalein Atoll (Pre 2022)</t>
  </si>
  <si>
    <t>https://upload.wikimedia.org/wikipedia/commons/thumb/a/a4/Kwajalein_Atoll_Flag.svg/640px-Kwajalein_Atoll_Flag.svg.png</t>
  </si>
  <si>
    <t>https://upload.wikimedia.org/wikipedia/commons/thumb/a/a4/Kwajalein_Atoll_Flag.svg/1280px-Kwajalein_Atoll_Flag.svg.png</t>
  </si>
  <si>
    <t>[MHL] Kwajalein Atoll</t>
  </si>
  <si>
    <t>https://en.m.wikipedia.org/wiki/Kwajalein_Atoll</t>
  </si>
  <si>
    <t>A green field with a white flower in the top left corner. Three diagonal bands of blue, white, and orange cross the flag.</t>
  </si>
  <si>
    <t>Atoll, Historical</t>
  </si>
  <si>
    <t>Northern Mariana Islands</t>
  </si>
  <si>
    <t>https://upload.wikimedia.org/wikipedia/commons/thumb/e/e0/Flag_of_the_Northern_Mariana_Islands.svg/1200px-Flag_of_the_Northern_Mariana_Islands.svg.png</t>
  </si>
  <si>
    <t>https://upload.wikimedia.org/wikipedia/commons/thumb/e/e0/Flag_of_the_Northern_Mariana_Islands.svg/2560px-Flag_of_the_Northern_Mariana_Islands.svg.png</t>
  </si>
  <si>
    <t>https://en.wikipedia.org/wiki/Flag_of_the_Northern_Mariana_Islands</t>
  </si>
  <si>
    <t>[MNP]</t>
  </si>
  <si>
    <t xml:space="preserve">1985 </t>
  </si>
  <si>
    <t>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t>
  </si>
  <si>
    <t>GRA</t>
  </si>
  <si>
    <t>English, Chamorro, Carolinian</t>
  </si>
  <si>
    <t>[MNP] Northern Mariana Islands (1976-1981)</t>
  </si>
  <si>
    <t>https://upload.wikimedia.org/wikipedia/commons/thumb/5/55/Flag_of_the_Northern_Mariana_Islands_%281972%29.svg/640px-Flag_of_the_Northern_Mariana_Islands_%281972%29.svg.png</t>
  </si>
  <si>
    <t>https://upload.wikimedia.org/wikipedia/commons/thumb/5/55/Flag_of_the_Northern_Mariana_Islands_%281972%29.svg/1280px-Flag_of_the_Northern_Mariana_Islands_%281972%29.svg.png</t>
  </si>
  <si>
    <t>[MNP] Other</t>
  </si>
  <si>
    <t>https://en.m.wikipedia.org/wiki/Flag_of_the_Northern_Mariana_Islands</t>
  </si>
  <si>
    <t>A latte stone with a white star superimposed over it, on a blue field.</t>
  </si>
  <si>
    <t>[MNP] Northern Mariana Islands (1976-1989)</t>
  </si>
  <si>
    <t>https://upload.wikimedia.org/wikipedia/commons/thumb/0/04/Flag_of_the_Northern_Mariana_Islands_%281976%E2%80%931989%29.svg/640px-Flag_of_the_Northern_Mariana_Islands_%281976%E2%80%931989%29.svg.png</t>
  </si>
  <si>
    <t>https://upload.wikimedia.org/wikipedia/commons/thumb/0/04/Flag_of_the_Northern_Mariana_Islands_%281976%E2%80%931989%29.svg/1280px-Flag_of_the_Northern_Mariana_Islands_%281976%E2%80%931989%29.svg.png</t>
  </si>
  <si>
    <t>A circle of flowers and plants with a grey latte stone and a white star on a blue field.</t>
  </si>
  <si>
    <t>New Caledonia</t>
  </si>
  <si>
    <t>https://i.ibb.co/8BYXc8r/New-Caledonia-Flag.png</t>
  </si>
  <si>
    <t>https://upload.wikimedia.org/wikipedia/commons/thumb/6/66/Flag_of_FLNKS.svg/2560px-Flag_of_FLNKS.svg.png</t>
  </si>
  <si>
    <t>https://en.wikipedia.org/wiki/Flags_of_New_Caledonia</t>
  </si>
  <si>
    <t>[NCL]</t>
  </si>
  <si>
    <t xml:space="preserve">2010 </t>
  </si>
  <si>
    <t>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t>
  </si>
  <si>
    <t>[NCL] Loyalty Islands Province</t>
  </si>
  <si>
    <t>https://upload.wikimedia.org/wikipedia/commons/thumb/8/87/Iles-Loyaut%C3%A9_drapeau.svg/640px-Iles-Loyaut%C3%A9_drapeau.svg.png</t>
  </si>
  <si>
    <t>https://upload.wikimedia.org/wikipedia/commons/thumb/8/87/Iles-Loyaut%C3%A9_drapeau.svg/1280px-Iles-Loyaut%C3%A9_drapeau.svg.png</t>
  </si>
  <si>
    <t>https://en.m.wikipedia.org/wiki/Flags_of_New_Caledonia</t>
  </si>
  <si>
    <t>A yellow disc on a white field defaced with a black flèche faîtière.</t>
  </si>
  <si>
    <t>[NCL] North Province</t>
  </si>
  <si>
    <t>https://upload.wikimedia.org/wikipedia/commons/thumb/4/42/Drapeau_Province_Nord_Nouvelle_Cal%C3%A9donie.svg/640px-Drapeau_Province_Nord_Nouvelle_Cal%C3%A9donie.svg.png</t>
  </si>
  <si>
    <t>https://upload.wikimedia.org/wikipedia/commons/thumb/4/42/Drapeau_Province_Nord_Nouvelle_Cal%C3%A9donie.svg/1280px-Drapeau_Province_Nord_Nouvelle_Cal%C3%A9donie.svg.png</t>
  </si>
  <si>
    <t>https://en.m.wikipedia.org/wiki/North_Province,_New_Caledonia</t>
  </si>
  <si>
    <t>A map of the region on a white field defaced with a black flèche faîtière</t>
  </si>
  <si>
    <t>[NCL] South Province</t>
  </si>
  <si>
    <t>https://upload.wikimedia.org/wikipedia/commons/thumb/9/94/Bandera_Province_Sud.svg/640px-Bandera_Province_Sud.svg.png</t>
  </si>
  <si>
    <t>https://upload.wikimedia.org/wikipedia/commons/thumb/9/94/Bandera_Province_Sud.svg/1280px-Bandera_Province_Sud.svg.png</t>
  </si>
  <si>
    <t>https://en.m.wikipedia.org/wiki/South_Province,_New_Caledonia</t>
  </si>
  <si>
    <t>A white field with the province's logo, made of a blue sail with a white-blue-white-red face, placed over two blue waves</t>
  </si>
  <si>
    <t>Norfolk Island</t>
  </si>
  <si>
    <t>https://upload.wikimedia.org/wikipedia/commons/thumb/4/48/Flag_of_Norfolk_Island.svg/383px-Flag_of_Norfolk_Island.svg.png</t>
  </si>
  <si>
    <t>https://upload.wikimedia.org/wikipedia/commons/thumb/4/48/Flag_of_Norfolk_Island.svg/2560px-Flag_of_Norfolk_Island.svg.png</t>
  </si>
  <si>
    <t>https://en.wikipedia.org/wiki/Flag_of_Norfolk_Island</t>
  </si>
  <si>
    <t>[NFK]</t>
  </si>
  <si>
    <t>The green symbolises Norfolk Island's plentiful vegetation and fertile land. The Norfolk Island pine is native to the islands, and is the official tree of the territory.</t>
  </si>
  <si>
    <t>English, Norfuk</t>
  </si>
  <si>
    <t>Niue</t>
  </si>
  <si>
    <t>https://upload.wikimedia.org/wikipedia/commons/thumb/0/01/Flag_of_Niue.svg/300px-Flag_of_Niue.svg.png</t>
  </si>
  <si>
    <t>https://upload.wikimedia.org/wikipedia/commons/thumb/0/01/Flag_of_Niue.svg/2560px-Flag_of_Niue.svg.png</t>
  </si>
  <si>
    <t>https://en.wikipedia.org/wiki/Flag_of_Niue</t>
  </si>
  <si>
    <t>[NIU]</t>
  </si>
  <si>
    <t xml:space="preserve">1975 </t>
  </si>
  <si>
    <t>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t>
  </si>
  <si>
    <t>English, Niuean</t>
  </si>
  <si>
    <t>[NIU] Hakupu</t>
  </si>
  <si>
    <t>https://upload.wikimedia.org/wikipedia/commons/thumb/4/42/Flag_of_Hakupu%2C_Niue.svg/640px-Flag_of_Hakupu%2C_Niue.svg.png</t>
  </si>
  <si>
    <t>https://upload.wikimedia.org/wikipedia/commons/thumb/4/42/Flag_of_Hakupu%2C_Niue.svg/2560px-Flag_of_Hakupu%2C_Niue.svg.png</t>
  </si>
  <si>
    <t>https://www.fotw.info/flags/nu-hak.html</t>
  </si>
  <si>
    <t>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t>
  </si>
  <si>
    <t>Village</t>
  </si>
  <si>
    <t>[NIU] Mutalau</t>
  </si>
  <si>
    <t>https://www.fotw.info/images/n/nu_mutalau.jpg</t>
  </si>
  <si>
    <t>https://www.crwflags.com/fotw/flags/nu.html</t>
  </si>
  <si>
    <t>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t>
  </si>
  <si>
    <t>Nauru</t>
  </si>
  <si>
    <t>https://i.ibb.co/Sm3L855/Nauru-Flag.png</t>
  </si>
  <si>
    <t>https://upload.wikimedia.org/wikipedia/commons/thumb/3/30/Flag_of_Nauru.svg/2560px-Flag_of_Nauru.svg.png</t>
  </si>
  <si>
    <t>https://en.wikipedia.org/wiki/Flag_of_Nauru</t>
  </si>
  <si>
    <t>[NRU]</t>
  </si>
  <si>
    <t xml:space="preserve">1968 </t>
  </si>
  <si>
    <t>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t>
  </si>
  <si>
    <t>English, Nauruan</t>
  </si>
  <si>
    <t>[NRU] Nauru Pacific Line</t>
  </si>
  <si>
    <t>https://upload.wikimedia.org/wikipedia/commons/thumb/6/62/Flag_of_the_Nauru_Pacific_Line.svg/640px-Flag_of_the_Nauru_Pacific_Line.svg.png</t>
  </si>
  <si>
    <t>https://upload.wikimedia.org/wikipedia/commons/thumb/6/62/Flag_of_the_Nauru_Pacific_Line.svg/2560px-Flag_of_the_Nauru_Pacific_Line.svg.png</t>
  </si>
  <si>
    <t>[NRU] Other</t>
  </si>
  <si>
    <t>https://en.wikipedia.org/wiki/Nauru_Pacific_Line</t>
  </si>
  <si>
    <t>1969</t>
  </si>
  <si>
    <t>The Nauru Pacific Line (NPL) is the national shipping line of the Republic of Nauru</t>
  </si>
  <si>
    <t>Maritime</t>
  </si>
  <si>
    <t>New Zealand</t>
  </si>
  <si>
    <t>https://i.ibb.co/Y8G5GLw/New-Zealand-Flag.png</t>
  </si>
  <si>
    <t>https://upload.wikimedia.org/wikipedia/commons/thumb/3/3e/Flag_of_New_Zealand.svg/2560px-Flag_of_New_Zealand.svg.png</t>
  </si>
  <si>
    <t>https://en.wikipedia.org/wiki/Flag_of_New_Zealand</t>
  </si>
  <si>
    <t>[NZE]</t>
  </si>
  <si>
    <t xml:space="preserve">1902 </t>
  </si>
  <si>
    <t>The blue of the background is reminiscent of the blue sea and sky surrounding , and the stars of the Southern Cross signify the place in the South Pacific Ocean.</t>
  </si>
  <si>
    <t>[NZE] Auckland</t>
  </si>
  <si>
    <t>https://upload.wikimedia.org/wikipedia/commons/thumb/1/1a/Flag_of_Auckland.svg/640px-Flag_of_Auckland.svg.png</t>
  </si>
  <si>
    <t>https://upload.wikimedia.org/wikipedia/commons/thumb/1/1a/Flag_of_Auckland.svg/2560px-Flag_of_Auckland.svg.png</t>
  </si>
  <si>
    <t>https://en.wikipedia.org/wiki/Flag_of_Auckland_City</t>
  </si>
  <si>
    <t>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t>
  </si>
  <si>
    <t>Region, City</t>
  </si>
  <si>
    <t>[NZE] Nelson</t>
  </si>
  <si>
    <t>https://upload.wikimedia.org/wikipedia/commons/thumb/0/09/Nelson_flag.svg/640px-Nelson_flag.svg.png</t>
  </si>
  <si>
    <t>https://upload.wikimedia.org/wikipedia/commons/thumb/0/09/Nelson_flag.svg/2560px-Nelson_flag.svg.png</t>
  </si>
  <si>
    <t>https://en.wikipedia.org/wiki/Flag_of_the_City_of_Nelson</t>
  </si>
  <si>
    <t xml:space="preserve">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t>
  </si>
  <si>
    <t>[NZE] Otago</t>
  </si>
  <si>
    <t>https://upload.wikimedia.org/wikipedia/commons/thumb/4/4c/Flag_of_Otago.svg/640px-Flag_of_Otago.svg.png</t>
  </si>
  <si>
    <t>https://upload.wikimedia.org/wikipedia/commons/thumb/4/4c/Flag_of_Otago.svg/2560px-Flag_of_Otago.svg.png</t>
  </si>
  <si>
    <t>https://en.wikipedia.org/wiki/Otago</t>
  </si>
  <si>
    <t>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t>
  </si>
  <si>
    <t>Region</t>
  </si>
  <si>
    <t>[NZE] Wellington</t>
  </si>
  <si>
    <t>https://upload.wikimedia.org/wikipedia/commons/thumb/0/0d/Flag_of_Wellington_City%2C_New_Zealand.svg/640px-Flag_of_Wellington_City%2C_New_Zealand.svg.png</t>
  </si>
  <si>
    <t>https://upload.wikimedia.org/wikipedia/commons/thumb/0/0d/Flag_of_Wellington_City%2C_New_Zealand.svg/2560px-Flag_of_Wellington_City%2C_New_Zealand.svg.png</t>
  </si>
  <si>
    <t>https://en.wikipedia.org/wiki/Flag_of_Wellington</t>
  </si>
  <si>
    <t>Black symmetric cross on a yellow background with a central circular design of a ship with a dolphin on its sail. The ship is flying three St George's Crosses, representative of the city's English origins</t>
  </si>
  <si>
    <t>[NZE] Chatham Islands</t>
  </si>
  <si>
    <t>https://upload.wikimedia.org/wikipedia/commons/thumb/2/2e/Flag_of_Chatham_Islands.svg/640px-Flag_of_Chatham_Islands.svg.png</t>
  </si>
  <si>
    <t>https://upload.wikimedia.org/wikipedia/commons/thumb/2/2e/Flag_of_Chatham_Islands.svg/2560px-Flag_of_Chatham_Islands.svg.png</t>
  </si>
  <si>
    <t>https://en.wikipedia.org/wiki/Flag_of_the_Chatham_Islands</t>
  </si>
  <si>
    <t>Unofficial. A light blue field showing Chatham Island (main island) in green, party silhouetted against a yellow sun, half risen. On the green island is Te Whanga Lagoon in white, which occupies about 20 percent of the island.</t>
  </si>
  <si>
    <t>Territory</t>
  </si>
  <si>
    <t>[NZE] Stewart Island</t>
  </si>
  <si>
    <t>https://www.crwflags.com/fotw/images/n/nz-sti.gif</t>
  </si>
  <si>
    <t>https://www.crwflags.com/fotw/flags/nz-sti.html</t>
  </si>
  <si>
    <t>The flag is described as being blue, green, red and yellow. It is not very clear in the photo, but would seem to be a semicircular 'rising sun' in the top 2 quarters, red and yellow, over a green island in a blue sea in the lower 2 quarters. The shape of the island and sea is not clear.</t>
  </si>
  <si>
    <t>[NZE] Tokelau</t>
  </si>
  <si>
    <t>https://upload.wikimedia.org/wikipedia/commons/thumb/8/8e/Flag_of_Tokelau.svg/383px-Flag_of_Tokelau.svg.png</t>
  </si>
  <si>
    <t>https://upload.wikimedia.org/wikipedia/commons/thumb/8/8e/Flag_of_Tokelau.svg/2560px-Flag_of_Tokelau.svg.png</t>
  </si>
  <si>
    <t>https://en.wikipedia.org/wiki/Flag_of_Tokelau</t>
  </si>
  <si>
    <t>A yellow Tokelauan canoe sailing towards the Southern Cross represented by four white stars on a blue field</t>
  </si>
  <si>
    <t>[NZE] Christchurch</t>
  </si>
  <si>
    <t>https://upload.wikimedia.org/wikipedia/commons/thumb/6/62/Christchurch_heraldic_flag.svg/640px-Christchurch_heraldic_flag.svg.png</t>
  </si>
  <si>
    <t>https://upload.wikimedia.org/wikipedia/commons/thumb/6/62/Christchurch_heraldic_flag.svg/2560px-Christchurch_heraldic_flag.svg.png</t>
  </si>
  <si>
    <t>[NZE] Canterbury</t>
  </si>
  <si>
    <t>https://en.wikipedia.org/wiki/Christchurch</t>
  </si>
  <si>
    <t xml:space="preserve">A banner of arms of Christchurch's coat of arms. Chevron Gules a Mitre between a Fleece and a Garbe of the first in base two Bars wavy Azure on a Chief of the last four Lymphads sails furled, also of the first And for the Crest on a Wreath Or and Azure a Kiwi proper </t>
  </si>
  <si>
    <t>[NZE] Napier</t>
  </si>
  <si>
    <t>https://upload.wikimedia.org/wikipedia/commons/thumb/f/f8/Flag_of_Napier_City.svg/640px-Flag_of_Napier_City.svg.png</t>
  </si>
  <si>
    <t>https://upload.wikimedia.org/wikipedia/commons/thumb/f/f8/Flag_of_Napier_City.svg/2560px-Flag_of_Napier_City.svg.png</t>
  </si>
  <si>
    <t>[NZE] Hawke's Bay</t>
  </si>
  <si>
    <t>https://en.wikipedia.org/wiki/Napier,_New_Zealand</t>
  </si>
  <si>
    <t xml:space="preserve">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t>
  </si>
  <si>
    <t>[NZE] Laser Kiwi</t>
  </si>
  <si>
    <t>https://upload.wikimedia.org/wikipedia/en/thumb/f/f5/Fire_the_Lazer.svg/640px-Fire_the_Lazer.svg.png</t>
  </si>
  <si>
    <t>https://upload.wikimedia.org/wikipedia/en/thumb/f/f5/Fire_the_Lazer.svg/2560px-Fire_the_Lazer.svg.png</t>
  </si>
  <si>
    <t>[NZE] Other</t>
  </si>
  <si>
    <t>https://en.wikipedia.org/wiki/Laser_Kiwi_flag</t>
  </si>
  <si>
    <t xml:space="preserve">2015 </t>
  </si>
  <si>
    <t>The Laser Kiwi flag, originally titled Fire the Lazar, was designed in 2015 by Lucy Gray as a proposed flag of New Zealand for the 2015–2016 New Zealand flag referendums. It has since become a social media phenomenon that has created ongoing interest in the design.</t>
  </si>
  <si>
    <t>Unofficial</t>
  </si>
  <si>
    <t>[NZE] National Maori Flag</t>
  </si>
  <si>
    <t>https://upload.wikimedia.org/wikipedia/commons/thumb/3/30/Tino_Rangatiratanga_Maori_sovereignty_movement_flag.svg/640px-Tino_Rangatiratanga_Maori_sovereignty_movement_flag.svg.png</t>
  </si>
  <si>
    <t>https://upload.wikimedia.org/wikipedia/commons/thumb/3/30/Tino_Rangatiratanga_Maori_sovereignty_movement_flag.svg/2560px-Tino_Rangatiratanga_Maori_sovereignty_movement_flag.svg.png</t>
  </si>
  <si>
    <t>https://en.wikipedia.org/wiki/National_Māori_flag</t>
  </si>
  <si>
    <t>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t>
  </si>
  <si>
    <t>[NZE] Tūhoe</t>
  </si>
  <si>
    <t>https://www.fotw.info/images/n/nz_tmmt2.gif</t>
  </si>
  <si>
    <t>https://en.wikipedia.org/wiki/Ng%C4%81i_T%C5%ABhoe</t>
  </si>
  <si>
    <t>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t>
  </si>
  <si>
    <t>Social</t>
  </si>
  <si>
    <t>[NZE] United Tribes of New Zealand (Black)</t>
  </si>
  <si>
    <t>https://upload.wikimedia.org/wikipedia/commons/thumb/8/82/UnitedTribesUnofficial.svg/640px-UnitedTribesUnofficial.svg.png</t>
  </si>
  <si>
    <t>https://upload.wikimedia.org/wikipedia/commons/thumb/8/82/UnitedTribesUnofficial.svg/2560px-UnitedTribesUnofficial.svg.png</t>
  </si>
  <si>
    <t>https://en.wikipedia.org/wiki/Flag_of_the_United_Tribes_of_New_Zealand</t>
  </si>
  <si>
    <t>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t>
  </si>
  <si>
    <t>[NZE] United Tribes of New Zealand (White)</t>
  </si>
  <si>
    <t>https://upload.wikimedia.org/wikipedia/commons/thumb/5/5d/Flag_of_the_United_Tribes_of_New_Zealand.svg/640px-Flag_of_the_United_Tribes_of_New_Zealand.svg.png</t>
  </si>
  <si>
    <t>https://upload.wikimedia.org/wikipedia/commons/thumb/5/5d/Flag_of_the_United_Tribes_of_New_Zealand.svg/2560px-Flag_of_the_United_Tribes_of_New_Zealand.svg.png</t>
  </si>
  <si>
    <t>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t>
  </si>
  <si>
    <t>Palau</t>
  </si>
  <si>
    <t>https://i.ibb.co/v1H7J0V/Palau-Flag.png</t>
  </si>
  <si>
    <t>https://upload.wikimedia.org/wikipedia/commons/thumb/4/48/Flag_of_Palau.svg/2560px-Flag_of_Palau.svg.png</t>
  </si>
  <si>
    <t>https://en.wikipedia.org/wiki/Flag_of_Palau</t>
  </si>
  <si>
    <t>[PAU]</t>
  </si>
  <si>
    <t xml:space="preserve">1981 </t>
  </si>
  <si>
    <t>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t>
  </si>
  <si>
    <t>English, Palauan</t>
  </si>
  <si>
    <t>[PAU] Aimelik</t>
  </si>
  <si>
    <t>https://upload.wikimedia.org/wikipedia/commons/thumb/3/31/Flag_of_Aimeliik.svg/1024px-Flag_of_Aimeliik.svg.png</t>
  </si>
  <si>
    <t>https://upload.wikimedia.org/wikipedia/commons/thumb/3/31/Flag_of_Aimeliik.svg/2560px-Flag_of_Aimeliik.svg.png</t>
  </si>
  <si>
    <t>https://en.wikipedia.org/wiki/Flags_of_the_states_of_Palau#</t>
  </si>
  <si>
    <t>The five stars represent the five hamlets of Aimeliik. The green stripe represents Aimeliik's rainforest, the black stripe represents the fact that it was not conquered and the blue represents Aimeliik's large fishing area.</t>
  </si>
  <si>
    <t>[PAU] Airai</t>
  </si>
  <si>
    <t>https://upload.wikimedia.org/wikipedia/commons/thumb/d/d8/Flag_of_Airai_State.png/640px-Flag_of_Airai_State.png</t>
  </si>
  <si>
    <t>https://upload.wikimedia.org/wikipedia/commons/d/d8/Flag_of_Airai_State.png</t>
  </si>
  <si>
    <t>The blue background represents the ocean and the white circle represents peace. The six stars stand for the six hamlets of Airai and the six fish for the six chiefs. In the centre is a ti plant</t>
  </si>
  <si>
    <t>[PAU] Angaur</t>
  </si>
  <si>
    <t>https://upload.wikimedia.org/wikipedia/commons/thumb/8/86/Flag_of_Angaur_State.svg/2560px-Flag_of_Angaur_State.svg.png</t>
  </si>
  <si>
    <t>The four stripes stand for the four hamlets of Angaur. In the center is a kelau flower.</t>
  </si>
  <si>
    <t>[PAU] Hatohobei</t>
  </si>
  <si>
    <t>https://upload.wikimedia.org/wikipedia/commons/thumb/e/e9/Flag_of_Hatohobei.svg/640px-Flag_of_Hatohobei.svg.png</t>
  </si>
  <si>
    <t>https://upload.wikimedia.org/wikipedia/commons/thumb/e/e9/Flag_of_Hatohobei.svg/2560px-Flag_of_Hatohobei.svg.png</t>
  </si>
  <si>
    <t>The stars represent the three islands that make up the state. The clam shell represents Romohparuh, the first person on Hatohobei, who claimed ownership of the island by burying a clam shell.</t>
  </si>
  <si>
    <t>[PAU] Kayangel</t>
  </si>
  <si>
    <t>https://upload.wikimedia.org/wikipedia/commons/thumb/3/35/Flag_of_Kayangel.svg/2560px-Flag_of_Kayangel.svg.png</t>
  </si>
  <si>
    <t>The flag is blue with a yellow triangle. It features an oar and two hibiscus vines</t>
  </si>
  <si>
    <t>[PAU] Koror</t>
  </si>
  <si>
    <t>https://upload.wikimedia.org/wikipedia/commons/thumb/1/1b/Flag_of_Koror_State.png/640px-Flag_of_Koror_State.png</t>
  </si>
  <si>
    <t>https://upload.wikimedia.org/wikipedia/commons/1/1b/Flag_of_Koror_State.png</t>
  </si>
  <si>
    <t>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t>
  </si>
  <si>
    <t>[PAU] Melekeok</t>
  </si>
  <si>
    <t>https://upload.wikimedia.org/wikipedia/commons/thumb/9/93/Flag_of_Melekeok.svg/640px-Flag_of_Melekeok.svg.png</t>
  </si>
  <si>
    <t>https://upload.wikimedia.org/wikipedia/commons/thumb/9/93/Flag_of_Melekeok.svg/2560px-Flag_of_Melekeok.svg.png</t>
  </si>
  <si>
    <t>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t>
  </si>
  <si>
    <t>[PAU] Ngaraard</t>
  </si>
  <si>
    <t>https://upload.wikimedia.org/wikipedia/commons/thumb/4/45/Flag_of_Ngaraard_State.svg/640px-Flag_of_Ngaraard_State.svg.png</t>
  </si>
  <si>
    <t>https://upload.wikimedia.org/wikipedia/commons/thumb/4/45/Flag_of_Ngaraard_State.svg/2560px-Flag_of_Ngaraard_State.svg.png</t>
  </si>
  <si>
    <t>https://en.wikipedia.org/wiki/Flags_of_the_states_of_Palau</t>
  </si>
  <si>
    <t>The flag consists of a light blue background with a diagonal red line and a yellow star in the middle. The star stands for the unity of Ngaraard State, and the five fingers of the star stand for the five counties or hamlets of Ngaraard</t>
  </si>
  <si>
    <t>[PAU] Ngarchelong</t>
  </si>
  <si>
    <t>https://upload.wikimedia.org/wikipedia/commons/thumb/9/9d/Flag_of_Ngarchelong.svg/640px-Flag_of_Ngarchelong.svg.png</t>
  </si>
  <si>
    <t>https://upload.wikimedia.org/wikipedia/commons/thumb/9/9d/Flag_of_Ngarchelong.svg/1280px-Flag_of_Ngarchelong.svg.png</t>
  </si>
  <si>
    <t>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t>
  </si>
  <si>
    <t>Pitcairn Islands</t>
  </si>
  <si>
    <t>https://upload.wikimedia.org/wikipedia/commons/thumb/8/88/Flag_of_the_Pitcairn_Islands.svg/383px-Flag_of_the_Pitcairn_Islands.svg.png</t>
  </si>
  <si>
    <t>https://upload.wikimedia.org/wikipedia/commons/thumb/8/88/Flag_of_the_Pitcairn_Islands.svg/2560px-Flag_of_the_Pitcairn_Islands.svg.png</t>
  </si>
  <si>
    <t>https://en.wikipedia.org/wiki/Flag_and_coat_of_arms_of_the_Pitcairn_Islands</t>
  </si>
  <si>
    <t>[PCN]</t>
  </si>
  <si>
    <t xml:space="preserve">1984 </t>
  </si>
  <si>
    <t>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t>
  </si>
  <si>
    <t>Pitkern, English</t>
  </si>
  <si>
    <t>[PCN] Ducie Island</t>
  </si>
  <si>
    <t>https://i.ibb.co/MSJbjXV/Ducie-Island.png</t>
  </si>
  <si>
    <t>https://vexillology.fandom.com/wiki/Flags_of_Islands_of_the_Pitcairn_Islands</t>
  </si>
  <si>
    <t>N/A</t>
  </si>
  <si>
    <t>French Polynesia</t>
  </si>
  <si>
    <t>https://i.ibb.co/jZ2wfRj/Tahiti-Flag.png</t>
  </si>
  <si>
    <t>https://upload.wikimedia.org/wikipedia/commons/thumb/d/db/Flag_of_French_Polynesia.svg/2560px-Flag_of_French_Polynesia.svg.png</t>
  </si>
  <si>
    <t>https://en.wikipedia.org/wiki/Flag_of_French_Polynesia</t>
  </si>
  <si>
    <t>[PLY]</t>
  </si>
  <si>
    <t>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t>
  </si>
  <si>
    <t>[PLY] Austral Islands</t>
  </si>
  <si>
    <t>https://upload.wikimedia.org/wikipedia/commons/thumb/2/2e/Flag_of_the_Austral_Islands.svg/1280px-Flag_of_the_Austral_Islands.svg.png</t>
  </si>
  <si>
    <t>https://upload.wikimedia.org/wikipedia/commons/thumb/2/2e/Flag_of_the_Austral_Islands.svg/2560px-Flag_of_the_Austral_Islands.svg.png</t>
  </si>
  <si>
    <t>https://en.wikipedia.org/wiki/Flag_of_the_Austral_Islands</t>
  </si>
  <si>
    <t>1985</t>
  </si>
  <si>
    <t>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t>
  </si>
  <si>
    <t>Archipelago</t>
  </si>
  <si>
    <t>[PLY] Gambier Islands</t>
  </si>
  <si>
    <t>https://upload.wikimedia.org/wikipedia/commons/thumb/f/f7/Flag_of_the_Gambier_Islands.svg/1024px-Flag_of_the_Gambier_Islands.svg.png</t>
  </si>
  <si>
    <t>https://upload.wikimedia.org/wikipedia/commons/thumb/f/f7/Flag_of_the_Gambier_Islands.svg/2560px-Flag_of_the_Gambier_Islands.svg.png</t>
  </si>
  <si>
    <t>https://en.wikipedia.org/wiki/Flag_of_the_Gambier_Islands</t>
  </si>
  <si>
    <t>1837</t>
  </si>
  <si>
    <t>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t>
  </si>
  <si>
    <t>[PLY] Leeward Islands</t>
  </si>
  <si>
    <t>https://upload.wikimedia.org/wikipedia/commons/thumb/e/e0/Flag_of_the_Leeward_Islands.svg/1024px-Flag_of_the_Leeward_Islands.svg.png</t>
  </si>
  <si>
    <t>https://upload.wikimedia.org/wikipedia/commons/thumb/e/e0/Flag_of_the_Leeward_Islands.svg/2560px-Flag_of_the_Leeward_Islands.svg.png</t>
  </si>
  <si>
    <t>https://www.fotw.info/flags/pf-li.html</t>
  </si>
  <si>
    <t>Not available</t>
  </si>
  <si>
    <t>[PLY] Marquesas Islands</t>
  </si>
  <si>
    <t>https://upload.wikimedia.org/wikipedia/commons/thumb/3/3f/Flag_of_Marquesas_Islands.svg/1024px-Flag_of_Marquesas_Islands.svg.png</t>
  </si>
  <si>
    <t>https://upload.wikimedia.org/wikipedia/commons/thumb/3/3f/Flag_of_Marquesas_Islands.svg/2560px-Flag_of_Marquesas_Islands.svg.png</t>
  </si>
  <si>
    <t>https://en.wikipedia.org/wiki/Flag_of_the_Marquesas_Islands</t>
  </si>
  <si>
    <t>1998, 2017</t>
  </si>
  <si>
    <t>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t>
  </si>
  <si>
    <t>[PLY] Tuamotu Archipelago</t>
  </si>
  <si>
    <t>https://upload.wikimedia.org/wikipedia/commons/thumb/d/dc/Flag_of_Tuamotu_Archipelago.svg/640px-Flag_of_Tuamotu_Archipelago.svg.png</t>
  </si>
  <si>
    <t>https://upload.wikimedia.org/wikipedia/commons/thumb/d/dc/Flag_of_Tuamotu_Archipelago.svg/2560px-Flag_of_Tuamotu_Archipelago.svg.png</t>
  </si>
  <si>
    <t>https://vexillology.fandom.com/wiki/Tuamotu_Archipelago</t>
  </si>
  <si>
    <t>The sixteen stars represent the sixteen municipalities forming the archipelago and not its number of islands and atolls. The red and white stripes recall the flag of French Polynesia, whereas the blue stripe recalls the French flag and represents also the sky and the sea.</t>
  </si>
  <si>
    <t>Papua New Guinea</t>
  </si>
  <si>
    <t>https://i.ibb.co/dGNHyxn/Papua-Flag.png</t>
  </si>
  <si>
    <t>https://upload.wikimedia.org/wikipedia/commons/thumb/e/e3/Flag_of_Papua_New_Guinea.svg/2560px-Flag_of_Papua_New_Guinea.svg.png</t>
  </si>
  <si>
    <t>https://en.wikipedia.org/wiki/Flag_of_Papua_New_Guinea</t>
  </si>
  <si>
    <t>[PNG]</t>
  </si>
  <si>
    <t xml:space="preserve">1971 </t>
  </si>
  <si>
    <t>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t>
  </si>
  <si>
    <t>English, Hiri Motu</t>
  </si>
  <si>
    <t>[PNG] Bougainville</t>
  </si>
  <si>
    <t>https://upload.wikimedia.org/wikipedia/commons/thumb/e/e4/Flag_of_Bougainville.svg/640px-Flag_of_Bougainville.svg.png</t>
  </si>
  <si>
    <t>https://upload.wikimedia.org/wikipedia/commons/thumb/e/e4/Flag_of_Bougainville.svg/1280px-Flag_of_Bougainville.svg.png</t>
  </si>
  <si>
    <t>https://en.wikipedia.org/wiki/Flag_of_Bougainville</t>
  </si>
  <si>
    <t>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t>
  </si>
  <si>
    <t>Autonomous Region</t>
  </si>
  <si>
    <t>[PNG] Central Province</t>
  </si>
  <si>
    <t>https://upload.wikimedia.org/wikipedia/commons/8/84/Flag_of_Central_Province%2C_Papua_New_Guinea.svg</t>
  </si>
  <si>
    <t>https://en.wikipedia.org/wiki/Central_Province_(Papua_New_Guinea)</t>
  </si>
  <si>
    <t>Not Available</t>
  </si>
  <si>
    <t>[PNG] Chimbu</t>
  </si>
  <si>
    <t>https://upload.wikimedia.org/wikipedia/commons/e/ea/Flag_of_Chimbu.svg</t>
  </si>
  <si>
    <t>https://en.wikipedia.org/wiki/Chimbu_Province</t>
  </si>
  <si>
    <t>Solomon Islands</t>
  </si>
  <si>
    <t>https://i.ibb.co/C7T6z7q/Solomon-Islands-Flag.png</t>
  </si>
  <si>
    <t>https://upload.wikimedia.org/wikipedia/commons/thumb/7/74/Flag_of_the_Solomon_Islands.svg/2560px-Flag_of_the_Solomon_Islands.svg.png</t>
  </si>
  <si>
    <t>https://en.wikipedia.org/wiki/Flag_of_Solomon_Islands</t>
  </si>
  <si>
    <t>[SOL]</t>
  </si>
  <si>
    <t xml:space="preserve">1977 </t>
  </si>
  <si>
    <t>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t>
  </si>
  <si>
    <t>English, Pidgin</t>
  </si>
  <si>
    <t>[SOL] Temotu Province</t>
  </si>
  <si>
    <t>https://upload.wikimedia.org/wikipedia/commons/thumb/b/b3/Temotu_province_flag.svg/640px-Temotu_province_flag.svg.png</t>
  </si>
  <si>
    <t>https://upload.wikimedia.org/wikipedia/commons/thumb/b/b3/Temotu_province_flag.svg/2560px-Temotu_province_flag.svg.png</t>
  </si>
  <si>
    <t>The flag is red with the Solomon Islands flag in canton and the two white five-pointed stars (one above the other) in the fly</t>
  </si>
  <si>
    <t>Samoa</t>
  </si>
  <si>
    <t>https://i.ibb.co/tQfV41n/Samoa-Flag.png</t>
  </si>
  <si>
    <t>https://upload.wikimedia.org/wikipedia/commons/thumb/3/31/Flag_of_Samoa.svg/2560px-Flag_of_Samoa.svg.png</t>
  </si>
  <si>
    <t>https://en.wikipedia.org/wiki/Flag_of_Samoa</t>
  </si>
  <si>
    <t>[SMO]</t>
  </si>
  <si>
    <t xml:space="preserve">1949, 1962 </t>
  </si>
  <si>
    <t>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t>
  </si>
  <si>
    <t>English, Samoan</t>
  </si>
  <si>
    <t>[SMO] Western Samoa Trust Territory</t>
  </si>
  <si>
    <t>https://upload.wikimedia.org/wikipedia/commons/thumb/6/67/Flag_of_the_Samoa_Trust_Territory.svg/640px-Flag_of_the_Samoa_Trust_Territory.svg.png</t>
  </si>
  <si>
    <t>https://upload.wikimedia.org/wikipedia/commons/thumb/6/67/Flag_of_the_Samoa_Trust_Territory.svg/2560px-Flag_of_the_Samoa_Trust_Territory.svg.png</t>
  </si>
  <si>
    <t>[SMO] Other</t>
  </si>
  <si>
    <t>https://en.wikipedia.org/wiki/Territory_of_Western_Samoa</t>
  </si>
  <si>
    <t>1920</t>
  </si>
  <si>
    <t>A Defaced Blue Ensign with The Badge of Samoa. 1920-1948</t>
  </si>
  <si>
    <t>Tonga</t>
  </si>
  <si>
    <t>https://i.ibb.co/QMQsXwX/Tonga-Flag.png</t>
  </si>
  <si>
    <t>https://upload.wikimedia.org/wikipedia/commons/thumb/9/9a/Flag_of_Tonga.svg/2560px-Flag_of_Tonga.svg.png</t>
  </si>
  <si>
    <t>https://en.wikipedia.org/wiki/Flag_of_Tonga</t>
  </si>
  <si>
    <t>[TON]</t>
  </si>
  <si>
    <t xml:space="preserve">1875 </t>
  </si>
  <si>
    <t>The red couped cross alludes to Christianity, the religion practised by approximately 97% of the country's population. The white epitomizes purity, while the red evokes the sacrifice of the Blood of Christ, which was shed during the Crucifixion.</t>
  </si>
  <si>
    <t>English, Tongan</t>
  </si>
  <si>
    <t>[TON] Tonga (Naval Ensign)</t>
  </si>
  <si>
    <t>https://upload.wikimedia.org/wikipedia/commons/thumb/8/8d/Naval_Ensign_of_Tonga.svg/2560px-Naval_Ensign_of_Tonga.svg.png</t>
  </si>
  <si>
    <t>[TON] Other</t>
  </si>
  <si>
    <t>https://www.crwflags.com/fotw/flags/to%5E.html</t>
  </si>
  <si>
    <t>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t>
  </si>
  <si>
    <t>Naval Ensign</t>
  </si>
  <si>
    <t>Tuvalu</t>
  </si>
  <si>
    <t>https://i.ibb.co/RQ3gYR5/Tuvalu-Flag.png</t>
  </si>
  <si>
    <t>https://upload.wikimedia.org/wikipedia/commons/thumb/3/38/Flag_of_Tuvalu.svg/2560px-Flag_of_Tuvalu.svg.png</t>
  </si>
  <si>
    <t>https://en.wikipedia.org/wiki/Flag_of_Tuvalu</t>
  </si>
  <si>
    <t>[TUV]</t>
  </si>
  <si>
    <t xml:space="preserve">1978, 1997 </t>
  </si>
  <si>
    <t>The stars represent the nine islands which comprise Tuvalu; the arrangement is geographically correct, with the east towards the top (i.e. north to the left).</t>
  </si>
  <si>
    <t>Tuvaluan, Englsih</t>
  </si>
  <si>
    <t>[TUV] Funafuti</t>
  </si>
  <si>
    <t>https://upload.wikimedia.org/wikipedia/commons/thumb/5/5c/Flag_of_Funafuti.svg/648px-Flag_of_Funafuti.svg.png</t>
  </si>
  <si>
    <t>https://en.wikipedia.org/wiki/Funafuti</t>
  </si>
  <si>
    <t xml:space="preserve">??? </t>
  </si>
  <si>
    <t>Funafuti is the capital of the island nation of Tuvalu. More people live in Funafuti than the rest of Tuvalu combined, with it containing approximately 60% of the nation's population.</t>
  </si>
  <si>
    <t>[TUV] Tuvalu (1996-1997)</t>
  </si>
  <si>
    <t>https://upload.wikimedia.org/wikipedia/commons/thumb/d/d3/Flag_of_Tuvalu_%281996%E2%80%931997%29.svg/640px-Flag_of_Tuvalu_%281996%E2%80%931997%29.svg.png</t>
  </si>
  <si>
    <t>https://upload.wikimedia.org/wikipedia/commons/thumb/d/d3/Flag_of_Tuvalu_%281996%E2%80%931997%29.svg/1280px-Flag_of_Tuvalu_%281996%E2%80%931997%29.svg.png</t>
  </si>
  <si>
    <t>[TUV] Other</t>
  </si>
  <si>
    <t>https://en.m.wikipedia.org/wiki/Flag_of_Tuvalu</t>
  </si>
  <si>
    <t>A five banded horizontal flag of red, white, blue, white, and red with the blue band having a white triangle from the left side of the flag containing the coat of arms.</t>
  </si>
  <si>
    <t>Vanuatu</t>
  </si>
  <si>
    <t>https://i.ibb.co/J5QQTYW/Vanuatu-Flag.png</t>
  </si>
  <si>
    <t>https://upload.wikimedia.org/wikipedia/commons/thumb/b/bc/Flag_of_Vanuatu.svg/2560px-Flag_of_Vanuatu.svg.png</t>
  </si>
  <si>
    <t>https://en.wikipedia.org/wiki/Flag_of_Vanuatu</t>
  </si>
  <si>
    <t>[VUT]</t>
  </si>
  <si>
    <t xml:space="preserve">1980 </t>
  </si>
  <si>
    <t>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t>
  </si>
  <si>
    <t>English, French, Bislama</t>
  </si>
  <si>
    <t>[VUT] Torba Province</t>
  </si>
  <si>
    <t>https://www.crwflags.com/fotw/images/v/vu-tor_p.gif</t>
  </si>
  <si>
    <t>https://en.wikipedia.org/wiki/Torba_Province#/media/File:Flag_of_Torba_Province.png</t>
  </si>
  <si>
    <t>https://en.wikipedia.org/wiki/Torba_Province</t>
  </si>
  <si>
    <t>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t>
  </si>
  <si>
    <t>Wallis and Futuna</t>
  </si>
  <si>
    <t>https://upload.wikimedia.org/wikipedia/commons/thumb/d/d2/Flag_of_Wallis_and_Futuna.svg/300px-Flag_of_Wallis_and_Futuna.svg.png</t>
  </si>
  <si>
    <t>https://upload.wikimedia.org/wikipedia/commons/thumb/d/d2/Flag_of_Wallis_and_Futuna.svg/2560px-Flag_of_Wallis_and_Futuna.svg.png</t>
  </si>
  <si>
    <t>https://en.wikipedia.org/wiki/Flag_of_Wallis_and_Futuna</t>
  </si>
  <si>
    <t>[WLF]</t>
  </si>
  <si>
    <t>This flag features a red field with four white isosceles triangles in the middle. The color red symbolizes courage; while the white color represents purity of ideals. The four triangles represents the three native kings of the islands and the French administrator.</t>
  </si>
  <si>
    <t>[WLF] Alo</t>
  </si>
  <si>
    <t>https://upload.wikimedia.org/wikipedia/commons/thumb/f/fa/Flag_of_Alo.svg/640px-Flag_of_Alo.svg.png</t>
  </si>
  <si>
    <t>https://upload.wikimedia.org/wikipedia/commons/thumb/f/fa/Flag_of_Alo.svg/2560px-Flag_of_Alo.svg.png</t>
  </si>
  <si>
    <t>https://www.fotw.info/flags/wf-a.html</t>
  </si>
  <si>
    <t>The Royal standard of Alo represents a palm, upon which are crossed a club and an axe, the weapons who killed Father Chanel.</t>
  </si>
  <si>
    <t>Chiefdom</t>
  </si>
  <si>
    <t>[WLF] Sigave</t>
  </si>
  <si>
    <t>https://upload.wikimedia.org/wikipedia/commons/thumb/8/89/Flag_of_Sigave.svg/640px-Flag_of_Sigave.svg.png</t>
  </si>
  <si>
    <t>https://upload.wikimedia.org/wikipedia/commons/thumb/8/89/Flag_of_Sigave.svg/2560px-Flag_of_Sigave.svg.png</t>
  </si>
  <si>
    <t>https://www.fotw.info/flags/wf-s.html</t>
  </si>
  <si>
    <t>The Royal standard of Sigave represents a palm flanked by two spears. The palm is the symbol of a small braided basket, which contained the remains of teeth and jaws of the founding ancestor of a lineage</t>
  </si>
  <si>
    <t>[WLF] Uvea</t>
  </si>
  <si>
    <t>https://upload.wikimedia.org/wikipedia/commons/thumb/b/b8/Flag_of_Uvea.svg/640px-Flag_of_Uvea.svg.png</t>
  </si>
  <si>
    <t>https://upload.wikimedia.org/wikipedia/commons/thumb/b/b8/Flag_of_Uvea.svg/2560px-Flag_of_Uvea.svg.png</t>
  </si>
  <si>
    <t>https://www.fotw.info/flags/wf-w.html</t>
  </si>
  <si>
    <t>The flag of Uvéa was red with a white cross (similar to the cross of Malta, several shapes of it are known), basically the current unofficial flag of the territory. When the French protectorate was established, the tricolour was added to the canton.</t>
  </si>
  <si>
    <t>Argentina</t>
  </si>
  <si>
    <t>https://upload.wikimedia.org/wikipedia/commons/thumb/1/1a/Flag_of_Argentina.svg/320px-Flag_of_Argentina.svg.png</t>
  </si>
  <si>
    <t>https://upload.wikimedia.org/wikipedia/commons/thumb/1/1a/Flag_of_Argentina.svg/2560px-Flag_of_Argentina.svg.png</t>
  </si>
  <si>
    <t>https://en.wikipedia.org/wiki/Flag_of_Argentina</t>
  </si>
  <si>
    <t>[ARG]</t>
  </si>
  <si>
    <t xml:space="preserve">1818, 1861, 2010 </t>
  </si>
  <si>
    <t>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t>
  </si>
  <si>
    <t>[ARG] Buenos Aires Province</t>
  </si>
  <si>
    <t>https://upload.wikimedia.org/wikipedia/commons/thumb/1/15/Bandera_de_la_Provincia_de_Buenos_Aires.svg/320px-Bandera_de_la_Provincia_de_Buenos_Aires.svg.png</t>
  </si>
  <si>
    <t>https://upload.wikimedia.org/wikipedia/commons/thumb/1/15/Bandera_de_la_Provincia_de_Buenos_Aires.svg/800px-Bandera_de_la_Provincia_de_Buenos_Aires.svg.png</t>
  </si>
  <si>
    <t>https://en.wikipedia.org/wiki/Flag_of_Buenos_Aires_Province</t>
  </si>
  <si>
    <t>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t>
  </si>
  <si>
    <t>[ARG] Catamarca</t>
  </si>
  <si>
    <t>https://upload.wikimedia.org/wikipedia/commons/thumb/7/7b/Bandera_de_la_Provincia_de_Catamarca.svg/320px-Bandera_de_la_Provincia_de_Catamarca.svg.png</t>
  </si>
  <si>
    <t>https://upload.wikimedia.org/wikipedia/commons/thumb/7/7b/Bandera_de_la_Provincia_de_Catamarca.svg/640px-Bandera_de_la_Provincia_de_Catamarca.svg.png</t>
  </si>
  <si>
    <t>https://en.wikipedia.org/wiki/Flag_of_Catamarca</t>
  </si>
  <si>
    <t>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t>
  </si>
  <si>
    <t>[ARG] Chaco</t>
  </si>
  <si>
    <t>https://upload.wikimedia.org/wikipedia/commons/thumb/3/33/Bandera_de_la_Provincia_del_Chaco.svg/640px-Bandera_de_la_Provincia_del_Chaco.svg.png</t>
  </si>
  <si>
    <t>https://upload.wikimedia.org/wikipedia/commons/thumb/3/33/Bandera_de_la_Provincia_del_Chaco.svg/2560px-Bandera_de_la_Provincia_del_Chaco.svg.png</t>
  </si>
  <si>
    <t>https://es.wikipedia.org/wiki/Bandera_de_la_provincia_del_Chaco</t>
  </si>
  <si>
    <t xml:space="preserve">2007 </t>
  </si>
  <si>
    <t>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t>
  </si>
  <si>
    <t>[ARG] Chubut</t>
  </si>
  <si>
    <t>https://upload.wikimedia.org/wikipedia/commons/thumb/8/88/Bandera_de_la_Provincia_del_Chubut.svg/320px-Bandera_de_la_Provincia_del_Chubut.svg.png</t>
  </si>
  <si>
    <t>https://upload.wikimedia.org/wikipedia/commons/thumb/8/88/Bandera_de_la_Provincia_del_Chubut.svg/800px-Bandera_de_la_Provincia_del_Chubut.svg.png</t>
  </si>
  <si>
    <t>https://www.crwflags.com/fotw/flags/ar-u.html</t>
  </si>
  <si>
    <t>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t>
  </si>
  <si>
    <t>[ARG] Cordoba</t>
  </si>
  <si>
    <t>https://upload.wikimedia.org/wikipedia/commons/thumb/f/f6/Bandera_de_la_Provincia_de_C%C3%B3rdoba_2014.svg/640px-Bandera_de_la_Provincia_de_C%C3%B3rdoba_2014.svg.png</t>
  </si>
  <si>
    <t>https://upload.wikimedia.org/wikipedia/commons/thumb/f/f6/Bandera_de_la_Provincia_de_C%C3%B3rdoba_2014.svg/2560px-Bandera_de_la_Provincia_de_C%C3%B3rdoba_2014.svg.png</t>
  </si>
  <si>
    <t>https://es.wikipedia.org/wiki/Bandera_de_la_provincia_de_Córdoba_(Argentina)</t>
  </si>
  <si>
    <t>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t>
  </si>
  <si>
    <t>[ARG] Corrientes</t>
  </si>
  <si>
    <t>https://upload.wikimedia.org/wikipedia/commons/thumb/4/46/Bandera_de_la_Provincia_de_Corrientes.svg/320px-Bandera_de_la_Provincia_de_Corrientes.svg.png</t>
  </si>
  <si>
    <t>https://upload.wikimedia.org/wikipedia/commons/thumb/4/46/Bandera_de_la_Provincia_de_Corrientes.svg/800px-Bandera_de_la_Provincia_de_Corrientes.svg.png</t>
  </si>
  <si>
    <t>https://www.crwflags.com/fotw/flags/ar-w.html#1823</t>
  </si>
  <si>
    <t>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t>
  </si>
  <si>
    <t>[ARG] Formosa</t>
  </si>
  <si>
    <t>https://upload.wikimedia.org/wikipedia/commons/thumb/4/42/Bandera_de_la_Provincia_de_Formosa.svg/320px-Bandera_de_la_Provincia_de_Formosa.svg.png</t>
  </si>
  <si>
    <t>https://upload.wikimedia.org/wikipedia/commons/thumb/4/42/Bandera_de_la_Provincia_de_Formosa.svg/640px-Bandera_de_la_Provincia_de_Formosa.svg.png</t>
  </si>
  <si>
    <t>https://www.crwflags.com/fotw/flags/ar-p.html</t>
  </si>
  <si>
    <t>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t>
  </si>
  <si>
    <t>[ARG] La Pampa</t>
  </si>
  <si>
    <t>https://upload.wikimedia.org/wikipedia/commons/thumb/8/81/Bandera_de_la_Provincia_de_La_Pampa.svg/320px-Bandera_de_la_Provincia_de_La_Pampa.svg.png</t>
  </si>
  <si>
    <t>https://upload.wikimedia.org/wikipedia/commons/thumb/8/81/Bandera_de_la_Provincia_de_La_Pampa.svg/800px-Bandera_de_la_Provincia_de_La_Pampa.svg.png</t>
  </si>
  <si>
    <t>https://www.crwflags.com/fotw/flags/ar-l.html</t>
  </si>
  <si>
    <t>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t>
  </si>
  <si>
    <t>[ARG] La Rioja</t>
  </si>
  <si>
    <t>https://upload.wikimedia.org/wikipedia/commons/thumb/6/60/Bandera_de_la_Provincia_de_La_Rioja.svg/320px-Bandera_de_la_Provincia_de_La_Rioja.svg.png</t>
  </si>
  <si>
    <t>https://upload.wikimedia.org/wikipedia/commons/thumb/6/60/Bandera_de_la_Provincia_de_La_Rioja.svg/700px-Bandera_de_la_Provincia_de_La_Rioja.svg.png</t>
  </si>
  <si>
    <t>https://www.crwflags.com/fotw/flags/ar-f.html</t>
  </si>
  <si>
    <t>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t>
  </si>
  <si>
    <t>[ARG] Misiones</t>
  </si>
  <si>
    <t>https://upload.wikimedia.org/wikipedia/commons/thumb/c/ce/Bandera_de_la_Provincia_de_Misiones.svg/640px-Bandera_de_la_Provincia_de_Misiones.svg.png</t>
  </si>
  <si>
    <t>https://upload.wikimedia.org/wikipedia/commons/thumb/c/ce/Bandera_de_la_Provincia_de_Misiones.svg/2560px-Bandera_de_la_Provincia_de_Misiones.svg.png</t>
  </si>
  <si>
    <t>https://es.wikipedia.org/wiki/Bandera_de_Misiones</t>
  </si>
  <si>
    <t xml:space="preserve">1992 </t>
  </si>
  <si>
    <t>According to José Artigas himself, the meaning of the flag is as follows:\n\n • Red: for the blood spilled to sustain our freedom and independence.\n\n • Blue: of our decision for the Republic.\n\n • White: of our distinction and greatness.</t>
  </si>
  <si>
    <t>[ARG] Neuquén</t>
  </si>
  <si>
    <t>https://upload.wikimedia.org/wikipedia/commons/thumb/b/bc/Bandera_de_la_Provincia_de_Neuqu%C3%A9n.svg/301px-Bandera_de_la_Provincia_de_Neuqu%C3%A9n.svg.png</t>
  </si>
  <si>
    <t>https://upload.wikimedia.org/wikipedia/commons/thumb/b/bc/Bandera_de_la_Provincia_de_Neuqu%C3%A9n.svg/664px-Bandera_de_la_Provincia_de_Neuqu%C3%A9n.svg.png</t>
  </si>
  <si>
    <t>https://www.crwflags.com/fotw/flags/ar-q.html</t>
  </si>
  <si>
    <t>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t>
  </si>
  <si>
    <t>[ARG] Rio Negro</t>
  </si>
  <si>
    <t>https://upload.wikimedia.org/wikipedia/commons/thumb/5/5d/Bandera_de_la_Provincia_del_R%C3%ADo_Negro.svg/320px-Bandera_de_la_Provincia_del_R%C3%ADo_Negro.svg.png</t>
  </si>
  <si>
    <t>https://upload.wikimedia.org/wikipedia/commons/thumb/5/5d/Bandera_de_la_Provincia_del_R%C3%ADo_Negro.svg/2560px-Bandera_de_la_Provincia_del_R%C3%ADo_Negro.svg.png</t>
  </si>
  <si>
    <t>https://es.wikipedia.org/wiki/Bandera_de_la_provincia_del_Río_Negro</t>
  </si>
  <si>
    <t xml:space="preserve">2009 </t>
  </si>
  <si>
    <t>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t>
  </si>
  <si>
    <t>[ARG] Salta</t>
  </si>
  <si>
    <t>https://upload.wikimedia.org/wikipedia/commons/thumb/6/6a/Bandera_de_la_Provincia_de_Salta.svg/320px-Bandera_de_la_Provincia_de_Salta.svg.png</t>
  </si>
  <si>
    <t>https://upload.wikimedia.org/wikipedia/commons/thumb/6/6a/Bandera_de_la_Provincia_de_Salta.svg/640px-Bandera_de_la_Provincia_de_Salta.svg.png</t>
  </si>
  <si>
    <t>https://en.wikipedia.org/wiki/Flag_of_Salta</t>
  </si>
  <si>
    <t>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t>
  </si>
  <si>
    <t>[ARG] San Luis</t>
  </si>
  <si>
    <t>https://upload.wikimedia.org/wikipedia/commons/thumb/0/0e/Bandera_de_la_Provincia_de_San_Luis.svg/320px-Bandera_de_la_Provincia_de_San_Luis.svg.png</t>
  </si>
  <si>
    <t>https://upload.wikimedia.org/wikipedia/commons/thumb/0/0e/Bandera_de_la_Provincia_de_San_Luis.svg/640px-Bandera_de_la_Provincia_de_San_Luis.svg.png</t>
  </si>
  <si>
    <t>https://www.crwflags.com/fotw/flags/ar-d.html</t>
  </si>
  <si>
    <t>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t>
  </si>
  <si>
    <t>[ARG] Santa Cruz</t>
  </si>
  <si>
    <t>https://upload.wikimedia.org/wikipedia/commons/thumb/4/45/Bandera_de_la_Provincia_de_Santa_Cruz.svg/320px-Bandera_de_la_Provincia_de_Santa_Cruz.svg.png</t>
  </si>
  <si>
    <t>https://upload.wikimedia.org/wikipedia/commons/thumb/4/45/Bandera_de_la_Provincia_de_Santa_Cruz.svg/765px-Bandera_de_la_Provincia_de_Santa_Cruz.svg.png</t>
  </si>
  <si>
    <t>https://www.crwflags.com/fotw/flags/ar-z.html</t>
  </si>
  <si>
    <t>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t>
  </si>
  <si>
    <t>[ARG] Santa Fe</t>
  </si>
  <si>
    <t>https://upload.wikimedia.org/wikipedia/commons/thumb/8/84/Bandera_de_la_Provincia_de_Santa_Fe.svg/320px-Bandera_de_la_Provincia_de_Santa_Fe.svg.png</t>
  </si>
  <si>
    <t>https://upload.wikimedia.org/wikipedia/commons/thumb/8/84/Bandera_de_la_Provincia_de_Santa_Fe.svg/2560px-Bandera_de_la_Provincia_de_Santa_Fe.svg.png</t>
  </si>
  <si>
    <t>https://en.wikipedia.org/wiki/Flag_of_Santa_Fe_Province</t>
  </si>
  <si>
    <t>1822, 1986</t>
  </si>
  <si>
    <t>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t>
  </si>
  <si>
    <t>[ARG] Santiago del Estero</t>
  </si>
  <si>
    <t>https://upload.wikimedia.org/wikipedia/commons/thumb/0/07/Bandera_de_la_Provincia_de_Santiago_del_Estero.svg/320px-Bandera_de_la_Provincia_de_Santiago_del_Estero.svg.png</t>
  </si>
  <si>
    <t>https://upload.wikimedia.org/wikipedia/commons/thumb/0/07/Bandera_de_la_Provincia_de_Santiago_del_Estero.svg/2560px-Bandera_de_la_Provincia_de_Santiago_del_Estero.svg.png</t>
  </si>
  <si>
    <t>https://en.wikipedia.org/wiki/Flag_of_Santiago_del_Estero_Province</t>
  </si>
  <si>
    <t>Light blue and white are the Argentine national colors, while red represents the Federalist Party to which the province owes its autonomy. The sun refers to the Sun of May present on the national flag. The cross represents the Catholic and Spanish heritage of the region.</t>
  </si>
  <si>
    <t>[ARG] [ANT] Tierra del Fuego</t>
  </si>
  <si>
    <t>https://upload.wikimedia.org/wikipedia/commons/thumb/9/94/Bandera_de_la_Provincia_de_Tierra_del_Fuego.svg/640px-Bandera_de_la_Provincia_de_Tierra_del_Fuego.svg.png</t>
  </si>
  <si>
    <t>https://upload.wikimedia.org/wikipedia/commons/thumb/9/94/Bandera_de_la_Provincia_de_Tierra_del_Fuego.svg/2560px-Bandera_de_la_Provincia_de_Tierra_del_Fuego.svg.png</t>
  </si>
  <si>
    <t>[·] Antarctica</t>
  </si>
  <si>
    <t>https://en.wikipedia.org/wiki/Flag_of_the_Tierra_del_Fuego_Province,_Argentina</t>
  </si>
  <si>
    <t xml:space="preserve">1999 </t>
  </si>
  <si>
    <t>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t>
  </si>
  <si>
    <t>Antarctica, rgn_South America</t>
  </si>
  <si>
    <t>[ARG] Mapuche-Tehuelche</t>
  </si>
  <si>
    <t>https://upload.wikimedia.org/wikipedia/commons/thumb/2/25/Tehuelche_flag.svg/320px-Tehuelche_flag.svg.png</t>
  </si>
  <si>
    <t>https://upload.wikimedia.org/wikipedia/commons/thumb/2/25/Tehuelche_flag.svg/800px-Tehuelche_flag.svg.png</t>
  </si>
  <si>
    <t>[ARG] Other</t>
  </si>
  <si>
    <t>https://en.wikipedia.org/wiki/Flag_of_the_Mapuches#In_Argentina</t>
  </si>
  <si>
    <t>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t>
  </si>
  <si>
    <t>Bolivia</t>
  </si>
  <si>
    <t>https://i.ibb.co/DG7Drzn/Bolivia-Flag.png</t>
  </si>
  <si>
    <t>https://upload.wikimedia.org/wikipedia/commons/thumb/4/48/Flag_of_Bolivia.svg/2560px-Flag_of_Bolivia.svg.png</t>
  </si>
  <si>
    <t>https://en.wikipedia.org/wiki/Flag_of_Bolivia</t>
  </si>
  <si>
    <t>[BOL]</t>
  </si>
  <si>
    <t xml:space="preserve">1851 </t>
  </si>
  <si>
    <t xml:space="preserve">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t>
  </si>
  <si>
    <t>[BOL] Bolivia (State Flag)</t>
  </si>
  <si>
    <t>https://upload.wikimedia.org/wikipedia/commons/thumb/b/b3/Bandera_de_Bolivia_%28Estado%29.svg/640px-Bandera_de_Bolivia_%28Estado%29.svg.png</t>
  </si>
  <si>
    <t>https://upload.wikimedia.org/wikipedia/commons/thumb/b/b3/Bandera_de_Bolivia_%28Estado%29.svg/2560px-Bandera_de_Bolivia_%28Estado%29.svg.png</t>
  </si>
  <si>
    <t>1851</t>
  </si>
  <si>
    <t>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t>
  </si>
  <si>
    <t>[BOL] Patujú Florette</t>
  </si>
  <si>
    <t>https://upload.wikimedia.org/wikipedia/commons/a/ac/Flag_of_the_Patuj%C3%BA_flower.svg</t>
  </si>
  <si>
    <t>https://en.wikipedia.org/wiki/Flag_of_the_patuj%C3%BA_flower</t>
  </si>
  <si>
    <t>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t>
  </si>
  <si>
    <t>Civil flag</t>
  </si>
  <si>
    <t>Brazil</t>
  </si>
  <si>
    <t>https://i.ibb.co/M5577xy/Brazil-Flag.png</t>
  </si>
  <si>
    <t>https://upload.wikimedia.org/wikipedia/en/thumb/0/05/Flag_of_Brazil.svg/2560px-Flag_of_Brazil.svg.png</t>
  </si>
  <si>
    <t>https://en.wikipedia.org/wiki/Flag_of_Brazil</t>
  </si>
  <si>
    <t>[BRA]</t>
  </si>
  <si>
    <t xml:space="preserve">1889, 1992 </t>
  </si>
  <si>
    <t>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t>
  </si>
  <si>
    <t>[BRA] Acre</t>
  </si>
  <si>
    <t>https://upload.wikimedia.org/wikipedia/commons/thumb/4/4c/Bandeira_do_Acre.svg/640px-Bandeira_do_Acre.svg.png</t>
  </si>
  <si>
    <t>https://upload.wikimedia.org/wikipedia/commons/thumb/4/4c/Bandeira_do_Acre.svg/2560px-Bandeira_do_Acre.svg.png</t>
  </si>
  <si>
    <t>https://en.wikipedia.org/wiki/Flag_of_Acre</t>
  </si>
  <si>
    <t xml:space="preserve">The yellow represents the riches of the earth, the green represents hope, the red star in the upper left, called the Altaneira Star, represents the blood of those who fought for the annexation of the current state of Acre to Brazil. </t>
  </si>
  <si>
    <t>[BRA] Alagoas</t>
  </si>
  <si>
    <t>https://upload.wikimedia.org/wikipedia/commons/thumb/8/88/Bandeira_de_Alagoas.svg/640px-Bandeira_de_Alagoas.svg.png</t>
  </si>
  <si>
    <t>https://upload.wikimedia.org/wikipedia/commons/thumb/8/88/Bandeira_de_Alagoas.svg/2560px-Bandeira_de_Alagoas.svg.png</t>
  </si>
  <si>
    <t>https://en.wikipedia.org/wiki/Flag_of_Alagoas</t>
  </si>
  <si>
    <t xml:space="preserve">1963 </t>
  </si>
  <si>
    <t>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t>
  </si>
  <si>
    <t>3 Fishes</t>
  </si>
  <si>
    <t>[BRA] Amapá</t>
  </si>
  <si>
    <t>https://upload.wikimedia.org/wikipedia/commons/thumb/0/0c/Bandeira_do_Amap%C3%A1.svg/640px-Bandeira_do_Amap%C3%A1.svg.png</t>
  </si>
  <si>
    <t>https://upload.wikimedia.org/wikipedia/commons/thumb/0/0c/Bandeira_do_Amap%C3%A1.svg/2560px-Bandeira_do_Amap%C3%A1.svg.png</t>
  </si>
  <si>
    <t>https://en.wikipedia.org/wiki/Flag_of_Amapá</t>
  </si>
  <si>
    <t>The green represents the forests; the yellow represents mineral wealth; the blue represents the sky; the white represents peace; black symbolizes the respect for those who died fighting for the state.</t>
  </si>
  <si>
    <t>[BRA] Amazonas</t>
  </si>
  <si>
    <t>https://upload.wikimedia.org/wikipedia/commons/thumb/6/6b/Bandeira_do_Amazonas.svg/640px-Bandeira_do_Amazonas.svg.png</t>
  </si>
  <si>
    <t>https://upload.wikimedia.org/wikipedia/commons/thumb/6/6b/Bandeira_do_Amazonas.svg/2560px-Bandeira_do_Amazonas.svg.png</t>
  </si>
  <si>
    <t>https://en.wikipedia.org/wiki/Flag_of_Amazonas_(Brazilian_state)</t>
  </si>
  <si>
    <t xml:space="preserve">1982 </t>
  </si>
  <si>
    <t>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t>
  </si>
  <si>
    <t>[BRA] Bahia</t>
  </si>
  <si>
    <t>https://upload.wikimedia.org/wikipedia/commons/thumb/2/28/Bandeira_da_Bahia.svg/640px-Bandeira_da_Bahia.svg.png</t>
  </si>
  <si>
    <t>https://upload.wikimedia.org/wikipedia/commons/thumb/2/28/Bandeira_da_Bahia.svg/2560px-Bandeira_da_Bahia.svg.png</t>
  </si>
  <si>
    <t>https://en.wikipedia.org/wiki/Flag_of_Bahia</t>
  </si>
  <si>
    <t>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t>
  </si>
  <si>
    <t>[BRA] Ceará</t>
  </si>
  <si>
    <t>https://upload.wikimedia.org/wikipedia/commons/thumb/2/2e/Bandeira_do_Cear%C3%A1.svg/640px-Bandeira_do_Cear%C3%A1.svg.png</t>
  </si>
  <si>
    <t>https://upload.wikimedia.org/wikipedia/commons/thumb/2/2e/Bandeira_do_Cear%C3%A1.svg/2560px-Bandeira_do_Cear%C3%A1.svg.png</t>
  </si>
  <si>
    <t>https://en.wikipedia.org/wiki/Flag_of_Ceará</t>
  </si>
  <si>
    <t xml:space="preserve">1922 </t>
  </si>
  <si>
    <t>Bottom-right: The Carnaúba tree is the state tree of Ceará and represents earth.\nBottom-left: The jangada boat represents water.\nTop-right: The dove and mountains represent air.\nTop-left: The sun represents fire.</t>
  </si>
  <si>
    <t>1 Seagull</t>
  </si>
  <si>
    <t>[BRA] Espirito Santo</t>
  </si>
  <si>
    <t>https://upload.wikimedia.org/wikipedia/commons/thumb/4/43/Bandeira_do_Esp%C3%ADrito_Santo.svg/640px-Bandeira_do_Esp%C3%ADrito_Santo.svg.png</t>
  </si>
  <si>
    <t>https://upload.wikimedia.org/wikipedia/commons/thumb/4/43/Bandeira_do_Esp%C3%ADrito_Santo.svg/2560px-Bandeira_do_Esp%C3%ADrito_Santo.svg.png</t>
  </si>
  <si>
    <t>https://en.wikipedia.org/wiki/Flag_of_Espírito_Santo</t>
  </si>
  <si>
    <t xml:space="preserve">1947 </t>
  </si>
  <si>
    <t>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t>
  </si>
  <si>
    <t>[BRA] Federal District</t>
  </si>
  <si>
    <t>https://upload.wikimedia.org/wikipedia/commons/thumb/3/3c/Bandeira_do_Distrito_Federal_%28Brasil%29.svg/640px-Bandeira_do_Distrito_Federal_%28Brasil%29.svg.png</t>
  </si>
  <si>
    <t>https://upload.wikimedia.org/wikipedia/commons/thumb/3/3c/Bandeira_do_Distrito_Federal_%28Brasil%29.svg/2560px-Bandeira_do_Distrito_Federal_%28Brasil%29.svg.png</t>
  </si>
  <si>
    <t>https://en.wikipedia.org/wiki/Flag_of_the_Federal_District_(Brazil)</t>
  </si>
  <si>
    <t xml:space="preserve">1969 </t>
  </si>
  <si>
    <t xml:space="preserve">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t>
  </si>
  <si>
    <t>[BRA] Goias</t>
  </si>
  <si>
    <t>https://upload.wikimedia.org/wikipedia/commons/thumb/b/be/Flag_of_Goi%C3%A1s.svg/640px-Flag_of_Goi%C3%A1s.svg.png</t>
  </si>
  <si>
    <t>https://upload.wikimedia.org/wikipedia/commons/thumb/b/be/Flag_of_Goi%C3%A1s.svg/2560px-Flag_of_Goi%C3%A1s.svg.png</t>
  </si>
  <si>
    <t>https://en.wikipedia.org/wiki/Flag_of_Goiás</t>
  </si>
  <si>
    <t xml:space="preserve">1919 </t>
  </si>
  <si>
    <t>The yellow represents the gold, the green represents the forests, and the five white stars in the upper left hoist represent the Southern Cross. The Southern Cross was the constellation that gave Brazil its primitive names, Ilha de Vera Cruz and Terra de Santa Cruz.</t>
  </si>
  <si>
    <t>[BRA] Maranhao</t>
  </si>
  <si>
    <t>https://upload.wikimedia.org/wikipedia/commons/thumb/4/45/Bandeira_do_Maranh%C3%A3o.svg/640px-Bandeira_do_Maranh%C3%A3o.svg.png</t>
  </si>
  <si>
    <t>https://upload.wikimedia.org/wikipedia/commons/thumb/4/45/Bandeira_do_Maranh%C3%A3o.svg/2560px-Bandeira_do_Maranh%C3%A3o.svg.png</t>
  </si>
  <si>
    <t>https://en.wikipedia.org/wiki/Flag_of_Maranhão</t>
  </si>
  <si>
    <t xml:space="preserve">1889 </t>
  </si>
  <si>
    <t>The three colors of the stripes represent the ethnic composition of the population of Maranhão (Indigenous, black, and white people), while the star represents Beta Scorpii, which inturn represents the state of Maranhão on the Flag of Brazil.</t>
  </si>
  <si>
    <t>[BRA] Matto Grosso</t>
  </si>
  <si>
    <t>https://upload.wikimedia.org/wikipedia/commons/thumb/0/0b/Bandeira_de_Mato_Grosso.svg/640px-Bandeira_de_Mato_Grosso.svg.png</t>
  </si>
  <si>
    <t>https://upload.wikimedia.org/wikipedia/commons/thumb/0/0b/Bandeira_de_Mato_Grosso.svg/2560px-Bandeira_de_Mato_Grosso.svg.png</t>
  </si>
  <si>
    <t>https://en.wikipedia.org/wiki/Flag_of_Mato_Grosso</t>
  </si>
  <si>
    <t xml:space="preserve">1890 </t>
  </si>
  <si>
    <t>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t>
  </si>
  <si>
    <t>[BRA] Matto Grosso do Sul</t>
  </si>
  <si>
    <t>https://upload.wikimedia.org/wikipedia/commons/thumb/6/64/Bandeira_de_Mato_Grosso_do_Sul.svg/640px-Bandeira_de_Mato_Grosso_do_Sul.svg.png</t>
  </si>
  <si>
    <t>https://upload.wikimedia.org/wikipedia/commons/thumb/6/64/Bandeira_de_Mato_Grosso_do_Sul.svg/2560px-Bandeira_de_Mato_Grosso_do_Sul.svg.png</t>
  </si>
  <si>
    <t>https://en.wikipedia.org/wiki/Flag_of_Mato_Grosso_do_Sul</t>
  </si>
  <si>
    <t>Green represents the richness of the forests and fields; White symbolizes peace and friendship; Blue represents the sky of the state of Mato Grosso and the hope of the people; Yellow symbolizes the wealth acquired through the people's work.</t>
  </si>
  <si>
    <t>[BRA] Minas Gerais</t>
  </si>
  <si>
    <t>https://upload.wikimedia.org/wikipedia/commons/thumb/f/f4/Bandeira_de_Minas_Gerais.svg/640px-Bandeira_de_Minas_Gerais.svg.png</t>
  </si>
  <si>
    <t>https://upload.wikimedia.org/wikipedia/commons/thumb/f/f4/Bandeira_de_Minas_Gerais.svg/2560px-Bandeira_de_Minas_Gerais.svg.png</t>
  </si>
  <si>
    <t>https://en.wikipedia.org/wiki/Flag_of_Minas_Gerais</t>
  </si>
  <si>
    <t>The flag is based on the flag of the separatist Inconfidência Mineira movement, which sought to make the captaincy of Minas Gerais independent from then colonial Brazil. The equilateral triangle symbolizes the Holy Trinity and its color represents revolution.</t>
  </si>
  <si>
    <t>[BRA] Pará</t>
  </si>
  <si>
    <t>https://upload.wikimedia.org/wikipedia/commons/thumb/4/44/Bandeira_do_par%C3%A1.png/640px-Bandeira_do_par%C3%A1.png</t>
  </si>
  <si>
    <t>https://upload.wikimedia.org/wikipedia/commons/4/44/Bandeira_do_par%C3%A1.png</t>
  </si>
  <si>
    <t>https://en.wikipedia.org/wiki/Flag_of_Pará</t>
  </si>
  <si>
    <t>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t>
  </si>
  <si>
    <t>[BRA] Paraiba</t>
  </si>
  <si>
    <t>https://upload.wikimedia.org/wikipedia/commons/thumb/b/bb/Bandeira_da_Para%C3%ADba.svg/640px-Bandeira_da_Para%C3%ADba.svg.png</t>
  </si>
  <si>
    <t>https://upload.wikimedia.org/wikipedia/commons/thumb/b/bb/Bandeira_da_Para%C3%ADba.svg/2560px-Bandeira_da_Para%C3%ADba.svg.png</t>
  </si>
  <si>
    <t>https://en.wikipedia.org/wiki/Paraíba</t>
  </si>
  <si>
    <t xml:space="preserve">1965 </t>
  </si>
  <si>
    <t>The word nego on the state flag is Portuguese for I deny or I refuse, referring to the events that led to the Brazilian Revolution of 1930. The red color stands for the blood of João Pessoa after his assassination, while the black color represents mourning.</t>
  </si>
  <si>
    <t>[BRA] Paraná</t>
  </si>
  <si>
    <t>https://upload.wikimedia.org/wikipedia/commons/thumb/9/93/Bandeira_do_Paran%C3%A1.svg/640px-Bandeira_do_Paran%C3%A1.svg.png</t>
  </si>
  <si>
    <t>https://upload.wikimedia.org/wikipedia/commons/thumb/9/93/Bandeira_do_Paran%C3%A1.svg/2560px-Bandeira_do_Paran%C3%A1.svg.png</t>
  </si>
  <si>
    <t>https://en.wikipedia.org/wiki/Flag_of_Paraná_(state)</t>
  </si>
  <si>
    <t xml:space="preserve">1892 </t>
  </si>
  <si>
    <t>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t>
  </si>
  <si>
    <t>[BRA] Pernambuco</t>
  </si>
  <si>
    <t>https://upload.wikimedia.org/wikipedia/commons/thumb/5/59/Bandeira_de_Pernambuco.svg/640px-Bandeira_de_Pernambuco.svg.png</t>
  </si>
  <si>
    <t>https://upload.wikimedia.org/wikipedia/commons/thumb/5/59/Bandeira_de_Pernambuco.svg/2560px-Bandeira_de_Pernambuco.svg.png</t>
  </si>
  <si>
    <t>https://en.wikipedia.org/wiki/Flag_of_Pernambuco</t>
  </si>
  <si>
    <t xml:space="preserve">1917 </t>
  </si>
  <si>
    <t>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t>
  </si>
  <si>
    <t>[BRA] Piauí</t>
  </si>
  <si>
    <t>https://upload.wikimedia.org/wikipedia/commons/thumb/3/33/Bandeira_do_Piau%C3%AD.svg/640px-Bandeira_do_Piau%C3%AD.svg.png</t>
  </si>
  <si>
    <t>https://upload.wikimedia.org/wikipedia/commons/thumb/3/33/Bandeira_do_Piau%C3%AD.svg/2560px-Bandeira_do_Piau%C3%AD.svg.png</t>
  </si>
  <si>
    <t>https://en.wikipedia.org/wiki/Flag_of_Piauí</t>
  </si>
  <si>
    <t>Yellow represents the mineral wealth, green represents hope. The star represents Antares, which in the Brazilian flag symbolizes the state of Piauí. The inscription inside the blue rectangle: 13 DE MARÇO DE 1823, was the day of the Battle of Jenipapo, in the state's territory.</t>
  </si>
  <si>
    <t>[BRA] Rio de Janeiro (State)</t>
  </si>
  <si>
    <t>https://upload.wikimedia.org/wikipedia/commons/thumb/7/73/Bandeira_do_estado_do_Rio_de_Janeiro.svg/640px-Bandeira_do_estado_do_Rio_de_Janeiro.svg.png</t>
  </si>
  <si>
    <t>https://upload.wikimedia.org/wikipedia/commons/thumb/7/73/Bandeira_do_estado_do_Rio_de_Janeiro.svg/2560px-Bandeira_do_estado_do_Rio_de_Janeiro.svg.png</t>
  </si>
  <si>
    <t>https://www.fotw.info/flags/br-rj.html</t>
  </si>
  <si>
    <t>1 Eagle</t>
  </si>
  <si>
    <t>[BRA] Rio Grande do Norte</t>
  </si>
  <si>
    <t>https://upload.wikimedia.org/wikipedia/commons/thumb/3/30/Bandeira_do_Rio_Grande_do_Norte.svg/640px-Bandeira_do_Rio_Grande_do_Norte.svg.png</t>
  </si>
  <si>
    <t>https://upload.wikimedia.org/wikipedia/commons/thumb/3/30/Bandeira_do_Rio_Grande_do_Norte.svg/2560px-Bandeira_do_Rio_Grande_do_Norte.svg.png</t>
  </si>
  <si>
    <t>https://en.wikipedia.org/wiki/Flag_of_Rio_Grande_do_Norte</t>
  </si>
  <si>
    <t xml:space="preserve">1957 </t>
  </si>
  <si>
    <t>The arms features the basic elements that best represents Rio Grande do Norte: the coconut tree on the left, the Copernicia prunifera on the right, the sugarcane and the cotton, represents the flora. The sea with the jangada stands for the fishing and the salt extraction.</t>
  </si>
  <si>
    <t>[BRA] Rio Grande do Sul</t>
  </si>
  <si>
    <t>https://upload.wikimedia.org/wikipedia/commons/thumb/6/63/Bandeira_do_Rio_Grande_do_Sul.svg/640px-Bandeira_do_Rio_Grande_do_Sul.svg.png</t>
  </si>
  <si>
    <t>https://upload.wikimedia.org/wikipedia/commons/thumb/6/63/Bandeira_do_Rio_Grande_do_Sul.svg/2560px-Bandeira_do_Rio_Grande_do_Sul.svg.png</t>
  </si>
  <si>
    <t>https://pt.wikipedia.org/wiki/Bandeira_do_Rio_Grande_do_Sul</t>
  </si>
  <si>
    <t xml:space="preserve">1966 </t>
  </si>
  <si>
    <t>Mansueto Bernardi said: Is identified with the green of our landscapes, the gold of the ground we walk on, and the red of the modesty that makes us honorable and always prepared to defend our land.</t>
  </si>
  <si>
    <t>[BRA] Rondonia</t>
  </si>
  <si>
    <t>https://upload.wikimedia.org/wikipedia/commons/thumb/f/fa/Bandeira_de_Rond%C3%B4nia.svg/640px-Bandeira_de_Rond%C3%B4nia.svg.png</t>
  </si>
  <si>
    <t>https://upload.wikimedia.org/wikipedia/commons/thumb/f/fa/Bandeira_de_Rond%C3%B4nia.svg/2560px-Bandeira_de_Rond%C3%B4nia.svg.png</t>
  </si>
  <si>
    <t>https://en.wikipedia.org/wiki/Flag_of_Rondônia</t>
  </si>
  <si>
    <t>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t>
  </si>
  <si>
    <t>[BRA] Roraima</t>
  </si>
  <si>
    <t>https://upload.wikimedia.org/wikipedia/commons/thumb/9/98/Bandeira_de_Roraima.svg/640px-Bandeira_de_Roraima.svg.png</t>
  </si>
  <si>
    <t>https://upload.wikimedia.org/wikipedia/commons/thumb/9/98/Bandeira_de_Roraima.svg/2560px-Bandeira_de_Roraima.svg.png</t>
  </si>
  <si>
    <t>https://en.wikipedia.org/wiki/Flag_of_Roraima</t>
  </si>
  <si>
    <t xml:space="preserve">1996 </t>
  </si>
  <si>
    <t>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t>
  </si>
  <si>
    <t>[BRA] Santa Catarina</t>
  </si>
  <si>
    <t>https://upload.wikimedia.org/wikipedia/commons/thumb/1/1a/Bandeira_de_Santa_Catarina.svg/640px-Bandeira_de_Santa_Catarina.svg.png</t>
  </si>
  <si>
    <t>https://upload.wikimedia.org/wikipedia/commons/thumb/1/1a/Bandeira_de_Santa_Catarina.svg/2560px-Bandeira_de_Santa_Catarina.svg.png</t>
  </si>
  <si>
    <t>https://vexillology.fandom.com/wiki/Santa_Catarina</t>
  </si>
  <si>
    <t xml:space="preserve">1953 </t>
  </si>
  <si>
    <t>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t>
  </si>
  <si>
    <t>[BRA] Sao Paulo</t>
  </si>
  <si>
    <t>https://upload.wikimedia.org/wikipedia/commons/thumb/2/2b/Bandeira_do_estado_de_S%C3%A3o_Paulo.svg/640px-Bandeira_do_estado_de_S%C3%A3o_Paulo.svg.png</t>
  </si>
  <si>
    <t>https://upload.wikimedia.org/wikipedia/commons/thumb/2/2b/Bandeira_do_estado_de_S%C3%A3o_Paulo.svg/2560px-Bandeira_do_estado_de_S%C3%A3o_Paulo.svg.png</t>
  </si>
  <si>
    <t>https://en.wikipedia.org/wiki/Flag_of_São_Paulo_(state)</t>
  </si>
  <si>
    <t xml:space="preserve">1946 </t>
  </si>
  <si>
    <t>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t>
  </si>
  <si>
    <t>[BRA] Sergipe</t>
  </si>
  <si>
    <t>https://upload.wikimedia.org/wikipedia/commons/thumb/b/be/Bandeira_de_Sergipe.svg/640px-Bandeira_de_Sergipe.svg.png</t>
  </si>
  <si>
    <t>https://upload.wikimedia.org/wikipedia/commons/thumb/b/be/Bandeira_de_Sergipe.svg/2560px-Bandeira_de_Sergipe.svg.png</t>
  </si>
  <si>
    <t>https://en.wikipedia.org/wiki/Sergipe</t>
  </si>
  <si>
    <t xml:space="preserve">1952 </t>
  </si>
  <si>
    <t>The stars on the flag of Sergipe represent the number of river estuaries in the state, and the green and yellow stripes represent Sergipe's union with the rest of Brazil.</t>
  </si>
  <si>
    <t>[BRA] Tocantins</t>
  </si>
  <si>
    <t>https://upload.wikimedia.org/wikipedia/commons/thumb/f/ff/Bandeira_do_Tocantins.svg/640px-Bandeira_do_Tocantins.svg.png</t>
  </si>
  <si>
    <t>https://upload.wikimedia.org/wikipedia/commons/thumb/f/ff/Bandeira_do_Tocantins.svg/2560px-Bandeira_do_Tocantins.svg.png</t>
  </si>
  <si>
    <t>https://en.wikipedia.org/wiki/Flag_of_Tocantins</t>
  </si>
  <si>
    <t xml:space="preserve">1989 </t>
  </si>
  <si>
    <t>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t>
  </si>
  <si>
    <t>[BRA] Empire of Brazil (1853-1889)</t>
  </si>
  <si>
    <t>https://upload.wikimedia.org/wikipedia/commons/thumb/e/ea/Bandeira_do_Imp%C3%A9rio_do_Brasil_com_n%C3%B3_e_cores_corretos.png/320px-Bandeira_do_Imp%C3%A9rio_do_Brasil_com_n%C3%B3_e_cores_corretos.png</t>
  </si>
  <si>
    <t>https://upload.wikimedia.org/wikipedia/commons/thumb/e/ea/Bandeira_do_Imp%C3%A9rio_do_Brasil_com_n%C3%B3_e_cores_corretos.png/800px-Bandeira_do_Imp%C3%A9rio_do_Brasil_com_n%C3%B3_e_cores_corretos.png</t>
  </si>
  <si>
    <t>[BRA] Other</t>
  </si>
  <si>
    <t>https://en.wikipedia.org/wiki/Flag_of_Brazil#Empire_of_Brazil_(1822%E2%80%931889)</t>
  </si>
  <si>
    <t>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t>
  </si>
  <si>
    <t>[BRA] Joao Pessoa</t>
  </si>
  <si>
    <t>https://upload.wikimedia.org/wikipedia/commons/thumb/d/d9/Bandeira_de_Jo%C3%A3o_Pessoa.svg/640px-Bandeira_de_Jo%C3%A3o_Pessoa.svg.png</t>
  </si>
  <si>
    <t>https://upload.wikimedia.org/wikipedia/commons/thumb/d/d9/Bandeira_de_Jo%C3%A3o_Pessoa.svg/1280px-Bandeira_de_Jo%C3%A3o_Pessoa.svg.png</t>
  </si>
  <si>
    <t>https://en.m.wikipedia.org/wiki/Jo%C3%A3o_Pessoa,_Para%C3%ADba</t>
  </si>
  <si>
    <t>Seven horizontal bands alternating white and red with black bands between each white and red band. In the center a vertical black band with three castles.</t>
  </si>
  <si>
    <t>City, State Capital</t>
  </si>
  <si>
    <t>[BRA] Rio de Janeiro (City)</t>
  </si>
  <si>
    <t>https://upload.wikimedia.org/wikipedia/commons/thumb/a/a9/Bandeira_da_cidade_do_Rio_de_Janeiro.svg/640px-Bandeira_da_cidade_do_Rio_de_Janeiro.svg.png</t>
  </si>
  <si>
    <t>https://upload.wikimedia.org/wikipedia/commons/thumb/a/a9/Bandeira_da_cidade_do_Rio_de_Janeiro.svg/1280px-Bandeira_da_cidade_do_Rio_de_Janeiro.svg.png</t>
  </si>
  <si>
    <t>https://en.m.wikipedia.org/wiki/Flag_of_Rio_de_Janeiro</t>
  </si>
  <si>
    <t>A white rectangle with a blue saltire behind the city's coat of arms displayed red in the center</t>
  </si>
  <si>
    <t>[BRA] Sao Paulo (City)</t>
  </si>
  <si>
    <t>https://upload.wikimedia.org/wikipedia/commons/thumb/4/4b/Bandeira_da_cidade_de_S%C3%A3o_Paulo.svg/640px-Bandeira_da_cidade_de_S%C3%A3o_Paulo.svg.png</t>
  </si>
  <si>
    <t>https://upload.wikimedia.org/wikipedia/commons/thumb/4/4b/Bandeira_da_cidade_de_S%C3%A3o_Paulo.svg/1280px-Bandeira_da_cidade_de_S%C3%A3o_Paulo.svg.png</t>
  </si>
  <si>
    <t>https://simple.m.wikipedia.org/wiki/Flag_of_S%C3%A3o_Paulo_City</t>
  </si>
  <si>
    <t>A red nordic cross on a white field with the city's coat of arms over the cross section of the cross.</t>
  </si>
  <si>
    <t>Chile</t>
  </si>
  <si>
    <t>https://i.ibb.co/YWTPJTk/Chile-Flag.png</t>
  </si>
  <si>
    <t>https://upload.wikimedia.org/wikipedia/commons/thumb/7/78/Flag_of_Chile.svg/2560px-Flag_of_Chile.svg.png</t>
  </si>
  <si>
    <t>https://en.wikipedia.org/wiki/Flag_of_Chile</t>
  </si>
  <si>
    <t>[CHL]</t>
  </si>
  <si>
    <t xml:space="preserve">1817 </t>
  </si>
  <si>
    <t xml:space="preserve">The blue square represents the sky and the Pacific Ocean, the white stripe symbolizes the snow-covered Andes mountains, and the red stripe stands for the bloodshed during the fight for independence from Spain. The white star represents Venus and it is a symbol of guidance and honor​ </t>
  </si>
  <si>
    <t>[CHL] Atacama Region</t>
  </si>
  <si>
    <t>https://upload.wikimedia.org/wikipedia/commons/thumb/3/38/Flag_of_Atacama%2C_Chile.svg/640px-Flag_of_Atacama%2C_Chile.svg.png</t>
  </si>
  <si>
    <t>https://upload.wikimedia.org/wikipedia/commons/thumb/3/38/Flag_of_Atacama%2C_Chile.svg/2560px-Flag_of_Atacama%2C_Chile.svg.png</t>
  </si>
  <si>
    <t xml:space="preserve">https://www.crwflags.com/fotw/flags/cl-03.html#about </t>
  </si>
  <si>
    <t>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t>
  </si>
  <si>
    <t>[CHL] Aysén Region</t>
  </si>
  <si>
    <t>https://www.crwflags.com/fotw/images/c/cl-11.gif</t>
  </si>
  <si>
    <t xml:space="preserve">https://www.crwflags.com/fotw/flags/cl-11.html </t>
  </si>
  <si>
    <t>XI Region Aysén does not appear to have an official flag. The de facto flag consists of the regional coat of arms on a white field. It is similar to the previous flag, which was also unofficial.</t>
  </si>
  <si>
    <t>[CHL] Biobío Region</t>
  </si>
  <si>
    <t>https://www.crwflags.com/fotw/images/c/cl-08t.gif</t>
  </si>
  <si>
    <t>https://www.crwflags.com/fotw/flags/cl-08.html</t>
  </si>
  <si>
    <t>It is white with coat of arms.\n</t>
  </si>
  <si>
    <t>[CHL] Coquimbo Region</t>
  </si>
  <si>
    <t>https://www.crwflags.com/fotw/images/c/cl-04.gif</t>
  </si>
  <si>
    <t>https://www.crwflags.com/fotw/flags/cl-04.html</t>
  </si>
  <si>
    <t>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t>
  </si>
  <si>
    <t>[CHL] Easter Island</t>
  </si>
  <si>
    <t>https://upload.wikimedia.org/wikipedia/commons/thumb/d/d8/Flag_of_Rapa_Nui%2C_Chile.svg/383px-Flag_of_Rapa_Nui%2C_Chile.svg.png</t>
  </si>
  <si>
    <t>https://upload.wikimedia.org/wikipedia/commons/thumb/d/d8/Flag_of_Rapa_Nui%2C_Chile.svg/2560px-Flag_of_Rapa_Nui%2C_Chile.svg.png</t>
  </si>
  <si>
    <t>https://en.wikipedia.org/wiki/Flag_of_Easter_Island</t>
  </si>
  <si>
    <t xml:space="preserve">2006 </t>
  </si>
  <si>
    <t>It is a white flag featuring in center a reimiro (a wooden pectoral ornament once worn by the people of Rapa Nui) painted in red (mana), a symbol of power, with two anthropomorphic figures at its edges, representing the Ariki ('chiefs, nobles')</t>
  </si>
  <si>
    <t>South America, rgn_Oceania</t>
  </si>
  <si>
    <t>Special Territory</t>
  </si>
  <si>
    <t>[CHL] Libertador General Bernardo O'Higgins Region</t>
  </si>
  <si>
    <t>https://www.crwflags.com/fotw/images/c/cl-06.gif</t>
  </si>
  <si>
    <t>https://www.crwflags.com/fotw/flags/cl-06.html#about</t>
  </si>
  <si>
    <t>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t>
  </si>
  <si>
    <t xml:space="preserve">[CHL] Los Lagos Region </t>
  </si>
  <si>
    <t>https://upload.wikimedia.org/wikipedia/commons/thumb/1/16/Flag_of_Los_Lagos_Region%2C_Chile.svg/640px-Flag_of_Los_Lagos_Region%2C_Chile.svg.png</t>
  </si>
  <si>
    <t>https://upload.wikimedia.org/wikipedia/commons/thumb/1/16/Flag_of_Los_Lagos_Region%2C_Chile.svg/2560px-Flag_of_Los_Lagos_Region%2C_Chile.svg.png</t>
  </si>
  <si>
    <t>https://www.crwflags.com/fotw/flags/cl-10.html</t>
  </si>
  <si>
    <t>The flag is divided per fess (two horizontal stripes) of green over blue; in canton are four stars representing the Southern Cross constellation. The new flag was adopted on 23 October 2013 to coincide with the anniversary of the regional government system in Chile.</t>
  </si>
  <si>
    <t>[CHL] Maule Region</t>
  </si>
  <si>
    <t>https://www.crwflags.com/fotw/images/c/cl-07a.gif</t>
  </si>
  <si>
    <t>https://www.crwflags.com/fotw/flags/cl-07.html</t>
  </si>
  <si>
    <t>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t>
  </si>
  <si>
    <t>[CHL] Santiago Metropolitan Region</t>
  </si>
  <si>
    <t>https://upload.wikimedia.org/wikipedia/commons/thumb/8/8d/Flag_of_the_Metropolitan_Region%2C_Chile.svg/640px-Flag_of_the_Metropolitan_Region%2C_Chile.svg.png</t>
  </si>
  <si>
    <t>https://upload.wikimedia.org/wikipedia/commons/thumb/8/8d/Flag_of_the_Metropolitan_Region%2C_Chile.svg/2560px-Flag_of_the_Metropolitan_Region%2C_Chile.svg.png</t>
  </si>
  <si>
    <t>https://www.crwflags.com/fotw/flags/cl-13.html</t>
  </si>
  <si>
    <t>The flag appears to feature the logo of the Santiago Metropolitan Regional Government on a dark grey field.\nRandy Young, 23 August 2018</t>
  </si>
  <si>
    <t>[CHL] Tarapacá Region</t>
  </si>
  <si>
    <t>https://www.crwflags.com/fotw/images/c/cl-01.gif</t>
  </si>
  <si>
    <t xml:space="preserve">https://www.crwflags.com/fotw/flags/cl-01.html </t>
  </si>
  <si>
    <t>The flag of Tarapacá region is the coat of arms on a white field.</t>
  </si>
  <si>
    <t>[CHL] Valparaíso Region</t>
  </si>
  <si>
    <t>https://www.crwflags.com/fotw/images/c/cl-05.gif</t>
  </si>
  <si>
    <t>https://www.crwflags.com/fotw/flags/cl-05.html</t>
  </si>
  <si>
    <t>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t>
  </si>
  <si>
    <t>[CHL] Chile (1812-1814)</t>
  </si>
  <si>
    <t>https://upload.wikimedia.org/wikipedia/commons/thumb/3/35/Flag_of_Chile_%281812-1814%29.svg/1024px-Flag_of_Chile_%281812-1814%29.svg.png</t>
  </si>
  <si>
    <t>[CHL] Other</t>
  </si>
  <si>
    <t>https://www.crwflags.com/fotw/flags/cl_hist.html</t>
  </si>
  <si>
    <t>Chile’s first national flag was a tricolor of blue, white and yellow. According to Camilo Henríquez, who is considered the founding father of the Republic of Chile, the flag “represented the three values of the State: majesty, law and force.'</t>
  </si>
  <si>
    <t>[CHL] Wenufoye</t>
  </si>
  <si>
    <t>https://upload.wikimedia.org/wikipedia/commons/thumb/2/20/Flag_of_the_Mapuches_%281992%29.svg/320px-Flag_of_the_Mapuches_%281992%29.svg.png</t>
  </si>
  <si>
    <t>https://upload.wikimedia.org/wikipedia/commons/thumb/2/20/Flag_of_the_Mapuches_%281992%29.svg/800px-Flag_of_the_Mapuches_%281992%29.svg.png</t>
  </si>
  <si>
    <t>https://en.wikipedia.org/wiki/Flag_of_the_Mapuches</t>
  </si>
  <si>
    <t>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t>
  </si>
  <si>
    <t>Colombia</t>
  </si>
  <si>
    <t>https://i.ibb.co/xj0RpQG/Colombia-Flag.png</t>
  </si>
  <si>
    <t>https://upload.wikimedia.org/wikipedia/commons/thumb/2/21/Flag_of_Colombia.svg/2560px-Flag_of_Colombia.svg.png</t>
  </si>
  <si>
    <t>https://en.wikipedia.org/wiki/Flag_of_Colombia</t>
  </si>
  <si>
    <t>[COL]</t>
  </si>
  <si>
    <t xml:space="preserve">1861 </t>
  </si>
  <si>
    <t>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t>
  </si>
  <si>
    <t>[COL] Quindío</t>
  </si>
  <si>
    <t>https://upload.wikimedia.org/wikipedia/commons/thumb/2/29/Flag_of_Quindío.svg/640px-Flag_of_Quindío.svg.png</t>
  </si>
  <si>
    <t>https://upload.wikimedia.org/wikipedia/commons/thumb/2/29/Flag_of_Quindío.svg/1280px-Flag_of_Quindío.svg.png</t>
  </si>
  <si>
    <t>https://en.wikipedia.org/wiki/Flag_of_Quindío_Department</t>
  </si>
  <si>
    <t>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t>
  </si>
  <si>
    <t>Department</t>
  </si>
  <si>
    <t>[COL] San Andres and Providencia</t>
  </si>
  <si>
    <t>https://upload.wikimedia.org/wikipedia/commons/thumb/3/36/Flag_of_San_Andr%C3%A9s_y_Providencia.svg/300px-Flag_of_San_Andr%C3%A9s_y_Providencia.svg.png</t>
  </si>
  <si>
    <t>https://upload.wikimedia.org/wikipedia/commons/thumb/3/36/Flag_of_San_Andr%C3%A9s_y_Providencia.svg/2560px-Flag_of_San_Andr%C3%A9s_y_Providencia.svg.png</t>
  </si>
  <si>
    <t>https://en.wikipedia.org/wiki/Archipelago_of_San_Andrés,_Providencia_and_Santa_Catalina</t>
  </si>
  <si>
    <t>[COL] Andalucia</t>
  </si>
  <si>
    <t>https://upload.wikimedia.org/wikipedia/en/thumb/2/2f/Flag_of_Andaluc%C3%ADa_%28Col%C3%B3mbia%29.svg/640px-Flag_of_Andaluc%C3%ADa_%28Col%C3%B3mbia%29.svg.png</t>
  </si>
  <si>
    <t>https://upload.wikimedia.org/wikipedia/en/thumb/2/2f/Flag_of_Andaluc%C3%ADa_%28Col%C3%B3mbia%29.svg/2560px-Flag_of_Andaluc%C3%ADa_%28Col%C3%B3mbia%29.svg.png</t>
  </si>
  <si>
    <t>[COL] Valle del Cauca</t>
  </si>
  <si>
    <t>https://en.wikipedia.org/wiki/Andalucía,_Valle_del_Cauca</t>
  </si>
  <si>
    <t>Municipality</t>
  </si>
  <si>
    <t>Ecuador</t>
  </si>
  <si>
    <t>https://i.ibb.co/TbYwmWF/Ecuador-Flag.png</t>
  </si>
  <si>
    <t>https://upload.wikimedia.org/wikipedia/commons/thumb/e/e8/Flag_of_Ecuador.svg/2560px-Flag_of_Ecuador.svg.png</t>
  </si>
  <si>
    <t>https://en.wikipedia.org/wiki/Flag_of_Ecuador</t>
  </si>
  <si>
    <t>[ECU]</t>
  </si>
  <si>
    <t xml:space="preserve">1860, 1900, 2009 </t>
  </si>
  <si>
    <t>\n • Yellow: The crops and the fertile soil.\n\n • Blue: The ocean and the clear skies\n\n • Red: The blood spilled by the heroes who died in the name of their countrymen's Fatherland and Freedom.</t>
  </si>
  <si>
    <t>[ECU] Azuay</t>
  </si>
  <si>
    <t>https://upload.wikimedia.org/wikipedia/commons/thumb/a/aa/Bandera_Provincia_Azuay.svg/300px-Bandera_Provincia_Azuay.svg.png</t>
  </si>
  <si>
    <t>https://upload.wikimedia.org/wikipedia/commons/thumb/a/aa/Bandera_Provincia_Azuay.svg/2560px-Bandera_Provincia_Azuay.svg.png</t>
  </si>
  <si>
    <t>https://www.crwflags.com/fotw/flags/ec-a-cue.html?utm_source=chatgpt.com</t>
  </si>
  <si>
    <t>The flag is from the capital city of the province, Cuenca. The colors are from the flag of Spain, reflecting its historical ties to Spain. The red symbolizes the bloodshed for independence and the yellow represents the region's wealth and abundance.</t>
  </si>
  <si>
    <t>[ECU] Bolívar</t>
  </si>
  <si>
    <t>https://upload.wikimedia.org/wikipedia/commons/thumb/5/5e/Bandera_Provincia_Bol%C3%ADvar.svg/320px-Bandera_Provincia_Bol%C3%ADvar.svg.png</t>
  </si>
  <si>
    <t>https://upload.wikimedia.org/wikipedia/commons/thumb/5/5e/Bandera_Provincia_Bol%C3%ADvar.svg/2560px-Bandera_Provincia_Bol%C3%ADvar.svg.png</t>
  </si>
  <si>
    <t>https://flags.fandom.com/wiki/Bol%C3%ADvar,_Ecuador?utm_source=chatgpt.com</t>
  </si>
  <si>
    <t>The red symbolizes the blood of those who fought for independence, while the green represents the province's fertile lands and agricultural productivity.</t>
  </si>
  <si>
    <t>[ECU] Cañar</t>
  </si>
  <si>
    <t>https://upload.wikimedia.org/wikipedia/commons/thumb/8/85/Bandera_Provincia_Ca%C3%B1ar.svg/320px-Bandera_Provincia_Ca%C3%B1ar.svg.png</t>
  </si>
  <si>
    <t>https://upload.wikimedia.org/wikipedia/commons/thumb/8/85/Bandera_Provincia_Ca%C3%B1ar.svg/2560px-Bandera_Provincia_Ca%C3%B1ar.svg.png</t>
  </si>
  <si>
    <t>https://www.crwflags.com/fotw/flags/ec-f.html</t>
  </si>
  <si>
    <t>The flag was adopted in 1954. The blue symbolizes the region's high ideals, the yellow represents the agricultural and mineral resources inside the land, and the red represents the inhabitants' hearts full of enthusiasm and faith in a glorious future.</t>
  </si>
  <si>
    <t>[ECU] Galapagos Islands</t>
  </si>
  <si>
    <t>https://upload.wikimedia.org/wikipedia/commons/thumb/0/0f/Flag_of_the_Galapagos_Islands.svg/640px-Flag_of_the_Galapagos_Islands.svg.png</t>
  </si>
  <si>
    <t>https://upload.wikimedia.org/wikipedia/commons/thumb/0/0f/Flag_of_the_Galapagos_Islands.svg/2560px-Flag_of_the_Galapagos_Islands.svg.png</t>
  </si>
  <si>
    <t>https://www.crwflags.com/fotw/flags/ec-w.html</t>
  </si>
  <si>
    <t>The flag of Galápagos islands is green over white over blue tricolor.</t>
  </si>
  <si>
    <t>Falkland Islands</t>
  </si>
  <si>
    <t>https://upload.wikimedia.org/wikipedia/commons/thumb/8/83/Flag_of_the_Falkland_Islands.svg/383px-Flag_of_the_Falkland_Islands.svg.png</t>
  </si>
  <si>
    <t>https://upload.wikimedia.org/wikipedia/commons/thumb/8/83/Flag_of_the_Falkland_Islands.svg/2560px-Flag_of_the_Falkland_Islands.svg.png</t>
  </si>
  <si>
    <t>https://en.wikipedia.org/wiki/Flag_of_the_Falkland_Islands</t>
  </si>
  <si>
    <t>[FLK]</t>
  </si>
  <si>
    <t>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t>
  </si>
  <si>
    <t>[FLK] British Forces South Atlantic Islands</t>
  </si>
  <si>
    <t>https://www.fotw.info/images/g/gb%5Ejs-fk.gif</t>
  </si>
  <si>
    <t>https://www.fotw.info/flags/fk.html#malv</t>
  </si>
  <si>
    <t>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t>
  </si>
  <si>
    <t>Army</t>
  </si>
  <si>
    <t>French Guiana</t>
  </si>
  <si>
    <t>https://upload.wikimedia.org/wikipedia/commons/thumb/2/29/Flag_of_French_Guiana.svg/375px-Flag_of_French_Guiana.svg.png</t>
  </si>
  <si>
    <t>https://upload.wikimedia.org/wikipedia/commons/thumb/2/29/Flag_of_French_Guiana.svg/2560px-Flag_of_French_Guiana.svg.png</t>
  </si>
  <si>
    <t>https://en.wikipedia.org/wiki/Flag_of_French_Guiana</t>
  </si>
  <si>
    <t>[GUF]</t>
  </si>
  <si>
    <t>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t>
  </si>
  <si>
    <t>[GUF] Territorial Collectivity of French Guiana</t>
  </si>
  <si>
    <t>https://upload.wikimedia.org/wikipedia/commons/thumb/6/65/Flag_of_French_Guiana_%28Local%29.svg/640px-Flag_of_French_Guiana_%28Local%29.svg.png</t>
  </si>
  <si>
    <t>https://upload.wikimedia.org/wikipedia/commons/thumb/6/65/Flag_of_French_Guiana_%28Local%29.svg/2560px-Flag_of_French_Guiana_%28Local%29.svg.png</t>
  </si>
  <si>
    <t>2015</t>
  </si>
  <si>
    <t>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t>
  </si>
  <si>
    <t>Guyana</t>
  </si>
  <si>
    <t>https://i.ibb.co/XY6jnk1/Guyana-Flag.png</t>
  </si>
  <si>
    <t>https://upload.wikimedia.org/wikipedia/commons/thumb/9/99/Flag_of_Guyana.svg/2560px-Flag_of_Guyana.svg.png</t>
  </si>
  <si>
    <t>https://en.wikipedia.org/wiki/Flag_of_Guyana</t>
  </si>
  <si>
    <t>[GUY]</t>
  </si>
  <si>
    <t>Red for zeal and dynamism, gold for mineral wealth, green for agriculture and forests, black for endurance, white for rivers and water.</t>
  </si>
  <si>
    <t>[GUY] Cuyuni-Mazaruni</t>
  </si>
  <si>
    <t>https://upload.wikimedia.org/wikipedia/commons/thumb/7/7f/Yellow%2C_white%2C_green_flag.svg/800px-Yellow%2C_white%2C_green_flag.svg.png</t>
  </si>
  <si>
    <t>https://upload.wikimedia.org/wikipedia/commons/thumb/7/7f/Yellow%2C_white%2C_green_flag.svg/1500px-Yellow%2C_white%2C_green_flag.svg.png</t>
  </si>
  <si>
    <t>https://en.wikipedia.org/wiki/Cuyuni-Mazaruni</t>
  </si>
  <si>
    <t>Peru</t>
  </si>
  <si>
    <t>https://i.ibb.co/YNcYq42/Peru-Flag.png</t>
  </si>
  <si>
    <t>https://upload.wikimedia.org/wikipedia/commons/thumb/c/cf/Flag_of_Peru.svg/2560px-Flag_of_Peru.svg.png</t>
  </si>
  <si>
    <t>https://en.wikipedia.org/wiki/Flag_of_Peru</t>
  </si>
  <si>
    <t>[PER]</t>
  </si>
  <si>
    <t xml:space="preserve">1825, 1950 </t>
  </si>
  <si>
    <t>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t>
  </si>
  <si>
    <t>[PER] Cusco</t>
  </si>
  <si>
    <t>https://upload.wikimedia.org/wikipedia/commons/thumb/f/ff/Flag_of_Cusco_%282021%29.svg/640px-Flag_of_Cusco_%282021%29.svg.png</t>
  </si>
  <si>
    <t>https://upload.wikimedia.org/wikipedia/commons/thumb/f/ff/Flag_of_Cusco_%282021%29.svg/2560px-Flag_of_Cusco_%282021%29.svg.png</t>
  </si>
  <si>
    <t>https://en.wikipedia.org/wiki/Flag_of_Cusco</t>
  </si>
  <si>
    <t>It's a rainbow flag formed by 7 horizontal stripes. It was first introduced in 1973 and officially adopted in 1978. Since 2021, the flag has also featured the golden Echenique's sun.</t>
  </si>
  <si>
    <t>[PER] Lima</t>
  </si>
  <si>
    <t>https://upload.wikimedia.org/wikipedia/commons/thumb/c/c2/Flag_of_Lima.svg/255px-Flag_of_Lima.svg.png</t>
  </si>
  <si>
    <t>https://upload.wikimedia.org/wikipedia/commons/thumb/c/c2/Flag_of_Lima.svg/2560px-Flag_of_Lima.svg.png</t>
  </si>
  <si>
    <t>https://en.wikipedia.org/wiki/Flag_of_Lima</t>
  </si>
  <si>
    <t>It consists of a gold background with the coat of arms in the center. The coat of arms consists of a blue shield with tree crowns and a star, surrounded by a red border with the motto Hoc signum vere regum est, loosely translated from Latin as Truly this is the sign of the king.</t>
  </si>
  <si>
    <t>Paraguay</t>
  </si>
  <si>
    <t>https://i.ibb.co/fvh22wm/Paraguay-Flag.png</t>
  </si>
  <si>
    <t>https://upload.wikimedia.org/wikipedia/commons/thumb/2/27/Flag_of_Paraguay.svg/2560px-Flag_of_Paraguay.svg.png</t>
  </si>
  <si>
    <t>https://en.wikipedia.org/wiki/Flag_of_Paraguay</t>
  </si>
  <si>
    <t>[PRY]</t>
  </si>
  <si>
    <t xml:space="preserve">1842, 2013 </t>
  </si>
  <si>
    <t>The colours of the flag are believed to be inspired from the flag of France to show independence and liberty, and the coat of arms represents the independence of Paraguay.</t>
  </si>
  <si>
    <t>Spanish, Guaraní</t>
  </si>
  <si>
    <t>[PRY] Asunción</t>
  </si>
  <si>
    <t>https://upload.wikimedia.org/wikipedia/commons/thumb/d/d5/Flag_of_Asunci%C3%B3n.svg/320px-Flag_of_Asunci%C3%B3n.svg.png</t>
  </si>
  <si>
    <t>https://upload.wikimedia.org/wikipedia/commons/thumb/d/d5/Flag_of_Asunci%C3%B3n.svg/640px-Flag_of_Asunci%C3%B3n.svg.png</t>
  </si>
  <si>
    <t>https://www.crwflags.com/fotw/flags/py-as.html</t>
  </si>
  <si>
    <t>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t>
  </si>
  <si>
    <t>Capital City</t>
  </si>
  <si>
    <t>[PRY] Paraguay (Reverse)</t>
  </si>
  <si>
    <t>https://upload.wikimedia.org/wikipedia/commons/thumb/f/f1/Flag_of_Paraguay_%28reverse%29.svg/2560px-Flag_of_Paraguay_%28reverse%29.svg.png</t>
  </si>
  <si>
    <t>The emblem on the reverse side is the seal of the treasury: a yellow lion below a red Phrygian cap on the top of a pole (symbolising courage) and the words Paz y Justicia ('Peace and Justice').</t>
  </si>
  <si>
    <t>Other</t>
  </si>
  <si>
    <t>Suriname</t>
  </si>
  <si>
    <t>https://i.ibb.co/5Ks9qPr/Suriname-Flag.png</t>
  </si>
  <si>
    <t>https://upload.wikimedia.org/wikipedia/commons/thumb/6/60/Flag_of_Suriname.svg/2560px-Flag_of_Suriname.svg.png</t>
  </si>
  <si>
    <t>https://en.wikipedia.org/wiki/Flag_of_Suriname</t>
  </si>
  <si>
    <t>[SUR]</t>
  </si>
  <si>
    <t>The color red represents progress, white represents freedom and justice and the green represents the fertility of the land. The yellow star represents unity and a golden future.</t>
  </si>
  <si>
    <t>[SUR] People's Armed Forces of Suriname</t>
  </si>
  <si>
    <t>https://upload.wikimedia.org/wikipedia/commons/thumb/7/78/People%27s_Armed_Forces_of_Suriname_flag.png/640px-People%27s_Armed_Forces_of_Suriname_flag.png</t>
  </si>
  <si>
    <t>https://upload.wikimedia.org/wikipedia/commons/7/78/People%27s_Armed_Forces_of_Suriname_flag.png</t>
  </si>
  <si>
    <t>https://en.wikipedia.org/wiki/List_of_Surinamese_flags</t>
  </si>
  <si>
    <t>1975</t>
  </si>
  <si>
    <t>A horizontal tricolour of blue, red and blue with the large yellow five-pointed star centered on the red band.</t>
  </si>
  <si>
    <t>Uruguay</t>
  </si>
  <si>
    <t>https://i.ibb.co/cLPFZhg/Uruguay-Flag.png</t>
  </si>
  <si>
    <t>https://upload.wikimedia.org/wikipedia/commons/thumb/f/fe/Flag_of_Uruguay.svg/2560px-Flag_of_Uruguay.svg.png</t>
  </si>
  <si>
    <t>https://en.wikipedia.org/wiki/Flag_of_Uruguay</t>
  </si>
  <si>
    <t>[URU]</t>
  </si>
  <si>
    <t xml:space="preserve">1828, 1830 </t>
  </si>
  <si>
    <t>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t>
  </si>
  <si>
    <t>[URU] Artigas</t>
  </si>
  <si>
    <t>https://upload.wikimedia.org/wikipedia/commons/thumb/d/d1/Flag_of_Artigas.svg/640px-Flag_of_Artigas.svg.png</t>
  </si>
  <si>
    <t>https://upload.wikimedia.org/wikipedia/commons/thumb/d/d1/Flag_of_Artigas.svg/2560px-Flag_of_Artigas.svg.png</t>
  </si>
  <si>
    <t>https://en.wikipedia.org/wiki/Flag_of_Artigas</t>
  </si>
  <si>
    <t>It has three horizontal stripes inspired by the Belgrano's flag, the top and bottom being blue, and the central one white. On top of them, it is crossed by a diagonal red stripe, a symbol of federalism.</t>
  </si>
  <si>
    <t>National Symbol</t>
  </si>
  <si>
    <t>[URU] Canelones</t>
  </si>
  <si>
    <t>https://upload.wikimedia.org/wikipedia/commons/thumb/6/6f/Flag_of_Canelones_Department.svg/640px-Flag_of_Canelones_Department.svg.png</t>
  </si>
  <si>
    <t>https://vexillology.fandom.com/wiki/Canelones_Department</t>
  </si>
  <si>
    <t>Has a white field with nine blue stripes representing the first flag and a red stripe running through the banner, just like the band that crosses the Artigas flag, for would therefore be a combination of the first flag with the flag of Artigas.</t>
  </si>
  <si>
    <t>[URU] Cerro Largo</t>
  </si>
  <si>
    <t>https://upload.wikimedia.org/wikipedia/commons/thumb/2/2f/Flag_of_Cerro_Largo_Department.svg/640px-Flag_of_Cerro_Largo_Department.svg.png</t>
  </si>
  <si>
    <t>https://upload.wikimedia.org/wikipedia/commons/thumb/2/2f/Flag_of_Cerro_Largo_Department.svg/2560px-Flag_of_Cerro_Largo_Department.svg.png</t>
  </si>
  <si>
    <t>https://vexillology.fandom.com/wiki/Cerro_Largo_Department</t>
  </si>
  <si>
    <t>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t>
  </si>
  <si>
    <t>[URU] Durazno</t>
  </si>
  <si>
    <t>https://upload.wikimedia.org/wikipedia/commons/thumb/5/5c/Flag_of_Durazno_Department.svg/1024px-Flag_of_Durazno_Department.svg.png</t>
  </si>
  <si>
    <t>https://upload.wikimedia.org/wikipedia/commons/thumb/5/5c/Flag_of_Durazno_Department.svg/2560px-Flag_of_Durazno_Department.svg.png</t>
  </si>
  <si>
    <t>https://www.crwflags.com/fotw/flags/uy-du.html</t>
  </si>
  <si>
    <t>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t>
  </si>
  <si>
    <t>[URU] Maldonado</t>
  </si>
  <si>
    <t>https://upload.wikimedia.org/wikipedia/commons/5/52/Flag_of_Maldonado_Department.png</t>
  </si>
  <si>
    <t>https://vexillology.fandom.com/wiki/Maldonado_Department</t>
  </si>
  <si>
    <t>The flag of the department is white with the historical coat of arms of the town of Maldonado in the middle.</t>
  </si>
  <si>
    <t>[URU] Treinta y Tres</t>
  </si>
  <si>
    <t>https://upload.wikimedia.org/wikipedia/commons/thumb/f/ff/Flag_of_the_Treinta_y_Tres.svg/640px-Flag_of_the_Treinta_y_Tres.svg.png</t>
  </si>
  <si>
    <t>https://upload.wikimedia.org/wikipedia/commons/thumb/f/ff/Flag_of_the_Treinta_y_Tres.svg/2560px-Flag_of_the_Treinta_y_Tres.svg.png</t>
  </si>
  <si>
    <t>https://en.wikipedia.org/wiki/Flag_of_the_Treinta_y_Tres</t>
  </si>
  <si>
    <t>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t>
  </si>
  <si>
    <t>[URU] Uruguay Naval Jack</t>
  </si>
  <si>
    <t>https://upload.wikimedia.org/wikipedia/commons/thumb/1/14/Naval_Jack_of_Uruguay.svg/640px-Naval_Jack_of_Uruguay.svg.png</t>
  </si>
  <si>
    <t>https://upload.wikimedia.org/wikipedia/commons/thumb/1/14/Naval_Jack_of_Uruguay.svg/1280px-Naval_Jack_of_Uruguay.svg.png</t>
  </si>
  <si>
    <t>[URU] Other</t>
  </si>
  <si>
    <t>https://en.m.wikipedia.org/wiki/List_of_Uruguayan_flags</t>
  </si>
  <si>
    <t>A White Field with a blue saltire that extends to the corners of the flag and the Sun of May in the center.</t>
  </si>
  <si>
    <t>Naval Jack</t>
  </si>
  <si>
    <t>Venezuela</t>
  </si>
  <si>
    <t>https://i.ibb.co/FnjCzQh/Venezuela-Flag.png</t>
  </si>
  <si>
    <t>https://upload.wikimedia.org/wikipedia/commons/thumb/0/06/Flag_of_Venezuela.svg/2560px-Flag_of_Venezuela.svg.png</t>
  </si>
  <si>
    <t>https://en.wikipedia.org/wiki/Flag_of_Venezuela</t>
  </si>
  <si>
    <t>[VEN]</t>
  </si>
  <si>
    <t>\n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t>
  </si>
  <si>
    <t>[VEN] Amazonas</t>
  </si>
  <si>
    <t>https://upload.wikimedia.org/wikipedia/commons/thumb/7/7f/Flag_of_Amazonas_Indigenous_State.svg/320px-Flag_of_Amazonas_Indigenous_State.svg.png</t>
  </si>
  <si>
    <t>https://upload.wikimedia.org/wikipedia/commons/thumb/7/7f/Flag_of_Amazonas_Indigenous_State.svg/800px-Flag_of_Amazonas_Indigenous_State.svg.png</t>
  </si>
  <si>
    <t>https://www.crwflags.com/fotw/flags/ve-z.html</t>
  </si>
  <si>
    <t>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t>
  </si>
  <si>
    <t>[VEN] Anzoátegui</t>
  </si>
  <si>
    <t>https://upload.wikimedia.org/wikipedia/commons/thumb/0/03/Flag_of_Anzo%C3%A1tegui_State_%28original_version%29.svg/320px-Flag_of_Anzo%C3%A1tegui_State_%28original_version%29.svg.png</t>
  </si>
  <si>
    <t>https://upload.wikimedia.org/wikipedia/commons/thumb/0/03/Flag_of_Anzo%C3%A1tegui_State_%28original_version%29.svg/800px-Flag_of_Anzo%C3%A1tegui_State_%28original_version%29.svg.png</t>
  </si>
  <si>
    <t>https://en.wikipedia.org/wiki/Flag_of_Anzo%C3%A1tegui</t>
  </si>
  <si>
    <t>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t>
  </si>
  <si>
    <t>[VEN] Apure</t>
  </si>
  <si>
    <t>https://upload.wikimedia.org/wikipedia/commons/thumb/1/1a/Flag_of_Apure_State.svg/320px-Flag_of_Apure_State.svg.png</t>
  </si>
  <si>
    <t>https://upload.wikimedia.org/wikipedia/commons/thumb/1/1a/Flag_of_Apure_State.svg/847px-Flag_of_Apure_State.svg.png</t>
  </si>
  <si>
    <t>https://www.crwflags.com/fotw/flags/ve-c.html</t>
  </si>
  <si>
    <t>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t>
  </si>
  <si>
    <t>[VEN] Aragua</t>
  </si>
  <si>
    <t>https://upload.wikimedia.org/wikipedia/commons/thumb/4/4f/Flag_of_Aragua_State.svg/320px-Flag_of_Aragua_State.svg.png</t>
  </si>
  <si>
    <t>https://upload.wikimedia.org/wikipedia/commons/thumb/4/4f/Flag_of_Aragua_State.svg/800px-Flag_of_Aragua_State.svg.png</t>
  </si>
  <si>
    <t>https://en.wikipedia.org/wiki/Flag_of_Aragua</t>
  </si>
  <si>
    <t>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t>
  </si>
  <si>
    <t>[VEN] Barinas</t>
  </si>
  <si>
    <t>https://upload.wikimedia.org/wikipedia/commons/thumb/5/5e/Flag_of_Barinas_State.svg/320px-Flag_of_Barinas_State.svg.png</t>
  </si>
  <si>
    <t>https://upload.wikimedia.org/wikipedia/commons/thumb/5/5e/Flag_of_Barinas_State.svg/800px-Flag_of_Barinas_State.svg.png</t>
  </si>
  <si>
    <t>https://www.crwflags.com/fotw/flags/ve-e.html</t>
  </si>
  <si>
    <t>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t>
  </si>
  <si>
    <t>[VEN] Bolívar</t>
  </si>
  <si>
    <t>https://upload.wikimedia.org/wikipedia/commons/thumb/0/06/Flag_of_Bol%C3%ADvar_State.svg/320px-Flag_of_Bol%C3%ADvar_State.svg.png</t>
  </si>
  <si>
    <t>https://upload.wikimedia.org/wikipedia/commons/thumb/0/06/Flag_of_Bol%C3%ADvar_State.svg/800px-Flag_of_Bol%C3%ADvar_State.svg.png</t>
  </si>
  <si>
    <t>https://en.wikipedia.org/wiki/Flag_of_Bol%C3%ADvar_State</t>
  </si>
  <si>
    <t>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t>
  </si>
  <si>
    <t>[VEN] Capital District (Caracas)</t>
  </si>
  <si>
    <t>https://upload.wikimedia.org/wikipedia/commons/thumb/0/08/Flag_of_Caracas_%282022%29.svg/320px-Flag_of_Caracas_%282022%29.svg.png</t>
  </si>
  <si>
    <t>https://upload.wikimedia.org/wikipedia/commons/thumb/0/08/Flag_of_Caracas_%282022%29.svg/800px-Flag_of_Caracas_%282022%29.svg.png</t>
  </si>
  <si>
    <t>https://en.wikipedia.org/wiki/List_of_flags_of_Venezuela#Administrative_divisions_flags</t>
  </si>
  <si>
    <t>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t>
  </si>
  <si>
    <t>[VEN] Carabobo</t>
  </si>
  <si>
    <t>https://upload.wikimedia.org/wikipedia/commons/thumb/5/52/Flag_of_Carabobo_State.svg/320px-Flag_of_Carabobo_State.svg.png</t>
  </si>
  <si>
    <t>https://upload.wikimedia.org/wikipedia/commons/thumb/5/52/Flag_of_Carabobo_State.svg/640px-Flag_of_Carabobo_State.svg.png</t>
  </si>
  <si>
    <t>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t>
  </si>
  <si>
    <t>[VEN] Cojedes</t>
  </si>
  <si>
    <t>https://upload.wikimedia.org/wikipedia/commons/thumb/7/7d/Flag_of_Cojedes_State.svg/320px-Flag_of_Cojedes_State.svg.png</t>
  </si>
  <si>
    <t>https://upload.wikimedia.org/wikipedia/commons/thumb/7/7d/Flag_of_Cojedes_State.svg/800px-Flag_of_Cojedes_State.svg.png</t>
  </si>
  <si>
    <t>https://www.crwflags.com/fotw/flags/ve-h.html</t>
  </si>
  <si>
    <t>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t>
  </si>
  <si>
    <t>[VEN] Delta Amacuro</t>
  </si>
  <si>
    <t>https://upload.wikimedia.org/wikipedia/commons/thumb/2/20/Flag_of_Delta_Amacuro_State.svg/320px-Flag_of_Delta_Amacuro_State.svg.png</t>
  </si>
  <si>
    <t>https://upload.wikimedia.org/wikipedia/commons/thumb/2/20/Flag_of_Delta_Amacuro_State.svg/640px-Flag_of_Delta_Amacuro_State.svg.png</t>
  </si>
  <si>
    <t>https://www.crwflags.com/fotw/flags/ve-y.html</t>
  </si>
  <si>
    <t xml:space="preserve">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t>
  </si>
  <si>
    <t>[VEN] Falcón</t>
  </si>
  <si>
    <t>https://upload.wikimedia.org/wikipedia/commons/thumb/0/0e/Flag_of_Falc%C3%B3n.svg/320px-Flag_of_Falc%C3%B3n.svg.png</t>
  </si>
  <si>
    <t>https://upload.wikimedia.org/wikipedia/commons/thumb/0/0e/Flag_of_Falc%C3%B3n.svg/800px-Flag_of_Falc%C3%B3n.svg.png</t>
  </si>
  <si>
    <t>https://en.wikipedia.org/wiki/Flag_of_Falc%C3%B3n</t>
  </si>
  <si>
    <t>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t>
  </si>
  <si>
    <t>[VEN] Guárico</t>
  </si>
  <si>
    <t>https://upload.wikimedia.org/wikipedia/commons/thumb/a/a2/Flag_of_Gu%C3%A1rico_State.svg/320px-Flag_of_Gu%C3%A1rico_State.svg.png</t>
  </si>
  <si>
    <t>https://upload.wikimedia.org/wikipedia/commons/thumb/a/a2/Flag_of_Gu%C3%A1rico_State.svg/800px-Flag_of_Gu%C3%A1rico_State.svg.png</t>
  </si>
  <si>
    <t>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t>
  </si>
  <si>
    <t>[VEN] La Guaira</t>
  </si>
  <si>
    <t>https://upload.wikimedia.org/wikipedia/commons/thumb/a/a9/Flag_of_Vargas_State.svg/320px-Flag_of_Vargas_State.svg.png</t>
  </si>
  <si>
    <t>https://upload.wikimedia.org/wikipedia/commons/thumb/a/a9/Flag_of_Vargas_State.svg/800px-Flag_of_Vargas_State.svg.png</t>
  </si>
  <si>
    <t>https://en.wikipedia.org/wiki/Flag_of_La_Guaira</t>
  </si>
  <si>
    <t>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t>
  </si>
  <si>
    <t>[VEN] Lara</t>
  </si>
  <si>
    <t>https://upload.wikimedia.org/wikipedia/commons/thumb/4/4b/Flag_of_Lara_State.svg/320px-Flag_of_Lara_State.svg.png</t>
  </si>
  <si>
    <t>https://upload.wikimedia.org/wikipedia/commons/thumb/4/4b/Flag_of_Lara_State.svg/800px-Flag_of_Lara_State.svg.png</t>
  </si>
  <si>
    <t>https://www.crwflags.com/fotw/flags/ve-k.html#:~:text=Urdaneta%20(Siquisique)-,Overview,-Flag%20of%20the</t>
  </si>
  <si>
    <t>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t>
  </si>
  <si>
    <t>[VEN] Mérida</t>
  </si>
  <si>
    <t>https://upload.wikimedia.org/wikipedia/commons/thumb/9/9f/Flag_of_M%C3%A9rida_State.svg/320px-Flag_of_M%C3%A9rida_State.svg.png</t>
  </si>
  <si>
    <t>https://upload.wikimedia.org/wikipedia/commons/thumb/9/9f/Flag_of_M%C3%A9rida_State.svg/800px-Flag_of_M%C3%A9rida_State.svg.png</t>
  </si>
  <si>
    <t>https://www.crwflags.com/fotw/flags/ve-l.html#:~:text=(in%20Spanish)-,Overview,-The%20M%C3%A9rida%20flag</t>
  </si>
  <si>
    <t>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t>
  </si>
  <si>
    <t>[VEN] Miranda</t>
  </si>
  <si>
    <t>https://upload.wikimedia.org/wikipedia/commons/thumb/9/92/Flag_of_Miranda_state.svg/320px-Flag_of_Miranda_state.svg.png</t>
  </si>
  <si>
    <t>https://upload.wikimedia.org/wikipedia/commons/thumb/9/92/Flag_of_Miranda_state.svg/800px-Flag_of_Miranda_state.svg.png</t>
  </si>
  <si>
    <t>https://www.crwflags.com/fotw/flags/ve-m.html#:~:text=(previous%20symbols)-,Overview,-According%20to%20report</t>
  </si>
  <si>
    <t>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t>
  </si>
  <si>
    <t>[VEN] Monagas</t>
  </si>
  <si>
    <t>https://upload.wikimedia.org/wikipedia/commons/thumb/3/31/Flag_of_Monagas_State.svg/320px-Flag_of_Monagas_State.svg.png</t>
  </si>
  <si>
    <t>https://upload.wikimedia.org/wikipedia/commons/thumb/3/31/Flag_of_Monagas_State.svg/800px-Flag_of_Monagas_State.svg.png</t>
  </si>
  <si>
    <t>https://venezuela.justia.com/estatales/monagas/leyes/reforma-de-la-ley-de-simbolos-y-sellos-del-estado-monagas/gdoc/</t>
  </si>
  <si>
    <t>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t>
  </si>
  <si>
    <t>[VEN] Nueva Esparta</t>
  </si>
  <si>
    <t>https://upload.wikimedia.org/wikipedia/commons/thumb/6/6a/Flag_of_Nueva_Esparta.svg/320px-Flag_of_Nueva_Esparta.svg.png</t>
  </si>
  <si>
    <t>https://upload.wikimedia.org/wikipedia/commons/thumb/6/6a/Flag_of_Nueva_Esparta.svg/800px-Flag_of_Nueva_Esparta.svg.png</t>
  </si>
  <si>
    <t>https://www.crwflags.com/fotw/flags/ve-o.html</t>
  </si>
  <si>
    <t>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t>
  </si>
  <si>
    <t>[VEN] Portuguesa</t>
  </si>
  <si>
    <t>https://upload.wikimedia.org/wikipedia/commons/thumb/8/81/Flag_of_Portuguesa.svg/320px-Flag_of_Portuguesa.svg.png</t>
  </si>
  <si>
    <t>https://upload.wikimedia.org/wikipedia/commons/thumb/8/81/Flag_of_Portuguesa.svg/800px-Flag_of_Portuguesa.svg.png</t>
  </si>
  <si>
    <t>https://www.crwflags.com/fotw/flags/ve-p.html</t>
  </si>
  <si>
    <t>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t>
  </si>
  <si>
    <t>[VEN] Sucre</t>
  </si>
  <si>
    <t>https://upload.wikimedia.org/wikipedia/commons/thumb/c/c1/Flag_of_Sucre_State.svg/320px-Flag_of_Sucre_State.svg.png</t>
  </si>
  <si>
    <t>https://upload.wikimedia.org/wikipedia/commons/thumb/c/c1/Flag_of_Sucre_State.svg/800px-Flag_of_Sucre_State.svg.png</t>
  </si>
  <si>
    <t>https://www.crwflags.com/fotw/flags/ve-r.html</t>
  </si>
  <si>
    <t>1996, 2002</t>
  </si>
  <si>
    <t>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t>
  </si>
  <si>
    <t>[VEN] Táchira</t>
  </si>
  <si>
    <t>https://upload.wikimedia.org/wikipedia/commons/thumb/0/01/Flag_of_T%C3%A1chira.svg/320px-Flag_of_T%C3%A1chira.svg.png</t>
  </si>
  <si>
    <t>https://upload.wikimedia.org/wikipedia/commons/thumb/0/01/Flag_of_T%C3%A1chira.svg/640px-Flag_of_T%C3%A1chira.svg.png</t>
  </si>
  <si>
    <t>https://www.crwflags.com/fotw/flags/ve-s.html</t>
  </si>
  <si>
    <t>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t>
  </si>
  <si>
    <t>[VEN] Trujillo</t>
  </si>
  <si>
    <t>https://upload.wikimedia.org/wikipedia/commons/thumb/b/b0/Flag_of_Trujillo_State.svg/320px-Flag_of_Trujillo_State.svg.png</t>
  </si>
  <si>
    <t>https://upload.wikimedia.org/wikipedia/commons/thumb/b/b0/Flag_of_Trujillo_State.svg/800px-Flag_of_Trujillo_State.svg.png</t>
  </si>
  <si>
    <t>https://www.crwflags.com/fotw/flags/ve-t.html</t>
  </si>
  <si>
    <t>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t>
  </si>
  <si>
    <t>[VEN] Yaracuy</t>
  </si>
  <si>
    <t>https://upload.wikimedia.org/wikipedia/commons/thumb/1/15/Flag_of_Yaracuy_State.svg/320px-Flag_of_Yaracuy_State.svg.png</t>
  </si>
  <si>
    <t>https://upload.wikimedia.org/wikipedia/commons/thumb/1/15/Flag_of_Yaracuy_State.svg/640px-Flag_of_Yaracuy_State.svg.png</t>
  </si>
  <si>
    <t>https://www.crwflags.com/fotw/flags/ve-u.html</t>
  </si>
  <si>
    <t>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t>
  </si>
  <si>
    <t>[VEN] Zulia</t>
  </si>
  <si>
    <t>https://upload.wikimedia.org/wikipedia/commons/thumb/c/c6/Flag_of_Zulia_State.svg/640px-Flag_of_Zulia_State.svg.png</t>
  </si>
  <si>
    <t>https://upload.wikimedia.org/wikipedia/commons/thumb/c/c6/Flag_of_Zulia_State.svg/2560px-Flag_of_Zulia_State.svg.png</t>
  </si>
  <si>
    <t>https://en.wikipedia.org/wiki/Zulia</t>
  </si>
  <si>
    <t>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</si>
</sst>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6" x14ac:knownFonts="1">
    <font>
      <sz val="11"/>
      <color theme="1"/>
      <name val="Aptos Narrow"/>
      <family val="2"/>
      <scheme val="minor"/>
    </font>
    <font>
      <sz val="11"/>
      <color theme="1"/>
      <name val="Aptos Narrow"/>
      <family val="2"/>
      <scheme val="minor"/>
    </font>
    <font>
      <u/>
      <sz val="11"/>
      <color theme="10"/>
      <name val="Aptos Narrow"/>
      <family val="2"/>
      <scheme val="minor"/>
    </font>
    <font>
      <u/>
      <sz val="10"/>
      <color theme="10"/>
      <name val="Noto Sans"/>
      <family val="2"/>
    </font>
    <font>
      <u/>
      <sz val="10"/>
      <color theme="10"/>
      <name val="Aptos Narrow"/>
      <family val="2"/>
      <scheme val="minor"/>
    </font>
    <font>
      <sz val="10"/>
      <color theme="1"/>
      <name val="Aptos Narrow"/>
      <family val="2"/>
      <scheme val="minor"/>
    </font>
    <font>
      <sz val="10"/>
      <color theme="1" tint="0.34998626667073579"/>
      <name val="Aptos Narrow"/>
      <family val="2"/>
      <scheme val="minor"/>
    </font>
    <font>
      <b/>
      <sz val="10"/>
      <color theme="1"/>
      <name val="Aptos Narrow"/>
      <family val="2"/>
      <scheme val="minor"/>
    </font>
    <font>
      <b/>
      <sz val="11"/>
      <color theme="0" tint="-0.499984740745262"/>
      <name val="Aptos Narrow"/>
      <family val="2"/>
      <scheme val="minor"/>
    </font>
    <font>
      <sz val="10"/>
      <color theme="0"/>
      <name val="Aptos Narrow"/>
      <family val="2"/>
      <scheme val="minor"/>
    </font>
    <font>
      <b/>
      <sz val="10"/>
      <color rgb="FF990000"/>
      <name val="Aptos Narrow"/>
      <family val="2"/>
      <scheme val="minor"/>
    </font>
    <font>
      <b/>
      <sz val="10"/>
      <color theme="1" tint="0.34998626667073579"/>
      <name val="Aptos Narrow"/>
      <family val="2"/>
      <scheme val="minor"/>
    </font>
    <font>
      <b/>
      <sz val="10"/>
      <color theme="0"/>
      <name val="Aptos Narrow"/>
      <family val="2"/>
      <scheme val="minor"/>
    </font>
    <font>
      <sz val="10"/>
      <name val="Aptos Narrow"/>
      <family val="2"/>
      <scheme val="minor"/>
    </font>
    <font>
      <sz val="11"/>
      <name val="Aptos Narrow"/>
      <family val="2"/>
      <scheme val="minor"/>
    </font>
    <font>
      <sz val="11"/>
      <color rgb="FF000000"/>
      <name val="Aptos Narrow"/>
      <family val="2"/>
    </font>
  </fonts>
  <fills count="30">
    <fill>
      <patternFill patternType="none"/>
    </fill>
    <fill>
      <patternFill patternType="gray125"/>
    </fill>
    <fill>
      <patternFill patternType="solid">
        <fgColor theme="3" tint="0.89999084444715716"/>
        <bgColor indexed="64"/>
      </patternFill>
    </fill>
    <fill>
      <patternFill patternType="solid">
        <fgColor theme="8" tint="0.79998168889431442"/>
        <bgColor indexed="64"/>
      </patternFill>
    </fill>
    <fill>
      <patternFill patternType="solid">
        <fgColor rgb="FFFFCCCC"/>
        <bgColor indexed="64"/>
      </patternFill>
    </fill>
    <fill>
      <patternFill patternType="solid">
        <fgColor theme="0" tint="-4.9989318521683403E-2"/>
        <bgColor indexed="64"/>
      </patternFill>
    </fill>
    <fill>
      <patternFill patternType="solid">
        <fgColor rgb="FFF1F4E0"/>
        <bgColor indexed="64"/>
      </patternFill>
    </fill>
    <fill>
      <patternFill patternType="solid">
        <fgColor rgb="FFD8ECD8"/>
        <bgColor indexed="64"/>
      </patternFill>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CC"/>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879D03"/>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5" tint="0.39997558519241921"/>
        <bgColor indexed="64"/>
      </patternFill>
    </fill>
    <fill>
      <patternFill patternType="solid">
        <fgColor rgb="FFC00000"/>
        <bgColor indexed="64"/>
      </patternFill>
    </fill>
    <fill>
      <patternFill patternType="solid">
        <fgColor theme="9" tint="0.39997558519241921"/>
        <bgColor indexed="64"/>
      </patternFill>
    </fill>
    <fill>
      <patternFill patternType="solid">
        <fgColor theme="3"/>
        <bgColor indexed="64"/>
      </patternFill>
    </fill>
    <fill>
      <patternFill patternType="solid">
        <fgColor theme="6" tint="0.59999389629810485"/>
        <bgColor indexed="64"/>
      </patternFill>
    </fill>
    <fill>
      <patternFill patternType="solid">
        <fgColor rgb="FFCFD3E3"/>
        <bgColor indexed="64"/>
      </patternFill>
    </fill>
  </fills>
  <borders count="20">
    <border>
      <left/>
      <right/>
      <top/>
      <bottom/>
      <diagonal/>
    </border>
    <border>
      <left/>
      <right style="medium">
        <color rgb="FF747678"/>
      </right>
      <top/>
      <bottom style="medium">
        <color rgb="FFDDDDDD"/>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bottom/>
      <diagonal/>
    </border>
    <border>
      <left/>
      <right style="medium">
        <color rgb="FF747678"/>
      </right>
      <top style="medium">
        <color rgb="FF747678"/>
      </top>
      <bottom style="medium">
        <color rgb="FF747678"/>
      </bottom>
      <diagonal/>
    </border>
    <border>
      <left/>
      <right style="medium">
        <color indexed="64"/>
      </right>
      <top/>
      <bottom/>
      <diagonal/>
    </border>
    <border>
      <left style="thin">
        <color indexed="64"/>
      </left>
      <right style="medium">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85">
    <xf numFmtId="0" fontId="0" fillId="0" borderId="0" xfId="0"/>
    <xf numFmtId="0" fontId="4" fillId="0" borderId="2" xfId="4" applyFont="1" applyFill="1" applyBorder="1" applyAlignment="1">
      <alignment horizontal="left" vertical="center"/>
    </xf>
    <xf numFmtId="0" fontId="5" fillId="0" borderId="0" xfId="0" applyFont="1" applyAlignment="1">
      <alignment horizontal="center" vertical="center"/>
    </xf>
    <xf numFmtId="0" fontId="4" fillId="2" borderId="3" xfId="3" applyFont="1" applyFill="1" applyBorder="1" applyAlignment="1">
      <alignment horizontal="left" vertical="center"/>
    </xf>
    <xf numFmtId="0" fontId="4" fillId="3" borderId="3" xfId="3" applyFont="1" applyFill="1" applyBorder="1" applyAlignment="1">
      <alignment horizontal="left" vertical="center"/>
    </xf>
    <xf numFmtId="0" fontId="5" fillId="4" borderId="3" xfId="0" applyFont="1" applyFill="1" applyBorder="1" applyAlignment="1">
      <alignment horizontal="left" vertical="center"/>
    </xf>
    <xf numFmtId="1" fontId="5" fillId="0" borderId="0" xfId="0" applyNumberFormat="1" applyFont="1" applyAlignment="1">
      <alignment horizontal="center" vertical="center"/>
    </xf>
    <xf numFmtId="0" fontId="6" fillId="5" borderId="3" xfId="0" applyFont="1" applyFill="1" applyBorder="1" applyAlignment="1">
      <alignment vertical="center"/>
    </xf>
    <xf numFmtId="0" fontId="5" fillId="0" borderId="3" xfId="0" applyFont="1" applyBorder="1" applyAlignment="1">
      <alignment vertical="center"/>
    </xf>
    <xf numFmtId="0" fontId="5" fillId="0" borderId="0" xfId="0" applyFont="1" applyAlignment="1">
      <alignment vertical="center"/>
    </xf>
    <xf numFmtId="3" fontId="5" fillId="6" borderId="3" xfId="1" applyNumberFormat="1" applyFont="1" applyFill="1" applyBorder="1" applyAlignment="1">
      <alignment horizontal="left" vertical="center"/>
    </xf>
    <xf numFmtId="3" fontId="5" fillId="7" borderId="4" xfId="1" applyNumberFormat="1" applyFont="1" applyFill="1" applyBorder="1" applyAlignment="1">
      <alignment horizontal="left" vertical="center"/>
    </xf>
    <xf numFmtId="3" fontId="5" fillId="8" borderId="4" xfId="1" applyNumberFormat="1" applyFont="1" applyFill="1" applyBorder="1" applyAlignment="1">
      <alignment horizontal="left" vertical="center"/>
    </xf>
    <xf numFmtId="49" fontId="7" fillId="2" borderId="4" xfId="1" applyNumberFormat="1" applyFont="1" applyFill="1" applyBorder="1" applyAlignment="1">
      <alignment horizontal="left" vertical="center"/>
    </xf>
    <xf numFmtId="3" fontId="5" fillId="9" borderId="4" xfId="1" applyNumberFormat="1" applyFont="1" applyFill="1" applyBorder="1" applyAlignment="1">
      <alignment horizontal="lef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5" fillId="9" borderId="6" xfId="0" applyFont="1" applyFill="1" applyBorder="1" applyAlignment="1">
      <alignment horizontal="center" vertical="center"/>
    </xf>
    <xf numFmtId="0" fontId="5" fillId="0" borderId="7" xfId="0" applyFont="1" applyBorder="1" applyAlignment="1">
      <alignment vertical="center"/>
    </xf>
    <xf numFmtId="0" fontId="5" fillId="0" borderId="8" xfId="0" applyFont="1" applyBorder="1" applyAlignment="1">
      <alignment vertical="center"/>
    </xf>
    <xf numFmtId="0" fontId="5" fillId="0" borderId="9" xfId="0" applyFont="1" applyBorder="1" applyAlignment="1">
      <alignment vertical="center"/>
    </xf>
    <xf numFmtId="0" fontId="5" fillId="3" borderId="6" xfId="0" applyFont="1" applyFill="1" applyBorder="1" applyAlignment="1">
      <alignment horizontal="center" vertical="center"/>
    </xf>
    <xf numFmtId="0" fontId="5" fillId="0" borderId="10" xfId="0" applyFont="1" applyBorder="1" applyAlignment="1">
      <alignment vertical="center"/>
    </xf>
    <xf numFmtId="0" fontId="5" fillId="5" borderId="3" xfId="0" applyFont="1" applyFill="1" applyBorder="1" applyAlignment="1">
      <alignment vertical="center"/>
    </xf>
    <xf numFmtId="0" fontId="5" fillId="10" borderId="3" xfId="0" applyFont="1" applyFill="1" applyBorder="1" applyAlignment="1">
      <alignment vertical="center"/>
    </xf>
    <xf numFmtId="0" fontId="5" fillId="11" borderId="3" xfId="0" applyFont="1" applyFill="1" applyBorder="1" applyAlignment="1">
      <alignment vertical="center"/>
    </xf>
    <xf numFmtId="0" fontId="5" fillId="12" borderId="3" xfId="0" applyFont="1" applyFill="1" applyBorder="1" applyAlignment="1">
      <alignment vertical="center"/>
    </xf>
    <xf numFmtId="0" fontId="5" fillId="13" borderId="3" xfId="0" applyFont="1" applyFill="1" applyBorder="1" applyAlignment="1">
      <alignment vertical="center"/>
    </xf>
    <xf numFmtId="0" fontId="5" fillId="0" borderId="0" xfId="0" applyFont="1"/>
    <xf numFmtId="0" fontId="5" fillId="14" borderId="4" xfId="0" applyFont="1" applyFill="1" applyBorder="1" applyAlignment="1">
      <alignment vertical="center"/>
    </xf>
    <xf numFmtId="0" fontId="5" fillId="11" borderId="0" xfId="0" applyFont="1" applyFill="1" applyAlignment="1">
      <alignment horizontal="center" vertical="center"/>
    </xf>
    <xf numFmtId="0" fontId="4" fillId="0" borderId="1" xfId="4" applyFont="1" applyFill="1" applyBorder="1" applyAlignment="1">
      <alignment horizontal="left" vertical="center"/>
    </xf>
    <xf numFmtId="0" fontId="5" fillId="0" borderId="5" xfId="0" applyFont="1" applyBorder="1" applyAlignment="1">
      <alignment vertical="center"/>
    </xf>
    <xf numFmtId="16" fontId="5" fillId="5" borderId="3" xfId="1" applyNumberFormat="1" applyFont="1" applyFill="1" applyBorder="1" applyAlignment="1">
      <alignment horizontal="center" vertical="center"/>
    </xf>
    <xf numFmtId="0" fontId="5" fillId="15" borderId="3" xfId="0" applyFont="1" applyFill="1" applyBorder="1" applyAlignment="1">
      <alignment vertical="center"/>
    </xf>
    <xf numFmtId="0" fontId="5" fillId="16" borderId="3" xfId="0" applyFont="1" applyFill="1" applyBorder="1" applyAlignment="1">
      <alignment vertical="center"/>
    </xf>
    <xf numFmtId="0" fontId="5" fillId="17" borderId="3" xfId="0" applyFont="1" applyFill="1" applyBorder="1" applyAlignment="1">
      <alignment vertical="center" wrapText="1"/>
    </xf>
    <xf numFmtId="14" fontId="5" fillId="0" borderId="10" xfId="0" applyNumberFormat="1" applyFont="1" applyBorder="1" applyAlignment="1">
      <alignment vertical="center"/>
    </xf>
    <xf numFmtId="14" fontId="5" fillId="0" borderId="0" xfId="0" applyNumberFormat="1" applyFont="1" applyAlignment="1">
      <alignment vertical="center"/>
    </xf>
    <xf numFmtId="9" fontId="8" fillId="0" borderId="3" xfId="2" applyFont="1" applyBorder="1" applyAlignment="1">
      <alignment horizontal="center" vertical="center"/>
    </xf>
    <xf numFmtId="0" fontId="2" fillId="0" borderId="0" xfId="3" applyAlignment="1">
      <alignment vertical="center"/>
    </xf>
    <xf numFmtId="0" fontId="10" fillId="0" borderId="1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left"/>
    </xf>
    <xf numFmtId="0" fontId="5" fillId="4" borderId="0" xfId="0" applyFont="1" applyFill="1" applyAlignment="1">
      <alignment horizontal="left" vertical="center"/>
    </xf>
    <xf numFmtId="0" fontId="11" fillId="5" borderId="0" xfId="0" applyFont="1" applyFill="1"/>
    <xf numFmtId="3" fontId="9" fillId="18" borderId="0" xfId="1" applyNumberFormat="1" applyFont="1" applyFill="1" applyBorder="1" applyAlignment="1">
      <alignment horizontal="left"/>
    </xf>
    <xf numFmtId="3" fontId="9" fillId="19" borderId="0" xfId="1" applyNumberFormat="1" applyFont="1" applyFill="1" applyBorder="1" applyAlignment="1">
      <alignment horizontal="left"/>
    </xf>
    <xf numFmtId="3" fontId="9" fillId="20" borderId="0" xfId="1" applyNumberFormat="1" applyFont="1" applyFill="1" applyBorder="1" applyAlignment="1">
      <alignment horizontal="left"/>
    </xf>
    <xf numFmtId="49" fontId="12" fillId="21" borderId="0" xfId="1" applyNumberFormat="1" applyFont="1" applyFill="1" applyBorder="1" applyAlignment="1">
      <alignment horizontal="left"/>
    </xf>
    <xf numFmtId="3" fontId="13" fillId="22" borderId="0" xfId="1" applyNumberFormat="1" applyFont="1" applyFill="1" applyBorder="1" applyAlignment="1">
      <alignment horizontal="left"/>
    </xf>
    <xf numFmtId="0" fontId="7" fillId="0" borderId="12" xfId="0" applyFont="1" applyBorder="1" applyAlignment="1">
      <alignment horizontal="center"/>
    </xf>
    <xf numFmtId="0" fontId="12" fillId="23" borderId="13" xfId="0" applyFont="1" applyFill="1" applyBorder="1" applyAlignment="1">
      <alignment horizontal="center"/>
    </xf>
    <xf numFmtId="0" fontId="7" fillId="0" borderId="14" xfId="0" applyFont="1" applyBorder="1"/>
    <xf numFmtId="0" fontId="5" fillId="0" borderId="14" xfId="0" applyFont="1" applyBorder="1"/>
    <xf numFmtId="0" fontId="7" fillId="0" borderId="15" xfId="0" applyFont="1" applyBorder="1"/>
    <xf numFmtId="0" fontId="7" fillId="0" borderId="13" xfId="0" applyFont="1" applyBorder="1" applyAlignment="1">
      <alignment horizontal="center"/>
    </xf>
    <xf numFmtId="0" fontId="7" fillId="24" borderId="13" xfId="0" applyFont="1" applyFill="1" applyBorder="1"/>
    <xf numFmtId="0" fontId="7" fillId="24" borderId="16" xfId="0" applyFont="1" applyFill="1" applyBorder="1"/>
    <xf numFmtId="0" fontId="7" fillId="25" borderId="13" xfId="0" applyFont="1" applyFill="1" applyBorder="1"/>
    <xf numFmtId="0" fontId="7" fillId="0" borderId="16" xfId="0" applyFont="1" applyBorder="1"/>
    <xf numFmtId="0" fontId="7" fillId="26" borderId="16" xfId="0" applyFont="1" applyFill="1" applyBorder="1"/>
    <xf numFmtId="0" fontId="7" fillId="26" borderId="0" xfId="0" applyFont="1" applyFill="1"/>
    <xf numFmtId="0" fontId="12" fillId="23" borderId="15" xfId="0" applyFont="1" applyFill="1" applyBorder="1" applyAlignment="1">
      <alignment horizontal="center"/>
    </xf>
    <xf numFmtId="0" fontId="7" fillId="0" borderId="12" xfId="0" applyFont="1" applyBorder="1"/>
    <xf numFmtId="0" fontId="7" fillId="0" borderId="13" xfId="0" applyFont="1" applyBorder="1"/>
    <xf numFmtId="0" fontId="7" fillId="12" borderId="17" xfId="0" applyFont="1" applyFill="1" applyBorder="1"/>
    <xf numFmtId="0" fontId="7" fillId="12" borderId="16" xfId="0" applyFont="1" applyFill="1" applyBorder="1"/>
    <xf numFmtId="0" fontId="7" fillId="12" borderId="0" xfId="0" applyFont="1" applyFill="1"/>
    <xf numFmtId="16" fontId="9" fillId="27" borderId="0" xfId="1" applyNumberFormat="1" applyFont="1" applyFill="1" applyBorder="1" applyAlignment="1">
      <alignment horizontal="center"/>
    </xf>
    <xf numFmtId="0" fontId="7" fillId="0" borderId="18" xfId="0" applyFont="1" applyBorder="1"/>
    <xf numFmtId="0" fontId="7" fillId="0" borderId="0" xfId="0" applyFont="1"/>
    <xf numFmtId="9" fontId="0" fillId="11" borderId="3" xfId="2" applyFont="1" applyFill="1" applyBorder="1" applyAlignment="1">
      <alignment horizontal="center" vertical="center"/>
    </xf>
    <xf numFmtId="9" fontId="0" fillId="8" borderId="3" xfId="2" applyFont="1" applyFill="1" applyBorder="1" applyAlignment="1">
      <alignment horizontal="center" vertical="center"/>
    </xf>
    <xf numFmtId="0" fontId="7" fillId="0" borderId="19" xfId="0" applyFont="1" applyBorder="1"/>
    <xf numFmtId="9" fontId="14" fillId="11" borderId="3" xfId="2" applyFont="1" applyFill="1" applyBorder="1" applyAlignment="1">
      <alignment horizontal="center" vertical="center"/>
    </xf>
    <xf numFmtId="9" fontId="14" fillId="8" borderId="3" xfId="2" applyFont="1" applyFill="1" applyBorder="1" applyAlignment="1">
      <alignment horizontal="center" vertical="center"/>
    </xf>
    <xf numFmtId="0" fontId="4" fillId="28" borderId="1" xfId="4" applyFont="1" applyFill="1" applyBorder="1" applyAlignment="1">
      <alignment horizontal="left" vertical="center"/>
    </xf>
    <xf numFmtId="0" fontId="4" fillId="2" borderId="1" xfId="4" applyFont="1" applyFill="1" applyBorder="1" applyAlignment="1">
      <alignment horizontal="left" vertical="center"/>
    </xf>
    <xf numFmtId="0" fontId="4" fillId="29" borderId="1" xfId="4" applyFont="1" applyFill="1" applyBorder="1" applyAlignment="1">
      <alignment horizontal="left" vertical="center"/>
    </xf>
    <xf numFmtId="0" fontId="4" fillId="3" borderId="1" xfId="4" applyFont="1" applyFill="1" applyBorder="1" applyAlignment="1">
      <alignment horizontal="left" vertical="center"/>
    </xf>
    <xf numFmtId="0" fontId="5" fillId="0" borderId="2" xfId="0" applyFont="1" applyBorder="1" applyAlignment="1">
      <alignment horizontal="center" vertical="center"/>
    </xf>
    <xf numFmtId="0" fontId="0" fillId="0" borderId="2" xfId="0" applyBorder="1"/>
    <xf numFmtId="0" fontId="5" fillId="0" borderId="0" xfId="0" applyFont="1" applyBorder="1" applyAlignment="1">
      <alignment horizontal="center" vertical="center"/>
    </xf>
  </cellXfs>
  <cellStyles count="5">
    <cellStyle name="Comma" xfId="1" builtinId="3"/>
    <cellStyle name="Hyperlink" xfId="3" builtinId="8"/>
    <cellStyle name="Hyperlink 2" xfId="4" xr:uid="{5B9FC8D2-2444-4645-B869-283B037AEFE0}"/>
    <cellStyle name="Normal" xfId="0" builtinId="0"/>
    <cellStyle name="Percent" xfId="2" builtinId="5"/>
  </cellStyles>
  <dxfs count="1509">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3" Type="http://schemas.openxmlformats.org/officeDocument/2006/relationships/theme" Target="theme/theme1.xml"/><Relationship Id="rId7" Type="http://schemas.microsoft.com/office/2022/10/relationships/richValueRel" Target="richData/richValueRel.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openxmlformats.org/officeDocument/2006/relationships/calcChain" Target="calcChain.xml"/><Relationship Id="rId5" Type="http://schemas.openxmlformats.org/officeDocument/2006/relationships/sharedStrings" Target="sharedStrings.xml"/><Relationship Id="rId10" Type="http://schemas.microsoft.com/office/2017/06/relationships/rdRichValueTypes" Target="richData/rdRichValueTypes.xml"/><Relationship Id="rId4" Type="http://schemas.openxmlformats.org/officeDocument/2006/relationships/styles" Target="styles.xml"/><Relationship Id="rId9"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46.png"/><Relationship Id="rId2" Type="http://schemas.openxmlformats.org/officeDocument/2006/relationships/image" Target="../media/image245.svg"/><Relationship Id="rId1" Type="http://schemas.openxmlformats.org/officeDocument/2006/relationships/image" Target="../media/image244.png"/><Relationship Id="rId6" Type="http://schemas.openxmlformats.org/officeDocument/2006/relationships/image" Target="../media/image249.svg"/><Relationship Id="rId5" Type="http://schemas.openxmlformats.org/officeDocument/2006/relationships/image" Target="../media/image248.png"/><Relationship Id="rId4" Type="http://schemas.openxmlformats.org/officeDocument/2006/relationships/image" Target="../media/image247.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83820</xdr:colOff>
          <xdr:row>0</xdr:row>
          <xdr:rowOff>121920</xdr:rowOff>
        </xdr:from>
        <xdr:to>
          <xdr:col>8</xdr:col>
          <xdr:colOff>205740</xdr:colOff>
          <xdr:row>0</xdr:row>
          <xdr:rowOff>358140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Button 9</a:t>
              </a:r>
            </a:p>
          </xdr:txBody>
        </xdr:sp>
        <xdr:clientData fPrintsWithSheet="0"/>
      </xdr:twoCellAnchor>
    </mc:Choice>
    <mc:Fallback/>
  </mc:AlternateContent>
  <xdr:twoCellAnchor>
    <xdr:from>
      <xdr:col>1</xdr:col>
      <xdr:colOff>36576</xdr:colOff>
      <xdr:row>155</xdr:row>
      <xdr:rowOff>24384</xdr:rowOff>
    </xdr:from>
    <xdr:to>
      <xdr:col>1</xdr:col>
      <xdr:colOff>694944</xdr:colOff>
      <xdr:row>155</xdr:row>
      <xdr:rowOff>463296</xdr:rowOff>
    </xdr:to>
    <xdr:pic>
      <xdr:nvPicPr>
        <xdr:cNvPr id="3757" name="Graphic 3756">
          <a:extLst>
            <a:ext uri="{FF2B5EF4-FFF2-40B4-BE49-F238E27FC236}">
              <a16:creationId xmlns:a16="http://schemas.microsoft.com/office/drawing/2014/main" id="{317E91F1-524D-4436-ACB4-E18659A6D8B1}"/>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633216" y="1487424"/>
          <a:ext cx="658368" cy="438912"/>
        </a:xfrm>
        <a:prstGeom prst="rect">
          <a:avLst/>
        </a:prstGeom>
      </xdr:spPr>
    </xdr:pic>
    <xdr:clientData/>
  </xdr:twoCellAnchor>
  <xdr:twoCellAnchor>
    <xdr:from>
      <xdr:col>1</xdr:col>
      <xdr:colOff>36576</xdr:colOff>
      <xdr:row>156</xdr:row>
      <xdr:rowOff>24384</xdr:rowOff>
    </xdr:from>
    <xdr:to>
      <xdr:col>1</xdr:col>
      <xdr:colOff>694944</xdr:colOff>
      <xdr:row>156</xdr:row>
      <xdr:rowOff>463296</xdr:rowOff>
    </xdr:to>
    <xdr:pic>
      <xdr:nvPicPr>
        <xdr:cNvPr id="3758" name="Graphic 3757">
          <a:extLst>
            <a:ext uri="{FF2B5EF4-FFF2-40B4-BE49-F238E27FC236}">
              <a16:creationId xmlns:a16="http://schemas.microsoft.com/office/drawing/2014/main" id="{2673A94D-1B81-4713-A295-1058016EEAF7}"/>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633216" y="1975104"/>
          <a:ext cx="658368" cy="438912"/>
        </a:xfrm>
        <a:prstGeom prst="rect">
          <a:avLst/>
        </a:prstGeom>
      </xdr:spPr>
    </xdr:pic>
    <xdr:clientData/>
  </xdr:twoCellAnchor>
  <xdr:twoCellAnchor>
    <xdr:from>
      <xdr:col>1</xdr:col>
      <xdr:colOff>36576</xdr:colOff>
      <xdr:row>213</xdr:row>
      <xdr:rowOff>24384</xdr:rowOff>
    </xdr:from>
    <xdr:to>
      <xdr:col>1</xdr:col>
      <xdr:colOff>694944</xdr:colOff>
      <xdr:row>213</xdr:row>
      <xdr:rowOff>463296</xdr:rowOff>
    </xdr:to>
    <xdr:pic>
      <xdr:nvPicPr>
        <xdr:cNvPr id="3759" name="Graphic 3758">
          <a:extLst>
            <a:ext uri="{FF2B5EF4-FFF2-40B4-BE49-F238E27FC236}">
              <a16:creationId xmlns:a16="http://schemas.microsoft.com/office/drawing/2014/main" id="{3C85BACD-194D-4FA0-B807-C8553D756DD7}"/>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633216" y="1487424"/>
          <a:ext cx="658368" cy="4389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518160</xdr:colOff>
          <xdr:row>1</xdr:row>
          <xdr:rowOff>137160</xdr:rowOff>
        </xdr:from>
        <xdr:to>
          <xdr:col>10</xdr:col>
          <xdr:colOff>106680</xdr:colOff>
          <xdr:row>5</xdr:row>
          <xdr:rowOff>53340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Button 1</a:t>
              </a:r>
            </a:p>
          </xdr:txBody>
        </xdr:sp>
        <xdr:clientData fPrintsWithSheet="0"/>
      </xdr:twoCellAnchor>
    </mc:Choice>
    <mc:Fallback/>
  </mc:AlternateContent>
</xdr:wsDr>
</file>

<file path=xl/richData/_rels/richValueRel.xml.rels><?xml version="1.0" encoding="UTF-8" standalone="yes"?>
<Relationships xmlns="http://schemas.openxmlformats.org/package/2006/relationships"><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63" Type="http://schemas.openxmlformats.org/officeDocument/2006/relationships/image" Target="../media/image63.png"/><Relationship Id="rId84" Type="http://schemas.openxmlformats.org/officeDocument/2006/relationships/image" Target="../media/image84.png"/><Relationship Id="rId138" Type="http://schemas.openxmlformats.org/officeDocument/2006/relationships/image" Target="../media/image138.png"/><Relationship Id="rId159" Type="http://schemas.openxmlformats.org/officeDocument/2006/relationships/image" Target="../media/image159.png"/><Relationship Id="rId170" Type="http://schemas.openxmlformats.org/officeDocument/2006/relationships/image" Target="../media/image170.png"/><Relationship Id="rId191" Type="http://schemas.openxmlformats.org/officeDocument/2006/relationships/image" Target="../media/image191.png"/><Relationship Id="rId205" Type="http://schemas.openxmlformats.org/officeDocument/2006/relationships/image" Target="../media/image205.png"/><Relationship Id="rId226" Type="http://schemas.openxmlformats.org/officeDocument/2006/relationships/image" Target="../media/image22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53" Type="http://schemas.openxmlformats.org/officeDocument/2006/relationships/image" Target="../media/image53.png"/><Relationship Id="rId74" Type="http://schemas.openxmlformats.org/officeDocument/2006/relationships/image" Target="../media/image74.png"/><Relationship Id="rId128" Type="http://schemas.openxmlformats.org/officeDocument/2006/relationships/image" Target="../media/image128.png"/><Relationship Id="rId149" Type="http://schemas.openxmlformats.org/officeDocument/2006/relationships/image" Target="../media/image149.png"/><Relationship Id="rId5" Type="http://schemas.openxmlformats.org/officeDocument/2006/relationships/image" Target="../media/image5.png"/><Relationship Id="rId95" Type="http://schemas.openxmlformats.org/officeDocument/2006/relationships/image" Target="../media/image95.png"/><Relationship Id="rId160" Type="http://schemas.openxmlformats.org/officeDocument/2006/relationships/image" Target="../media/image160.png"/><Relationship Id="rId181" Type="http://schemas.openxmlformats.org/officeDocument/2006/relationships/image" Target="../media/image181.png"/><Relationship Id="rId216" Type="http://schemas.openxmlformats.org/officeDocument/2006/relationships/image" Target="../media/image216.png"/><Relationship Id="rId237" Type="http://schemas.openxmlformats.org/officeDocument/2006/relationships/image" Target="../media/image237.png"/><Relationship Id="rId22" Type="http://schemas.openxmlformats.org/officeDocument/2006/relationships/image" Target="../media/image22.png"/><Relationship Id="rId43" Type="http://schemas.openxmlformats.org/officeDocument/2006/relationships/image" Target="../media/image43.png"/><Relationship Id="rId64" Type="http://schemas.openxmlformats.org/officeDocument/2006/relationships/image" Target="../media/image64.png"/><Relationship Id="rId118" Type="http://schemas.openxmlformats.org/officeDocument/2006/relationships/image" Target="../media/image118.png"/><Relationship Id="rId139" Type="http://schemas.openxmlformats.org/officeDocument/2006/relationships/image" Target="../media/image139.png"/><Relationship Id="rId85" Type="http://schemas.openxmlformats.org/officeDocument/2006/relationships/image" Target="../media/image85.png"/><Relationship Id="rId150" Type="http://schemas.openxmlformats.org/officeDocument/2006/relationships/image" Target="../media/image150.png"/><Relationship Id="rId171" Type="http://schemas.openxmlformats.org/officeDocument/2006/relationships/image" Target="../media/image171.png"/><Relationship Id="rId192" Type="http://schemas.openxmlformats.org/officeDocument/2006/relationships/image" Target="../media/image192.png"/><Relationship Id="rId206" Type="http://schemas.openxmlformats.org/officeDocument/2006/relationships/image" Target="../media/image206.png"/><Relationship Id="rId227" Type="http://schemas.openxmlformats.org/officeDocument/2006/relationships/image" Target="../media/image227.png"/><Relationship Id="rId12" Type="http://schemas.openxmlformats.org/officeDocument/2006/relationships/image" Target="../media/image12.png"/><Relationship Id="rId33" Type="http://schemas.openxmlformats.org/officeDocument/2006/relationships/image" Target="../media/image33.png"/><Relationship Id="rId108" Type="http://schemas.openxmlformats.org/officeDocument/2006/relationships/image" Target="../media/image108.png"/><Relationship Id="rId129" Type="http://schemas.openxmlformats.org/officeDocument/2006/relationships/image" Target="../media/image129.png"/><Relationship Id="rId54" Type="http://schemas.openxmlformats.org/officeDocument/2006/relationships/image" Target="../media/image54.png"/><Relationship Id="rId75" Type="http://schemas.openxmlformats.org/officeDocument/2006/relationships/image" Target="../media/image75.png"/><Relationship Id="rId96" Type="http://schemas.openxmlformats.org/officeDocument/2006/relationships/image" Target="../media/image96.png"/><Relationship Id="rId140" Type="http://schemas.openxmlformats.org/officeDocument/2006/relationships/image" Target="../media/image140.png"/><Relationship Id="rId161" Type="http://schemas.openxmlformats.org/officeDocument/2006/relationships/image" Target="../media/image161.png"/><Relationship Id="rId182" Type="http://schemas.openxmlformats.org/officeDocument/2006/relationships/image" Target="../media/image182.png"/><Relationship Id="rId217" Type="http://schemas.openxmlformats.org/officeDocument/2006/relationships/image" Target="../media/image217.png"/><Relationship Id="rId6" Type="http://schemas.openxmlformats.org/officeDocument/2006/relationships/image" Target="../media/image6.png"/><Relationship Id="rId238" Type="http://schemas.openxmlformats.org/officeDocument/2006/relationships/image" Target="../media/image238.png"/><Relationship Id="rId23" Type="http://schemas.openxmlformats.org/officeDocument/2006/relationships/image" Target="../media/image23.png"/><Relationship Id="rId119" Type="http://schemas.openxmlformats.org/officeDocument/2006/relationships/image" Target="../media/image119.png"/><Relationship Id="rId44" Type="http://schemas.openxmlformats.org/officeDocument/2006/relationships/image" Target="../media/image44.png"/><Relationship Id="rId65" Type="http://schemas.openxmlformats.org/officeDocument/2006/relationships/image" Target="../media/image65.png"/><Relationship Id="rId86" Type="http://schemas.openxmlformats.org/officeDocument/2006/relationships/image" Target="../media/image86.png"/><Relationship Id="rId130" Type="http://schemas.openxmlformats.org/officeDocument/2006/relationships/image" Target="../media/image130.png"/><Relationship Id="rId151" Type="http://schemas.openxmlformats.org/officeDocument/2006/relationships/image" Target="../media/image151.png"/><Relationship Id="rId172" Type="http://schemas.openxmlformats.org/officeDocument/2006/relationships/image" Target="../media/image172.png"/><Relationship Id="rId193" Type="http://schemas.openxmlformats.org/officeDocument/2006/relationships/image" Target="../media/image193.png"/><Relationship Id="rId207" Type="http://schemas.openxmlformats.org/officeDocument/2006/relationships/image" Target="../media/image207.png"/><Relationship Id="rId228" Type="http://schemas.openxmlformats.org/officeDocument/2006/relationships/image" Target="../media/image228.png"/><Relationship Id="rId13" Type="http://schemas.openxmlformats.org/officeDocument/2006/relationships/image" Target="../media/image13.png"/><Relationship Id="rId109" Type="http://schemas.openxmlformats.org/officeDocument/2006/relationships/image" Target="../media/image109.png"/><Relationship Id="rId34" Type="http://schemas.openxmlformats.org/officeDocument/2006/relationships/image" Target="../media/image34.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gif"/><Relationship Id="rId120" Type="http://schemas.openxmlformats.org/officeDocument/2006/relationships/image" Target="../media/image120.png"/><Relationship Id="rId141" Type="http://schemas.openxmlformats.org/officeDocument/2006/relationships/image" Target="../media/image141.png"/><Relationship Id="rId7" Type="http://schemas.openxmlformats.org/officeDocument/2006/relationships/image" Target="../media/image7.png"/><Relationship Id="rId162" Type="http://schemas.openxmlformats.org/officeDocument/2006/relationships/image" Target="../media/image162.png"/><Relationship Id="rId183" Type="http://schemas.openxmlformats.org/officeDocument/2006/relationships/image" Target="../media/image183.png"/><Relationship Id="rId218" Type="http://schemas.openxmlformats.org/officeDocument/2006/relationships/image" Target="../media/image218.png"/><Relationship Id="rId239" Type="http://schemas.openxmlformats.org/officeDocument/2006/relationships/image" Target="../media/image239.png"/><Relationship Id="rId24" Type="http://schemas.openxmlformats.org/officeDocument/2006/relationships/image" Target="../media/image24.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31" Type="http://schemas.openxmlformats.org/officeDocument/2006/relationships/image" Target="../media/image131.png"/><Relationship Id="rId152" Type="http://schemas.openxmlformats.org/officeDocument/2006/relationships/image" Target="../media/image152.png"/><Relationship Id="rId173" Type="http://schemas.openxmlformats.org/officeDocument/2006/relationships/image" Target="../media/image173.png"/><Relationship Id="rId194" Type="http://schemas.openxmlformats.org/officeDocument/2006/relationships/image" Target="../media/image194.png"/><Relationship Id="rId208" Type="http://schemas.openxmlformats.org/officeDocument/2006/relationships/image" Target="../media/image208.png"/><Relationship Id="rId229" Type="http://schemas.openxmlformats.org/officeDocument/2006/relationships/image" Target="../media/image229.png"/><Relationship Id="rId240" Type="http://schemas.openxmlformats.org/officeDocument/2006/relationships/image" Target="../media/image240.png"/><Relationship Id="rId14" Type="http://schemas.openxmlformats.org/officeDocument/2006/relationships/image" Target="../media/image14.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8" Type="http://schemas.openxmlformats.org/officeDocument/2006/relationships/image" Target="../media/image8.png"/><Relationship Id="rId98" Type="http://schemas.openxmlformats.org/officeDocument/2006/relationships/image" Target="../media/image98.gif"/><Relationship Id="rId121" Type="http://schemas.openxmlformats.org/officeDocument/2006/relationships/image" Target="../media/image121.png"/><Relationship Id="rId142" Type="http://schemas.openxmlformats.org/officeDocument/2006/relationships/image" Target="../media/image142.png"/><Relationship Id="rId163" Type="http://schemas.openxmlformats.org/officeDocument/2006/relationships/image" Target="../media/image163.png"/><Relationship Id="rId184" Type="http://schemas.openxmlformats.org/officeDocument/2006/relationships/image" Target="../media/image184.png"/><Relationship Id="rId219" Type="http://schemas.openxmlformats.org/officeDocument/2006/relationships/image" Target="../media/image219.png"/><Relationship Id="rId230" Type="http://schemas.openxmlformats.org/officeDocument/2006/relationships/image" Target="../media/image230.png"/><Relationship Id="rId25" Type="http://schemas.openxmlformats.org/officeDocument/2006/relationships/image" Target="../media/image25.png"/><Relationship Id="rId46" Type="http://schemas.openxmlformats.org/officeDocument/2006/relationships/image" Target="../media/image46.png"/><Relationship Id="rId67" Type="http://schemas.openxmlformats.org/officeDocument/2006/relationships/image" Target="../media/image67.png"/><Relationship Id="rId88" Type="http://schemas.openxmlformats.org/officeDocument/2006/relationships/image" Target="../media/image88.png"/><Relationship Id="rId111" Type="http://schemas.openxmlformats.org/officeDocument/2006/relationships/image" Target="../media/image111.png"/><Relationship Id="rId132" Type="http://schemas.openxmlformats.org/officeDocument/2006/relationships/image" Target="../media/image132.png"/><Relationship Id="rId153" Type="http://schemas.openxmlformats.org/officeDocument/2006/relationships/image" Target="../media/image153.png"/><Relationship Id="rId174" Type="http://schemas.openxmlformats.org/officeDocument/2006/relationships/image" Target="../media/image174.png"/><Relationship Id="rId195" Type="http://schemas.openxmlformats.org/officeDocument/2006/relationships/image" Target="../media/image195.png"/><Relationship Id="rId209" Type="http://schemas.openxmlformats.org/officeDocument/2006/relationships/image" Target="../media/image209.png"/><Relationship Id="rId220" Type="http://schemas.openxmlformats.org/officeDocument/2006/relationships/image" Target="../media/image220.png"/><Relationship Id="rId241" Type="http://schemas.openxmlformats.org/officeDocument/2006/relationships/image" Target="../media/image241.png"/><Relationship Id="rId15" Type="http://schemas.openxmlformats.org/officeDocument/2006/relationships/image" Target="../media/image15.png"/><Relationship Id="rId36" Type="http://schemas.openxmlformats.org/officeDocument/2006/relationships/image" Target="../media/image36.png"/><Relationship Id="rId57" Type="http://schemas.openxmlformats.org/officeDocument/2006/relationships/image" Target="../media/image57.png"/><Relationship Id="rId106" Type="http://schemas.openxmlformats.org/officeDocument/2006/relationships/image" Target="../media/image106.gif"/><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52" Type="http://schemas.openxmlformats.org/officeDocument/2006/relationships/image" Target="../media/image52.png"/><Relationship Id="rId73" Type="http://schemas.openxmlformats.org/officeDocument/2006/relationships/image" Target="../media/image73.png"/><Relationship Id="rId78" Type="http://schemas.openxmlformats.org/officeDocument/2006/relationships/image" Target="../media/image78.png"/><Relationship Id="rId94" Type="http://schemas.openxmlformats.org/officeDocument/2006/relationships/image" Target="../media/image94.png"/><Relationship Id="rId99" Type="http://schemas.openxmlformats.org/officeDocument/2006/relationships/image" Target="../media/image99.gif"/><Relationship Id="rId101" Type="http://schemas.openxmlformats.org/officeDocument/2006/relationships/image" Target="../media/image101.gif"/><Relationship Id="rId122" Type="http://schemas.openxmlformats.org/officeDocument/2006/relationships/image" Target="../media/image122.png"/><Relationship Id="rId143" Type="http://schemas.openxmlformats.org/officeDocument/2006/relationships/image" Target="../media/image143.png"/><Relationship Id="rId148" Type="http://schemas.openxmlformats.org/officeDocument/2006/relationships/image" Target="../media/image148.png"/><Relationship Id="rId164" Type="http://schemas.openxmlformats.org/officeDocument/2006/relationships/image" Target="../media/image164.png"/><Relationship Id="rId169" Type="http://schemas.openxmlformats.org/officeDocument/2006/relationships/image" Target="../media/image169.png"/><Relationship Id="rId185" Type="http://schemas.openxmlformats.org/officeDocument/2006/relationships/image" Target="../media/image185.png"/><Relationship Id="rId4" Type="http://schemas.openxmlformats.org/officeDocument/2006/relationships/image" Target="../media/image4.png"/><Relationship Id="rId9" Type="http://schemas.openxmlformats.org/officeDocument/2006/relationships/image" Target="../media/image9.png"/><Relationship Id="rId180" Type="http://schemas.openxmlformats.org/officeDocument/2006/relationships/image" Target="../media/image180.png"/><Relationship Id="rId210" Type="http://schemas.openxmlformats.org/officeDocument/2006/relationships/image" Target="../media/image210.png"/><Relationship Id="rId215" Type="http://schemas.openxmlformats.org/officeDocument/2006/relationships/image" Target="../media/image215.png"/><Relationship Id="rId236" Type="http://schemas.openxmlformats.org/officeDocument/2006/relationships/image" Target="../media/image236.gif"/><Relationship Id="rId26" Type="http://schemas.openxmlformats.org/officeDocument/2006/relationships/image" Target="../media/image26.png"/><Relationship Id="rId231" Type="http://schemas.openxmlformats.org/officeDocument/2006/relationships/image" Target="../media/image231.png"/><Relationship Id="rId47" Type="http://schemas.openxmlformats.org/officeDocument/2006/relationships/image" Target="../media/image47.png"/><Relationship Id="rId68" Type="http://schemas.openxmlformats.org/officeDocument/2006/relationships/image" Target="../media/image68.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54" Type="http://schemas.openxmlformats.org/officeDocument/2006/relationships/image" Target="../media/image154.png"/><Relationship Id="rId175" Type="http://schemas.openxmlformats.org/officeDocument/2006/relationships/image" Target="../media/image175.png"/><Relationship Id="rId196" Type="http://schemas.openxmlformats.org/officeDocument/2006/relationships/image" Target="../media/image196.gif"/><Relationship Id="rId200" Type="http://schemas.openxmlformats.org/officeDocument/2006/relationships/image" Target="../media/image200.png"/><Relationship Id="rId16" Type="http://schemas.openxmlformats.org/officeDocument/2006/relationships/image" Target="../media/image16.png"/><Relationship Id="rId221" Type="http://schemas.openxmlformats.org/officeDocument/2006/relationships/image" Target="../media/image221.png"/><Relationship Id="rId242" Type="http://schemas.openxmlformats.org/officeDocument/2006/relationships/image" Target="../media/image242.png"/><Relationship Id="rId37" Type="http://schemas.openxmlformats.org/officeDocument/2006/relationships/image" Target="../media/image37.png"/><Relationship Id="rId58" Type="http://schemas.openxmlformats.org/officeDocument/2006/relationships/image" Target="../media/image58.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44" Type="http://schemas.openxmlformats.org/officeDocument/2006/relationships/image" Target="../media/image144.png"/><Relationship Id="rId90" Type="http://schemas.openxmlformats.org/officeDocument/2006/relationships/image" Target="../media/image90.png"/><Relationship Id="rId165" Type="http://schemas.openxmlformats.org/officeDocument/2006/relationships/image" Target="../media/image165.png"/><Relationship Id="rId186" Type="http://schemas.openxmlformats.org/officeDocument/2006/relationships/image" Target="../media/image186.png"/><Relationship Id="rId211" Type="http://schemas.openxmlformats.org/officeDocument/2006/relationships/image" Target="../media/image211.png"/><Relationship Id="rId232" Type="http://schemas.openxmlformats.org/officeDocument/2006/relationships/image" Target="../media/image232.png"/><Relationship Id="rId27" Type="http://schemas.openxmlformats.org/officeDocument/2006/relationships/image" Target="../media/image27.png"/><Relationship Id="rId48" Type="http://schemas.openxmlformats.org/officeDocument/2006/relationships/image" Target="../media/image48.png"/><Relationship Id="rId69" Type="http://schemas.openxmlformats.org/officeDocument/2006/relationships/image" Target="../media/image69.png"/><Relationship Id="rId113" Type="http://schemas.openxmlformats.org/officeDocument/2006/relationships/image" Target="../media/image113.png"/><Relationship Id="rId134" Type="http://schemas.openxmlformats.org/officeDocument/2006/relationships/image" Target="../media/image134.png"/><Relationship Id="rId80" Type="http://schemas.openxmlformats.org/officeDocument/2006/relationships/image" Target="../media/image80.png"/><Relationship Id="rId155" Type="http://schemas.openxmlformats.org/officeDocument/2006/relationships/image" Target="../media/image155.png"/><Relationship Id="rId176" Type="http://schemas.openxmlformats.org/officeDocument/2006/relationships/image" Target="../media/image176.png"/><Relationship Id="rId197" Type="http://schemas.openxmlformats.org/officeDocument/2006/relationships/image" Target="../media/image197.png"/><Relationship Id="rId201" Type="http://schemas.openxmlformats.org/officeDocument/2006/relationships/image" Target="../media/image201.png"/><Relationship Id="rId222" Type="http://schemas.openxmlformats.org/officeDocument/2006/relationships/image" Target="../media/image222.png"/><Relationship Id="rId243" Type="http://schemas.openxmlformats.org/officeDocument/2006/relationships/image" Target="../media/image243.png"/><Relationship Id="rId17" Type="http://schemas.openxmlformats.org/officeDocument/2006/relationships/image" Target="../media/image17.png"/><Relationship Id="rId38" Type="http://schemas.openxmlformats.org/officeDocument/2006/relationships/image" Target="../media/image38.png"/><Relationship Id="rId59" Type="http://schemas.openxmlformats.org/officeDocument/2006/relationships/image" Target="../media/image59.png"/><Relationship Id="rId103" Type="http://schemas.openxmlformats.org/officeDocument/2006/relationships/image" Target="../media/image103.gif"/><Relationship Id="rId124" Type="http://schemas.openxmlformats.org/officeDocument/2006/relationships/image" Target="../media/image124.png"/><Relationship Id="rId70" Type="http://schemas.openxmlformats.org/officeDocument/2006/relationships/image" Target="../media/image70.png"/><Relationship Id="rId91" Type="http://schemas.openxmlformats.org/officeDocument/2006/relationships/image" Target="../media/image91.png"/><Relationship Id="rId145" Type="http://schemas.openxmlformats.org/officeDocument/2006/relationships/image" Target="../media/image145.png"/><Relationship Id="rId166" Type="http://schemas.openxmlformats.org/officeDocument/2006/relationships/image" Target="../media/image166.png"/><Relationship Id="rId187" Type="http://schemas.openxmlformats.org/officeDocument/2006/relationships/image" Target="../media/image187.png"/><Relationship Id="rId1" Type="http://schemas.openxmlformats.org/officeDocument/2006/relationships/image" Target="../media/image1.png"/><Relationship Id="rId212" Type="http://schemas.openxmlformats.org/officeDocument/2006/relationships/image" Target="../media/image212.png"/><Relationship Id="rId233" Type="http://schemas.openxmlformats.org/officeDocument/2006/relationships/image" Target="../media/image233.png"/><Relationship Id="rId28" Type="http://schemas.openxmlformats.org/officeDocument/2006/relationships/image" Target="../media/image28.png"/><Relationship Id="rId49" Type="http://schemas.openxmlformats.org/officeDocument/2006/relationships/image" Target="../media/image49.png"/><Relationship Id="rId114" Type="http://schemas.openxmlformats.org/officeDocument/2006/relationships/image" Target="../media/image114.png"/><Relationship Id="rId60" Type="http://schemas.openxmlformats.org/officeDocument/2006/relationships/image" Target="../media/image60.gif"/><Relationship Id="rId81" Type="http://schemas.openxmlformats.org/officeDocument/2006/relationships/image" Target="../media/image81.png"/><Relationship Id="rId135" Type="http://schemas.openxmlformats.org/officeDocument/2006/relationships/image" Target="../media/image135.png"/><Relationship Id="rId156" Type="http://schemas.openxmlformats.org/officeDocument/2006/relationships/image" Target="../media/image156.png"/><Relationship Id="rId177" Type="http://schemas.openxmlformats.org/officeDocument/2006/relationships/image" Target="../media/image177.png"/><Relationship Id="rId198" Type="http://schemas.openxmlformats.org/officeDocument/2006/relationships/image" Target="../media/image198.png"/><Relationship Id="rId202" Type="http://schemas.openxmlformats.org/officeDocument/2006/relationships/image" Target="../media/image202.png"/><Relationship Id="rId223" Type="http://schemas.openxmlformats.org/officeDocument/2006/relationships/image" Target="../media/image223.png"/><Relationship Id="rId18" Type="http://schemas.openxmlformats.org/officeDocument/2006/relationships/image" Target="../media/image18.png"/><Relationship Id="rId39" Type="http://schemas.openxmlformats.org/officeDocument/2006/relationships/image" Target="../media/image39.png"/><Relationship Id="rId50" Type="http://schemas.openxmlformats.org/officeDocument/2006/relationships/image" Target="../media/image50.png"/><Relationship Id="rId104" Type="http://schemas.openxmlformats.org/officeDocument/2006/relationships/image" Target="../media/image104.png"/><Relationship Id="rId125" Type="http://schemas.openxmlformats.org/officeDocument/2006/relationships/image" Target="../media/image125.png"/><Relationship Id="rId146" Type="http://schemas.openxmlformats.org/officeDocument/2006/relationships/image" Target="../media/image146.png"/><Relationship Id="rId167" Type="http://schemas.openxmlformats.org/officeDocument/2006/relationships/image" Target="../media/image167.png"/><Relationship Id="rId188" Type="http://schemas.openxmlformats.org/officeDocument/2006/relationships/image" Target="../media/image188.png"/><Relationship Id="rId71" Type="http://schemas.openxmlformats.org/officeDocument/2006/relationships/image" Target="../media/image71.png"/><Relationship Id="rId92" Type="http://schemas.openxmlformats.org/officeDocument/2006/relationships/image" Target="../media/image92.png"/><Relationship Id="rId213" Type="http://schemas.openxmlformats.org/officeDocument/2006/relationships/image" Target="../media/image213.png"/><Relationship Id="rId234" Type="http://schemas.openxmlformats.org/officeDocument/2006/relationships/image" Target="../media/image234.png"/><Relationship Id="rId2" Type="http://schemas.openxmlformats.org/officeDocument/2006/relationships/image" Target="../media/image2.png"/><Relationship Id="rId29" Type="http://schemas.openxmlformats.org/officeDocument/2006/relationships/image" Target="../media/image29.png"/><Relationship Id="rId40" Type="http://schemas.openxmlformats.org/officeDocument/2006/relationships/image" Target="../media/image40.png"/><Relationship Id="rId115" Type="http://schemas.openxmlformats.org/officeDocument/2006/relationships/image" Target="../media/image115.png"/><Relationship Id="rId136" Type="http://schemas.openxmlformats.org/officeDocument/2006/relationships/image" Target="../media/image136.png"/><Relationship Id="rId157" Type="http://schemas.openxmlformats.org/officeDocument/2006/relationships/image" Target="../media/image157.png"/><Relationship Id="rId178" Type="http://schemas.openxmlformats.org/officeDocument/2006/relationships/image" Target="../media/image178.png"/><Relationship Id="rId61" Type="http://schemas.openxmlformats.org/officeDocument/2006/relationships/image" Target="../media/image61.png"/><Relationship Id="rId82" Type="http://schemas.openxmlformats.org/officeDocument/2006/relationships/image" Target="../media/image82.png"/><Relationship Id="rId199" Type="http://schemas.openxmlformats.org/officeDocument/2006/relationships/image" Target="../media/image199.png"/><Relationship Id="rId203" Type="http://schemas.openxmlformats.org/officeDocument/2006/relationships/image" Target="../media/image203.png"/><Relationship Id="rId19" Type="http://schemas.openxmlformats.org/officeDocument/2006/relationships/image" Target="../media/image19.png"/><Relationship Id="rId224" Type="http://schemas.openxmlformats.org/officeDocument/2006/relationships/image" Target="../media/image224.png"/><Relationship Id="rId30" Type="http://schemas.openxmlformats.org/officeDocument/2006/relationships/image" Target="../media/image30.png"/><Relationship Id="rId105" Type="http://schemas.openxmlformats.org/officeDocument/2006/relationships/image" Target="../media/image105.gif"/><Relationship Id="rId126" Type="http://schemas.openxmlformats.org/officeDocument/2006/relationships/image" Target="../media/image126.png"/><Relationship Id="rId147" Type="http://schemas.openxmlformats.org/officeDocument/2006/relationships/image" Target="../media/image147.png"/><Relationship Id="rId168" Type="http://schemas.openxmlformats.org/officeDocument/2006/relationships/image" Target="../media/image168.png"/><Relationship Id="rId51" Type="http://schemas.openxmlformats.org/officeDocument/2006/relationships/image" Target="../media/image51.png"/><Relationship Id="rId72" Type="http://schemas.openxmlformats.org/officeDocument/2006/relationships/image" Target="../media/image72.png"/><Relationship Id="rId93" Type="http://schemas.openxmlformats.org/officeDocument/2006/relationships/image" Target="../media/image93.png"/><Relationship Id="rId189" Type="http://schemas.openxmlformats.org/officeDocument/2006/relationships/image" Target="../media/image189.gif"/><Relationship Id="rId3" Type="http://schemas.openxmlformats.org/officeDocument/2006/relationships/image" Target="../media/image3.png"/><Relationship Id="rId214" Type="http://schemas.openxmlformats.org/officeDocument/2006/relationships/image" Target="../media/image214.png"/><Relationship Id="rId235" Type="http://schemas.openxmlformats.org/officeDocument/2006/relationships/image" Target="../media/image235.png"/><Relationship Id="rId116" Type="http://schemas.openxmlformats.org/officeDocument/2006/relationships/image" Target="../media/image116.png"/><Relationship Id="rId137" Type="http://schemas.openxmlformats.org/officeDocument/2006/relationships/image" Target="../media/image137.png"/><Relationship Id="rId158" Type="http://schemas.openxmlformats.org/officeDocument/2006/relationships/image" Target="../media/image158.png"/><Relationship Id="rId20" Type="http://schemas.openxmlformats.org/officeDocument/2006/relationships/image" Target="../media/image20.png"/><Relationship Id="rId41" Type="http://schemas.openxmlformats.org/officeDocument/2006/relationships/image" Target="../media/image41.png"/><Relationship Id="rId62" Type="http://schemas.openxmlformats.org/officeDocument/2006/relationships/image" Target="../media/image62.png"/><Relationship Id="rId83" Type="http://schemas.openxmlformats.org/officeDocument/2006/relationships/image" Target="../media/image83.png"/><Relationship Id="rId179" Type="http://schemas.openxmlformats.org/officeDocument/2006/relationships/image" Target="../media/image179.png"/><Relationship Id="rId190" Type="http://schemas.openxmlformats.org/officeDocument/2006/relationships/image" Target="../media/image190.png"/><Relationship Id="rId204" Type="http://schemas.openxmlformats.org/officeDocument/2006/relationships/image" Target="../media/image204.png"/><Relationship Id="rId225" Type="http://schemas.openxmlformats.org/officeDocument/2006/relationships/image" Target="../media/image225.gif"/></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4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 s="0">
    <v>65</v>
    <v>5</v>
  </rv>
  <rv s="0">
    <v>66</v>
    <v>5</v>
  </rv>
  <rv s="0">
    <v>67</v>
    <v>5</v>
  </rv>
  <rv s="0">
    <v>68</v>
    <v>5</v>
  </rv>
  <rv s="0">
    <v>69</v>
    <v>5</v>
  </rv>
  <rv s="0">
    <v>70</v>
    <v>5</v>
  </rv>
  <rv s="0">
    <v>71</v>
    <v>5</v>
  </rv>
  <rv s="0">
    <v>72</v>
    <v>5</v>
  </rv>
  <rv s="0">
    <v>73</v>
    <v>5</v>
  </rv>
  <rv s="0">
    <v>74</v>
    <v>5</v>
  </rv>
  <rv s="0">
    <v>75</v>
    <v>5</v>
  </rv>
  <rv s="0">
    <v>76</v>
    <v>5</v>
  </rv>
  <rv s="0">
    <v>77</v>
    <v>5</v>
  </rv>
  <rv s="0">
    <v>78</v>
    <v>5</v>
  </rv>
  <rv s="0">
    <v>79</v>
    <v>5</v>
  </rv>
  <rv s="0">
    <v>80</v>
    <v>5</v>
  </rv>
  <rv s="0">
    <v>81</v>
    <v>5</v>
  </rv>
  <rv s="0">
    <v>82</v>
    <v>5</v>
  </rv>
  <rv s="0">
    <v>83</v>
    <v>5</v>
  </rv>
  <rv s="0">
    <v>84</v>
    <v>5</v>
  </rv>
  <rv s="0">
    <v>85</v>
    <v>5</v>
  </rv>
  <rv s="0">
    <v>86</v>
    <v>5</v>
  </rv>
  <rv s="0">
    <v>87</v>
    <v>5</v>
  </rv>
  <rv s="0">
    <v>88</v>
    <v>5</v>
  </rv>
  <rv s="0">
    <v>89</v>
    <v>5</v>
  </rv>
  <rv s="0">
    <v>90</v>
    <v>5</v>
  </rv>
  <rv s="0">
    <v>91</v>
    <v>5</v>
  </rv>
  <rv s="0">
    <v>92</v>
    <v>5</v>
  </rv>
  <rv s="0">
    <v>93</v>
    <v>5</v>
  </rv>
  <rv s="0">
    <v>94</v>
    <v>5</v>
  </rv>
  <rv s="0">
    <v>95</v>
    <v>5</v>
  </rv>
  <rv s="0">
    <v>96</v>
    <v>5</v>
  </rv>
  <rv s="0">
    <v>97</v>
    <v>5</v>
  </rv>
  <rv s="0">
    <v>98</v>
    <v>5</v>
  </rv>
  <rv s="0">
    <v>99</v>
    <v>5</v>
  </rv>
  <rv s="0">
    <v>100</v>
    <v>5</v>
  </rv>
  <rv s="0">
    <v>101</v>
    <v>5</v>
  </rv>
  <rv s="0">
    <v>102</v>
    <v>5</v>
  </rv>
  <rv s="0">
    <v>103</v>
    <v>5</v>
  </rv>
  <rv s="0">
    <v>104</v>
    <v>5</v>
  </rv>
  <rv s="0">
    <v>105</v>
    <v>5</v>
  </rv>
  <rv s="0">
    <v>106</v>
    <v>5</v>
  </rv>
  <rv s="0">
    <v>107</v>
    <v>5</v>
  </rv>
  <rv s="0">
    <v>108</v>
    <v>5</v>
  </rv>
  <rv s="0">
    <v>109</v>
    <v>5</v>
  </rv>
  <rv s="0">
    <v>110</v>
    <v>5</v>
  </rv>
  <rv s="0">
    <v>111</v>
    <v>5</v>
  </rv>
  <rv s="0">
    <v>112</v>
    <v>5</v>
  </rv>
  <rv s="0">
    <v>113</v>
    <v>5</v>
  </rv>
  <rv s="0">
    <v>114</v>
    <v>5</v>
  </rv>
  <rv s="0">
    <v>115</v>
    <v>5</v>
  </rv>
  <rv s="0">
    <v>116</v>
    <v>5</v>
  </rv>
  <rv s="0">
    <v>117</v>
    <v>5</v>
  </rv>
  <rv s="0">
    <v>118</v>
    <v>5</v>
  </rv>
  <rv s="0">
    <v>119</v>
    <v>5</v>
  </rv>
  <rv s="0">
    <v>120</v>
    <v>5</v>
  </rv>
  <rv s="0">
    <v>121</v>
    <v>5</v>
  </rv>
  <rv s="0">
    <v>122</v>
    <v>5</v>
  </rv>
  <rv s="0">
    <v>123</v>
    <v>5</v>
  </rv>
  <rv s="0">
    <v>124</v>
    <v>5</v>
  </rv>
  <rv s="0">
    <v>125</v>
    <v>5</v>
  </rv>
  <rv s="0">
    <v>126</v>
    <v>5</v>
  </rv>
  <rv s="0">
    <v>127</v>
    <v>5</v>
  </rv>
  <rv s="0">
    <v>128</v>
    <v>5</v>
  </rv>
  <rv s="0">
    <v>129</v>
    <v>5</v>
  </rv>
  <rv s="0">
    <v>130</v>
    <v>5</v>
  </rv>
  <rv s="0">
    <v>131</v>
    <v>5</v>
  </rv>
  <rv s="0">
    <v>132</v>
    <v>5</v>
  </rv>
  <rv s="0">
    <v>133</v>
    <v>5</v>
  </rv>
  <rv s="0">
    <v>134</v>
    <v>5</v>
  </rv>
  <rv s="0">
    <v>135</v>
    <v>5</v>
  </rv>
  <rv s="0">
    <v>136</v>
    <v>5</v>
  </rv>
  <rv s="0">
    <v>137</v>
    <v>5</v>
  </rv>
  <rv s="0">
    <v>138</v>
    <v>5</v>
  </rv>
  <rv s="0">
    <v>139</v>
    <v>5</v>
  </rv>
  <rv s="0">
    <v>140</v>
    <v>5</v>
  </rv>
  <rv s="0">
    <v>141</v>
    <v>5</v>
  </rv>
  <rv s="0">
    <v>142</v>
    <v>5</v>
  </rv>
  <rv s="0">
    <v>143</v>
    <v>5</v>
  </rv>
  <rv s="0">
    <v>144</v>
    <v>5</v>
  </rv>
  <rv s="0">
    <v>145</v>
    <v>5</v>
  </rv>
  <rv s="0">
    <v>146</v>
    <v>5</v>
  </rv>
  <rv s="0">
    <v>147</v>
    <v>5</v>
  </rv>
  <rv s="0">
    <v>148</v>
    <v>5</v>
  </rv>
  <rv s="0">
    <v>149</v>
    <v>5</v>
  </rv>
  <rv s="0">
    <v>150</v>
    <v>5</v>
  </rv>
  <rv s="0">
    <v>151</v>
    <v>5</v>
  </rv>
  <rv s="0">
    <v>152</v>
    <v>5</v>
  </rv>
  <rv s="0">
    <v>153</v>
    <v>5</v>
  </rv>
  <rv s="0">
    <v>154</v>
    <v>5</v>
  </rv>
  <rv s="0">
    <v>155</v>
    <v>5</v>
  </rv>
  <rv s="0">
    <v>156</v>
    <v>5</v>
  </rv>
  <rv s="0">
    <v>157</v>
    <v>5</v>
  </rv>
  <rv s="0">
    <v>158</v>
    <v>5</v>
  </rv>
  <rv s="0">
    <v>159</v>
    <v>5</v>
  </rv>
  <rv s="0">
    <v>160</v>
    <v>5</v>
  </rv>
  <rv s="0">
    <v>161</v>
    <v>5</v>
  </rv>
  <rv s="0">
    <v>162</v>
    <v>5</v>
  </rv>
  <rv s="0">
    <v>163</v>
    <v>5</v>
  </rv>
  <rv s="0">
    <v>164</v>
    <v>5</v>
  </rv>
  <rv s="0">
    <v>165</v>
    <v>5</v>
  </rv>
  <rv s="0">
    <v>166</v>
    <v>5</v>
  </rv>
  <rv s="0">
    <v>167</v>
    <v>5</v>
  </rv>
  <rv s="0">
    <v>168</v>
    <v>5</v>
  </rv>
  <rv s="0">
    <v>169</v>
    <v>5</v>
  </rv>
  <rv s="0">
    <v>170</v>
    <v>5</v>
  </rv>
  <rv s="0">
    <v>171</v>
    <v>5</v>
  </rv>
  <rv s="0">
    <v>172</v>
    <v>5</v>
  </rv>
  <rv s="0">
    <v>173</v>
    <v>5</v>
  </rv>
  <rv s="0">
    <v>174</v>
    <v>5</v>
  </rv>
  <rv s="0">
    <v>175</v>
    <v>5</v>
  </rv>
  <rv s="0">
    <v>176</v>
    <v>5</v>
  </rv>
  <rv s="0">
    <v>177</v>
    <v>5</v>
  </rv>
  <rv s="0">
    <v>178</v>
    <v>5</v>
  </rv>
  <rv s="0">
    <v>179</v>
    <v>5</v>
  </rv>
  <rv s="0">
    <v>180</v>
    <v>5</v>
  </rv>
  <rv s="0">
    <v>181</v>
    <v>5</v>
  </rv>
  <rv s="0">
    <v>182</v>
    <v>5</v>
  </rv>
  <rv s="0">
    <v>183</v>
    <v>5</v>
  </rv>
  <rv s="0">
    <v>184</v>
    <v>5</v>
  </rv>
  <rv s="0">
    <v>185</v>
    <v>5</v>
  </rv>
  <rv s="0">
    <v>186</v>
    <v>5</v>
  </rv>
  <rv s="0">
    <v>187</v>
    <v>5</v>
  </rv>
  <rv s="0">
    <v>188</v>
    <v>5</v>
  </rv>
  <rv s="0">
    <v>189</v>
    <v>5</v>
  </rv>
  <rv s="0">
    <v>190</v>
    <v>5</v>
  </rv>
  <rv s="0">
    <v>191</v>
    <v>5</v>
  </rv>
  <rv s="0">
    <v>192</v>
    <v>5</v>
  </rv>
  <rv s="0">
    <v>193</v>
    <v>5</v>
  </rv>
  <rv s="0">
    <v>194</v>
    <v>5</v>
  </rv>
  <rv s="0">
    <v>195</v>
    <v>5</v>
  </rv>
  <rv s="0">
    <v>196</v>
    <v>5</v>
  </rv>
  <rv s="0">
    <v>197</v>
    <v>5</v>
  </rv>
  <rv s="0">
    <v>198</v>
    <v>5</v>
  </rv>
  <rv s="0">
    <v>199</v>
    <v>5</v>
  </rv>
  <rv s="0">
    <v>200</v>
    <v>5</v>
  </rv>
  <rv s="0">
    <v>201</v>
    <v>5</v>
  </rv>
  <rv s="0">
    <v>202</v>
    <v>5</v>
  </rv>
  <rv s="0">
    <v>203</v>
    <v>5</v>
  </rv>
  <rv s="0">
    <v>204</v>
    <v>5</v>
  </rv>
  <rv s="0">
    <v>205</v>
    <v>5</v>
  </rv>
  <rv s="0">
    <v>206</v>
    <v>5</v>
  </rv>
  <rv s="0">
    <v>207</v>
    <v>5</v>
  </rv>
  <rv s="0">
    <v>208</v>
    <v>5</v>
  </rv>
  <rv s="0">
    <v>209</v>
    <v>5</v>
  </rv>
  <rv s="0">
    <v>210</v>
    <v>5</v>
  </rv>
  <rv s="0">
    <v>211</v>
    <v>5</v>
  </rv>
  <rv s="0">
    <v>212</v>
    <v>5</v>
  </rv>
  <rv s="0">
    <v>213</v>
    <v>5</v>
  </rv>
  <rv s="0">
    <v>214</v>
    <v>5</v>
  </rv>
  <rv s="0">
    <v>215</v>
    <v>5</v>
  </rv>
  <rv s="0">
    <v>216</v>
    <v>5</v>
  </rv>
  <rv s="0">
    <v>217</v>
    <v>5</v>
  </rv>
  <rv s="0">
    <v>218</v>
    <v>5</v>
  </rv>
  <rv s="0">
    <v>219</v>
    <v>5</v>
  </rv>
  <rv s="0">
    <v>220</v>
    <v>5</v>
  </rv>
  <rv s="0">
    <v>221</v>
    <v>5</v>
  </rv>
  <rv s="0">
    <v>222</v>
    <v>5</v>
  </rv>
  <rv s="0">
    <v>223</v>
    <v>5</v>
  </rv>
  <rv s="0">
    <v>224</v>
    <v>5</v>
  </rv>
  <rv s="0">
    <v>225</v>
    <v>5</v>
  </rv>
  <rv s="0">
    <v>226</v>
    <v>5</v>
  </rv>
  <rv s="0">
    <v>227</v>
    <v>5</v>
  </rv>
  <rv s="0">
    <v>228</v>
    <v>5</v>
  </rv>
  <rv s="0">
    <v>229</v>
    <v>5</v>
  </rv>
  <rv s="0">
    <v>230</v>
    <v>5</v>
  </rv>
  <rv s="0">
    <v>231</v>
    <v>5</v>
  </rv>
  <rv s="0">
    <v>232</v>
    <v>5</v>
  </rv>
  <rv s="0">
    <v>233</v>
    <v>5</v>
  </rv>
  <rv s="0">
    <v>234</v>
    <v>5</v>
  </rv>
  <rv s="0">
    <v>235</v>
    <v>5</v>
  </rv>
  <rv s="0">
    <v>236</v>
    <v>5</v>
  </rv>
  <rv s="0">
    <v>237</v>
    <v>5</v>
  </rv>
  <rv s="0">
    <v>238</v>
    <v>5</v>
  </rv>
  <rv s="0">
    <v>239</v>
    <v>5</v>
  </rv>
  <rv s="0">
    <v>240</v>
    <v>5</v>
  </rv>
  <rv s="0">
    <v>241</v>
    <v>5</v>
  </rv>
  <rv s="0">
    <v>242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el r:id="rId76"/>
  <rel r:id="rId77"/>
  <rel r:id="rId78"/>
  <rel r:id="rId79"/>
  <rel r:id="rId80"/>
  <rel r:id="rId81"/>
  <rel r:id="rId82"/>
  <rel r:id="rId83"/>
  <rel r:id="rId84"/>
  <rel r:id="rId85"/>
  <rel r:id="rId86"/>
  <rel r:id="rId87"/>
  <rel r:id="rId88"/>
  <rel r:id="rId89"/>
  <rel r:id="rId90"/>
  <rel r:id="rId91"/>
  <rel r:id="rId92"/>
  <rel r:id="rId93"/>
  <rel r:id="rId94"/>
  <rel r:id="rId95"/>
  <rel r:id="rId96"/>
  <rel r:id="rId97"/>
  <rel r:id="rId98"/>
  <rel r:id="rId99"/>
  <rel r:id="rId100"/>
  <rel r:id="rId101"/>
  <rel r:id="rId102"/>
  <rel r:id="rId103"/>
  <rel r:id="rId104"/>
  <rel r:id="rId105"/>
  <rel r:id="rId106"/>
  <rel r:id="rId107"/>
  <rel r:id="rId108"/>
  <rel r:id="rId109"/>
  <rel r:id="rId110"/>
  <rel r:id="rId111"/>
  <rel r:id="rId112"/>
  <rel r:id="rId113"/>
  <rel r:id="rId114"/>
  <rel r:id="rId115"/>
  <rel r:id="rId116"/>
  <rel r:id="rId117"/>
  <rel r:id="rId118"/>
  <rel r:id="rId119"/>
  <rel r:id="rId120"/>
  <rel r:id="rId121"/>
  <rel r:id="rId122"/>
  <rel r:id="rId123"/>
  <rel r:id="rId124"/>
  <rel r:id="rId125"/>
  <rel r:id="rId126"/>
  <rel r:id="rId127"/>
  <rel r:id="rId128"/>
  <rel r:id="rId129"/>
  <rel r:id="rId130"/>
  <rel r:id="rId131"/>
  <rel r:id="rId132"/>
  <rel r:id="rId133"/>
  <rel r:id="rId134"/>
  <rel r:id="rId135"/>
  <rel r:id="rId136"/>
  <rel r:id="rId137"/>
  <rel r:id="rId138"/>
  <rel r:id="rId139"/>
  <rel r:id="rId140"/>
  <rel r:id="rId141"/>
  <rel r:id="rId142"/>
  <rel r:id="rId143"/>
  <rel r:id="rId144"/>
  <rel r:id="rId145"/>
  <rel r:id="rId146"/>
  <rel r:id="rId147"/>
  <rel r:id="rId148"/>
  <rel r:id="rId149"/>
  <rel r:id="rId150"/>
  <rel r:id="rId151"/>
  <rel r:id="rId152"/>
  <rel r:id="rId153"/>
  <rel r:id="rId154"/>
  <rel r:id="rId155"/>
  <rel r:id="rId156"/>
  <rel r:id="rId157"/>
  <rel r:id="rId158"/>
  <rel r:id="rId159"/>
  <rel r:id="rId160"/>
  <rel r:id="rId161"/>
  <rel r:id="rId162"/>
  <rel r:id="rId163"/>
  <rel r:id="rId164"/>
  <rel r:id="rId165"/>
  <rel r:id="rId166"/>
  <rel r:id="rId167"/>
  <rel r:id="rId168"/>
  <rel r:id="rId169"/>
  <rel r:id="rId170"/>
  <rel r:id="rId171"/>
  <rel r:id="rId172"/>
  <rel r:id="rId173"/>
  <rel r:id="rId174"/>
  <rel r:id="rId175"/>
  <rel r:id="rId176"/>
  <rel r:id="rId177"/>
  <rel r:id="rId178"/>
  <rel r:id="rId179"/>
  <rel r:id="rId180"/>
  <rel r:id="rId181"/>
  <rel r:id="rId182"/>
  <rel r:id="rId183"/>
  <rel r:id="rId184"/>
  <rel r:id="rId185"/>
  <rel r:id="rId186"/>
  <rel r:id="rId187"/>
  <rel r:id="rId188"/>
  <rel r:id="rId189"/>
  <rel r:id="rId190"/>
  <rel r:id="rId191"/>
  <rel r:id="rId192"/>
  <rel r:id="rId193"/>
  <rel r:id="rId194"/>
  <rel r:id="rId195"/>
  <rel r:id="rId196"/>
  <rel r:id="rId197"/>
  <rel r:id="rId198"/>
  <rel r:id="rId199"/>
  <rel r:id="rId200"/>
  <rel r:id="rId201"/>
  <rel r:id="rId202"/>
  <rel r:id="rId203"/>
  <rel r:id="rId204"/>
  <rel r:id="rId205"/>
  <rel r:id="rId206"/>
  <rel r:id="rId207"/>
  <rel r:id="rId208"/>
  <rel r:id="rId209"/>
  <rel r:id="rId210"/>
  <rel r:id="rId211"/>
  <rel r:id="rId212"/>
  <rel r:id="rId213"/>
  <rel r:id="rId214"/>
  <rel r:id="rId215"/>
  <rel r:id="rId216"/>
  <rel r:id="rId217"/>
  <rel r:id="rId218"/>
  <rel r:id="rId219"/>
  <rel r:id="rId220"/>
  <rel r:id="rId221"/>
  <rel r:id="rId222"/>
  <rel r:id="rId223"/>
  <rel r:id="rId224"/>
  <rel r:id="rId225"/>
  <rel r:id="rId226"/>
  <rel r:id="rId227"/>
  <rel r:id="rId228"/>
  <rel r:id="rId229"/>
  <rel r:id="rId230"/>
  <rel r:id="rId231"/>
  <rel r:id="rId232"/>
  <rel r:id="rId233"/>
  <rel r:id="rId234"/>
  <rel r:id="rId235"/>
  <rel r:id="rId236"/>
  <rel r:id="rId237"/>
  <rel r:id="rId238"/>
  <rel r:id="rId239"/>
  <rel r:id="rId240"/>
  <rel r:id="rId241"/>
  <rel r:id="rId242"/>
  <rel r:id="rId243"/>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crwflags.com/fotw/flags/cl-01.html" TargetMode="External"/><Relationship Id="rId21" Type="http://schemas.openxmlformats.org/officeDocument/2006/relationships/hyperlink" Target="https://fbref.com/en/country/SOL/Solomon-Islands-Football" TargetMode="External"/><Relationship Id="rId42" Type="http://schemas.openxmlformats.org/officeDocument/2006/relationships/hyperlink" Target="https://upload.wikimedia.org/wikipedia/commons/thumb/b/bb/Bandeira_da_Para%C3%ADba.svg/640px-Bandeira_da_Para%C3%ADba.svg.png" TargetMode="External"/><Relationship Id="rId63" Type="http://schemas.openxmlformats.org/officeDocument/2006/relationships/hyperlink" Target="https://upload.wikimedia.org/wikipedia/commons/thumb/8/88/Bandeira_de_Alagoas.svg/2560px-Bandeira_de_Alagoas.svg.png" TargetMode="External"/><Relationship Id="rId84" Type="http://schemas.openxmlformats.org/officeDocument/2006/relationships/hyperlink" Target="https://upload.wikimedia.org/wikipedia/commons/thumb/f/fa/Bandeira_de_Rond%C3%B4nia.svg/2560px-Bandeira_de_Rond%C3%B4nia.svg.png" TargetMode="External"/><Relationship Id="rId138" Type="http://schemas.openxmlformats.org/officeDocument/2006/relationships/hyperlink" Target="https://upload.wikimedia.org/wikipedia/commons/thumb/f/ff/Flag_of_the_Treinta_y_Tres.svg/2560px-Flag_of_the_Treinta_y_Tres.svg.png" TargetMode="External"/><Relationship Id="rId107" Type="http://schemas.openxmlformats.org/officeDocument/2006/relationships/hyperlink" Target="https://upload.wikimedia.org/wikipedia/commons/thumb/6/63/Bandeira_do_Rio_Grande_do_Sul.svg/2560px-Bandeira_do_Rio_Grande_do_Sul.svg.png" TargetMode="External"/><Relationship Id="rId11" Type="http://schemas.openxmlformats.org/officeDocument/2006/relationships/hyperlink" Target="https://fbref.com/en/country/NCL/New-Caledonia-Football" TargetMode="External"/><Relationship Id="rId32" Type="http://schemas.openxmlformats.org/officeDocument/2006/relationships/hyperlink" Target="https://fbref.com/en/country/BOL/Bolivia-Football" TargetMode="External"/><Relationship Id="rId37" Type="http://schemas.openxmlformats.org/officeDocument/2006/relationships/hyperlink" Target="https://upload.wikimedia.org/wikipedia/commons/thumb/4/4c/Bandeira_do_Acre.svg/2560px-Bandeira_do_Acre.svg.png" TargetMode="External"/><Relationship Id="rId53" Type="http://schemas.openxmlformats.org/officeDocument/2006/relationships/hyperlink" Target="https://upload.wikimedia.org/wikipedia/commons/thumb/2/2b/Bandeira_do_estado_de_S%C3%A3o_Paulo.svg/640px-Bandeira_do_estado_de_S%C3%A3o_Paulo.svg.png" TargetMode="External"/><Relationship Id="rId58" Type="http://schemas.openxmlformats.org/officeDocument/2006/relationships/hyperlink" Target="https://upload.wikimedia.org/wikipedia/commons/thumb/0/0b/Bandeira_de_Mato_Grosso.svg/2560px-Bandeira_de_Mato_Grosso.svg.png" TargetMode="External"/><Relationship Id="rId74" Type="http://schemas.openxmlformats.org/officeDocument/2006/relationships/hyperlink" Target="https://upload.wikimedia.org/wikipedia/commons/thumb/2/2e/Bandeira_do_Cear%C3%A1.svg/2560px-Bandeira_do_Cear%C3%A1.svg.png" TargetMode="External"/><Relationship Id="rId79" Type="http://schemas.openxmlformats.org/officeDocument/2006/relationships/hyperlink" Target="https://upload.wikimedia.org/wikipedia/commons/thumb/f/ff/Bandeira_do_Tocantins.svg/640px-Bandeira_do_Tocantins.svg.png" TargetMode="External"/><Relationship Id="rId102" Type="http://schemas.openxmlformats.org/officeDocument/2006/relationships/hyperlink" Target="https://upload.wikimedia.org/wikipedia/commons/thumb/3/3c/Bandeira_do_Distrito_Federal_%28Brasil%29.svg/2560px-Bandeira_do_Distrito_Federal_%28Brasil%29.svg.png" TargetMode="External"/><Relationship Id="rId123" Type="http://schemas.openxmlformats.org/officeDocument/2006/relationships/hyperlink" Target="https://upload.wikimedia.org/wikipedia/en/thumb/2/2f/Flag_of_Andaluc%C3%ADa_%28Col%C3%B3mbia%29.svg/640px-Flag_of_Andaluc%C3%ADa_%28Col%C3%B3mbia%29.svg.png" TargetMode="External"/><Relationship Id="rId128" Type="http://schemas.openxmlformats.org/officeDocument/2006/relationships/hyperlink" Target="https://upload.wikimedia.org/wikipedia/commons/thumb/9/99/Flag_of_Guyana.svg/2560px-Flag_of_Guyana.svg.png" TargetMode="External"/><Relationship Id="rId144" Type="http://schemas.openxmlformats.org/officeDocument/2006/relationships/ctrlProp" Target="../ctrlProps/ctrlProp1.xml"/><Relationship Id="rId5" Type="http://schemas.openxmlformats.org/officeDocument/2006/relationships/hyperlink" Target="https://en.wikipedia.org/wiki/Principality_of_Snake_Hill" TargetMode="External"/><Relationship Id="rId90" Type="http://schemas.openxmlformats.org/officeDocument/2006/relationships/hyperlink" Target="https://upload.wikimedia.org/wikipedia/commons/thumb/5/59/Bandeira_de_Pernambuco.svg/2560px-Bandeira_de_Pernambuco.svg.png" TargetMode="External"/><Relationship Id="rId95" Type="http://schemas.openxmlformats.org/officeDocument/2006/relationships/hyperlink" Target="https://en.wikipedia.org/wiki/Flag_of_Par&#225;" TargetMode="External"/><Relationship Id="rId22" Type="http://schemas.openxmlformats.org/officeDocument/2006/relationships/hyperlink" Target="https://fbref.com/en/country/SAM/Samoa-Football" TargetMode="External"/><Relationship Id="rId27" Type="http://schemas.openxmlformats.org/officeDocument/2006/relationships/hyperlink" Target="https://upload.wikimedia.org/wikipedia/commons/thumb/5/5c/Flag_of_Funafuti.svg/648px-Flag_of_Funafuti.svg.png" TargetMode="External"/><Relationship Id="rId43" Type="http://schemas.openxmlformats.org/officeDocument/2006/relationships/hyperlink" Target="https://en.wikipedia.org/wiki/Flag_of_Maranh&#227;o" TargetMode="External"/><Relationship Id="rId48" Type="http://schemas.openxmlformats.org/officeDocument/2006/relationships/hyperlink" Target="https://upload.wikimedia.org/wikipedia/commons/thumb/b/be/Flag_of_Goi%C3%A1s.svg/640px-Flag_of_Goi%C3%A1s.svg.png" TargetMode="External"/><Relationship Id="rId64" Type="http://schemas.openxmlformats.org/officeDocument/2006/relationships/hyperlink" Target="https://upload.wikimedia.org/wikipedia/commons/thumb/8/88/Bandeira_de_Alagoas.svg/640px-Bandeira_de_Alagoas.svg.png" TargetMode="External"/><Relationship Id="rId69" Type="http://schemas.openxmlformats.org/officeDocument/2006/relationships/hyperlink" Target="https://upload.wikimedia.org/wikipedia/commons/thumb/6/6b/Bandeira_do_Amazonas.svg/2560px-Bandeira_do_Amazonas.svg.png" TargetMode="External"/><Relationship Id="rId113" Type="http://schemas.openxmlformats.org/officeDocument/2006/relationships/hyperlink" Target="https://en.wikipedia.org/wiki/Flag_of_Mato_Grosso_do_Sul" TargetMode="External"/><Relationship Id="rId118" Type="http://schemas.openxmlformats.org/officeDocument/2006/relationships/hyperlink" Target="https://www.crwflags.com/fotw/flags/cl-03.html" TargetMode="External"/><Relationship Id="rId134" Type="http://schemas.openxmlformats.org/officeDocument/2006/relationships/hyperlink" Target="https://upload.wikimedia.org/wikipedia/commons/thumb/f/f1/Flag_of_Paraguay_%28reverse%29.svg/2560px-Flag_of_Paraguay_%28reverse%29.svg.png" TargetMode="External"/><Relationship Id="rId139" Type="http://schemas.openxmlformats.org/officeDocument/2006/relationships/hyperlink" Target="https://fbref.com/en/country/VEN/Venezuela-Football" TargetMode="External"/><Relationship Id="rId80" Type="http://schemas.openxmlformats.org/officeDocument/2006/relationships/hyperlink" Target="https://en.wikipedia.org/wiki/Flag_of_Roraima" TargetMode="External"/><Relationship Id="rId85" Type="http://schemas.openxmlformats.org/officeDocument/2006/relationships/hyperlink" Target="https://upload.wikimedia.org/wikipedia/commons/thumb/f/fa/Bandeira_de_Rond%C3%B4nia.svg/640px-Bandeira_de_Rond%C3%B4nia.svg.png" TargetMode="External"/><Relationship Id="rId12" Type="http://schemas.openxmlformats.org/officeDocument/2006/relationships/hyperlink" Target="https://en.wikipedia.org/wiki/Flag_of_Niue" TargetMode="External"/><Relationship Id="rId17" Type="http://schemas.openxmlformats.org/officeDocument/2006/relationships/hyperlink" Target="https://i.ibb.co/MSJbjXV/Ducie-Island.png" TargetMode="External"/><Relationship Id="rId33" Type="http://schemas.openxmlformats.org/officeDocument/2006/relationships/hyperlink" Target="https://en.wikipedia.org/wiki/Flag_of_Bolivia" TargetMode="External"/><Relationship Id="rId38" Type="http://schemas.openxmlformats.org/officeDocument/2006/relationships/hyperlink" Target="https://en.wikipedia.org/wiki/Flag_of_Minas_Gerais" TargetMode="External"/><Relationship Id="rId59" Type="http://schemas.openxmlformats.org/officeDocument/2006/relationships/hyperlink" Target="https://upload.wikimedia.org/wikipedia/commons/thumb/0/0b/Bandeira_de_Mato_Grosso.svg/640px-Bandeira_de_Mato_Grosso.svg.png" TargetMode="External"/><Relationship Id="rId103" Type="http://schemas.openxmlformats.org/officeDocument/2006/relationships/hyperlink" Target="https://upload.wikimedia.org/wikipedia/commons/thumb/3/3c/Bandeira_do_Distrito_Federal_%28Brasil%29.svg/640px-Bandeira_do_Distrito_Federal_%28Brasil%29.svg.png" TargetMode="External"/><Relationship Id="rId108" Type="http://schemas.openxmlformats.org/officeDocument/2006/relationships/hyperlink" Target="https://upload.wikimedia.org/wikipedia/commons/thumb/6/63/Bandeira_do_Rio_Grande_do_Sul.svg/640px-Bandeira_do_Rio_Grande_do_Sul.svg.png" TargetMode="External"/><Relationship Id="rId124" Type="http://schemas.openxmlformats.org/officeDocument/2006/relationships/hyperlink" Target="https://fbref.com/en/country/ECU/Ecuador-Football" TargetMode="External"/><Relationship Id="rId129" Type="http://schemas.openxmlformats.org/officeDocument/2006/relationships/hyperlink" Target="https://fbref.com/en/country/GUY/Guyana-Football" TargetMode="External"/><Relationship Id="rId54" Type="http://schemas.openxmlformats.org/officeDocument/2006/relationships/hyperlink" Target="https://en.wikipedia.org/wiki/Sergipe" TargetMode="External"/><Relationship Id="rId70" Type="http://schemas.openxmlformats.org/officeDocument/2006/relationships/hyperlink" Target="https://upload.wikimedia.org/wikipedia/commons/thumb/6/6b/Bandeira_do_Amazonas.svg/640px-Bandeira_do_Amazonas.svg.png" TargetMode="External"/><Relationship Id="rId75" Type="http://schemas.openxmlformats.org/officeDocument/2006/relationships/hyperlink" Target="https://upload.wikimedia.org/wikipedia/commons/thumb/2/2e/Bandeira_do_Cear%C3%A1.svg/640px-Bandeira_do_Cear%C3%A1.svg.png" TargetMode="External"/><Relationship Id="rId91" Type="http://schemas.openxmlformats.org/officeDocument/2006/relationships/hyperlink" Target="https://upload.wikimedia.org/wikipedia/commons/thumb/5/59/Bandeira_de_Pernambuco.svg/640px-Bandeira_de_Pernambuco.svg.png" TargetMode="External"/><Relationship Id="rId96" Type="http://schemas.openxmlformats.org/officeDocument/2006/relationships/hyperlink" Target="https://upload.wikimedia.org/wikipedia/commons/4/44/Bandeira_do_par%C3%A1.png" TargetMode="External"/><Relationship Id="rId140" Type="http://schemas.openxmlformats.org/officeDocument/2006/relationships/hyperlink" Target="https://upload.wikimedia.org/wikipedia/commons/thumb/0/06/Flag_of_Venezuela.svg/2560px-Flag_of_Venezuela.svg.png" TargetMode="External"/><Relationship Id="rId1" Type="http://schemas.openxmlformats.org/officeDocument/2006/relationships/hyperlink" Target="https://upload.wikimedia.org/wikipedia/commons/thumb/8/87/Flag_of_American_Samoa.svg/1200px-Flag_of_American_Samoa.svg.png" TargetMode="External"/><Relationship Id="rId6" Type="http://schemas.openxmlformats.org/officeDocument/2006/relationships/hyperlink" Target="https://upload.wikimedia.org/wikipedia/commons/thumb/f/f0/Flag_of_the_Principality_of_Snake_Hill.svg/2560px-Flag_of_the_Principality_of_Snake_Hill.svg.png" TargetMode="External"/><Relationship Id="rId23" Type="http://schemas.openxmlformats.org/officeDocument/2006/relationships/hyperlink" Target="https://upload.wikimedia.org/wikipedia/commons/thumb/3/31/Flag_of_Samoa.svg/2560px-Flag_of_Samoa.svg.png" TargetMode="External"/><Relationship Id="rId28" Type="http://schemas.openxmlformats.org/officeDocument/2006/relationships/hyperlink" Target="https://upload.wikimedia.org/wikipedia/commons/thumb/3/38/Flag_of_Tuvalu.svg/2560px-Flag_of_Tuvalu.svg.png" TargetMode="External"/><Relationship Id="rId49" Type="http://schemas.openxmlformats.org/officeDocument/2006/relationships/hyperlink" Target="https://upload.wikimedia.org/wikipedia/commons/thumb/3/33/Bandeira_do_Piau%C3%AD.svg/2560px-Bandeira_do_Piau%C3%AD.svg.png" TargetMode="External"/><Relationship Id="rId114" Type="http://schemas.openxmlformats.org/officeDocument/2006/relationships/hyperlink" Target="https://fbref.com/en/country/CHI/Chile-Football" TargetMode="External"/><Relationship Id="rId119" Type="http://schemas.openxmlformats.org/officeDocument/2006/relationships/hyperlink" Target="https://fbref.com/en/country/COL/Colombia-Football" TargetMode="External"/><Relationship Id="rId44" Type="http://schemas.openxmlformats.org/officeDocument/2006/relationships/hyperlink" Target="https://upload.wikimedia.org/wikipedia/commons/thumb/4/45/Bandeira_do_Maranh%C3%A3o.svg/2560px-Bandeira_do_Maranh%C3%A3o.svg.png" TargetMode="External"/><Relationship Id="rId60" Type="http://schemas.openxmlformats.org/officeDocument/2006/relationships/hyperlink" Target="https://upload.wikimedia.org/wikipedia/commons/thumb/6/64/Bandeira_de_Mato_Grosso_do_Sul.svg/2560px-Bandeira_de_Mato_Grosso_do_Sul.svg.png" TargetMode="External"/><Relationship Id="rId65" Type="http://schemas.openxmlformats.org/officeDocument/2006/relationships/hyperlink" Target="https://en.wikipedia.org/wiki/Flag_of_Amap&#225;" TargetMode="External"/><Relationship Id="rId81" Type="http://schemas.openxmlformats.org/officeDocument/2006/relationships/hyperlink" Target="https://upload.wikimedia.org/wikipedia/commons/thumb/9/98/Bandeira_de_Roraima.svg/2560px-Bandeira_de_Roraima.svg.png" TargetMode="External"/><Relationship Id="rId86" Type="http://schemas.openxmlformats.org/officeDocument/2006/relationships/hyperlink" Target="https://en.wikipedia.org/wiki/Flag_of_Rio_Grande_do_Norte" TargetMode="External"/><Relationship Id="rId130" Type="http://schemas.openxmlformats.org/officeDocument/2006/relationships/hyperlink" Target="https://en.wikipedia.org/wiki/Cuyuni-Mazaruni" TargetMode="External"/><Relationship Id="rId135" Type="http://schemas.openxmlformats.org/officeDocument/2006/relationships/hyperlink" Target="https://fbref.com/en/country/SUR/Suriname-Football" TargetMode="External"/><Relationship Id="rId13" Type="http://schemas.openxmlformats.org/officeDocument/2006/relationships/hyperlink" Target="https://fbref.com/en/country/NZL/New-Zealand-Football" TargetMode="External"/><Relationship Id="rId18" Type="http://schemas.openxmlformats.org/officeDocument/2006/relationships/hyperlink" Target="https://fbref.com/en/country/TAH/Tahiti-Football" TargetMode="External"/><Relationship Id="rId39" Type="http://schemas.openxmlformats.org/officeDocument/2006/relationships/hyperlink" Target="https://upload.wikimedia.org/wikipedia/commons/thumb/f/f4/Bandeira_de_Minas_Gerais.svg/2560px-Bandeira_de_Minas_Gerais.svg.png" TargetMode="External"/><Relationship Id="rId109" Type="http://schemas.openxmlformats.org/officeDocument/2006/relationships/hyperlink" Target="https://pt.wikipedia.org/wiki/Bandeira_do_Rio_Grande_do_Sul" TargetMode="External"/><Relationship Id="rId34" Type="http://schemas.openxmlformats.org/officeDocument/2006/relationships/hyperlink" Target="https://fbref.com/en/country/BRA/Brazil-Football" TargetMode="External"/><Relationship Id="rId50" Type="http://schemas.openxmlformats.org/officeDocument/2006/relationships/hyperlink" Target="https://upload.wikimedia.org/wikipedia/commons/thumb/3/33/Bandeira_do_Piau%C3%AD.svg/640px-Bandeira_do_Piau%C3%AD.svg.png" TargetMode="External"/><Relationship Id="rId55" Type="http://schemas.openxmlformats.org/officeDocument/2006/relationships/hyperlink" Target="https://upload.wikimedia.org/wikipedia/commons/thumb/b/be/Bandeira_de_Sergipe.svg/2560px-Bandeira_de_Sergipe.svg.png" TargetMode="External"/><Relationship Id="rId76" Type="http://schemas.openxmlformats.org/officeDocument/2006/relationships/hyperlink" Target="https://en.wikipedia.org/wiki/Flag_of_Cear&#225;" TargetMode="External"/><Relationship Id="rId97" Type="http://schemas.openxmlformats.org/officeDocument/2006/relationships/hyperlink" Target="https://upload.wikimedia.org/wikipedia/commons/thumb/4/44/Bandeira_do_par%C3%A1.png/640px-Bandeira_do_par%C3%A1.png" TargetMode="External"/><Relationship Id="rId104" Type="http://schemas.openxmlformats.org/officeDocument/2006/relationships/hyperlink" Target="https://upload.wikimedia.org/wikipedia/commons/thumb/7/73/Bandeira_do_estado_do_Rio_de_Janeiro.svg/2560px-Bandeira_do_estado_do_Rio_de_Janeiro.svg.png" TargetMode="External"/><Relationship Id="rId120" Type="http://schemas.openxmlformats.org/officeDocument/2006/relationships/hyperlink" Target="https://fbref.com/en/country/SCO/Scotland-Football" TargetMode="External"/><Relationship Id="rId125" Type="http://schemas.openxmlformats.org/officeDocument/2006/relationships/hyperlink" Target="https://upload.wikimedia.org/wikipedia/commons/thumb/e/e8/Flag_of_Ecuador.svg/2560px-Flag_of_Ecuador.svg.png" TargetMode="External"/><Relationship Id="rId141" Type="http://schemas.openxmlformats.org/officeDocument/2006/relationships/printerSettings" Target="../printerSettings/printerSettings1.bin"/><Relationship Id="rId7" Type="http://schemas.openxmlformats.org/officeDocument/2006/relationships/hyperlink" Target="https://fbref.com/en/country/COK/Cook-Islands-Football" TargetMode="External"/><Relationship Id="rId71" Type="http://schemas.openxmlformats.org/officeDocument/2006/relationships/hyperlink" Target="https://upload.wikimedia.org/wikipedia/commons/thumb/2/28/Bandeira_da_Bahia.svg/2560px-Bandeira_da_Bahia.svg.png" TargetMode="External"/><Relationship Id="rId92" Type="http://schemas.openxmlformats.org/officeDocument/2006/relationships/hyperlink" Target="https://en.wikipedia.org/wiki/Flag_of_Paran&#225;_(state)" TargetMode="External"/><Relationship Id="rId2" Type="http://schemas.openxmlformats.org/officeDocument/2006/relationships/hyperlink" Target="https://en.wikipedia.org/wiki/Flag_of_American_Samoa" TargetMode="External"/><Relationship Id="rId29" Type="http://schemas.openxmlformats.org/officeDocument/2006/relationships/hyperlink" Target="https://fbref.com/en/country/VAN/Vanuatu-Football" TargetMode="External"/><Relationship Id="rId24" Type="http://schemas.openxmlformats.org/officeDocument/2006/relationships/hyperlink" Target="https://fbref.com/en/country/TGA/Tonga-Football" TargetMode="External"/><Relationship Id="rId40" Type="http://schemas.openxmlformats.org/officeDocument/2006/relationships/hyperlink" Target="https://en.wikipedia.org/wiki/Para&#237;ba" TargetMode="External"/><Relationship Id="rId45" Type="http://schemas.openxmlformats.org/officeDocument/2006/relationships/hyperlink" Target="https://upload.wikimedia.org/wikipedia/commons/thumb/4/45/Bandeira_do_Maranh%C3%A3o.svg/640px-Bandeira_do_Maranh%C3%A3o.svg.png" TargetMode="External"/><Relationship Id="rId66" Type="http://schemas.openxmlformats.org/officeDocument/2006/relationships/hyperlink" Target="https://upload.wikimedia.org/wikipedia/commons/thumb/0/0c/Bandeira_do_Amap%C3%A1.svg/2560px-Bandeira_do_Amap%C3%A1.svg.png" TargetMode="External"/><Relationship Id="rId87" Type="http://schemas.openxmlformats.org/officeDocument/2006/relationships/hyperlink" Target="https://upload.wikimedia.org/wikipedia/commons/thumb/3/30/Bandeira_do_Rio_Grande_do_Norte.svg/2560px-Bandeira_do_Rio_Grande_do_Norte.svg.png" TargetMode="External"/><Relationship Id="rId110" Type="http://schemas.openxmlformats.org/officeDocument/2006/relationships/hyperlink" Target="https://vexillology.fandom.com/wiki/Santa_Catarina" TargetMode="External"/><Relationship Id="rId115" Type="http://schemas.openxmlformats.org/officeDocument/2006/relationships/hyperlink" Target="https://www.crwflags.com/fotw/images/c/cl-07a.gif" TargetMode="External"/><Relationship Id="rId131" Type="http://schemas.openxmlformats.org/officeDocument/2006/relationships/hyperlink" Target="https://fbref.com/en/country/PER/Peru-Football" TargetMode="External"/><Relationship Id="rId136" Type="http://schemas.openxmlformats.org/officeDocument/2006/relationships/hyperlink" Target="https://fbref.com/en/country/URU/Uruguay-Football" TargetMode="External"/><Relationship Id="rId61" Type="http://schemas.openxmlformats.org/officeDocument/2006/relationships/hyperlink" Target="https://upload.wikimedia.org/wikipedia/commons/thumb/6/64/Bandeira_de_Mato_Grosso_do_Sul.svg/640px-Bandeira_de_Mato_Grosso_do_Sul.svg.png" TargetMode="External"/><Relationship Id="rId82" Type="http://schemas.openxmlformats.org/officeDocument/2006/relationships/hyperlink" Target="https://upload.wikimedia.org/wikipedia/commons/thumb/9/98/Bandeira_de_Roraima.svg/640px-Bandeira_de_Roraima.svg.png" TargetMode="External"/><Relationship Id="rId19" Type="http://schemas.openxmlformats.org/officeDocument/2006/relationships/hyperlink" Target="https://upload.wikimedia.org/wikipedia/commons/thumb/d/db/Flag_of_French_Polynesia.svg/2560px-Flag_of_French_Polynesia.svg.png" TargetMode="External"/><Relationship Id="rId14" Type="http://schemas.openxmlformats.org/officeDocument/2006/relationships/hyperlink" Target="https://upload.wikimedia.org/wikipedia/commons/thumb/8/8e/Flag_of_Tokelau.svg/2560px-Flag_of_Tokelau.svg.png" TargetMode="External"/><Relationship Id="rId30" Type="http://schemas.openxmlformats.org/officeDocument/2006/relationships/hyperlink" Target="https://fbref.com/en/country/ARG/Argentina-Football" TargetMode="External"/><Relationship Id="rId35" Type="http://schemas.openxmlformats.org/officeDocument/2006/relationships/hyperlink" Target="https://upload.wikimedia.org/wikipedia/en/thumb/0/05/Flag_of_Brazil.svg/2560px-Flag_of_Brazil.svg.png" TargetMode="External"/><Relationship Id="rId56" Type="http://schemas.openxmlformats.org/officeDocument/2006/relationships/hyperlink" Target="https://upload.wikimedia.org/wikipedia/commons/thumb/b/be/Bandeira_de_Sergipe.svg/640px-Bandeira_de_Sergipe.svg.png" TargetMode="External"/><Relationship Id="rId77" Type="http://schemas.openxmlformats.org/officeDocument/2006/relationships/hyperlink" Target="https://en.wikipedia.org/wiki/Flag_of_Tocantins" TargetMode="External"/><Relationship Id="rId100" Type="http://schemas.openxmlformats.org/officeDocument/2006/relationships/hyperlink" Target="https://upload.wikimedia.org/wikipedia/commons/thumb/4/43/Bandeira_do_Esp%C3%ADrito_Santo.svg/640px-Bandeira_do_Esp%C3%ADrito_Santo.svg.png" TargetMode="External"/><Relationship Id="rId105" Type="http://schemas.openxmlformats.org/officeDocument/2006/relationships/hyperlink" Target="https://upload.wikimedia.org/wikipedia/commons/thumb/7/73/Bandeira_do_estado_do_Rio_de_Janeiro.svg/640px-Bandeira_do_estado_do_Rio_de_Janeiro.svg.png" TargetMode="External"/><Relationship Id="rId126" Type="http://schemas.openxmlformats.org/officeDocument/2006/relationships/hyperlink" Target="https://upload.wikimedia.org/wikipedia/commons/thumb/8/83/Flag_of_the_Falkland_Islands.svg/383px-Flag_of_the_Falkland_Islands.svg.png" TargetMode="External"/><Relationship Id="rId8" Type="http://schemas.openxmlformats.org/officeDocument/2006/relationships/hyperlink" Target="https://fbref.com/en/country/FIJ/Fiji-Football" TargetMode="External"/><Relationship Id="rId51" Type="http://schemas.openxmlformats.org/officeDocument/2006/relationships/hyperlink" Target="https://en.wikipedia.org/wiki/Flag_of_S&#227;o_Paulo_(state)" TargetMode="External"/><Relationship Id="rId72" Type="http://schemas.openxmlformats.org/officeDocument/2006/relationships/hyperlink" Target="https://upload.wikimedia.org/wikipedia/commons/thumb/2/28/Bandeira_da_Bahia.svg/640px-Bandeira_da_Bahia.svg.png" TargetMode="External"/><Relationship Id="rId93" Type="http://schemas.openxmlformats.org/officeDocument/2006/relationships/hyperlink" Target="https://upload.wikimedia.org/wikipedia/commons/thumb/9/93/Bandeira_do_Paran%C3%A1.svg/2560px-Bandeira_do_Paran%C3%A1.svg.png" TargetMode="External"/><Relationship Id="rId98" Type="http://schemas.openxmlformats.org/officeDocument/2006/relationships/hyperlink" Target="https://en.wikipedia.org/wiki/Flag_of_Esp&#237;rito_Santo" TargetMode="External"/><Relationship Id="rId121" Type="http://schemas.openxmlformats.org/officeDocument/2006/relationships/hyperlink" Target="https://upload.wikimedia.org/wikipedia/commons/thumb/2/21/Flag_of_Colombia.svg/2560px-Flag_of_Colombia.svg.png" TargetMode="External"/><Relationship Id="rId142" Type="http://schemas.openxmlformats.org/officeDocument/2006/relationships/drawing" Target="../drawings/drawing1.xml"/><Relationship Id="rId3" Type="http://schemas.openxmlformats.org/officeDocument/2006/relationships/hyperlink" Target="https://fbref.com/en/country/AUS/Australia-Football" TargetMode="External"/><Relationship Id="rId25" Type="http://schemas.openxmlformats.org/officeDocument/2006/relationships/hyperlink" Target="https://upload.wikimedia.org/wikipedia/commons/thumb/8/8d/Naval_Ensign_of_Tonga.svg/2560px-Naval_Ensign_of_Tonga.svg.png" TargetMode="External"/><Relationship Id="rId46" Type="http://schemas.openxmlformats.org/officeDocument/2006/relationships/hyperlink" Target="https://en.wikipedia.org/wiki/Flag_of_Goi&#225;s" TargetMode="External"/><Relationship Id="rId67" Type="http://schemas.openxmlformats.org/officeDocument/2006/relationships/hyperlink" Target="https://upload.wikimedia.org/wikipedia/commons/thumb/0/0c/Bandeira_do_Amap%C3%A1.svg/640px-Bandeira_do_Amap%C3%A1.svg.png" TargetMode="External"/><Relationship Id="rId116" Type="http://schemas.openxmlformats.org/officeDocument/2006/relationships/hyperlink" Target="https://www.crwflags.com/fotw/flags/cl-11.html" TargetMode="External"/><Relationship Id="rId137" Type="http://schemas.openxmlformats.org/officeDocument/2006/relationships/hyperlink" Target="https://upload.wikimedia.org/wikipedia/commons/thumb/f/fe/Flag_of_Uruguay.svg/2560px-Flag_of_Uruguay.svg.png" TargetMode="External"/><Relationship Id="rId20" Type="http://schemas.openxmlformats.org/officeDocument/2006/relationships/hyperlink" Target="https://fbref.com/en/country/PNG/Papua-New-Guinea-Football" TargetMode="External"/><Relationship Id="rId41" Type="http://schemas.openxmlformats.org/officeDocument/2006/relationships/hyperlink" Target="https://upload.wikimedia.org/wikipedia/commons/thumb/b/bb/Bandeira_da_Para%C3%ADba.svg/2560px-Bandeira_da_Para%C3%ADba.svg.png" TargetMode="External"/><Relationship Id="rId62" Type="http://schemas.openxmlformats.org/officeDocument/2006/relationships/hyperlink" Target="https://en.wikipedia.org/wiki/Flag_of_Alagoas" TargetMode="External"/><Relationship Id="rId83" Type="http://schemas.openxmlformats.org/officeDocument/2006/relationships/hyperlink" Target="https://en.wikipedia.org/wiki/Flag_of_Rond&#244;nia" TargetMode="External"/><Relationship Id="rId88" Type="http://schemas.openxmlformats.org/officeDocument/2006/relationships/hyperlink" Target="https://upload.wikimedia.org/wikipedia/commons/thumb/3/30/Bandeira_do_Rio_Grande_do_Norte.svg/640px-Bandeira_do_Rio_Grande_do_Norte.svg.png" TargetMode="External"/><Relationship Id="rId111" Type="http://schemas.openxmlformats.org/officeDocument/2006/relationships/hyperlink" Target="https://upload.wikimedia.org/wikipedia/commons/thumb/1/1a/Bandeira_de_Santa_Catarina.svg/2560px-Bandeira_de_Santa_Catarina.svg.png" TargetMode="External"/><Relationship Id="rId132" Type="http://schemas.openxmlformats.org/officeDocument/2006/relationships/hyperlink" Target="https://fbref.com/en/country/PAR/Paraguay-Football" TargetMode="External"/><Relationship Id="rId15" Type="http://schemas.openxmlformats.org/officeDocument/2006/relationships/hyperlink" Target="https://upload.wikimedia.org/wikipedia/commons/thumb/8/88/Flag_of_the_Pitcairn_Islands.svg/2560px-Flag_of_the_Pitcairn_Islands.svg.png" TargetMode="External"/><Relationship Id="rId36" Type="http://schemas.openxmlformats.org/officeDocument/2006/relationships/hyperlink" Target="https://en.wikipedia.org/wiki/Flag_of_Brazil" TargetMode="External"/><Relationship Id="rId57" Type="http://schemas.openxmlformats.org/officeDocument/2006/relationships/hyperlink" Target="https://en.wikipedia.org/wiki/Flag_of_Mato_Grosso" TargetMode="External"/><Relationship Id="rId106" Type="http://schemas.openxmlformats.org/officeDocument/2006/relationships/hyperlink" Target="https://www.fotw.info/flags/br-rj.html" TargetMode="External"/><Relationship Id="rId127" Type="http://schemas.openxmlformats.org/officeDocument/2006/relationships/hyperlink" Target="https://fbref.com/en/country/ZIM/Zimbabwe-Football" TargetMode="External"/><Relationship Id="rId10" Type="http://schemas.openxmlformats.org/officeDocument/2006/relationships/hyperlink" Target="https://upload.wikimedia.org/wikipedia/commons/thumb/e/e0/Flag_of_the_Northern_Mariana_Islands.svg/2560px-Flag_of_the_Northern_Mariana_Islands.svg.png" TargetMode="External"/><Relationship Id="rId31" Type="http://schemas.openxmlformats.org/officeDocument/2006/relationships/hyperlink" Target="https://upload.wikimedia.org/wikipedia/commons/thumb/1/1a/Flag_of_Argentina.svg/2560px-Flag_of_Argentina.svg.png" TargetMode="External"/><Relationship Id="rId52" Type="http://schemas.openxmlformats.org/officeDocument/2006/relationships/hyperlink" Target="https://upload.wikimedia.org/wikipedia/commons/thumb/2/2b/Bandeira_do_estado_de_S%C3%A3o_Paulo.svg/2560px-Bandeira_do_estado_de_S%C3%A3o_Paulo.svg.png" TargetMode="External"/><Relationship Id="rId73" Type="http://schemas.openxmlformats.org/officeDocument/2006/relationships/hyperlink" Target="https://en.wikipedia.org/wiki/Flag_of_Bahia" TargetMode="External"/><Relationship Id="rId78" Type="http://schemas.openxmlformats.org/officeDocument/2006/relationships/hyperlink" Target="https://upload.wikimedia.org/wikipedia/commons/thumb/f/ff/Bandeira_do_Tocantins.svg/2560px-Bandeira_do_Tocantins.svg.png" TargetMode="External"/><Relationship Id="rId94" Type="http://schemas.openxmlformats.org/officeDocument/2006/relationships/hyperlink" Target="https://upload.wikimedia.org/wikipedia/commons/thumb/9/93/Bandeira_do_Paran%C3%A1.svg/640px-Bandeira_do_Paran%C3%A1.svg.png" TargetMode="External"/><Relationship Id="rId99" Type="http://schemas.openxmlformats.org/officeDocument/2006/relationships/hyperlink" Target="https://upload.wikimedia.org/wikipedia/commons/thumb/4/43/Bandeira_do_Esp%C3%ADrito_Santo.svg/2560px-Bandeira_do_Esp%C3%ADrito_Santo.svg.png" TargetMode="External"/><Relationship Id="rId101" Type="http://schemas.openxmlformats.org/officeDocument/2006/relationships/hyperlink" Target="https://en.wikipedia.org/wiki/Flag_of_the_Federal_District_(Brazil)" TargetMode="External"/><Relationship Id="rId122" Type="http://schemas.openxmlformats.org/officeDocument/2006/relationships/hyperlink" Target="https://upload.wikimedia.org/wikipedia/en/thumb/2/2f/Flag_of_Andaluc%C3%ADa_%28Col%C3%B3mbia%29.svg/2560px-Flag_of_Andaluc%C3%ADa_%28Col%C3%B3mbia%29.svg.png" TargetMode="External"/><Relationship Id="rId143" Type="http://schemas.openxmlformats.org/officeDocument/2006/relationships/vmlDrawing" Target="../drawings/vmlDrawing1.vml"/><Relationship Id="rId4" Type="http://schemas.openxmlformats.org/officeDocument/2006/relationships/hyperlink" Target="https://upload.wikimedia.org/wikipedia/commons/thumb/f/f0/Flag_of_the_Principality_of_Snake_Hill.svg/640px-Flag_of_the_Principality_of_Snake_Hill.svg.png" TargetMode="External"/><Relationship Id="rId9" Type="http://schemas.openxmlformats.org/officeDocument/2006/relationships/hyperlink" Target="https://fbref.com/en/country/GUM/Guam-Football" TargetMode="External"/><Relationship Id="rId26" Type="http://schemas.openxmlformats.org/officeDocument/2006/relationships/hyperlink" Target="https://upload.wikimedia.org/wikipedia/commons/thumb/8/8d/Naval_Ensign_of_Tonga.svg/2560px-Naval_Ensign_of_Tonga.svg.png" TargetMode="External"/><Relationship Id="rId47" Type="http://schemas.openxmlformats.org/officeDocument/2006/relationships/hyperlink" Target="https://upload.wikimedia.org/wikipedia/commons/thumb/b/be/Flag_of_Goi%C3%A1s.svg/2560px-Flag_of_Goi%C3%A1s.svg.png" TargetMode="External"/><Relationship Id="rId68" Type="http://schemas.openxmlformats.org/officeDocument/2006/relationships/hyperlink" Target="https://en.wikipedia.org/wiki/Flag_of_Amazonas_(Brazilian_state)" TargetMode="External"/><Relationship Id="rId89" Type="http://schemas.openxmlformats.org/officeDocument/2006/relationships/hyperlink" Target="https://en.wikipedia.org/wiki/Flag_of_Pernambuco" TargetMode="External"/><Relationship Id="rId112" Type="http://schemas.openxmlformats.org/officeDocument/2006/relationships/hyperlink" Target="https://upload.wikimedia.org/wikipedia/commons/thumb/1/1a/Bandeira_de_Santa_Catarina.svg/640px-Bandeira_de_Santa_Catarina.svg.png" TargetMode="External"/><Relationship Id="rId133" Type="http://schemas.openxmlformats.org/officeDocument/2006/relationships/hyperlink" Target="https://en.wikipedia.org/wiki/Flag_of_Paraguay" TargetMode="External"/><Relationship Id="rId16" Type="http://schemas.openxmlformats.org/officeDocument/2006/relationships/hyperlink" Target="https://i.ibb.co/MSJbjXV/Ducie-Island.png"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5AF08-69F5-4213-825E-BFED94B0EADC}">
  <sheetPr codeName="Sheet3"/>
  <dimension ref="A1:IY247"/>
  <sheetViews>
    <sheetView tabSelected="1" zoomScale="70" zoomScaleNormal="70" workbookViewId="0">
      <pane xSplit="2" ySplit="1" topLeftCell="C2" activePane="bottomRight" state="frozen"/>
      <selection pane="topRight" activeCell="C1" sqref="C1"/>
      <selection pane="bottomLeft" activeCell="A2" sqref="A2"/>
      <selection pane="bottomRight" activeCell="K17" sqref="K17"/>
    </sheetView>
  </sheetViews>
  <sheetFormatPr defaultRowHeight="14.4" x14ac:dyDescent="0.3"/>
  <cols>
    <col min="1" max="1" width="24.33203125" customWidth="1"/>
    <col min="2" max="2" width="10.109375" customWidth="1"/>
    <col min="21" max="54" width="8.88671875" customWidth="1"/>
    <col min="55" max="55" width="2.5546875" customWidth="1"/>
    <col min="56" max="57" width="8.88671875" customWidth="1"/>
  </cols>
  <sheetData>
    <row r="1" spans="1:259" s="28" customFormat="1" ht="38.4" customHeight="1" thickBot="1" x14ac:dyDescent="0.35">
      <c r="A1" s="41" t="s">
        <v>19</v>
      </c>
      <c r="B1" s="42"/>
      <c r="C1" s="43" t="s">
        <v>20</v>
      </c>
      <c r="D1" s="44"/>
      <c r="E1" s="44" t="s">
        <v>21</v>
      </c>
      <c r="F1" s="45"/>
      <c r="H1" s="46" t="s">
        <v>22</v>
      </c>
      <c r="K1" s="47" t="s">
        <v>23</v>
      </c>
      <c r="L1" s="48" t="s">
        <v>24</v>
      </c>
      <c r="M1" s="48" t="s">
        <v>25</v>
      </c>
      <c r="N1" s="49" t="s">
        <v>26</v>
      </c>
      <c r="O1" s="50" t="s">
        <v>27</v>
      </c>
      <c r="P1" s="51" t="s">
        <v>28</v>
      </c>
      <c r="Q1" s="51" t="s">
        <v>29</v>
      </c>
      <c r="R1" s="52" t="s">
        <v>19</v>
      </c>
      <c r="S1" s="53" t="s">
        <v>30</v>
      </c>
      <c r="T1" s="54" t="s">
        <v>31</v>
      </c>
      <c r="U1" s="54" t="s">
        <v>32</v>
      </c>
      <c r="V1" s="55" t="s">
        <v>33</v>
      </c>
      <c r="W1" s="54" t="s">
        <v>34</v>
      </c>
      <c r="X1" s="54" t="s">
        <v>35</v>
      </c>
      <c r="Y1" s="54" t="s">
        <v>36</v>
      </c>
      <c r="Z1" s="54" t="s">
        <v>37</v>
      </c>
      <c r="AA1" s="54" t="s">
        <v>38</v>
      </c>
      <c r="AB1" s="54" t="s">
        <v>39</v>
      </c>
      <c r="AC1" s="54" t="s">
        <v>40</v>
      </c>
      <c r="AD1" s="54" t="s">
        <v>41</v>
      </c>
      <c r="AE1" s="54" t="s">
        <v>42</v>
      </c>
      <c r="AF1" s="56" t="s">
        <v>43</v>
      </c>
      <c r="AG1" s="56" t="s">
        <v>44</v>
      </c>
      <c r="AH1" s="56" t="s">
        <v>45</v>
      </c>
      <c r="AI1" s="56" t="s">
        <v>46</v>
      </c>
      <c r="AJ1" s="56" t="s">
        <v>47</v>
      </c>
      <c r="AK1" s="56" t="s">
        <v>48</v>
      </c>
      <c r="AL1" s="56" t="s">
        <v>49</v>
      </c>
      <c r="AM1" s="56" t="s">
        <v>50</v>
      </c>
      <c r="AN1" s="56" t="s">
        <v>51</v>
      </c>
      <c r="AO1" s="56" t="s">
        <v>52</v>
      </c>
      <c r="AP1" s="56" t="s">
        <v>53</v>
      </c>
      <c r="AQ1" s="56" t="s">
        <v>54</v>
      </c>
      <c r="AR1" s="56" t="s">
        <v>55</v>
      </c>
      <c r="AS1" s="56" t="s">
        <v>56</v>
      </c>
      <c r="AT1" s="57" t="s">
        <v>57</v>
      </c>
      <c r="AU1" s="58" t="s">
        <v>58</v>
      </c>
      <c r="AV1" s="58" t="s">
        <v>59</v>
      </c>
      <c r="AW1" s="58" t="s">
        <v>60</v>
      </c>
      <c r="AX1" s="59"/>
      <c r="AY1" s="60" t="s">
        <v>61</v>
      </c>
      <c r="AZ1" s="59" t="s">
        <v>62</v>
      </c>
      <c r="BA1" s="59"/>
      <c r="BB1" s="59"/>
      <c r="BC1" s="61"/>
      <c r="BD1" s="59" t="s">
        <v>63</v>
      </c>
      <c r="BE1" s="61"/>
      <c r="BF1" s="59" t="s">
        <v>64</v>
      </c>
      <c r="BG1" s="59" t="s">
        <v>65</v>
      </c>
      <c r="BH1" s="59" t="s">
        <v>66</v>
      </c>
      <c r="BI1" s="59" t="s">
        <v>67</v>
      </c>
      <c r="BJ1" s="59" t="s">
        <v>68</v>
      </c>
      <c r="BK1" s="61"/>
      <c r="BL1" s="62" t="s">
        <v>69</v>
      </c>
      <c r="BM1" s="62"/>
      <c r="BN1" s="62"/>
      <c r="BO1" s="62"/>
      <c r="BP1" s="62"/>
      <c r="BQ1" s="62"/>
      <c r="BR1" s="62"/>
      <c r="BS1" s="62"/>
      <c r="BT1" s="63"/>
      <c r="BU1" s="63" t="s">
        <v>70</v>
      </c>
      <c r="BV1" s="63" t="s">
        <v>71</v>
      </c>
      <c r="BW1" s="63" t="s">
        <v>72</v>
      </c>
      <c r="BX1" s="63"/>
      <c r="BY1" s="63" t="s">
        <v>73</v>
      </c>
      <c r="BZ1" s="63" t="s">
        <v>74</v>
      </c>
      <c r="CA1" s="63" t="s">
        <v>75</v>
      </c>
      <c r="CB1" s="63" t="s">
        <v>76</v>
      </c>
      <c r="CC1" s="63" t="s">
        <v>77</v>
      </c>
      <c r="CD1" s="63" t="s">
        <v>78</v>
      </c>
      <c r="CE1" s="63" t="s">
        <v>79</v>
      </c>
      <c r="CF1" s="63" t="s">
        <v>80</v>
      </c>
      <c r="CG1" s="63"/>
      <c r="CH1" s="63" t="s">
        <v>81</v>
      </c>
      <c r="CI1" s="63" t="s">
        <v>82</v>
      </c>
      <c r="CJ1" s="63" t="s">
        <v>83</v>
      </c>
      <c r="CK1" s="63" t="s">
        <v>84</v>
      </c>
      <c r="CL1" s="64" t="s">
        <v>85</v>
      </c>
      <c r="CM1" s="64" t="s">
        <v>86</v>
      </c>
      <c r="CN1" s="64" t="s">
        <v>87</v>
      </c>
      <c r="CO1" s="64" t="s">
        <v>88</v>
      </c>
      <c r="CP1" s="64" t="s">
        <v>89</v>
      </c>
      <c r="CQ1" s="64" t="s">
        <v>90</v>
      </c>
      <c r="CR1" s="64" t="s">
        <v>91</v>
      </c>
      <c r="CS1" s="64" t="s">
        <v>92</v>
      </c>
      <c r="CT1" s="41" t="s">
        <v>93</v>
      </c>
      <c r="CU1" s="65" t="s">
        <v>19</v>
      </c>
      <c r="CV1" s="28" t="s">
        <v>94</v>
      </c>
      <c r="CW1" s="54" t="s">
        <v>95</v>
      </c>
      <c r="CX1" s="54" t="s">
        <v>96</v>
      </c>
      <c r="CY1" s="54" t="s">
        <v>83</v>
      </c>
      <c r="CZ1" s="54" t="s">
        <v>97</v>
      </c>
      <c r="DA1" s="54" t="s">
        <v>98</v>
      </c>
      <c r="DB1" s="54" t="s">
        <v>99</v>
      </c>
      <c r="DC1" s="54" t="s">
        <v>100</v>
      </c>
      <c r="DD1" s="54" t="s">
        <v>101</v>
      </c>
      <c r="DE1" s="54" t="s">
        <v>102</v>
      </c>
      <c r="DF1" s="54" t="s">
        <v>103</v>
      </c>
      <c r="DG1" s="54" t="s">
        <v>104</v>
      </c>
      <c r="DH1" s="54" t="s">
        <v>105</v>
      </c>
      <c r="DI1" s="54" t="s">
        <v>106</v>
      </c>
      <c r="DJ1" s="54" t="s">
        <v>107</v>
      </c>
      <c r="DK1" s="54" t="s">
        <v>108</v>
      </c>
      <c r="DL1" s="54" t="s">
        <v>109</v>
      </c>
      <c r="DM1" s="54" t="s">
        <v>110</v>
      </c>
      <c r="DN1" s="54" t="s">
        <v>111</v>
      </c>
      <c r="DO1" s="54" t="s">
        <v>112</v>
      </c>
      <c r="DP1" s="54" t="s">
        <v>113</v>
      </c>
      <c r="DQ1" s="54" t="s">
        <v>114</v>
      </c>
      <c r="DR1" s="54" t="s">
        <v>73</v>
      </c>
      <c r="DS1" s="54" t="s">
        <v>115</v>
      </c>
      <c r="DT1" s="54" t="s">
        <v>116</v>
      </c>
      <c r="DU1" s="54" t="s">
        <v>117</v>
      </c>
      <c r="DV1" s="54" t="s">
        <v>118</v>
      </c>
      <c r="DW1" s="54" t="s">
        <v>119</v>
      </c>
      <c r="DX1" s="54" t="s">
        <v>120</v>
      </c>
      <c r="DY1" s="54" t="s">
        <v>121</v>
      </c>
      <c r="DZ1" s="54" t="s">
        <v>122</v>
      </c>
      <c r="EA1" s="54" t="s">
        <v>123</v>
      </c>
      <c r="EB1" s="54" t="s">
        <v>124</v>
      </c>
      <c r="EC1" s="54" t="s">
        <v>125</v>
      </c>
      <c r="ED1" s="54" t="s">
        <v>126</v>
      </c>
      <c r="EE1" s="55" t="s">
        <v>35</v>
      </c>
      <c r="EF1" s="54" t="s">
        <v>36</v>
      </c>
      <c r="EG1" s="54" t="s">
        <v>37</v>
      </c>
      <c r="EH1" s="54" t="s">
        <v>38</v>
      </c>
      <c r="EI1" s="54" t="s">
        <v>127</v>
      </c>
      <c r="EJ1" s="54" t="s">
        <v>40</v>
      </c>
      <c r="EK1" s="54" t="s">
        <v>128</v>
      </c>
      <c r="EL1" s="54" t="s">
        <v>129</v>
      </c>
      <c r="EM1" s="54" t="s">
        <v>43</v>
      </c>
      <c r="EN1" s="56" t="s">
        <v>44</v>
      </c>
      <c r="EO1" s="56" t="s">
        <v>45</v>
      </c>
      <c r="EP1" s="56" t="s">
        <v>46</v>
      </c>
      <c r="EQ1" s="56" t="s">
        <v>130</v>
      </c>
      <c r="ER1" s="56" t="s">
        <v>48</v>
      </c>
      <c r="ES1" s="56" t="s">
        <v>49</v>
      </c>
      <c r="ET1" s="56" t="s">
        <v>131</v>
      </c>
      <c r="EU1" s="56" t="s">
        <v>51</v>
      </c>
      <c r="EV1" s="56" t="s">
        <v>52</v>
      </c>
      <c r="EW1" s="56" t="s">
        <v>132</v>
      </c>
      <c r="EX1" s="56" t="s">
        <v>54</v>
      </c>
      <c r="EY1" s="56" t="s">
        <v>55</v>
      </c>
      <c r="EZ1" s="56" t="s">
        <v>56</v>
      </c>
      <c r="FA1" s="56" t="s">
        <v>133</v>
      </c>
      <c r="FB1" s="56" t="s">
        <v>134</v>
      </c>
      <c r="FC1" s="56" t="s">
        <v>135</v>
      </c>
      <c r="FD1" s="56" t="s">
        <v>71</v>
      </c>
      <c r="FE1" s="56" t="s">
        <v>136</v>
      </c>
      <c r="FF1" s="56" t="s">
        <v>137</v>
      </c>
      <c r="FG1" s="56" t="s">
        <v>138</v>
      </c>
      <c r="FH1" s="56" t="s">
        <v>139</v>
      </c>
      <c r="FI1" s="56" t="s">
        <v>140</v>
      </c>
      <c r="FJ1" s="56" t="s">
        <v>141</v>
      </c>
      <c r="FK1" s="56" t="s">
        <v>142</v>
      </c>
      <c r="FL1" s="56" t="s">
        <v>143</v>
      </c>
      <c r="FM1" s="56" t="s">
        <v>144</v>
      </c>
      <c r="FN1" s="56" t="s">
        <v>145</v>
      </c>
      <c r="FO1" s="56" t="s">
        <v>146</v>
      </c>
      <c r="FP1" s="56" t="s">
        <v>147</v>
      </c>
      <c r="FQ1" s="56" t="s">
        <v>148</v>
      </c>
      <c r="FR1" s="56" t="s">
        <v>149</v>
      </c>
      <c r="FS1" s="56" t="s">
        <v>150</v>
      </c>
      <c r="FT1" s="56" t="s">
        <v>151</v>
      </c>
      <c r="FU1" s="56" t="s">
        <v>61</v>
      </c>
      <c r="FV1" s="56" t="s">
        <v>152</v>
      </c>
      <c r="FW1" s="56" t="s">
        <v>75</v>
      </c>
      <c r="FX1" s="56" t="s">
        <v>153</v>
      </c>
      <c r="FY1" s="56" t="s">
        <v>154</v>
      </c>
      <c r="FZ1" s="56" t="s">
        <v>16</v>
      </c>
      <c r="GA1" s="56" t="s">
        <v>17</v>
      </c>
      <c r="GB1" s="56" t="s">
        <v>7</v>
      </c>
      <c r="GC1" s="56" t="s">
        <v>14</v>
      </c>
      <c r="GD1" s="56" t="s">
        <v>155</v>
      </c>
      <c r="GE1" s="56" t="s">
        <v>18</v>
      </c>
      <c r="GF1" s="56" t="s">
        <v>156</v>
      </c>
      <c r="GG1" s="56" t="s">
        <v>157</v>
      </c>
      <c r="GH1" s="56" t="s">
        <v>78</v>
      </c>
      <c r="GI1" s="56" t="s">
        <v>79</v>
      </c>
      <c r="GJ1" s="54" t="s">
        <v>158</v>
      </c>
      <c r="GK1" s="54" t="s">
        <v>159</v>
      </c>
      <c r="GL1" s="54" t="s">
        <v>160</v>
      </c>
      <c r="GM1" s="57" t="s">
        <v>161</v>
      </c>
      <c r="GN1" s="66" t="s">
        <v>162</v>
      </c>
      <c r="GO1" s="66" t="s">
        <v>163</v>
      </c>
      <c r="GP1" s="58" t="s">
        <v>58</v>
      </c>
      <c r="GQ1" s="58" t="s">
        <v>59</v>
      </c>
      <c r="GR1" s="58" t="s">
        <v>60</v>
      </c>
      <c r="GS1" s="61"/>
      <c r="GT1" s="67" t="s">
        <v>69</v>
      </c>
      <c r="GU1" s="67"/>
      <c r="GV1" s="67"/>
      <c r="GW1" s="67"/>
      <c r="GX1" s="68"/>
      <c r="GY1" s="68"/>
      <c r="GZ1" s="68"/>
      <c r="HA1" s="68"/>
      <c r="HB1" s="68"/>
      <c r="HC1" s="68"/>
      <c r="HD1" s="69" t="s">
        <v>30</v>
      </c>
      <c r="HE1" s="70" t="s">
        <v>164</v>
      </c>
      <c r="HF1" s="71"/>
      <c r="HG1" s="72"/>
      <c r="HK1" s="72" t="s">
        <v>22</v>
      </c>
      <c r="HP1" s="73" t="s">
        <v>12</v>
      </c>
      <c r="HQ1" s="73" t="s">
        <v>4</v>
      </c>
      <c r="HR1" s="73" t="s">
        <v>10</v>
      </c>
      <c r="HS1" s="73" t="s">
        <v>9</v>
      </c>
      <c r="HT1" s="73" t="s">
        <v>6</v>
      </c>
      <c r="HU1" s="73" t="s">
        <v>11</v>
      </c>
      <c r="HV1" s="73" t="s">
        <v>13</v>
      </c>
      <c r="HW1" s="73" t="s">
        <v>15</v>
      </c>
      <c r="HX1" s="74" t="s">
        <v>5</v>
      </c>
      <c r="IA1" s="54" t="s">
        <v>165</v>
      </c>
      <c r="IB1" s="75" t="s">
        <v>166</v>
      </c>
      <c r="IC1" s="76" t="s">
        <v>12</v>
      </c>
      <c r="ID1" s="76" t="s">
        <v>4</v>
      </c>
      <c r="IE1" s="76" t="s">
        <v>9</v>
      </c>
      <c r="IF1" s="77" t="s">
        <v>5</v>
      </c>
      <c r="IG1" s="76" t="s">
        <v>6</v>
      </c>
      <c r="IH1" s="76" t="s">
        <v>11</v>
      </c>
      <c r="II1" s="76" t="s">
        <v>10</v>
      </c>
      <c r="IJ1" s="76" t="s">
        <v>13</v>
      </c>
      <c r="IK1" s="76" t="s">
        <v>15</v>
      </c>
      <c r="IO1" s="73" t="s">
        <v>12</v>
      </c>
      <c r="IP1" s="73" t="s">
        <v>4</v>
      </c>
      <c r="IQ1" s="73" t="s">
        <v>10</v>
      </c>
      <c r="IR1" s="73" t="s">
        <v>9</v>
      </c>
      <c r="IS1" s="73" t="s">
        <v>6</v>
      </c>
      <c r="IT1" s="73" t="s">
        <v>11</v>
      </c>
      <c r="IU1" s="73" t="s">
        <v>13</v>
      </c>
      <c r="IV1" s="73" t="s">
        <v>15</v>
      </c>
      <c r="IW1" s="74" t="s">
        <v>5</v>
      </c>
      <c r="IY1" s="28" t="s">
        <v>167</v>
      </c>
    </row>
    <row r="2" spans="1:259" s="9" customFormat="1" ht="38.4" customHeight="1" thickBot="1" x14ac:dyDescent="0.35">
      <c r="A2" s="78" t="s">
        <v>170</v>
      </c>
      <c r="B2" s="1" t="e" vm="1">
        <v>#VALUE!</v>
      </c>
      <c r="C2" s="2">
        <v>1</v>
      </c>
      <c r="D2" s="3" t="s">
        <v>171</v>
      </c>
      <c r="E2" s="4" t="s">
        <v>172</v>
      </c>
      <c r="F2" s="5" t="s">
        <v>0</v>
      </c>
      <c r="G2" s="6">
        <f>COUNTIF($A$1:$A$8245,A2)</f>
        <v>1</v>
      </c>
      <c r="H2" s="7"/>
      <c r="I2" s="8" t="s">
        <v>173</v>
      </c>
      <c r="J2" s="9" t="str">
        <f>""</f>
        <v/>
      </c>
      <c r="K2" s="10">
        <v>44273</v>
      </c>
      <c r="L2" s="11">
        <v>11545</v>
      </c>
      <c r="M2" s="11" t="s">
        <v>191</v>
      </c>
      <c r="N2" s="12" t="s">
        <v>169</v>
      </c>
      <c r="O2" s="13" t="s">
        <v>174</v>
      </c>
      <c r="P2" s="14" t="s">
        <v>175</v>
      </c>
      <c r="Q2" s="15">
        <v>2</v>
      </c>
      <c r="R2" s="16" t="s">
        <v>169</v>
      </c>
      <c r="S2" s="17">
        <v>0</v>
      </c>
      <c r="T2" s="18" t="s">
        <v>3</v>
      </c>
      <c r="U2" s="19" t="s">
        <v>2</v>
      </c>
      <c r="V2" s="19" t="s">
        <v>2</v>
      </c>
      <c r="W2" s="19" t="s">
        <v>2</v>
      </c>
      <c r="X2" s="19" t="s">
        <v>2</v>
      </c>
      <c r="Y2" s="19" t="s">
        <v>3</v>
      </c>
      <c r="Z2" s="19" t="s">
        <v>3</v>
      </c>
      <c r="AA2" s="19" t="s">
        <v>2</v>
      </c>
      <c r="AB2" s="19" t="s">
        <v>2</v>
      </c>
      <c r="AC2" s="19" t="s">
        <v>3</v>
      </c>
      <c r="AD2" s="19" t="s">
        <v>2</v>
      </c>
      <c r="AE2" s="19" t="s">
        <v>2</v>
      </c>
      <c r="AF2" s="20" t="s">
        <v>3</v>
      </c>
      <c r="AG2" s="20" t="s">
        <v>2</v>
      </c>
      <c r="AH2" s="20" t="s">
        <v>2</v>
      </c>
      <c r="AI2" s="20" t="s">
        <v>2</v>
      </c>
      <c r="AJ2" s="20" t="s">
        <v>2</v>
      </c>
      <c r="AK2" s="20" t="s">
        <v>2</v>
      </c>
      <c r="AL2" s="20" t="s">
        <v>2</v>
      </c>
      <c r="AM2" s="20" t="s">
        <v>2</v>
      </c>
      <c r="AN2" s="20" t="s">
        <v>2</v>
      </c>
      <c r="AO2" s="20" t="s">
        <v>2</v>
      </c>
      <c r="AP2" s="20" t="s">
        <v>2</v>
      </c>
      <c r="AQ2" s="20" t="s">
        <v>2</v>
      </c>
      <c r="AR2" s="20" t="s">
        <v>2</v>
      </c>
      <c r="AS2" s="20" t="s">
        <v>2</v>
      </c>
      <c r="AT2" s="21">
        <v>0</v>
      </c>
      <c r="AU2" s="20"/>
      <c r="AV2" s="20" t="str">
        <f>IF(LEFT(A2,1)="[",LEFT(A2,5)&amp;AU2&amp;A2,"")</f>
        <v/>
      </c>
      <c r="AW2" s="20" t="str">
        <f>C2&amp;H2&amp;A2</f>
        <v>1American Samoa</v>
      </c>
      <c r="AX2" s="22"/>
      <c r="AY2" s="22" t="s">
        <v>3</v>
      </c>
      <c r="AZ2" s="23"/>
      <c r="BA2" s="23"/>
      <c r="BB2" s="23"/>
      <c r="BC2" s="24"/>
      <c r="BD2" s="25" t="s">
        <v>4</v>
      </c>
      <c r="BE2" s="8"/>
      <c r="BF2" s="25"/>
      <c r="BG2" s="25"/>
      <c r="BH2" s="25"/>
      <c r="BI2" s="25"/>
      <c r="BJ2" s="25"/>
      <c r="BK2" s="8"/>
      <c r="BL2" s="25" t="s">
        <v>6</v>
      </c>
      <c r="BM2" s="25" t="s">
        <v>9</v>
      </c>
      <c r="BN2" s="25" t="s">
        <v>4</v>
      </c>
      <c r="BO2" s="25" t="s">
        <v>5</v>
      </c>
      <c r="BP2" s="25" t="s">
        <v>13</v>
      </c>
      <c r="BQ2" s="25"/>
      <c r="BR2" s="25"/>
      <c r="BS2" s="25"/>
      <c r="BT2" s="25"/>
      <c r="BU2" s="26"/>
      <c r="BV2" s="27" t="s">
        <v>3</v>
      </c>
      <c r="BW2" s="27" t="s">
        <v>176</v>
      </c>
      <c r="BX2" s="8"/>
      <c r="BY2" s="9" t="s">
        <v>2</v>
      </c>
      <c r="CB2" s="28" t="s">
        <v>177</v>
      </c>
      <c r="CC2" s="28"/>
      <c r="CD2" s="29">
        <v>0</v>
      </c>
      <c r="CE2" s="29">
        <v>0</v>
      </c>
      <c r="CF2" s="29" t="e">
        <v>#REF!</v>
      </c>
      <c r="CG2" s="30" cm="1">
        <f t="array" ref="CG2">SUMPRODUCT(--(LEN(TRIM(BL2:BT2))&gt;0))</f>
        <v>5</v>
      </c>
      <c r="CH2" s="20" t="str">
        <f>IF(CG2=2,"y","n")</f>
        <v>n</v>
      </c>
      <c r="CI2" s="20" t="str">
        <f>IF(CG2=3,"y","n")</f>
        <v>n</v>
      </c>
      <c r="CJ2" s="20" t="str">
        <f>IF(CG2=4,"y","n")</f>
        <v>n</v>
      </c>
      <c r="CK2" s="20" t="str">
        <f>IF(CG2&gt;4,"y","n")</f>
        <v>y</v>
      </c>
      <c r="CL2" s="20" t="str">
        <f>IF(S2=0,"y","n")</f>
        <v>y</v>
      </c>
      <c r="CM2" s="20" t="str">
        <f>IF(S2=2,"y","n")</f>
        <v>n</v>
      </c>
      <c r="CN2" s="20" t="str">
        <f>IF(S2=3,"y","n")</f>
        <v>n</v>
      </c>
      <c r="CO2" s="20" t="str">
        <f>IF(S2&gt;=4,"y","n")</f>
        <v>n</v>
      </c>
      <c r="CP2" s="20" t="str">
        <f>IF(AT2=0,"y","n")</f>
        <v>y</v>
      </c>
      <c r="CQ2" s="20" t="str">
        <f>IF(AT2=1,"y","n")</f>
        <v>n</v>
      </c>
      <c r="CR2" s="20" t="str">
        <f>IF(AT2=2,"y","n")</f>
        <v>n</v>
      </c>
      <c r="CS2" s="20" t="str">
        <f>IF(AT2&gt;=3,"y","n")</f>
        <v>n</v>
      </c>
      <c r="CT2" s="31" t="str">
        <f>CHAR(34)&amp;A2&amp;CHAR(34)</f>
        <v>"American Samoa"</v>
      </c>
      <c r="CU2" s="32" t="str">
        <f>CHAR(34)&amp;"rgn_"&amp;R2&amp;CHAR(34)</f>
        <v>"rgn_Oceania"</v>
      </c>
      <c r="CV2" s="9" t="str">
        <f>CHAR(34)&amp;D2&amp;CHAR(34)</f>
        <v>"https://upload.wikimedia.org/wikipedia/commons/thumb/8/87/Flag_of_American_Samoa.svg/1200px-Flag_of_American_Samoa.svg.png"</v>
      </c>
      <c r="CW2" s="9" t="str">
        <f t="shared" ref="CW2:CZ17" si="0">IF(CH2="y",CHAR(34)&amp;CH$1&amp;CHAR(34)&amp;",","")</f>
        <v/>
      </c>
      <c r="CX2" s="9" t="str">
        <f t="shared" si="0"/>
        <v/>
      </c>
      <c r="CY2" s="9" t="str">
        <f t="shared" si="0"/>
        <v/>
      </c>
      <c r="CZ2" s="9" t="str">
        <f t="shared" si="0"/>
        <v>"5+Colo",</v>
      </c>
      <c r="DA2" s="9" t="str">
        <f>IF(Q2&gt;1,CHAR(34)&amp;"words2"&amp;CHAR(34)&amp;",","")</f>
        <v>"words2",</v>
      </c>
      <c r="DB2" s="9" t="str">
        <f>IF(Q2&gt;2,CHAR(34)&amp;"words3"&amp;CHAR(34)&amp;",","")</f>
        <v/>
      </c>
      <c r="DC2" s="9" t="str">
        <f>IF(Q2=2,CHAR(34)&amp;"exact2"&amp;CHAR(34)&amp;",","")</f>
        <v>"exact2",</v>
      </c>
      <c r="DD2" s="9"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"lets13",</v>
      </c>
      <c r="DE2" s="9"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9" t="str">
        <f>IFERROR(IF(SEARCH("tan",A2)&gt;0,CHAR(34)&amp;"withtn"&amp;CHAR(34)&amp;",",""),"")</f>
        <v/>
      </c>
      <c r="DG2" s="9" t="str">
        <f>IFERROR(IF(SEARCH("q",A2)&gt;0,CHAR(34)&amp;"with_q"&amp;CHAR(34)&amp;",",""),"")</f>
        <v/>
      </c>
      <c r="DH2" s="9" t="str">
        <f>IFERROR(IF(SEARCH("v",A2)&gt;0,CHAR(34)&amp;"with_v"&amp;CHAR(34)&amp;",",""),"")</f>
        <v/>
      </c>
      <c r="DI2" s="9" t="str">
        <f>IFERROR(IF(SEARCH("w",A2)&gt;0,CHAR(34)&amp;"with_w"&amp;CHAR(34)&amp;",",""),"")</f>
        <v/>
      </c>
      <c r="DJ2" s="9" t="str">
        <f>IFERROR(IF(SEARCH("y",A2)&gt;0,CHAR(34)&amp;"with_y"&amp;CHAR(34)&amp;",",""),"")</f>
        <v/>
      </c>
      <c r="DK2" s="9" t="str">
        <f>IFERROR(IF(SEARCH("z",A2)&gt;0,CHAR(34)&amp;"with_z"&amp;CHAR(34)&amp;",",""),"")</f>
        <v/>
      </c>
      <c r="DL2" s="9" t="str">
        <f>IF(CG2=2, CHAR(34) &amp; _xlfn.TEXTJOIN("", TRUE, _xlfn._xlws.SORT(HP2:HX2)) &amp; CHAR(34) &amp; ",", "")</f>
        <v/>
      </c>
      <c r="DM2" s="9" t="str" cm="1">
        <f t="array" ref="DM2">IF(CG2=3,CHAR(34) &amp; _xlfn.TEXTJOIN("", TRUE, RIGHT(HP2:HX2, 2)) &amp; CHAR(34) &amp; ",", "")</f>
        <v/>
      </c>
      <c r="DN2" s="9" t="str">
        <f>IF(AND(ISNUMBER(SEARCH("18", O2)), ISERROR(SEARCH("1918", O2)), ISERROR(SEARCH("2018", O2))), CHAR(34) &amp; "year18" &amp; CHAR(34) &amp; ",", "")</f>
        <v/>
      </c>
      <c r="DO2" s="9" t="str">
        <f>IF(AND(ISNUMBER(SEARCH("19", O2)), ISERROR(SEARCH("1819", O2)),  ISERROR(SEARCH("1219", O2)),ISERROR(SEARCH("1119", O2)),ISERROR(SEARCH("1190", O2)),ISERROR(SEARCH("2019", O2))), CHAR(34) &amp; "year19" &amp; CHAR(34) &amp; ",", "")</f>
        <v>"year19",</v>
      </c>
      <c r="DP2" s="28" t="str">
        <f>IF(AND(ISNUMBER(SEARCH("20", O2)), ISERROR(SEARCH("1920", O2))), CHAR(34)&amp;"year00"&amp;CHAR(34)&amp;",", "")</f>
        <v/>
      </c>
      <c r="DQ2" s="28" t="str">
        <f>IF(CC2="y",CHAR(34)&amp;"soviet"&amp;CHAR(34)&amp;",","")</f>
        <v/>
      </c>
      <c r="DR2" s="28" t="str">
        <f>IF(BY2="y",CHAR(34)&amp;"dgband"&amp;CHAR(34)&amp;",","")</f>
        <v/>
      </c>
      <c r="DS2" s="28" t="str">
        <f>IF(W2="y",IF(AND(V2="n",BY2&lt;&gt;"y"),CHAR(34)&amp;"allver"&amp;CHAR(34)&amp;",",""),"")</f>
        <v/>
      </c>
      <c r="DT2" s="28" t="str">
        <f>IF(V2="y",IF(AND(W2="n",BY2&lt;&gt;"y"),CHAR(34)&amp;"allhor"&amp;CHAR(34)&amp;",",""),"")</f>
        <v/>
      </c>
      <c r="DU2" s="28" t="str">
        <f>IF(BY2="y",IF(AND(W2="n",V2="n"),CHAR(34)&amp;"alldia"&amp;CHAR(34)&amp;",",""),"")</f>
        <v/>
      </c>
      <c r="DV2" s="9" t="str">
        <f>IF(IA2&lt;&gt;"",(IF(IA2="y",CHAR(34)&amp;"largec"&amp;CHAR(34)&amp;",",CHAR(34)&amp;"smallc"&amp;CHAR(34)&amp;",")),"")</f>
        <v/>
      </c>
      <c r="DW2" s="9" t="str">
        <f t="shared" ref="DW2:DZ17" si="1">IF(CL2="y",CHAR(34)&amp;CL$1&amp;CHAR(34)&amp;",","")</f>
        <v>"NoBand",</v>
      </c>
      <c r="DX2" s="9" t="str">
        <f t="shared" si="1"/>
        <v/>
      </c>
      <c r="DY2" s="9" t="str">
        <f t="shared" si="1"/>
        <v/>
      </c>
      <c r="DZ2" s="9" t="str">
        <f t="shared" si="1"/>
        <v/>
      </c>
      <c r="EA2" s="9" t="str">
        <f t="shared" ref="EA2:EE17" si="2">IF(T2="y",CHAR(34)&amp;T$1&amp;CHAR(34)&amp;",","")</f>
        <v>"Diagon",</v>
      </c>
      <c r="EB2" s="9" t="str">
        <f t="shared" si="2"/>
        <v/>
      </c>
      <c r="EC2" s="9" t="str">
        <f t="shared" si="2"/>
        <v/>
      </c>
      <c r="ED2" s="9" t="str">
        <f t="shared" si="2"/>
        <v/>
      </c>
      <c r="EE2" s="9" t="str">
        <f t="shared" si="2"/>
        <v/>
      </c>
      <c r="EF2" s="9" t="str">
        <f>IF(AND(Y2&lt;&gt;"n",Y2&lt;&gt;""),CHAR(34)&amp;Y$1&amp;CHAR(34)&amp;",","")</f>
        <v>"Animal",</v>
      </c>
      <c r="EG2" s="9" t="str">
        <f t="shared" ref="EG2:EV17" si="3">IF(Z2="y",CHAR(34)&amp;Z$1&amp;CHAR(34)&amp;",","")</f>
        <v>"Bird",</v>
      </c>
      <c r="EH2" s="9" t="str">
        <f t="shared" si="3"/>
        <v/>
      </c>
      <c r="EI2" s="9" t="str">
        <f t="shared" si="3"/>
        <v/>
      </c>
      <c r="EJ2" s="9" t="str">
        <f t="shared" si="3"/>
        <v>"Weapon",</v>
      </c>
      <c r="EK2" s="9" t="str">
        <f t="shared" si="3"/>
        <v/>
      </c>
      <c r="EL2" s="9" t="str">
        <f t="shared" si="3"/>
        <v/>
      </c>
      <c r="EM2" s="9" t="str">
        <f t="shared" si="3"/>
        <v>"Trside",</v>
      </c>
      <c r="EN2" s="9" t="str">
        <f t="shared" si="3"/>
        <v/>
      </c>
      <c r="EO2" s="9" t="str">
        <f t="shared" si="3"/>
        <v/>
      </c>
      <c r="EP2" s="9" t="str">
        <f t="shared" si="3"/>
        <v/>
      </c>
      <c r="EQ2" s="9" t="str">
        <f t="shared" si="3"/>
        <v/>
      </c>
      <c r="ER2" s="9" t="str">
        <f t="shared" si="3"/>
        <v/>
      </c>
      <c r="ES2" s="9" t="str">
        <f t="shared" si="3"/>
        <v/>
      </c>
      <c r="ET2" s="9" t="str">
        <f t="shared" si="3"/>
        <v/>
      </c>
      <c r="EU2" s="9" t="str">
        <f t="shared" si="3"/>
        <v/>
      </c>
      <c r="EV2" s="9" t="str">
        <f t="shared" si="3"/>
        <v/>
      </c>
      <c r="EW2" s="9" t="str">
        <f t="shared" ref="EW2:EZ17" si="4">IF(AP2="y",CHAR(34)&amp;AP$1&amp;CHAR(34)&amp;",","")</f>
        <v/>
      </c>
      <c r="EX2" s="9" t="str">
        <f t="shared" si="4"/>
        <v/>
      </c>
      <c r="EY2" s="9" t="str">
        <f t="shared" si="4"/>
        <v/>
      </c>
      <c r="EZ2" s="9" t="str">
        <f t="shared" si="4"/>
        <v/>
      </c>
      <c r="FA2" s="9" t="str">
        <f>IF(AT2&gt;0,CHAR(34)&amp;"sta"&amp;AZ2&amp;CHAR(34)&amp;",","")</f>
        <v/>
      </c>
      <c r="FB2" s="9" t="str">
        <f>IF(AND(AT2&gt;0,BA2&lt;&gt;""),CHAR(34)&amp;"sta"&amp;BA2&amp;CHAR(34)&amp;",","")</f>
        <v/>
      </c>
      <c r="FC2" s="9" t="str">
        <f>IF(AND(AT2&gt;0,BB2&lt;&gt;""),CHAR(34)&amp;"sta"&amp;BB2&amp;CHAR(34)&amp;",","")</f>
        <v/>
      </c>
      <c r="FD2" s="9" t="str">
        <f>IF(BV2="n",CHAR(34)&amp;"tcWHYE"&amp;CHAR(34)&amp;",",IF(BV2="y",CHAR(34)&amp;FD$1&amp;CHAR(34)&amp;",",""))</f>
        <v>"ntWHYE",</v>
      </c>
      <c r="FE2" s="9" t="str">
        <f>IF(COUNTIF(BL2:BT2,"BLU")=0,CHAR(34)&amp;"NO_BLU"&amp;CHAR(34)&amp;",", "")</f>
        <v/>
      </c>
      <c r="FF2" s="9" t="str">
        <f>IF(COUNTIF(BL2:BT2,"WHI")=0,CHAR(34)&amp;"NO_WHI"&amp;CHAR(34)&amp;",", "")</f>
        <v/>
      </c>
      <c r="FG2" s="9" t="str">
        <f>IF(COUNTIF(BL2:BT2,"RED")=0,CHAR(34)&amp;"NO_RED"&amp;CHAR(34)&amp;",", "")</f>
        <v/>
      </c>
      <c r="FH2" s="9" t="str">
        <f>IF(COUNTIF(BL2:BS2,"GRE")=0,CHAR(34)&amp;"NO_GRE"&amp;CHAR(34)&amp;",", "")</f>
        <v>"NO_GRE",</v>
      </c>
      <c r="FI2" s="9" t="str">
        <f>IF(COUNTIF(BL2:BT2,"YEL")=0,CHAR(34)&amp;"NO_YEL"&amp;CHAR(34)&amp;",", "")</f>
        <v/>
      </c>
      <c r="FJ2" s="9" t="str">
        <f>IF(COUNTIF(BL2:BT2,"BLA")=0,CHAR(34)&amp;"NO_BLA"&amp;CHAR(34)&amp;",", "")</f>
        <v>"NO_BLA",</v>
      </c>
      <c r="FK2" s="9" t="str">
        <f>IF(AND(FH2&lt;&gt;"",FF2&lt;&gt;""),CHAR(34)&amp;"WHGRNO"&amp;CHAR(34)&amp;",","")</f>
        <v/>
      </c>
      <c r="FL2" s="9" t="str">
        <f>IF(AND(FI2&lt;&gt;"",FF2&lt;&gt;""),CHAR(34)&amp;"WHYENO"&amp;CHAR(34)&amp;",","")</f>
        <v/>
      </c>
      <c r="FM2" s="9" t="str">
        <f>IF(AND(FJ2&lt;&gt;"",FF2&lt;&gt;""),CHAR(34)&amp;"BAWHNO"&amp;CHAR(34)&amp;",","")</f>
        <v/>
      </c>
      <c r="FN2" s="9" t="str">
        <f>IF(AND(FE2&lt;&gt;"",FF2&lt;&gt;""),CHAR(34)&amp;"BLWHNO"&amp;CHAR(34)&amp;",","")</f>
        <v/>
      </c>
      <c r="FO2" s="9" t="str">
        <f>IF(AND(FE2&lt;&gt;"",FG2&lt;&gt;""),CHAR(34)&amp;"BLRENO"&amp;CHAR(34)&amp;",","")</f>
        <v/>
      </c>
      <c r="FP2" s="9" t="str">
        <f>IF(AND(FF2&lt;&gt;"",FF2&lt;&gt;""),CHAR(34)&amp;"WHRENO"&amp;CHAR(34)&amp;",","")</f>
        <v/>
      </c>
      <c r="FQ2" s="9" t="str">
        <f>IF(LEN(BF2)=3,CHAR(34)&amp;"001"&amp;BF2&amp;CHAR(34)&amp;",","")</f>
        <v/>
      </c>
      <c r="FR2" s="9" t="str">
        <f>IF(LEN(BG2)=3,CHAR(34)&amp;"002"&amp;BG2&amp;CHAR(34)&amp;",","")</f>
        <v/>
      </c>
      <c r="FS2" s="9" t="str">
        <f>IF(LEN(BH2)=3,CHAR(34)&amp;"003"&amp;BH2&amp;CHAR(34)&amp;",","")</f>
        <v/>
      </c>
      <c r="FT2" s="9" t="str">
        <f>CHAR(34)&amp;"myr"&amp;BD2&amp;CHAR(34)&amp;","</f>
        <v>"myrBLU",</v>
      </c>
      <c r="FU2" s="9" t="str">
        <f>IF(AY2="y",CHAR(34)&amp;"island"&amp;CHAR(34)&amp;",","")</f>
        <v>"island",</v>
      </c>
      <c r="FV2" s="9" t="str">
        <f>IF(BZ2="y",CHAR(34)&amp;"landlo"&amp;CHAR(34)&amp;",","")</f>
        <v/>
      </c>
      <c r="FW2" s="9" t="str">
        <f>IF(CA2="y",CHAR(34)&amp;"eunion"&amp;CHAR(34)&amp;",","")</f>
        <v/>
      </c>
      <c r="FX2" s="9" t="str">
        <f>SUBSTITUTE(IFERROR(SEARCH("[",A2),IFERROR(IF(AND(CA2&lt;&gt;"y",SEARCH("Europe",R2)&gt;0),CHAR(34)&amp;"noeuni"&amp;CHAR(34)&amp;",",""),"")),"1","")</f>
        <v/>
      </c>
      <c r="FY2" s="9" t="str">
        <f>IFERROR(IF(SEARCH("Arabic",CB2)&gt;0,CHAR(34)&amp;"arabic"&amp;CHAR(34)&amp;",",""),"")</f>
        <v/>
      </c>
      <c r="FZ2" s="9" t="str">
        <f>IFERROR(IF(SEARCH("English",CB2)&gt;0,CHAR(34)&amp;"englis"&amp;CHAR(34)&amp;",",""),"")</f>
        <v>"englis",</v>
      </c>
      <c r="GA2" s="9" t="str">
        <f>IFERROR(IF(SEARCH("French",CB2)&gt;0,CHAR(34)&amp;"french"&amp;CHAR(34)&amp;",",""),"")</f>
        <v/>
      </c>
      <c r="GB2" s="9" t="str">
        <f>IFERROR(IF(SEARCH("Spanish",CB2)&gt;0,CHAR(34)&amp;"spanis"&amp;CHAR(34)&amp;",",""),"")</f>
        <v/>
      </c>
      <c r="GC2" s="9" t="str">
        <f>IFERROR(IF(SEARCH("Portuguese",CB2)&gt;0,CHAR(34)&amp;"portug"&amp;CHAR(34)&amp;",",""),"")</f>
        <v/>
      </c>
      <c r="GD2" s="9" t="str">
        <f>IFERROR(IF(SEARCH("German",CB2)&gt;0,CHAR(34)&amp;"german"&amp;CHAR(34)&amp;",",""),"")</f>
        <v/>
      </c>
      <c r="GE2" s="9" t="str">
        <f>IFERROR(IF(SEARCH("Dutch",CB2)&gt;0,CHAR(34)&amp;"dutchs"&amp;CHAR(34)&amp;",",""),"")</f>
        <v/>
      </c>
      <c r="GF2" s="9" t="str">
        <f>IFERROR(IF(SEARCH("Histor",AU2)&gt;0,CHAR(34)&amp;"histor"&amp;CHAR(34)&amp;",",""),"")</f>
        <v/>
      </c>
      <c r="GG2" s="9" t="str">
        <f>IF(BU2="y",CHAR(34)&amp;"unjack"&amp;CHAR(34)&amp;",","")</f>
        <v/>
      </c>
      <c r="GH2" s="9" t="str">
        <f>IF(CD2=1,CHAR(34)&amp;"southc"&amp;CHAR(34)&amp;",","")</f>
        <v/>
      </c>
      <c r="GI2" s="9" t="str">
        <f>IF(CE2=1,CHAR(34)&amp;"hasmap"&amp;CHAR(34)&amp;",","")</f>
        <v/>
      </c>
      <c r="GJ2" s="9" t="str">
        <f>IF(CP2="y",CHAR(34)&amp;CP$1&amp;CHAR(34)&amp;",","")</f>
        <v>"NoStar",</v>
      </c>
      <c r="GK2" s="9" t="str">
        <f>IF(GJ2="",CHAR(34)&amp;"HasSta"&amp;CHAR(34)&amp;",","")</f>
        <v/>
      </c>
      <c r="GL2" s="9" t="str">
        <f t="shared" ref="GL2:GN17" si="5">IF(CQ2="y",CHAR(34)&amp;CQ$1&amp;CHAR(34)&amp;",","")</f>
        <v/>
      </c>
      <c r="GM2" s="9" t="str">
        <f t="shared" si="5"/>
        <v/>
      </c>
      <c r="GN2" s="9" t="str">
        <f t="shared" si="5"/>
        <v/>
      </c>
      <c r="GP2" s="9" t="str">
        <f>CHAR(34)&amp;AU2&amp;CHAR(34)</f>
        <v>""</v>
      </c>
      <c r="GS2" s="9" t="str">
        <f>SUBSTITUTE("["&amp;_xlfn.CONCAT(CW2:GN2)&amp;"]",",]","]")</f>
        <v>["5+Colo","words2","exact2","lets13","startA","year19","NoBand","Diagon","Animal","Bird","Weapon","Trside","ntWHYE","NO_GRE","NO_BLA","myrBLU","island","englis","NoStar"]</v>
      </c>
      <c r="GT2" s="9" t="str">
        <f t="shared" ref="GT2:HB17" si="6">IF(BL2&lt;&gt;"",CHAR(34)&amp;"cl_"&amp;BL2&amp;CHAR(34)&amp;",","")</f>
        <v>"cl_YEL",</v>
      </c>
      <c r="GU2" s="9" t="str">
        <f t="shared" si="6"/>
        <v>"cl_RED",</v>
      </c>
      <c r="GV2" s="9" t="str">
        <f t="shared" si="6"/>
        <v>"cl_BLU",</v>
      </c>
      <c r="GW2" s="9" t="str">
        <f t="shared" si="6"/>
        <v>"cl_WHI",</v>
      </c>
      <c r="GX2" s="9" t="str">
        <f t="shared" si="6"/>
        <v>"cl_BRO",</v>
      </c>
      <c r="GY2" s="9" t="str">
        <f t="shared" si="6"/>
        <v/>
      </c>
      <c r="GZ2" s="9" t="str">
        <f t="shared" si="6"/>
        <v/>
      </c>
      <c r="HA2" s="9" t="str">
        <f t="shared" si="6"/>
        <v/>
      </c>
      <c r="HB2" s="9" t="str">
        <f t="shared" si="6"/>
        <v/>
      </c>
      <c r="HC2" s="9" t="str">
        <f>SUBSTITUTE("["&amp;_xlfn.CONCAT(GT2:HB2)&amp;"]",",]","]")</f>
        <v>["cl_YEL","cl_RED","cl_BLU","cl_WHI","cl_BRO"]</v>
      </c>
      <c r="HE2" s="33"/>
      <c r="HF2" s="34" t="str">
        <f>"{couname:"&amp;CT2&amp;(IF(HK2&lt;&gt;"",",subtype:"&amp;CHAR(34)&amp;HK2&amp;CHAR(34),""))&amp;",year:"&amp;HJ2&amp;",region:"&amp;CU2&amp;",Colors:"&amp;HC2&amp;",Items:"&amp;GS2&amp;",Flag:"&amp;CV2&amp;",HDFlag:"&amp;CHAR(34)&amp;E2&amp;CHAR(34)&amp;",type:"&amp;GP2&amp;", describe: "&amp;HH2&amp;", isnew:"&amp;CHAR(34)&amp;F2&amp;CHAR(34)&amp;", links: "&amp;HL2&amp;"},"</f>
        <v>{couname:"American Samoa",year:"1960 ",region:"rgn_Oceania",Colors:["cl_YEL","cl_RED","cl_BLU","cl_WHI","cl_BRO"],Items:["5+Colo","words2","exact2","lets13","startA","year19","NoBand","Diagon","Animal","Bird","Weapon","Trside","ntWHYE","NO_GRE","NO_BLA","myrBLU","island","englis","NoStar"],Flag:"https://upload.wikimedia.org/wikipedia/commons/thumb/8/87/Flag_of_American_Samoa.svg/1200px-Flag_of_American_Samoa.svg.png",HDFlag:"https://upload.wikimedia.org/wikipedia/commons/thumb/8/87/Flag_of_American_Samoa.svg/2560px-Flag_of_American_Samoa.svg.png",type:"", describe: "\nThe colors used epitomize the traditional colors of the United States and Samoa. The bald eagle and the blue, white and red colors symbolize the country's ties to the United States. The eagle holds a staff and a war club, two traditional symbols of the Samoan chiefs.", isnew:".", links: "https://en.wikipedia.org/wiki/Flag_of_American_Samoa"},</v>
      </c>
      <c r="HG2" s="35" t="str">
        <f>"{couname:"&amp;CT2&amp;(IF(HK2&lt;&gt;"",",subtype:"&amp;CHAR(34)&amp;HK2&amp;CHAR(34),""))&amp;",year:"&amp;HJ2&amp;",region:"&amp;CU2&amp;",Colors:"&amp;HC2&amp;",Items:"&amp;GS2&amp;",Flag:"&amp;CV2&amp;",HDFlag:"&amp;CHAR(34)&amp;E2&amp;CHAR(34)&amp;",type:"&amp;GP2&amp;", describe: "&amp;HI2&amp;", links: "&amp;HL2&amp;"},"</f>
        <v>{couname:"American Samoa",year:"1960 ",region:"rgn_Oceania",Colors:["cl_YEL","cl_RED","cl_BLU","cl_WHI","cl_BRO"],Items:["5+Colo","words2","exact2","lets13","startA","year19","NoBand","Diagon","Animal","Bird","Weapon","Trside","ntWHYE","NO_GRE","NO_BLA","myrBLU","island","englis","NoStar"],Flag:"https://upload.wikimedia.org/wikipedia/commons/thumb/8/87/Flag_of_American_Samoa.svg/1200px-Flag_of_American_Samoa.svg.png",HDFlag:"https://upload.wikimedia.org/wikipedia/commons/thumb/8/87/Flag_of_American_Samoa.svg/2560px-Flag_of_American_Samoa.svg.png",type:"", describe: "\nThe colors used epitomize the traditional colors of the United States and Samoa. The bald eagle and the blue, white and red colors symbolize the country's ties to the United States. The eagle holds a staff and a war club, two traditional symbols of the Samoan chiefs.", links: "https://en.wikipedia.org/wiki/Flag_of_American_Samoa"},</v>
      </c>
      <c r="HH2" s="9" t="str">
        <f>IF(P2&lt;&gt;"",CHAR(34)&amp;"\n"&amp;P2&amp;CHAR(34),CHAR(34)&amp;CHAR(34))</f>
        <v>"\nThe colors used epitomize the traditional colors of the United States and Samoa. The bald eagle and the blue, white and red colors symbolize the country's ties to the United States. The eagle holds a staff and a war club, two traditional symbols of the Samoan chiefs."</v>
      </c>
      <c r="HI2" s="9" t="str">
        <f>IF(J2=0,CHAR(34)&amp;CHAR(34),HH2)</f>
        <v>"\nThe colors used epitomize the traditional colors of the United States and Samoa. The bald eagle and the blue, white and red colors symbolize the country's ties to the United States. The eagle holds a staff and a war club, two traditional symbols of the Samoan chiefs."</v>
      </c>
      <c r="HJ2" s="9" t="str">
        <f>CHAR(34)&amp;O2&amp;CHAR(34)</f>
        <v>"1960 "</v>
      </c>
      <c r="HL2" s="9" t="str">
        <f>CHAR(34)&amp;I2&amp;CHAR(34)</f>
        <v>"https://en.wikipedia.org/wiki/Flag_of_American_Samoa"</v>
      </c>
      <c r="HM2" s="3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{"couname":"American Samoa","year":"1960 ","region":"rgn_Oceania","Colors":["cl_YEL","cl_RED","cl_BLU","cl_WHI","cl_BRO"],"Items":["5+Colo","words2","exact2","lets13","startA","year19","NoBand","Diagon","Animal","Bird","Weapon","Trside","ntWHYE","NO_GRE","NO_BLA","myrBLU","island","englis","NoStar"],"Flag":"https://upload.wikimedia.org/wikipedia/commons/thumb/8/87/Flag_of_American_Samoa.svg/1200px-Flag_of_American_Samoa.svg.png","HDFlag":"https://upload.wikimedia.org/wikipedia/commons/thumb/8/87/Flag_of_American_Samoa.svg/2560px-Flag_of_American_Samoa.svg.png","type":"", "describe": "\nThe colors used epitomize the traditional colors of the United States and Samoa. The bald eagle and the blue, white and red colors symbolize the country's ties to the United States. The eagle holds a staff and a war club, two traditional symbols of the Samoan chiefs.", "isnew": ".", "links": "https://en.wikipedia.org/wiki/Flag_of_American_Samoa"},</v>
      </c>
      <c r="HN2" s="36"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{"couname":"American Samoa","year":"1960 ","region":"rgn_Oceania","Colors":["cl_YEL","cl_RED","cl_BLU","cl_WHI","cl_BRO"],"Items":["5+Colo","words2","exact2","lets13","startA","year19","NoBand","Diagon","Animal","Bird","Weapon","Trside","ntWHYE","NO_GRE","NO_BLA","myrBLU","island","englis","NoStar"],"Flag":"https://upload.wikimedia.org/wikipedia/commons/thumb/8/87/Flag_of_American_Samoa.svg/1200px-Flag_of_American_Samoa.svg.png","HDFlag":"https://upload.wikimedia.org/wikipedia/commons/thumb/8/87/Flag_of_American_Samoa.svg/2560px-Flag_of_American_Samoa.svg.png","type":"", "describe": "\nThe colors used epitomize the traditional colors of the United States and Samoa. The bald eagle and the blue, white and red colors symbolize the country's ties to the United States. The eagle holds a staff and a war club, two traditional symbols of the Samoan chiefs.", "isnew": ".", "links": "https://en.wikipedia.org/wiki/Flag_of_American_Samoa"},</v>
      </c>
      <c r="HO2" s="37"/>
      <c r="HP2" s="9" t="str" cm="1">
        <f t="array" ref="HP2">IF(_xlfn.TEXTJOIN(", ", TRUE, IF(ISNUMBER(SEARCH("BLA", BL2:BT2)), COLUMN(BL2:BT2) - COLUMN(BL2) + 1, ""))&lt;&gt;"","BLA","")</f>
        <v/>
      </c>
      <c r="HQ2" s="9" t="str" cm="1">
        <f t="array" ref="HQ2">IF(_xlfn.TEXTJOIN(", ", TRUE, IF(ISNUMBER(SEARCH("BLU", BL2:BT2)), COLUMN(BL2:BT2) - COLUMN(BL2) + 1, ""))&lt;&gt;"","BLU","")</f>
        <v>BLU</v>
      </c>
      <c r="HR2" s="9" t="str" cm="1">
        <f t="array" ref="HR2">IF(_xlfn.TEXTJOIN(", ", TRUE, IF(ISNUMBER(SEARCH("GRE", BL2:BT2)), COLUMN(BL2:BT2) - COLUMN(BL2) + 1, ""))&lt;&gt;"","GRE","")</f>
        <v/>
      </c>
      <c r="HS2" s="9" t="str" cm="1">
        <f t="array" ref="HS2">IF(_xlfn.TEXTJOIN(", ", TRUE, IF(ISNUMBER(SEARCH("RED", BL2:BT2)), COLUMN(BL2:BT2) - COLUMN(BL2) + 1, ""))&lt;&gt;"","RED","")</f>
        <v>RED</v>
      </c>
      <c r="HT2" s="9" t="str" cm="1">
        <f t="array" ref="HT2">IF(_xlfn.TEXTJOIN(", ", TRUE, IF(ISNUMBER(SEARCH("YEL", BL2:BT2)), COLUMN(BL2:BT2) - COLUMN(BL2) + 1, ""))&lt;&gt;"","YEL","")</f>
        <v>YEL</v>
      </c>
      <c r="HU2" s="9" t="str" cm="1">
        <f t="array" ref="HU2">IF(_xlfn.TEXTJOIN(", ", TRUE, IF(ISNUMBER(SEARCH("ORA", BL2:BT2)), COLUMN(BL2:BT2) - COLUMN(BL2) + 1, ""))&lt;&gt;"","ORA","")</f>
        <v/>
      </c>
      <c r="HV2" s="9" t="str" cm="1">
        <f t="array" ref="HV2">IF(_xlfn.TEXTJOIN(", ", TRUE, IF(ISNUMBER(SEARCH("BRO", BL2:BT2)), COLUMN(BL2:BT2) - COLUMN(BL2) + 1, ""))&lt;&gt;"","BRO","")</f>
        <v>BRO</v>
      </c>
      <c r="HW2" s="9" t="str" cm="1">
        <f t="array" ref="HW2">IF(_xlfn.TEXTJOIN(", ", TRUE, IF(ISNUMBER(SEARCH("PUR", BL2:BT2)), COLUMN(BL2:BT2) - COLUMN(BL2) + 1, ""))&lt;&gt;"","PUR","")</f>
        <v/>
      </c>
      <c r="HX2" s="9" t="str" cm="1">
        <f t="array" ref="HX2">IF(_xlfn.TEXTJOIN(", ", TRUE, IF(ISNUMBER(SEARCH("WHI", BL2:BT2)), COLUMN(BL2:BT2) - COLUMN(BL2) + 1, ""))&lt;&gt;"","WHI","")</f>
        <v>WHI</v>
      </c>
      <c r="HY2" s="38"/>
      <c r="HZ2" s="38"/>
      <c r="IA2" s="28"/>
      <c r="IB2" s="28"/>
      <c r="IC2" s="39">
        <v>0</v>
      </c>
      <c r="ID2" s="39">
        <v>0.52</v>
      </c>
      <c r="IE2" s="39">
        <v>0.12</v>
      </c>
      <c r="IF2" s="39">
        <v>0.34</v>
      </c>
      <c r="IG2" s="39">
        <v>0.01</v>
      </c>
      <c r="IH2" s="39">
        <v>0</v>
      </c>
      <c r="II2" s="39">
        <v>0</v>
      </c>
      <c r="IJ2" s="39">
        <v>0</v>
      </c>
      <c r="IK2" s="39">
        <v>0</v>
      </c>
      <c r="IL2" s="9">
        <f>SUM(IC2:IK2)</f>
        <v>0.99</v>
      </c>
      <c r="IM2" s="6">
        <f>COUNTIF(IC2:IK2,"&gt;0")-CG2</f>
        <v>-1</v>
      </c>
      <c r="IN2" s="40" t="str">
        <f>"http://mkweb.bcgsc.ca/color-summarizer/?url="&amp;D2&amp;"&amp;precision=low&amp;num_clusters="&amp;CG2&amp;"&amp;text=1"</f>
        <v>http://mkweb.bcgsc.ca/color-summarizer/?url=https://upload.wikimedia.org/wikipedia/commons/thumb/8/87/Flag_of_American_Samoa.svg/1200px-Flag_of_American_Samoa.svg.png&amp;precision=low&amp;num_clusters=5&amp;text=1</v>
      </c>
      <c r="IO2" s="9" t="str">
        <f>IF(HP2&lt;&gt;"",CHAR(34)&amp;"black"&amp;CHAR(34),"")</f>
        <v/>
      </c>
      <c r="IP2" s="9" t="str">
        <f>IF(HQ2&lt;&gt;"",CHAR(34)&amp;"blue"&amp;CHAR(34),"")</f>
        <v>"blue"</v>
      </c>
      <c r="IQ2" s="9" t="str">
        <f>IF(HR2&lt;&gt;"",CHAR(34)&amp;"green"&amp;CHAR(34),"")</f>
        <v/>
      </c>
      <c r="IR2" s="9" t="str">
        <f>IF(HS2&lt;&gt;"",CHAR(34)&amp;"red"&amp;CHAR(34),"")</f>
        <v>"red"</v>
      </c>
      <c r="IS2" s="9" t="str">
        <f>IF(HT2&lt;&gt;"",CHAR(34)&amp;"yellow"&amp;CHAR(34),"")</f>
        <v>"yellow"</v>
      </c>
      <c r="IT2" s="9" t="str">
        <f>IF(HU2&lt;&gt;"",CHAR(34)&amp;"orange"&amp;CHAR(34),"")</f>
        <v/>
      </c>
      <c r="IU2" s="9" t="str">
        <f>IF(HV2&lt;&gt;"",CHAR(34)&amp;"brown"&amp;CHAR(34),"")</f>
        <v>"brown"</v>
      </c>
      <c r="IV2" s="9" t="str">
        <f>IF(HW2&lt;&gt;"",CHAR(34)&amp;"purple"&amp;CHAR(34),"")</f>
        <v/>
      </c>
      <c r="IW2" s="9" t="str">
        <f>IF(HX2&lt;&gt;"",CHAR(34)&amp;"white"&amp;CHAR(34),"")</f>
        <v>"white"</v>
      </c>
      <c r="IX2" s="9" t="str">
        <f>"{"&amp;CHAR(34)&amp;"url"&amp;CHAR(34)&amp;":"&amp;CHAR(34)&amp;IN2&amp;CHAR(34)&amp;","&amp;CHAR(34)&amp;"name"&amp;CHAR(34)&amp;":"&amp;CHAR(34)&amp;A2&amp;CHAR(34)&amp;"},"</f>
        <v>{"url":"http://mkweb.bcgsc.ca/color-summarizer/?url=https://upload.wikimedia.org/wikipedia/commons/thumb/8/87/Flag_of_American_Samoa.svg/1200px-Flag_of_American_Samoa.svg.png&amp;precision=low&amp;num_clusters=5&amp;text=1","name":"American Samoa"},</v>
      </c>
      <c r="IY2" s="9">
        <v>6</v>
      </c>
    </row>
    <row r="3" spans="1:259" s="9" customFormat="1" ht="38.4" customHeight="1" thickBot="1" x14ac:dyDescent="0.35">
      <c r="A3" s="78" t="s">
        <v>869</v>
      </c>
      <c r="B3" s="1" t="e" vm="2">
        <v>#VALUE!</v>
      </c>
      <c r="C3" s="2">
        <v>1</v>
      </c>
      <c r="D3" s="3" t="s">
        <v>870</v>
      </c>
      <c r="E3" s="4" t="s">
        <v>871</v>
      </c>
      <c r="F3" s="5" t="s">
        <v>0</v>
      </c>
      <c r="G3" s="6">
        <f>COUNTIF($A$1:$A$8299,A3)</f>
        <v>1</v>
      </c>
      <c r="H3" s="7"/>
      <c r="I3" s="8" t="s">
        <v>872</v>
      </c>
      <c r="J3" s="9" t="str">
        <f>""</f>
        <v/>
      </c>
      <c r="K3" s="10">
        <v>45773884</v>
      </c>
      <c r="L3" s="11">
        <v>3800000</v>
      </c>
      <c r="M3" s="11" t="s">
        <v>873</v>
      </c>
      <c r="N3" s="12" t="s">
        <v>1</v>
      </c>
      <c r="O3" s="13" t="s">
        <v>874</v>
      </c>
      <c r="P3" s="14" t="s">
        <v>875</v>
      </c>
      <c r="Q3" s="15">
        <v>1</v>
      </c>
      <c r="R3" s="16" t="s">
        <v>1</v>
      </c>
      <c r="S3" s="17">
        <v>3</v>
      </c>
      <c r="T3" s="18" t="s">
        <v>2</v>
      </c>
      <c r="U3" s="19" t="s">
        <v>2</v>
      </c>
      <c r="V3" s="19" t="s">
        <v>3</v>
      </c>
      <c r="W3" s="19" t="s">
        <v>2</v>
      </c>
      <c r="X3" s="19" t="s">
        <v>3</v>
      </c>
      <c r="Y3" s="19" t="s">
        <v>2</v>
      </c>
      <c r="Z3" s="19" t="s">
        <v>2</v>
      </c>
      <c r="AA3" s="19" t="s">
        <v>2</v>
      </c>
      <c r="AB3" s="19" t="s">
        <v>2</v>
      </c>
      <c r="AC3" s="19" t="s">
        <v>2</v>
      </c>
      <c r="AD3" s="19" t="s">
        <v>3</v>
      </c>
      <c r="AE3" s="19" t="s">
        <v>2</v>
      </c>
      <c r="AF3" s="20" t="s">
        <v>2</v>
      </c>
      <c r="AG3" s="20" t="s">
        <v>2</v>
      </c>
      <c r="AH3" s="20" t="s">
        <v>3</v>
      </c>
      <c r="AI3" s="20" t="s">
        <v>2</v>
      </c>
      <c r="AJ3" s="20" t="s">
        <v>2</v>
      </c>
      <c r="AK3" s="20" t="s">
        <v>2</v>
      </c>
      <c r="AL3" s="20" t="s">
        <v>2</v>
      </c>
      <c r="AM3" s="20" t="s">
        <v>2</v>
      </c>
      <c r="AN3" s="20" t="s">
        <v>3</v>
      </c>
      <c r="AO3" s="20" t="s">
        <v>2</v>
      </c>
      <c r="AP3" s="20" t="s">
        <v>2</v>
      </c>
      <c r="AQ3" s="20" t="s">
        <v>2</v>
      </c>
      <c r="AR3" s="20" t="s">
        <v>2</v>
      </c>
      <c r="AS3" s="20" t="s">
        <v>2</v>
      </c>
      <c r="AT3" s="21">
        <v>0</v>
      </c>
      <c r="AU3" s="20"/>
      <c r="AV3" s="20" t="str">
        <f>IF(LEFT(A3,1)="[",LEFT(A3,5)&amp;AU3&amp;A3,"")</f>
        <v/>
      </c>
      <c r="AW3" s="20" t="str">
        <f>C3&amp;IFERROR(SUBSTITUTE(A3, " [ANT]",""),"")</f>
        <v>1Argentina</v>
      </c>
      <c r="AX3" s="22"/>
      <c r="AY3" s="22"/>
      <c r="AZ3" s="23" t="s">
        <v>5</v>
      </c>
      <c r="BA3" s="23"/>
      <c r="BB3" s="23"/>
      <c r="BC3" s="24"/>
      <c r="BD3" s="25" t="s">
        <v>10</v>
      </c>
      <c r="BE3" s="8"/>
      <c r="BF3" s="25" t="s">
        <v>8</v>
      </c>
      <c r="BG3" s="25" t="s">
        <v>8</v>
      </c>
      <c r="BH3" s="25" t="s">
        <v>8</v>
      </c>
      <c r="BI3" s="25"/>
      <c r="BJ3" s="25"/>
      <c r="BK3" s="8"/>
      <c r="BL3" s="25" t="s">
        <v>8</v>
      </c>
      <c r="BM3" s="25" t="s">
        <v>8</v>
      </c>
      <c r="BN3" s="25" t="s">
        <v>10</v>
      </c>
      <c r="BO3" s="25" t="s">
        <v>9</v>
      </c>
      <c r="BP3" s="25" t="s">
        <v>6</v>
      </c>
      <c r="BQ3" s="25" t="s">
        <v>8</v>
      </c>
      <c r="BR3" s="25" t="s">
        <v>8</v>
      </c>
      <c r="BS3" s="25" t="s">
        <v>8</v>
      </c>
      <c r="BT3" s="25" t="s">
        <v>5</v>
      </c>
      <c r="BU3" s="26"/>
      <c r="BV3" s="27"/>
      <c r="BW3" s="27">
        <v>0</v>
      </c>
      <c r="BX3" s="8"/>
      <c r="CB3" s="28"/>
      <c r="CC3" s="28"/>
      <c r="CD3" s="29">
        <v>0</v>
      </c>
      <c r="CE3" s="29">
        <v>0</v>
      </c>
      <c r="CF3" s="29" t="e">
        <v>#REF!</v>
      </c>
      <c r="CG3" s="30" cm="1">
        <f t="array" ref="CG3">SUMPRODUCT(--(LEN(TRIM(BL3:BT3))&gt;0))</f>
        <v>4</v>
      </c>
      <c r="CH3" s="20" t="str">
        <f>IF(CG3=2,"y","n")</f>
        <v>n</v>
      </c>
      <c r="CI3" s="20" t="str">
        <f>IF(CG3=3,"y","n")</f>
        <v>n</v>
      </c>
      <c r="CJ3" s="20" t="str">
        <f>IF(CG3=4,"y","n")</f>
        <v>y</v>
      </c>
      <c r="CK3" s="20" t="str">
        <f>IF(CG3&gt;4,"y","n")</f>
        <v>n</v>
      </c>
      <c r="CL3" s="20" t="str">
        <f>IF(S3=0,"y","n")</f>
        <v>n</v>
      </c>
      <c r="CM3" s="20" t="str">
        <f>IF(S3=2,"y","n")</f>
        <v>n</v>
      </c>
      <c r="CN3" s="20" t="str">
        <f>IF(S3=3,"y","n")</f>
        <v>y</v>
      </c>
      <c r="CO3" s="20" t="str">
        <f>IF(S3&gt;=4,"y","n")</f>
        <v>n</v>
      </c>
      <c r="CP3" s="20" t="str">
        <f>IF(AT3=0,"y","n")</f>
        <v>y</v>
      </c>
      <c r="CQ3" s="20" t="str">
        <f>IF(AT3=1,"y","n")</f>
        <v>n</v>
      </c>
      <c r="CR3" s="20" t="str">
        <f>IF(AT3=2,"y","n")</f>
        <v>n</v>
      </c>
      <c r="CS3" s="20" t="str">
        <f>IF(AT3&gt;=3,"y","n")</f>
        <v>n</v>
      </c>
      <c r="CT3" s="31" t="str">
        <f>CHAR(34)&amp;A3&amp;CHAR(34)</f>
        <v>"Argentina"</v>
      </c>
      <c r="CU3" s="32" t="str">
        <f>CHAR(34)&amp;"rgn_"&amp;R3&amp;CHAR(34)</f>
        <v>"rgn_South America"</v>
      </c>
      <c r="CV3" s="9" t="str">
        <f>CHAR(34)&amp;D3&amp;CHAR(34)</f>
        <v>"https://upload.wikimedia.org/wikipedia/commons/thumb/1/1a/Flag_of_Argentina.svg/320px-Flag_of_Argentina.svg.png"</v>
      </c>
      <c r="CW3" s="9" t="str">
        <f t="shared" si="0"/>
        <v/>
      </c>
      <c r="CX3" s="9" t="str">
        <f t="shared" si="0"/>
        <v/>
      </c>
      <c r="CY3" s="9" t="str">
        <f t="shared" si="0"/>
        <v>"4Color",</v>
      </c>
      <c r="CZ3" s="9" t="str">
        <f t="shared" si="0"/>
        <v/>
      </c>
      <c r="DA3" s="9" t="str">
        <f>IF(Q3&gt;1,CHAR(34)&amp;"words2"&amp;CHAR(34)&amp;",","")</f>
        <v/>
      </c>
      <c r="DB3" s="9" t="str">
        <f>IF(Q3&gt;2,CHAR(34)&amp;"words3"&amp;CHAR(34)&amp;",","")</f>
        <v/>
      </c>
      <c r="DC3" s="9" t="str">
        <f>IF(Q3=2,CHAR(34)&amp;"exact2"&amp;CHAR(34)&amp;",","")</f>
        <v/>
      </c>
      <c r="DD3" s="9"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"lets09",</v>
      </c>
      <c r="DE3" s="9"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9" t="str">
        <f>IFERROR(IF(SEARCH("tan",A3)&gt;0,CHAR(34)&amp;"withtn"&amp;CHAR(34)&amp;",",""),"")</f>
        <v/>
      </c>
      <c r="DG3" s="9" t="str">
        <f>IFERROR(IF(SEARCH("q",A3)&gt;0,CHAR(34)&amp;"with_q"&amp;CHAR(34)&amp;",",""),"")</f>
        <v/>
      </c>
      <c r="DH3" s="9" t="str">
        <f>IFERROR(IF(SEARCH("v",A3)&gt;0,CHAR(34)&amp;"with_v"&amp;CHAR(34)&amp;",",""),"")</f>
        <v/>
      </c>
      <c r="DI3" s="9" t="str">
        <f>IFERROR(IF(SEARCH("w",A3)&gt;0,CHAR(34)&amp;"with_w"&amp;CHAR(34)&amp;",",""),"")</f>
        <v/>
      </c>
      <c r="DJ3" s="9" t="str">
        <f>IFERROR(IF(SEARCH("y",A3)&gt;0,CHAR(34)&amp;"with_y"&amp;CHAR(34)&amp;",",""),"")</f>
        <v/>
      </c>
      <c r="DK3" s="9" t="str">
        <f>IFERROR(IF(SEARCH("z",A3)&gt;0,CHAR(34)&amp;"with_z"&amp;CHAR(34)&amp;",",""),"")</f>
        <v/>
      </c>
      <c r="DL3" s="9" t="str">
        <f>IF(CG3=2, CHAR(34) &amp; _xlfn.TEXTJOIN("", TRUE, _xlfn._xlws.SORT(HP3:HX3)) &amp; CHAR(34) &amp; ",", "")</f>
        <v/>
      </c>
      <c r="DM3" s="9" t="str" cm="1">
        <f t="array" ref="DM3">IF(CG3=3,CHAR(34) &amp; _xlfn.TEXTJOIN("", TRUE, RIGHT(HP3:HX3, 2)) &amp; CHAR(34) &amp; ",", "")</f>
        <v/>
      </c>
      <c r="DN3" s="9" t="str">
        <f>IF(AND(ISNUMBER(SEARCH("18", O3)), ISERROR(SEARCH("1918", O3)), ISERROR(SEARCH("2018", O3))), CHAR(34) &amp; "year18" &amp; CHAR(34) &amp; ",", "")</f>
        <v>"year18",</v>
      </c>
      <c r="DO3" s="9" t="str">
        <f>IF(AND(ISNUMBER(SEARCH("19", O3)), ISERROR(SEARCH("1819", O3)),  ISERROR(SEARCH("1219", O3)),ISERROR(SEARCH("1119", O3)),ISERROR(SEARCH("1190", O3)),ISERROR(SEARCH("2019", O3))), CHAR(34) &amp; "year19" &amp; CHAR(34) &amp; ",", "")</f>
        <v/>
      </c>
      <c r="DP3" s="28" t="str">
        <f>IF(AND(ISNUMBER(SEARCH("20", O3)), ISERROR(SEARCH("1920", O3))), CHAR(34)&amp;"year00"&amp;CHAR(34)&amp;",", "")</f>
        <v>"year00",</v>
      </c>
      <c r="DQ3" s="28" t="str">
        <f>IF(CC3="y",CHAR(34)&amp;"soviet"&amp;CHAR(34)&amp;",","")</f>
        <v/>
      </c>
      <c r="DR3" s="28" t="str">
        <f>IF(BY3="y",CHAR(34)&amp;"dgband"&amp;CHAR(34)&amp;",","")</f>
        <v/>
      </c>
      <c r="DS3" s="28" t="str">
        <f>IF(W3="y",IF(AND(V3="n",BY3&lt;&gt;"y"),CHAR(34)&amp;"allver"&amp;CHAR(34)&amp;",",""),"")</f>
        <v/>
      </c>
      <c r="DT3" s="28" t="str">
        <f>IF(V3="y",IF(AND(W3="n",BY3&lt;&gt;"y"),CHAR(34)&amp;"allhor"&amp;CHAR(34)&amp;",",""),"")</f>
        <v>"allhor",</v>
      </c>
      <c r="DU3" s="28" t="str">
        <f>IF(BY3="y",IF(AND(W3="n",V3="n"),CHAR(34)&amp;"alldia"&amp;CHAR(34)&amp;",",""),"")</f>
        <v/>
      </c>
      <c r="DV3" s="9" t="str">
        <f>IF(IA3&lt;&gt;"",(IF(IA3="y",CHAR(34)&amp;"largec"&amp;CHAR(34)&amp;",",CHAR(34)&amp;"smallc"&amp;CHAR(34)&amp;",")),"")</f>
        <v/>
      </c>
      <c r="DW3" s="9" t="str">
        <f t="shared" si="1"/>
        <v/>
      </c>
      <c r="DX3" s="9" t="str">
        <f t="shared" si="1"/>
        <v/>
      </c>
      <c r="DY3" s="9" t="str">
        <f t="shared" si="1"/>
        <v>"3Bands",</v>
      </c>
      <c r="DZ3" s="9" t="str">
        <f t="shared" si="1"/>
        <v/>
      </c>
      <c r="EA3" s="9" t="str">
        <f t="shared" si="2"/>
        <v/>
      </c>
      <c r="EB3" s="9" t="str">
        <f t="shared" si="2"/>
        <v/>
      </c>
      <c r="EC3" s="9" t="str">
        <f t="shared" si="2"/>
        <v>"Horizo",</v>
      </c>
      <c r="ED3" s="9" t="str">
        <f t="shared" si="2"/>
        <v/>
      </c>
      <c r="EE3" s="9" t="str">
        <f t="shared" si="2"/>
        <v>"Circle",</v>
      </c>
      <c r="EF3" s="9" t="str">
        <f>IF(AND(Y3&lt;&gt;"n",Y3&lt;&gt;""),CHAR(34)&amp;Y$1&amp;CHAR(34)&amp;",","")</f>
        <v/>
      </c>
      <c r="EG3" s="9" t="str">
        <f t="shared" si="3"/>
        <v/>
      </c>
      <c r="EH3" s="9" t="str">
        <f t="shared" si="3"/>
        <v/>
      </c>
      <c r="EI3" s="9" t="str">
        <f t="shared" si="3"/>
        <v/>
      </c>
      <c r="EJ3" s="9" t="str">
        <f t="shared" si="3"/>
        <v/>
      </c>
      <c r="EK3" s="9" t="str">
        <f t="shared" si="3"/>
        <v>"HasSun",</v>
      </c>
      <c r="EL3" s="9" t="str">
        <f t="shared" si="3"/>
        <v/>
      </c>
      <c r="EM3" s="9" t="str">
        <f t="shared" si="3"/>
        <v/>
      </c>
      <c r="EN3" s="9" t="str">
        <f t="shared" si="3"/>
        <v/>
      </c>
      <c r="EO3" s="9" t="str">
        <f t="shared" si="3"/>
        <v>"Center",</v>
      </c>
      <c r="EP3" s="9" t="str">
        <f t="shared" si="3"/>
        <v/>
      </c>
      <c r="EQ3" s="9" t="str">
        <f t="shared" si="3"/>
        <v/>
      </c>
      <c r="ER3" s="9" t="str">
        <f t="shared" si="3"/>
        <v/>
      </c>
      <c r="ES3" s="9" t="str">
        <f t="shared" si="3"/>
        <v/>
      </c>
      <c r="ET3" s="9" t="str">
        <f t="shared" si="3"/>
        <v/>
      </c>
      <c r="EU3" s="9" t="str">
        <f t="shared" si="3"/>
        <v>"Humans",</v>
      </c>
      <c r="EV3" s="9" t="str">
        <f t="shared" si="3"/>
        <v/>
      </c>
      <c r="EW3" s="9" t="str">
        <f t="shared" si="4"/>
        <v/>
      </c>
      <c r="EX3" s="9" t="str">
        <f t="shared" si="4"/>
        <v/>
      </c>
      <c r="EY3" s="9" t="str">
        <f t="shared" si="4"/>
        <v/>
      </c>
      <c r="EZ3" s="9" t="str">
        <f t="shared" si="4"/>
        <v/>
      </c>
      <c r="FA3" s="9" t="str">
        <f>IF(AT3&gt;0,CHAR(34)&amp;"sta"&amp;AZ3&amp;CHAR(34)&amp;",","")</f>
        <v/>
      </c>
      <c r="FB3" s="9" t="str">
        <f>IF(AND(AT3&gt;0,BA3&lt;&gt;""),CHAR(34)&amp;"sta"&amp;BA3&amp;CHAR(34)&amp;",","")</f>
        <v/>
      </c>
      <c r="FC3" s="9" t="str">
        <f>IF(AND(AT3&gt;0,BB3&lt;&gt;""),CHAR(34)&amp;"sta"&amp;BB3&amp;CHAR(34)&amp;",","")</f>
        <v/>
      </c>
      <c r="FD3" s="9" t="str">
        <f>IF(BV3="n",CHAR(34)&amp;"tcWHYE"&amp;CHAR(34)&amp;",",IF(BV3="y",CHAR(34)&amp;FD$1&amp;CHAR(34)&amp;",",""))</f>
        <v/>
      </c>
      <c r="FE3" s="9" t="str">
        <f>IF(COUNTIF(BL3:BT3,"BLU")=0,CHAR(34)&amp;"NO_BLU"&amp;CHAR(34)&amp;",", "")</f>
        <v>"NO_BLU",</v>
      </c>
      <c r="FF3" s="9" t="str">
        <f>IF(COUNTIF(BL3:BT3,"WHI")=0,CHAR(34)&amp;"NO_WHI"&amp;CHAR(34)&amp;",", "")</f>
        <v/>
      </c>
      <c r="FG3" s="9" t="str">
        <f>IF(COUNTIF(BL3:BT3,"RED")=0,CHAR(34)&amp;"NO_RED"&amp;CHAR(34)&amp;",", "")</f>
        <v/>
      </c>
      <c r="FH3" s="9" t="str">
        <f>IF(COUNTIF(BL3:BS3,"GRE")=0,CHAR(34)&amp;"NO_GRE"&amp;CHAR(34)&amp;",", "")</f>
        <v/>
      </c>
      <c r="FI3" s="9" t="str">
        <f>IF(COUNTIF(BL3:BT3,"YEL")=0,CHAR(34)&amp;"NO_YEL"&amp;CHAR(34)&amp;",", "")</f>
        <v/>
      </c>
      <c r="FJ3" s="9" t="str">
        <f>IF(COUNTIF(BL3:BT3,"BLA")=0,CHAR(34)&amp;"NO_BLA"&amp;CHAR(34)&amp;",", "")</f>
        <v>"NO_BLA",</v>
      </c>
      <c r="FK3" s="9" t="str">
        <f>IF(AND(FH3&lt;&gt;"",FF3&lt;&gt;""),CHAR(34)&amp;"WHGRNO"&amp;CHAR(34)&amp;",","")</f>
        <v/>
      </c>
      <c r="FL3" s="9" t="str">
        <f>IF(AND(FI3&lt;&gt;"",FF3&lt;&gt;""),CHAR(34)&amp;"WHYENO"&amp;CHAR(34)&amp;",","")</f>
        <v/>
      </c>
      <c r="FM3" s="9" t="str">
        <f>IF(AND(FJ3&lt;&gt;"",FF3&lt;&gt;""),CHAR(34)&amp;"BAWHNO"&amp;CHAR(34)&amp;",","")</f>
        <v/>
      </c>
      <c r="FN3" s="9" t="str">
        <f>IF(AND(FE3&lt;&gt;"",FF3&lt;&gt;""),CHAR(34)&amp;"BLWHNO"&amp;CHAR(34)&amp;",","")</f>
        <v/>
      </c>
      <c r="FO3" s="9" t="str">
        <f>IF(AND(FE3&lt;&gt;"",FG3&lt;&gt;""),CHAR(34)&amp;"BLRENO"&amp;CHAR(34)&amp;",","")</f>
        <v/>
      </c>
      <c r="FP3" s="9" t="str">
        <f>IF(AND(FF3&lt;&gt;"",FF3&lt;&gt;""),CHAR(34)&amp;"WHRENO"&amp;CHAR(34)&amp;",","")</f>
        <v/>
      </c>
      <c r="FQ3" s="9" t="str">
        <f>IF(LEN(BF3)=3,CHAR(34)&amp;"001"&amp;BF3&amp;CHAR(34)&amp;",","")</f>
        <v/>
      </c>
      <c r="FR3" s="9" t="str">
        <f>IF(LEN(BG3)=3,CHAR(34)&amp;"002"&amp;BG3&amp;CHAR(34)&amp;",","")</f>
        <v/>
      </c>
      <c r="FS3" s="9" t="str">
        <f>IF(LEN(BH3)=3,CHAR(34)&amp;"003"&amp;BH3&amp;CHAR(34)&amp;",","")</f>
        <v/>
      </c>
      <c r="FT3" s="9" t="str">
        <f>CHAR(34)&amp;"myr"&amp;BD3&amp;CHAR(34)&amp;","</f>
        <v>"myrGRE",</v>
      </c>
      <c r="FU3" s="9" t="str">
        <f>IF(AY3="y",CHAR(34)&amp;"island"&amp;CHAR(34)&amp;",","")</f>
        <v/>
      </c>
      <c r="FV3" s="9" t="str">
        <f>IF(BZ3="y",CHAR(34)&amp;"landlo"&amp;CHAR(34)&amp;",","")</f>
        <v/>
      </c>
      <c r="FW3" s="9" t="str">
        <f>IF(CA3="y",CHAR(34)&amp;"eunion"&amp;CHAR(34)&amp;",","")</f>
        <v/>
      </c>
      <c r="FX3" s="9" t="str">
        <f>SUBSTITUTE(IFERROR(SEARCH("[",A3),IFERROR(IF(AND(CA3&lt;&gt;"y",SEARCH("Europe",R3)&gt;0),CHAR(34)&amp;"noeuni"&amp;CHAR(34)&amp;",",""),"")),"1","")</f>
        <v/>
      </c>
      <c r="FY3" s="9" t="str">
        <f>IFERROR(IF(SEARCH("Arabic",CB3)&gt;0,CHAR(34)&amp;"arabic"&amp;CHAR(34)&amp;",",""),"")</f>
        <v/>
      </c>
      <c r="FZ3" s="9" t="str">
        <f>IFERROR(IF(SEARCH("English",CB3)&gt;0,CHAR(34)&amp;"englis"&amp;CHAR(34)&amp;",",""),"")</f>
        <v/>
      </c>
      <c r="GA3" s="9" t="str">
        <f>IFERROR(IF(SEARCH("French",CB3)&gt;0,CHAR(34)&amp;"french"&amp;CHAR(34)&amp;",",""),"")</f>
        <v/>
      </c>
      <c r="GB3" s="9" t="str">
        <f>IFERROR(IF(SEARCH("Spanish",CB3)&gt;0,CHAR(34)&amp;"spanis"&amp;CHAR(34)&amp;",",""),"")</f>
        <v/>
      </c>
      <c r="GC3" s="9" t="str">
        <f>IFERROR(IF(SEARCH("Portuguese",CB3)&gt;0,CHAR(34)&amp;"portug"&amp;CHAR(34)&amp;",",""),"")</f>
        <v/>
      </c>
      <c r="GD3" s="9" t="str">
        <f>IFERROR(IF(SEARCH("German",CB3)&gt;0,CHAR(34)&amp;"german"&amp;CHAR(34)&amp;",",""),"")</f>
        <v/>
      </c>
      <c r="GE3" s="9" t="str">
        <f>IFERROR(IF(SEARCH("Dutch",CB3)&gt;0,CHAR(34)&amp;"dutchs"&amp;CHAR(34)&amp;",",""),"")</f>
        <v/>
      </c>
      <c r="GF3" s="9" t="str">
        <f>IFERROR(IF(SEARCH("Historical",AU3)&gt;0,CHAR(34)&amp;"histor"&amp;CHAR(34)&amp;",",""),"")</f>
        <v/>
      </c>
      <c r="GG3" s="9" t="str">
        <f>IF(BU3="y",CHAR(34)&amp;"unjack"&amp;CHAR(34)&amp;",","")</f>
        <v/>
      </c>
      <c r="GH3" s="9" t="str">
        <f>IF(CD3=1,CHAR(34)&amp;"southc"&amp;CHAR(34)&amp;",","")</f>
        <v/>
      </c>
      <c r="GI3" s="9" t="str">
        <f>IF(CE3=1,CHAR(34)&amp;"hasmap"&amp;CHAR(34)&amp;",","")</f>
        <v/>
      </c>
      <c r="GJ3" s="9" t="str">
        <f>IF(CP3="y",CHAR(34)&amp;CP$1&amp;CHAR(34)&amp;",","")</f>
        <v>"NoStar",</v>
      </c>
      <c r="GK3" s="9" t="str">
        <f>IF(GJ3="",CHAR(34)&amp;"HasSta"&amp;CHAR(34)&amp;",","")</f>
        <v/>
      </c>
      <c r="GL3" s="9" t="str">
        <f t="shared" si="5"/>
        <v/>
      </c>
      <c r="GM3" s="9" t="str">
        <f t="shared" si="5"/>
        <v/>
      </c>
      <c r="GN3" s="9" t="str">
        <f t="shared" si="5"/>
        <v/>
      </c>
      <c r="GP3" s="9" t="str">
        <f>CHAR(34)&amp;AU3&amp;CHAR(34)</f>
        <v>""</v>
      </c>
      <c r="GS3" s="9" t="str">
        <f>SUBSTITUTE("["&amp;_xlfn.CONCAT(CW3:GN3)&amp;"]",",]","]")</f>
        <v>["4Color","lets09","startA","year18","year00","allhor","3Bands","Horizo","Circle","HasSun","Center","Humans","NO_BLU","NO_BLA","myrGRE","NoStar"]</v>
      </c>
      <c r="GT3" s="9" t="str">
        <f t="shared" si="6"/>
        <v/>
      </c>
      <c r="GU3" s="9" t="str">
        <f t="shared" si="6"/>
        <v/>
      </c>
      <c r="GV3" s="9" t="str">
        <f t="shared" si="6"/>
        <v>"cl_GRE",</v>
      </c>
      <c r="GW3" s="9" t="str">
        <f t="shared" si="6"/>
        <v>"cl_RED",</v>
      </c>
      <c r="GX3" s="9" t="str">
        <f t="shared" si="6"/>
        <v>"cl_YEL",</v>
      </c>
      <c r="GY3" s="9" t="str">
        <f t="shared" si="6"/>
        <v/>
      </c>
      <c r="GZ3" s="9" t="str">
        <f t="shared" si="6"/>
        <v/>
      </c>
      <c r="HA3" s="9" t="str">
        <f t="shared" si="6"/>
        <v/>
      </c>
      <c r="HB3" s="9" t="str">
        <f t="shared" si="6"/>
        <v>"cl_WHI",</v>
      </c>
      <c r="HC3" s="9" t="str">
        <f>SUBSTITUTE("["&amp;_xlfn.CONCAT(GT3:HB3)&amp;"]",",]","]")</f>
        <v>["cl_GRE","cl_RED","cl_YEL","cl_WHI"]</v>
      </c>
      <c r="HE3" s="33"/>
      <c r="HF3" s="34" t="str">
        <f>"{couname:"&amp;CT3&amp;(IF(HK3&lt;&gt;"",",subtype:"&amp;CHAR(34)&amp;HK3&amp;CHAR(34),""))&amp;",year:"&amp;HJ3&amp;",region:"&amp;CU3&amp;",Colors:"&amp;HC3&amp;",Items:"&amp;GS3&amp;",Flag:"&amp;CV3&amp;",HDFlag:"&amp;CHAR(34)&amp;E3&amp;CHAR(34)&amp;",type:"&amp;GP3&amp;", describe: "&amp;HH3&amp;", isnew:"&amp;CHAR(34)&amp;F3&amp;CHAR(34)&amp;", links: "&amp;HL3&amp;"},"</f>
        <v>{couname:"Argentina",year:"1818, 1861, 2010 ",region:"rgn_South America",Colors:["cl_GRE","cl_RED","cl_YEL","cl_WHI"],Items:["4Color","lets09","startA","year18","year00","allhor","3Bands","Horizo","Circle","HasSun","Center","Humans","NO_BLU","NO_BLA","myrGRE","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links: "https://en.wikipedia.org/wiki/Flag_of_Argentina"},</v>
      </c>
      <c r="HG3" s="35" t="str">
        <f>"{couname:"&amp;CT3&amp;(IF(HK3&lt;&gt;"",",subtype:"&amp;CHAR(34)&amp;HK3&amp;CHAR(34),""))&amp;",year:"&amp;HJ3&amp;",region:"&amp;CU3&amp;",Colors:"&amp;HC3&amp;",Items:"&amp;GS3&amp;",Flag:"&amp;CV3&amp;",HDFlag:"&amp;CHAR(34)&amp;E3&amp;CHAR(34)&amp;",type:"&amp;GP3&amp;", describe: "&amp;HI3&amp;", links: "&amp;HL3&amp;"},"</f>
        <v>{couname:"Argentina",year:"1818, 1861, 2010 ",region:"rgn_South America",Colors:["cl_GRE","cl_RED","cl_YEL","cl_WHI"],Items:["4Color","lets09","startA","year18","year00","allhor","3Bands","Horizo","Circle","HasSun","Center","Humans","NO_BLU","NO_BLA","myrGRE","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links: "https://en.wikipedia.org/wiki/Flag_of_Argentina"},</v>
      </c>
      <c r="HH3" s="9" t="str">
        <f>IF(P3&lt;&gt;"",CHAR(34)&amp;"\n"&amp;P3&amp;CHAR(34),CHAR(34)&amp;CHAR(34))</f>
        <v>"\nThe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v>
      </c>
      <c r="HI3" s="9" t="str">
        <f>IF(J3=0,CHAR(34)&amp;CHAR(34),HH3)</f>
        <v>"\nThe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v>
      </c>
      <c r="HJ3" s="9" t="str">
        <f>CHAR(34)&amp;O3&amp;CHAR(34)</f>
        <v>"1818, 1861, 2010 "</v>
      </c>
      <c r="HL3" s="9" t="str">
        <f>CHAR(34)&amp;I3&amp;CHAR(34)</f>
        <v>"https://en.wikipedia.org/wiki/Flag_of_Argentina"</v>
      </c>
      <c r="HM3" s="3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{"couname":"Argentina","year":"1818, 1861, 2010 ","region":"rgn_South America","Colors":["cl_GRE","cl_RED","cl_YEL","cl_WHI"],"Items":["4Color","lets09","startA","year18","year00","allhor","3Bands","Horizo","Circle","HasSun","Center","Humans","NO_BLU","NO_BLA","myrGRE","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 "links": "https://en.wikipedia.org/wiki/Flag_of_Argentina"},</v>
      </c>
      <c r="HN3" s="36"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{"couname":"Argentina","year":"1818, 1861, 2010 ","region":"rgn_South America","Colors":["cl_GRE","cl_RED","cl_YEL","cl_WHI"],"Items":["4Color","lets09","startA","year18","year00","allhor","3Bands","Horizo","Circle","HasSun","Center","Humans","NO_BLU","NO_BLA","myrGRE","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 "links": "https://en.wikipedia.org/wiki/Flag_of_Argentina"},</v>
      </c>
      <c r="HO3" s="37">
        <v>45576</v>
      </c>
      <c r="HP3" s="9" t="str" cm="1">
        <f t="array" ref="HP3">IF(_xlfn.TEXTJOIN(", ", TRUE, IF(ISNUMBER(SEARCH("BLA", BL3:BT3)), COLUMN(BL3:BT3) - COLUMN(BL3) + 1, ""))&lt;&gt;"","BLA","")</f>
        <v/>
      </c>
      <c r="HQ3" s="9" t="str" cm="1">
        <f t="array" ref="HQ3">IF(_xlfn.TEXTJOIN(", ", TRUE, IF(ISNUMBER(SEARCH("BLU", BL3:BT3)), COLUMN(BL3:BT3) - COLUMN(BL3) + 1, ""))&lt;&gt;"","BLU","")</f>
        <v/>
      </c>
      <c r="HR3" s="9" t="str" cm="1">
        <f t="array" ref="HR3">IF(_xlfn.TEXTJOIN(", ", TRUE, IF(ISNUMBER(SEARCH("GRE", BL3:BT3)), COLUMN(BL3:BT3) - COLUMN(BL3) + 1, ""))&lt;&gt;"","GRE","")</f>
        <v>GRE</v>
      </c>
      <c r="HS3" s="9" t="str" cm="1">
        <f t="array" ref="HS3">IF(_xlfn.TEXTJOIN(", ", TRUE, IF(ISNUMBER(SEARCH("RED", BL3:BT3)), COLUMN(BL3:BT3) - COLUMN(BL3) + 1, ""))&lt;&gt;"","RED","")</f>
        <v>RED</v>
      </c>
      <c r="HT3" s="9" t="str" cm="1">
        <f t="array" ref="HT3">IF(_xlfn.TEXTJOIN(", ", TRUE, IF(ISNUMBER(SEARCH("YEL", BL3:BT3)), COLUMN(BL3:BT3) - COLUMN(BL3) + 1, ""))&lt;&gt;"","YEL","")</f>
        <v>YEL</v>
      </c>
      <c r="HU3" s="9" t="str" cm="1">
        <f t="array" ref="HU3">IF(_xlfn.TEXTJOIN(", ", TRUE, IF(ISNUMBER(SEARCH("ORA", BL3:BT3)), COLUMN(BL3:BT3) - COLUMN(BL3) + 1, ""))&lt;&gt;"","ORA","")</f>
        <v/>
      </c>
      <c r="HV3" s="9" t="str" cm="1">
        <f t="array" ref="HV3">IF(_xlfn.TEXTJOIN(", ", TRUE, IF(ISNUMBER(SEARCH("BRO", BL3:BT3)), COLUMN(BL3:BT3) - COLUMN(BL3) + 1, ""))&lt;&gt;"","BRO","")</f>
        <v/>
      </c>
      <c r="HW3" s="9" t="str" cm="1">
        <f t="array" ref="HW3">IF(_xlfn.TEXTJOIN(", ", TRUE, IF(ISNUMBER(SEARCH("PUR", BL3:BT3)), COLUMN(BL3:BT3) - COLUMN(BL3) + 1, ""))&lt;&gt;"","PUR","")</f>
        <v/>
      </c>
      <c r="HX3" s="9" t="str" cm="1">
        <f t="array" ref="HX3">IF(_xlfn.TEXTJOIN(", ", TRUE, IF(ISNUMBER(SEARCH("WHI", BL3:BT3)), COLUMN(BL3:BT3) - COLUMN(BL3) + 1, ""))&lt;&gt;"","WHI","")</f>
        <v>WHI</v>
      </c>
      <c r="HY3" s="38"/>
      <c r="HZ3" s="38"/>
      <c r="IA3" s="28"/>
      <c r="IB3" s="28"/>
      <c r="IC3" s="39"/>
      <c r="ID3" s="39"/>
      <c r="IE3" s="39"/>
      <c r="IF3" s="39"/>
      <c r="IG3" s="39"/>
      <c r="IH3" s="39"/>
      <c r="II3" s="39"/>
      <c r="IJ3" s="39"/>
      <c r="IK3" s="39"/>
      <c r="IL3" s="9">
        <f>SUM(IC3:IK3)</f>
        <v>0</v>
      </c>
      <c r="IM3" s="6">
        <f>COUNTIF(IC3:IK3,"&gt;0")-CG3</f>
        <v>-4</v>
      </c>
      <c r="IN3" s="40" t="str">
        <f>"http://mkweb.bcgsc.ca/color-summarizer/?url="&amp;D3&amp;"&amp;precision=low&amp;num_clusters="&amp;CG3&amp;"&amp;text=1"</f>
        <v>http://mkweb.bcgsc.ca/color-summarizer/?url=https://upload.wikimedia.org/wikipedia/commons/thumb/1/1a/Flag_of_Argentina.svg/320px-Flag_of_Argentina.svg.png&amp;precision=low&amp;num_clusters=4&amp;text=1</v>
      </c>
      <c r="IO3" s="9" t="str">
        <f>IF(HP3&lt;&gt;"",CHAR(34)&amp;"black"&amp;CHAR(34),"")</f>
        <v/>
      </c>
      <c r="IP3" s="9" t="str">
        <f>IF(HQ3&lt;&gt;"",CHAR(34)&amp;"blue"&amp;CHAR(34),"")</f>
        <v/>
      </c>
      <c r="IQ3" s="9" t="str">
        <f>IF(HR3&lt;&gt;"",CHAR(34)&amp;"green"&amp;CHAR(34),"")</f>
        <v>"green"</v>
      </c>
      <c r="IR3" s="9" t="str">
        <f>IF(HS3&lt;&gt;"",CHAR(34)&amp;"red"&amp;CHAR(34),"")</f>
        <v>"red"</v>
      </c>
      <c r="IS3" s="9" t="str">
        <f>IF(HT3&lt;&gt;"",CHAR(34)&amp;"yellow"&amp;CHAR(34),"")</f>
        <v>"yellow"</v>
      </c>
      <c r="IT3" s="9" t="str">
        <f>IF(HU3&lt;&gt;"",CHAR(34)&amp;"orange"&amp;CHAR(34),"")</f>
        <v/>
      </c>
      <c r="IU3" s="9" t="str">
        <f>IF(HV3&lt;&gt;"",CHAR(34)&amp;"brown"&amp;CHAR(34),"")</f>
        <v/>
      </c>
      <c r="IV3" s="9" t="str">
        <f>IF(HW3&lt;&gt;"",CHAR(34)&amp;"purple"&amp;CHAR(34),"")</f>
        <v/>
      </c>
      <c r="IW3" s="9" t="str">
        <f>IF(HX3&lt;&gt;"",CHAR(34)&amp;"white"&amp;CHAR(34),"")</f>
        <v>"white"</v>
      </c>
      <c r="IX3" s="9" t="str">
        <f>"{"&amp;CHAR(34)&amp;"url"&amp;CHAR(34)&amp;":"&amp;CHAR(34)&amp;IN3&amp;CHAR(34)&amp;","&amp;CHAR(34)&amp;"name"&amp;CHAR(34)&amp;":"&amp;CHAR(34)&amp;A3&amp;CHAR(34)&amp;"},"</f>
        <v>{"url":"http://mkweb.bcgsc.ca/color-summarizer/?url=https://upload.wikimedia.org/wikipedia/commons/thumb/1/1a/Flag_of_Argentina.svg/320px-Flag_of_Argentina.svg.png&amp;precision=low&amp;num_clusters=4&amp;text=1","name":"Argentina"},</v>
      </c>
      <c r="IY3" s="9">
        <v>293</v>
      </c>
    </row>
    <row r="4" spans="1:259" s="9" customFormat="1" ht="38.4" customHeight="1" thickBot="1" x14ac:dyDescent="0.35">
      <c r="A4" s="78" t="s">
        <v>192</v>
      </c>
      <c r="B4" s="1" t="e" vm="3">
        <v>#VALUE!</v>
      </c>
      <c r="C4" s="2">
        <v>1</v>
      </c>
      <c r="D4" s="3" t="s">
        <v>193</v>
      </c>
      <c r="E4" s="4" t="s">
        <v>194</v>
      </c>
      <c r="F4" s="5" t="s">
        <v>0</v>
      </c>
      <c r="G4" s="6">
        <f>COUNTIF($A$1:$A$8359,A4)</f>
        <v>1</v>
      </c>
      <c r="H4" s="7"/>
      <c r="I4" s="8" t="s">
        <v>195</v>
      </c>
      <c r="J4" s="9" t="str">
        <f>""</f>
        <v/>
      </c>
      <c r="K4" s="10">
        <v>26010000</v>
      </c>
      <c r="L4" s="11">
        <v>6600000</v>
      </c>
      <c r="M4" s="11" t="s">
        <v>196</v>
      </c>
      <c r="N4" s="12" t="s">
        <v>169</v>
      </c>
      <c r="O4" s="13" t="s">
        <v>197</v>
      </c>
      <c r="P4" s="14" t="s">
        <v>198</v>
      </c>
      <c r="Q4" s="15">
        <v>1</v>
      </c>
      <c r="R4" s="16" t="s">
        <v>169</v>
      </c>
      <c r="S4" s="17">
        <v>0</v>
      </c>
      <c r="T4" s="18" t="s">
        <v>2</v>
      </c>
      <c r="U4" s="19" t="s">
        <v>3</v>
      </c>
      <c r="V4" s="19" t="s">
        <v>2</v>
      </c>
      <c r="W4" s="19" t="s">
        <v>2</v>
      </c>
      <c r="X4" s="19" t="s">
        <v>2</v>
      </c>
      <c r="Y4" s="19" t="s">
        <v>2</v>
      </c>
      <c r="Z4" s="19" t="s">
        <v>2</v>
      </c>
      <c r="AA4" s="19" t="s">
        <v>2</v>
      </c>
      <c r="AB4" s="19" t="s">
        <v>2</v>
      </c>
      <c r="AC4" s="19" t="s">
        <v>2</v>
      </c>
      <c r="AD4" s="19" t="s">
        <v>2</v>
      </c>
      <c r="AE4" s="19" t="s">
        <v>2</v>
      </c>
      <c r="AF4" s="20" t="s">
        <v>2</v>
      </c>
      <c r="AG4" s="20" t="s">
        <v>2</v>
      </c>
      <c r="AH4" s="20" t="s">
        <v>2</v>
      </c>
      <c r="AI4" s="20" t="s">
        <v>3</v>
      </c>
      <c r="AJ4" s="20" t="s">
        <v>2</v>
      </c>
      <c r="AK4" s="20" t="s">
        <v>2</v>
      </c>
      <c r="AL4" s="20" t="s">
        <v>2</v>
      </c>
      <c r="AM4" s="20" t="s">
        <v>2</v>
      </c>
      <c r="AN4" s="20" t="s">
        <v>2</v>
      </c>
      <c r="AO4" s="20" t="s">
        <v>2</v>
      </c>
      <c r="AP4" s="20" t="s">
        <v>2</v>
      </c>
      <c r="AQ4" s="20" t="s">
        <v>2</v>
      </c>
      <c r="AR4" s="20" t="s">
        <v>2</v>
      </c>
      <c r="AS4" s="20" t="s">
        <v>2</v>
      </c>
      <c r="AT4" s="21">
        <v>6</v>
      </c>
      <c r="AU4" s="20"/>
      <c r="AV4" s="20" t="str">
        <f>IF(LEFT(A4,1)="[",LEFT(A4,5)&amp;AU4&amp;A4,"")</f>
        <v/>
      </c>
      <c r="AW4" s="20" t="str">
        <f>C4&amp;H4&amp;A4</f>
        <v>1Australia</v>
      </c>
      <c r="AX4" s="22" t="str">
        <f>_xlfn.TEXTJOIN(";",TRUE,AU4:AW4)</f>
        <v>1Australia</v>
      </c>
      <c r="AY4" s="22"/>
      <c r="AZ4" s="23" t="s">
        <v>5</v>
      </c>
      <c r="BA4" s="23"/>
      <c r="BB4" s="23"/>
      <c r="BC4" s="24"/>
      <c r="BD4" s="25" t="s">
        <v>4</v>
      </c>
      <c r="BE4" s="8"/>
      <c r="BF4" s="25"/>
      <c r="BG4" s="25"/>
      <c r="BH4" s="25"/>
      <c r="BI4" s="25"/>
      <c r="BJ4" s="25"/>
      <c r="BK4" s="8"/>
      <c r="BL4" s="25" t="s">
        <v>9</v>
      </c>
      <c r="BM4" s="25" t="s">
        <v>5</v>
      </c>
      <c r="BN4" s="25" t="s">
        <v>4</v>
      </c>
      <c r="BO4" s="25"/>
      <c r="BP4" s="25"/>
      <c r="BQ4" s="25"/>
      <c r="BR4" s="25"/>
      <c r="BS4" s="25"/>
      <c r="BT4" s="25"/>
      <c r="BU4" s="26" t="s">
        <v>3</v>
      </c>
      <c r="BV4" s="27" t="s">
        <v>184</v>
      </c>
      <c r="BW4" s="27" t="s">
        <v>176</v>
      </c>
      <c r="BX4" s="8"/>
      <c r="CB4" s="28" t="s">
        <v>16</v>
      </c>
      <c r="CC4" s="28"/>
      <c r="CD4" s="29">
        <v>1</v>
      </c>
      <c r="CE4" s="29">
        <v>0</v>
      </c>
      <c r="CF4" s="29" t="e">
        <v>#REF!</v>
      </c>
      <c r="CG4" s="30" cm="1">
        <f t="array" ref="CG4">SUMPRODUCT(--(LEN(TRIM(BL4:BT4))&gt;0))</f>
        <v>3</v>
      </c>
      <c r="CH4" s="20" t="str">
        <f t="shared" ref="CH4:CH24" si="7">IF(CG4=2,"y","n")</f>
        <v>n</v>
      </c>
      <c r="CI4" s="20" t="str">
        <f t="shared" ref="CI4:CI24" si="8">IF(CG4=3,"y","n")</f>
        <v>y</v>
      </c>
      <c r="CJ4" s="20" t="str">
        <f t="shared" ref="CJ4:CJ24" si="9">IF(CG4=4,"y","n")</f>
        <v>n</v>
      </c>
      <c r="CK4" s="20" t="str">
        <f t="shared" ref="CK4:CK24" si="10">IF(CG4&gt;4,"y","n")</f>
        <v>n</v>
      </c>
      <c r="CL4" s="20" t="str">
        <f t="shared" ref="CL4:CL24" si="11">IF(S4=0,"y","n")</f>
        <v>y</v>
      </c>
      <c r="CM4" s="20" t="str">
        <f t="shared" ref="CM4:CM24" si="12">IF(S4=2,"y","n")</f>
        <v>n</v>
      </c>
      <c r="CN4" s="20" t="str">
        <f t="shared" ref="CN4:CN24" si="13">IF(S4=3,"y","n")</f>
        <v>n</v>
      </c>
      <c r="CO4" s="20" t="str">
        <f t="shared" ref="CO4:CO24" si="14">IF(S4&gt;=4,"y","n")</f>
        <v>n</v>
      </c>
      <c r="CP4" s="20" t="str">
        <f t="shared" ref="CP4:CP24" si="15">IF(AT4=0,"y","n")</f>
        <v>n</v>
      </c>
      <c r="CQ4" s="20" t="str">
        <f t="shared" ref="CQ4:CQ24" si="16">IF(AT4=1,"y","n")</f>
        <v>n</v>
      </c>
      <c r="CR4" s="20" t="str">
        <f t="shared" ref="CR4:CR24" si="17">IF(AT4=2,"y","n")</f>
        <v>n</v>
      </c>
      <c r="CS4" s="20" t="str">
        <f t="shared" ref="CS4:CS24" si="18">IF(AT4&gt;=3,"y","n")</f>
        <v>y</v>
      </c>
      <c r="CT4" s="31" t="str">
        <f t="shared" ref="CT4:CT24" si="19">CHAR(34)&amp;A4&amp;CHAR(34)</f>
        <v>"Australia"</v>
      </c>
      <c r="CU4" s="32" t="str">
        <f t="shared" ref="CU4:CU24" si="20">CHAR(34)&amp;"rgn_"&amp;R4&amp;CHAR(34)</f>
        <v>"rgn_Oceania"</v>
      </c>
      <c r="CV4" s="9" t="str">
        <f t="shared" ref="CV4:CV24" si="21">CHAR(34)&amp;D4&amp;CHAR(34)</f>
        <v>"https://i.ibb.co/cJ1kzCd/Australia-Flag.png"</v>
      </c>
      <c r="CW4" s="9" t="str">
        <f t="shared" si="0"/>
        <v/>
      </c>
      <c r="CX4" s="9" t="str">
        <f t="shared" si="0"/>
        <v>"3Color",</v>
      </c>
      <c r="CY4" s="9" t="str">
        <f t="shared" si="0"/>
        <v/>
      </c>
      <c r="CZ4" s="9" t="str">
        <f t="shared" si="0"/>
        <v/>
      </c>
      <c r="DA4" s="9" t="str">
        <f t="shared" ref="DA4:DA24" si="22">IF(Q4&gt;1,CHAR(34)&amp;"words2"&amp;CHAR(34)&amp;",","")</f>
        <v/>
      </c>
      <c r="DB4" s="9" t="str">
        <f t="shared" ref="DB4:DB24" si="23">IF(Q4&gt;2,CHAR(34)&amp;"words3"&amp;CHAR(34)&amp;",","")</f>
        <v/>
      </c>
      <c r="DC4" s="9" t="str">
        <f t="shared" ref="DC4:DC17" si="24">IF(Q4=2,CHAR(34)&amp;"exact2"&amp;CHAR(34)&amp;",","")</f>
        <v/>
      </c>
      <c r="DD4" s="9" t="str">
        <f t="shared" ref="DD4:DD17" si="25">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"lets09",</v>
      </c>
      <c r="DE4" s="9" t="str">
        <f t="shared" ref="DE4:DE17" si="26">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"startA",</v>
      </c>
      <c r="DF4" s="9" t="str">
        <f t="shared" ref="DF4:DF24" si="27">IFERROR(IF(SEARCH("tan",A4)&gt;0,CHAR(34)&amp;"withtn"&amp;CHAR(34)&amp;",",""),"")</f>
        <v/>
      </c>
      <c r="DG4" s="9" t="str">
        <f t="shared" ref="DG4:DG24" si="28">IFERROR(IF(SEARCH("q",A4)&gt;0,CHAR(34)&amp;"with_q"&amp;CHAR(34)&amp;",",""),"")</f>
        <v/>
      </c>
      <c r="DH4" s="9" t="str">
        <f t="shared" ref="DH4:DH24" si="29">IFERROR(IF(SEARCH("v",A4)&gt;0,CHAR(34)&amp;"with_v"&amp;CHAR(34)&amp;",",""),"")</f>
        <v/>
      </c>
      <c r="DI4" s="9" t="str">
        <f t="shared" ref="DI4:DI24" si="30">IFERROR(IF(SEARCH("w",A4)&gt;0,CHAR(34)&amp;"with_w"&amp;CHAR(34)&amp;",",""),"")</f>
        <v/>
      </c>
      <c r="DJ4" s="9" t="str">
        <f t="shared" ref="DJ4:DJ24" si="31">IFERROR(IF(SEARCH("y",A4)&gt;0,CHAR(34)&amp;"with_y"&amp;CHAR(34)&amp;",",""),"")</f>
        <v/>
      </c>
      <c r="DK4" s="9" t="str">
        <f t="shared" ref="DK4:DK24" si="32">IFERROR(IF(SEARCH("z",A4)&gt;0,CHAR(34)&amp;"with_z"&amp;CHAR(34)&amp;",",""),"")</f>
        <v/>
      </c>
      <c r="DL4" s="9" t="str">
        <f t="shared" ref="DL4:DL24" si="33">IF(CG4=2, CHAR(34) &amp; _xlfn.TEXTJOIN("", TRUE, _xlfn._xlws.SORT(HP4:HX4)) &amp; CHAR(34) &amp; ",", "")</f>
        <v/>
      </c>
      <c r="DM4" s="9" t="str" cm="1">
        <f t="array" ref="DM4">IF(CG4=3,CHAR(34) &amp; _xlfn.TEXTJOIN("", TRUE, RIGHT(HP4:HX4, 2)) &amp; CHAR(34) &amp; ",", "")</f>
        <v>"LUEDHI",</v>
      </c>
      <c r="DN4" s="9" t="str">
        <f t="shared" ref="DN4:DN24" si="34">IF(AND(ISNUMBER(SEARCH("18", O4)), ISERROR(SEARCH("1918", O4)), ISERROR(SEARCH("2018", O4))), CHAR(34) &amp; "year18" &amp; CHAR(34) &amp; ",", "")</f>
        <v/>
      </c>
      <c r="DO4" s="9" t="str">
        <f t="shared" ref="DO4:DO24" si="35">IF(AND(ISNUMBER(SEARCH("19", O4)), ISERROR(SEARCH("1819", O4)),  ISERROR(SEARCH("1219", O4)),ISERROR(SEARCH("1119", O4)),ISERROR(SEARCH("1190", O4)),ISERROR(SEARCH("2019", O4))), CHAR(34) &amp; "year19" &amp; CHAR(34) &amp; ",", "")</f>
        <v>"year19",</v>
      </c>
      <c r="DP4" s="28" t="str">
        <f t="shared" ref="DP4:DP24" si="36">IF(AND(ISNUMBER(SEARCH("20", O4)), ISERROR(SEARCH("1920", O4))), CHAR(34)&amp;"year00"&amp;CHAR(34)&amp;",", "")</f>
        <v/>
      </c>
      <c r="DQ4" s="28" t="str">
        <f t="shared" ref="DQ4:DQ24" si="37">IF(CC4="y",CHAR(34)&amp;"soviet"&amp;CHAR(34)&amp;",","")</f>
        <v/>
      </c>
      <c r="DR4" s="28" t="str">
        <f t="shared" ref="DR4:DR24" si="38">IF(BY4="y",CHAR(34)&amp;"dgband"&amp;CHAR(34)&amp;",","")</f>
        <v/>
      </c>
      <c r="DS4" s="28" t="str">
        <f t="shared" ref="DS4:DS24" si="39">IF(W4="y",IF(AND(V4="n",BY4&lt;&gt;"y"),CHAR(34)&amp;"allver"&amp;CHAR(34)&amp;",",""),"")</f>
        <v/>
      </c>
      <c r="DT4" s="28" t="str">
        <f t="shared" ref="DT4:DT24" si="40">IF(V4="y",IF(AND(W4="n",BY4&lt;&gt;"y"),CHAR(34)&amp;"allhor"&amp;CHAR(34)&amp;",",""),"")</f>
        <v/>
      </c>
      <c r="DU4" s="28" t="str">
        <f t="shared" ref="DU4:DU24" si="41">IF(BY4="y",IF(AND(W4="n",V4="n"),CHAR(34)&amp;"alldia"&amp;CHAR(34)&amp;",",""),"")</f>
        <v/>
      </c>
      <c r="DV4" s="9" t="str">
        <f t="shared" ref="DV4:DV17" si="42">IF(IA4&lt;&gt;"",(IF(IA4="y",CHAR(34)&amp;"largec"&amp;CHAR(34)&amp;",",CHAR(34)&amp;"smallc"&amp;CHAR(34)&amp;",")),"")</f>
        <v>"smallc",</v>
      </c>
      <c r="DW4" s="9" t="str">
        <f t="shared" si="1"/>
        <v>"NoBand",</v>
      </c>
      <c r="DX4" s="9" t="str">
        <f t="shared" si="1"/>
        <v/>
      </c>
      <c r="DY4" s="9" t="str">
        <f t="shared" si="1"/>
        <v/>
      </c>
      <c r="DZ4" s="9" t="str">
        <f t="shared" si="1"/>
        <v/>
      </c>
      <c r="EA4" s="9" t="str">
        <f t="shared" si="2"/>
        <v/>
      </c>
      <c r="EB4" s="9" t="str">
        <f t="shared" si="2"/>
        <v>"Crosse",</v>
      </c>
      <c r="EC4" s="9" t="str">
        <f t="shared" si="2"/>
        <v/>
      </c>
      <c r="ED4" s="9" t="str">
        <f t="shared" si="2"/>
        <v/>
      </c>
      <c r="EE4" s="9" t="str">
        <f t="shared" si="2"/>
        <v/>
      </c>
      <c r="EF4" s="9" t="str">
        <f t="shared" ref="EF4:EF24" si="43">IF(AND(Y4&lt;&gt;"n",Y4&lt;&gt;""),CHAR(34)&amp;Y$1&amp;CHAR(34)&amp;",","")</f>
        <v/>
      </c>
      <c r="EG4" s="9" t="str">
        <f t="shared" si="3"/>
        <v/>
      </c>
      <c r="EH4" s="9" t="str">
        <f t="shared" si="3"/>
        <v/>
      </c>
      <c r="EI4" s="9" t="str">
        <f t="shared" si="3"/>
        <v/>
      </c>
      <c r="EJ4" s="9" t="str">
        <f t="shared" si="3"/>
        <v/>
      </c>
      <c r="EK4" s="9" t="str">
        <f t="shared" si="3"/>
        <v/>
      </c>
      <c r="EL4" s="9" t="str">
        <f t="shared" si="3"/>
        <v/>
      </c>
      <c r="EM4" s="9" t="str">
        <f t="shared" si="3"/>
        <v/>
      </c>
      <c r="EN4" s="9" t="str">
        <f t="shared" si="3"/>
        <v/>
      </c>
      <c r="EO4" s="9" t="str">
        <f t="shared" si="3"/>
        <v/>
      </c>
      <c r="EP4" s="9" t="str">
        <f t="shared" si="3"/>
        <v>"Canton",</v>
      </c>
      <c r="EQ4" s="9" t="str">
        <f t="shared" si="3"/>
        <v/>
      </c>
      <c r="ER4" s="9" t="str">
        <f t="shared" si="3"/>
        <v/>
      </c>
      <c r="ES4" s="9" t="str">
        <f t="shared" si="3"/>
        <v/>
      </c>
      <c r="ET4" s="9" t="str">
        <f t="shared" si="3"/>
        <v/>
      </c>
      <c r="EU4" s="9" t="str">
        <f t="shared" si="3"/>
        <v/>
      </c>
      <c r="EV4" s="9" t="str">
        <f t="shared" si="3"/>
        <v/>
      </c>
      <c r="EW4" s="9" t="str">
        <f t="shared" si="4"/>
        <v/>
      </c>
      <c r="EX4" s="9" t="str">
        <f t="shared" si="4"/>
        <v/>
      </c>
      <c r="EY4" s="9" t="str">
        <f t="shared" si="4"/>
        <v/>
      </c>
      <c r="EZ4" s="9" t="str">
        <f t="shared" si="4"/>
        <v/>
      </c>
      <c r="FA4" s="9" t="str">
        <f t="shared" ref="FA4:FA24" si="44">IF(AT4&gt;0,CHAR(34)&amp;"sta"&amp;AZ4&amp;CHAR(34)&amp;",","")</f>
        <v>"staWHI",</v>
      </c>
      <c r="FB4" s="9" t="str">
        <f t="shared" ref="FB4:FB24" si="45">IF(AND(AT4&gt;0,BA4&lt;&gt;""),CHAR(34)&amp;"sta"&amp;BA4&amp;CHAR(34)&amp;",","")</f>
        <v/>
      </c>
      <c r="FC4" s="9" t="str">
        <f t="shared" ref="FC4:FC17" si="46">IF(AND(AT4&gt;0,BB4&lt;&gt;""),CHAR(34)&amp;"sta"&amp;BB4&amp;CHAR(34)&amp;",","")</f>
        <v/>
      </c>
      <c r="FD4" s="9" t="str">
        <f t="shared" ref="FD4:FD24" si="47">IF(BV4="n",CHAR(34)&amp;"tcWHYE"&amp;CHAR(34)&amp;",",IF(BV4="y",CHAR(34)&amp;FD$1&amp;CHAR(34)&amp;",",""))</f>
        <v/>
      </c>
      <c r="FE4" s="9" t="str">
        <f t="shared" ref="FE4:FE24" si="48">IF(COUNTIF(BL4:BT4,"BLU")=0,CHAR(34)&amp;"NO_BLU"&amp;CHAR(34)&amp;",", "")</f>
        <v/>
      </c>
      <c r="FF4" s="9" t="str">
        <f t="shared" ref="FF4:FF24" si="49">IF(COUNTIF(BL4:BT4,"WHI")=0,CHAR(34)&amp;"NO_WHI"&amp;CHAR(34)&amp;",", "")</f>
        <v/>
      </c>
      <c r="FG4" s="9" t="str">
        <f t="shared" ref="FG4:FG24" si="50">IF(COUNTIF(BL4:BT4,"RED")=0,CHAR(34)&amp;"NO_RED"&amp;CHAR(34)&amp;",", "")</f>
        <v/>
      </c>
      <c r="FH4" s="9" t="str">
        <f t="shared" ref="FH4:FH24" si="51">IF(COUNTIF(BL4:BS4,"GRE")=0,CHAR(34)&amp;"NO_GRE"&amp;CHAR(34)&amp;",", "")</f>
        <v>"NO_GRE",</v>
      </c>
      <c r="FI4" s="9" t="str">
        <f t="shared" ref="FI4:FI24" si="52">IF(COUNTIF(BL4:BT4,"YEL")=0,CHAR(34)&amp;"NO_YEL"&amp;CHAR(34)&amp;",", "")</f>
        <v>"NO_YEL",</v>
      </c>
      <c r="FJ4" s="9" t="str">
        <f t="shared" ref="FJ4:FJ24" si="53">IF(COUNTIF(BL4:BT4,"BLA")=0,CHAR(34)&amp;"NO_BLA"&amp;CHAR(34)&amp;",", "")</f>
        <v>"NO_BLA",</v>
      </c>
      <c r="FK4" s="9" t="str">
        <f t="shared" ref="FK4:FK24" si="54">IF(AND(FH4&lt;&gt;"",FF4&lt;&gt;""),CHAR(34)&amp;"WHGRNO"&amp;CHAR(34)&amp;",","")</f>
        <v/>
      </c>
      <c r="FL4" s="9" t="str">
        <f t="shared" ref="FL4:FL24" si="55">IF(AND(FI4&lt;&gt;"",FF4&lt;&gt;""),CHAR(34)&amp;"WHYENO"&amp;CHAR(34)&amp;",","")</f>
        <v/>
      </c>
      <c r="FM4" s="9" t="str">
        <f t="shared" ref="FM4:FM24" si="56">IF(AND(FJ4&lt;&gt;"",FF4&lt;&gt;""),CHAR(34)&amp;"BAWHNO"&amp;CHAR(34)&amp;",","")</f>
        <v/>
      </c>
      <c r="FN4" s="9" t="str">
        <f t="shared" ref="FN4:FN24" si="57">IF(AND(FE4&lt;&gt;"",FF4&lt;&gt;""),CHAR(34)&amp;"BLWHNO"&amp;CHAR(34)&amp;",","")</f>
        <v/>
      </c>
      <c r="FO4" s="9" t="str">
        <f t="shared" ref="FO4:FO24" si="58">IF(AND(FE4&lt;&gt;"",FG4&lt;&gt;""),CHAR(34)&amp;"BLRENO"&amp;CHAR(34)&amp;",","")</f>
        <v/>
      </c>
      <c r="FP4" s="9" t="str">
        <f t="shared" ref="FP4:FP24" si="59">IF(AND(FF4&lt;&gt;"",FF4&lt;&gt;""),CHAR(34)&amp;"WHRENO"&amp;CHAR(34)&amp;",","")</f>
        <v/>
      </c>
      <c r="FQ4" s="9" t="str">
        <f t="shared" ref="FQ4:FQ24" si="60">IF(LEN(BF4)=3,CHAR(34)&amp;"001"&amp;BF4&amp;CHAR(34)&amp;",","")</f>
        <v/>
      </c>
      <c r="FR4" s="9" t="str">
        <f t="shared" ref="FR4:FR24" si="61">IF(LEN(BG4)=3,CHAR(34)&amp;"002"&amp;BG4&amp;CHAR(34)&amp;",","")</f>
        <v/>
      </c>
      <c r="FS4" s="9" t="str">
        <f t="shared" ref="FS4:FS24" si="62">IF(LEN(BH4)=3,CHAR(34)&amp;"003"&amp;BH4&amp;CHAR(34)&amp;",","")</f>
        <v/>
      </c>
      <c r="FT4" s="9" t="str">
        <f t="shared" ref="FT4:FT24" si="63">CHAR(34)&amp;"myr"&amp;BD4&amp;CHAR(34)&amp;","</f>
        <v>"myrBLU",</v>
      </c>
      <c r="FU4" s="9" t="str">
        <f t="shared" ref="FU4:FU24" si="64">IF(AY4="y",CHAR(34)&amp;"island"&amp;CHAR(34)&amp;",","")</f>
        <v/>
      </c>
      <c r="FV4" s="9" t="str">
        <f t="shared" ref="FV4:FV24" si="65">IF(BZ4="y",CHAR(34)&amp;"landlo"&amp;CHAR(34)&amp;",","")</f>
        <v/>
      </c>
      <c r="FW4" s="9" t="str">
        <f t="shared" ref="FW4:FW24" si="66">IF(CA4="y",CHAR(34)&amp;"eunion"&amp;CHAR(34)&amp;",","")</f>
        <v/>
      </c>
      <c r="FX4" s="9" t="str">
        <f t="shared" ref="FX4:FX17" si="67">SUBSTITUTE(IFERROR(SEARCH("[",A4),IFERROR(IF(AND(CA4&lt;&gt;"y",SEARCH("Europe",R4)&gt;0),CHAR(34)&amp;"noeuni"&amp;CHAR(34)&amp;",",""),"")),"1","")</f>
        <v/>
      </c>
      <c r="FY4" s="9" t="str">
        <f t="shared" ref="FY4:FY24" si="68">IFERROR(IF(SEARCH("Arabic",CB4)&gt;0,CHAR(34)&amp;"arabic"&amp;CHAR(34)&amp;",",""),"")</f>
        <v/>
      </c>
      <c r="FZ4" s="9" t="str">
        <f t="shared" ref="FZ4:FZ24" si="69">IFERROR(IF(SEARCH("English",CB4)&gt;0,CHAR(34)&amp;"englis"&amp;CHAR(34)&amp;",",""),"")</f>
        <v>"englis",</v>
      </c>
      <c r="GA4" s="9" t="str">
        <f t="shared" ref="GA4:GA24" si="70">IFERROR(IF(SEARCH("French",CB4)&gt;0,CHAR(34)&amp;"french"&amp;CHAR(34)&amp;",",""),"")</f>
        <v/>
      </c>
      <c r="GB4" s="9" t="str">
        <f t="shared" ref="GB4:GB24" si="71">IFERROR(IF(SEARCH("Spanish",CB4)&gt;0,CHAR(34)&amp;"spanis"&amp;CHAR(34)&amp;",",""),"")</f>
        <v/>
      </c>
      <c r="GC4" s="9" t="str">
        <f t="shared" ref="GC4:GC17" si="72">IFERROR(IF(SEARCH("Portuguese",CB4)&gt;0,CHAR(34)&amp;"portug"&amp;CHAR(34)&amp;",",""),"")</f>
        <v/>
      </c>
      <c r="GD4" s="9" t="str">
        <f t="shared" ref="GD4:GD17" si="73">IFERROR(IF(SEARCH("German",CB4)&gt;0,CHAR(34)&amp;"german"&amp;CHAR(34)&amp;",",""),"")</f>
        <v/>
      </c>
      <c r="GE4" s="9" t="str">
        <f t="shared" ref="GE4:GE24" si="74">IFERROR(IF(SEARCH("Dutch",CB4)&gt;0,CHAR(34)&amp;"dutchs"&amp;CHAR(34)&amp;",",""),"")</f>
        <v/>
      </c>
      <c r="GF4" s="9" t="str">
        <f>IFERROR(IF(SEARCH("Histor",AU4)&gt;0,CHAR(34)&amp;"histor"&amp;CHAR(34)&amp;",",""),"")</f>
        <v/>
      </c>
      <c r="GG4" s="9" t="str">
        <f t="shared" ref="GG4:GG24" si="75">IF(BU4="y",CHAR(34)&amp;"unjack"&amp;CHAR(34)&amp;",","")</f>
        <v>"unjack",</v>
      </c>
      <c r="GH4" s="9" t="str">
        <f t="shared" ref="GH4:GH24" si="76">IF(CD4=1,CHAR(34)&amp;"southc"&amp;CHAR(34)&amp;",","")</f>
        <v>"southc",</v>
      </c>
      <c r="GI4" s="9" t="str">
        <f t="shared" ref="GI4:GI24" si="77">IF(CE4=1,CHAR(34)&amp;"hasmap"&amp;CHAR(34)&amp;",","")</f>
        <v/>
      </c>
      <c r="GJ4" s="9" t="str">
        <f t="shared" ref="GJ4:GJ24" si="78">IF(CP4="y",CHAR(34)&amp;CP$1&amp;CHAR(34)&amp;",","")</f>
        <v/>
      </c>
      <c r="GK4" s="9" t="str">
        <f t="shared" ref="GK4:GK24" si="79">IF(GJ4="",CHAR(34)&amp;"HasSta"&amp;CHAR(34)&amp;",","")</f>
        <v>"HasSta",</v>
      </c>
      <c r="GL4" s="9" t="str">
        <f t="shared" si="5"/>
        <v/>
      </c>
      <c r="GM4" s="9" t="str">
        <f t="shared" si="5"/>
        <v/>
      </c>
      <c r="GN4" s="9" t="str">
        <f t="shared" si="5"/>
        <v>"3+Star",</v>
      </c>
      <c r="GP4" s="9" t="str">
        <f t="shared" ref="GP4:GP24" si="80">CHAR(34)&amp;AU4&amp;CHAR(34)</f>
        <v>""</v>
      </c>
      <c r="GS4" s="9" t="str">
        <f t="shared" ref="GS4:GS24" si="81">SUBSTITUTE("["&amp;_xlfn.CONCAT(CW4:GN4)&amp;"]",",]","]")</f>
        <v>["3Color","lets09","startA","LUEDHI","year19","smallc","NoBand","Crosse","Canton","staWHI","NO_GRE","NO_YEL","NO_BLA","myrBLU","englis","unjack","southc","HasSta","3+Star"]</v>
      </c>
      <c r="GT4" s="9" t="str">
        <f t="shared" si="6"/>
        <v>"cl_RED",</v>
      </c>
      <c r="GU4" s="9" t="str">
        <f t="shared" si="6"/>
        <v>"cl_WHI",</v>
      </c>
      <c r="GV4" s="9" t="str">
        <f t="shared" si="6"/>
        <v>"cl_BLU",</v>
      </c>
      <c r="GW4" s="9" t="str">
        <f t="shared" si="6"/>
        <v/>
      </c>
      <c r="GX4" s="9" t="str">
        <f t="shared" si="6"/>
        <v/>
      </c>
      <c r="GY4" s="9" t="str">
        <f t="shared" si="6"/>
        <v/>
      </c>
      <c r="GZ4" s="9" t="str">
        <f t="shared" si="6"/>
        <v/>
      </c>
      <c r="HA4" s="9" t="str">
        <f t="shared" si="6"/>
        <v/>
      </c>
      <c r="HB4" s="9" t="str">
        <f t="shared" si="6"/>
        <v/>
      </c>
      <c r="HC4" s="9" t="str">
        <f t="shared" ref="HC4:HC24" si="82">SUBSTITUTE("["&amp;_xlfn.CONCAT(GT4:HB4)&amp;"]",",]","]")</f>
        <v>["cl_RED","cl_WHI","cl_BLU"]</v>
      </c>
      <c r="HE4" s="33"/>
      <c r="HF4" s="34" t="str">
        <f t="shared" ref="HF4:HF24" si="83">"{couname:"&amp;CT4&amp;(IF(HK4&lt;&gt;"",",subtype:"&amp;CHAR(34)&amp;HK4&amp;CHAR(34),""))&amp;",year:"&amp;HJ4&amp;",region:"&amp;CU4&amp;",Colors:"&amp;HC4&amp;",Items:"&amp;GS4&amp;",Flag:"&amp;CV4&amp;",HDFlag:"&amp;CHAR(34)&amp;E4&amp;CHAR(34)&amp;",type:"&amp;GP4&amp;", describe: "&amp;HH4&amp;", isnew:"&amp;CHAR(34)&amp;F4&amp;CHAR(34)&amp;", links: "&amp;HL4&amp;"},"</f>
        <v>{couname:"Australia",year:"1903, 1908. 1970 ",region:"rgn_Oceania",Colors:["cl_RED","cl_WHI","cl_BLU"],Items:["3Color","lets09","startA","LUEDHI","year19","smallc","NoBand","Crosse","Canton","staWHI","NO_GRE","NO_YEL","NO_BLA","myrBLU","englis","unjack","southc","HasSta","3+Star"],Flag:"https://i.ibb.co/cJ1kzCd/Australia-Flag.png",HDFlag:"https://upload.wikimedia.org/wikipedia/en/thumb/b/b9/Flag_of_Australia.svg/2560px-Flag_of_Australia.svg.png",type:"", describe: "\nThe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 isnew:".", links: "https://en.wikipedia.org/wiki/Flag_of_Australia"},</v>
      </c>
      <c r="HG4" s="35" t="str">
        <f t="shared" ref="HG4:HG24" si="84">"{couname:"&amp;CT4&amp;(IF(HK4&lt;&gt;"",",subtype:"&amp;CHAR(34)&amp;HK4&amp;CHAR(34),""))&amp;",year:"&amp;HJ4&amp;",region:"&amp;CU4&amp;",Colors:"&amp;HC4&amp;",Items:"&amp;GS4&amp;",Flag:"&amp;CV4&amp;",HDFlag:"&amp;CHAR(34)&amp;E4&amp;CHAR(34)&amp;",type:"&amp;GP4&amp;", describe: "&amp;HI4&amp;", links: "&amp;HL4&amp;"},"</f>
        <v>{couname:"Australia",year:"1903, 1908. 1970 ",region:"rgn_Oceania",Colors:["cl_RED","cl_WHI","cl_BLU"],Items:["3Color","lets09","startA","LUEDHI","year19","smallc","NoBand","Crosse","Canton","staWHI","NO_GRE","NO_YEL","NO_BLA","myrBLU","englis","unjack","southc","HasSta","3+Star"],Flag:"https://i.ibb.co/cJ1kzCd/Australia-Flag.png",HDFlag:"https://upload.wikimedia.org/wikipedia/en/thumb/b/b9/Flag_of_Australia.svg/2560px-Flag_of_Australia.svg.png",type:"", describe: "\nThe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 links: "https://en.wikipedia.org/wiki/Flag_of_Australia"},</v>
      </c>
      <c r="HH4" s="9" t="str">
        <f t="shared" ref="HH4:HH24" si="85">IF(P4&lt;&gt;"",CHAR(34)&amp;"\n"&amp;P4&amp;CHAR(34),CHAR(34)&amp;CHAR(34))</f>
        <v>"\nThe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v>
      </c>
      <c r="HI4" s="9" t="str">
        <f t="shared" ref="HI4:HI24" si="86">IF(J4=0,CHAR(34)&amp;CHAR(34),HH4)</f>
        <v>"\nThe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v>
      </c>
      <c r="HJ4" s="9" t="str">
        <f t="shared" ref="HJ4:HJ24" si="87">CHAR(34)&amp;O4&amp;CHAR(34)</f>
        <v>"1903, 1908. 1970 "</v>
      </c>
      <c r="HL4" s="9" t="str">
        <f t="shared" ref="HL4:HL24" si="88">CHAR(34)&amp;I4&amp;CHAR(34)</f>
        <v>"https://en.wikipedia.org/wiki/Flag_of_Australia"</v>
      </c>
      <c r="HM4" s="34" t="str">
        <f t="shared" ref="HM4:HM24" si="89">"{"&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{"couname":"Australia","year":"1903, 1908. 1970 ","region":"rgn_Oceania","Colors":["cl_RED","cl_WHI","cl_BLU"],"Items":["3Color","lets09","startA","LUEDHI","year19","smallc","NoBand","Crosse","Canton","staWHI","NO_GRE","NO_YEL","NO_BLA","myrBLU","englis","unjack","southc","HasSta","3+Star"],"Flag":"https://i.ibb.co/cJ1kzCd/Australia-Flag.png","HDFlag":"https://upload.wikimedia.org/wikipedia/en/thumb/b/b9/Flag_of_Australia.svg/2560px-Flag_of_Australia.svg.png","type":"", "describe": "\nThe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 "isnew": ".", "links": "https://en.wikipedia.org/wiki/Flag_of_Australia"},</v>
      </c>
      <c r="HN4" s="36" t="str">
        <f t="shared" ref="HN4:HN24" si="90">"{"&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{"couname":"Australia","year":"1903, 1908. 1970 ","region":"rgn_Oceania","Colors":["cl_RED","cl_WHI","cl_BLU"],"Items":["3Color","lets09","startA","LUEDHI","year19","smallc","NoBand","Crosse","Canton","staWHI","NO_GRE","NO_YEL","NO_BLA","myrBLU","englis","unjack","southc","HasSta","3+Star"],"Flag":"https://i.ibb.co/cJ1kzCd/Australia-Flag.png","HDFlag":"https://upload.wikimedia.org/wikipedia/en/thumb/b/b9/Flag_of_Australia.svg/2560px-Flag_of_Australia.svg.png","type":"", "describe": "\nThe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 "isnew": ".", "links": "https://en.wikipedia.org/wiki/Flag_of_Australia"},</v>
      </c>
      <c r="HO4" s="37"/>
      <c r="HP4" s="9" t="str" cm="1">
        <f t="array" ref="HP4">IF(_xlfn.TEXTJOIN(", ", TRUE, IF(ISNUMBER(SEARCH("BLA", BL4:BT4)), COLUMN(BL4:BT4) - COLUMN(BL4) + 1, ""))&lt;&gt;"","BLA","")</f>
        <v/>
      </c>
      <c r="HQ4" s="9" t="str" cm="1">
        <f t="array" ref="HQ4">IF(_xlfn.TEXTJOIN(", ", TRUE, IF(ISNUMBER(SEARCH("BLU", BL4:BT4)), COLUMN(BL4:BT4) - COLUMN(BL4) + 1, ""))&lt;&gt;"","BLU","")</f>
        <v>BLU</v>
      </c>
      <c r="HR4" s="9" t="str" cm="1">
        <f t="array" ref="HR4">IF(_xlfn.TEXTJOIN(", ", TRUE, IF(ISNUMBER(SEARCH("GRE", BL4:BT4)), COLUMN(BL4:BT4) - COLUMN(BL4) + 1, ""))&lt;&gt;"","GRE","")</f>
        <v/>
      </c>
      <c r="HS4" s="9" t="str" cm="1">
        <f t="array" ref="HS4">IF(_xlfn.TEXTJOIN(", ", TRUE, IF(ISNUMBER(SEARCH("RED", BL4:BT4)), COLUMN(BL4:BT4) - COLUMN(BL4) + 1, ""))&lt;&gt;"","RED","")</f>
        <v>RED</v>
      </c>
      <c r="HT4" s="9" t="str" cm="1">
        <f t="array" ref="HT4">IF(_xlfn.TEXTJOIN(", ", TRUE, IF(ISNUMBER(SEARCH("YEL", BL4:BT4)), COLUMN(BL4:BT4) - COLUMN(BL4) + 1, ""))&lt;&gt;"","YEL","")</f>
        <v/>
      </c>
      <c r="HU4" s="9" t="str" cm="1">
        <f t="array" ref="HU4">IF(_xlfn.TEXTJOIN(", ", TRUE, IF(ISNUMBER(SEARCH("ORA", BL4:BT4)), COLUMN(BL4:BT4) - COLUMN(BL4) + 1, ""))&lt;&gt;"","ORA","")</f>
        <v/>
      </c>
      <c r="HV4" s="9" t="str" cm="1">
        <f t="array" ref="HV4">IF(_xlfn.TEXTJOIN(", ", TRUE, IF(ISNUMBER(SEARCH("BRO", BL4:BT4)), COLUMN(BL4:BT4) - COLUMN(BL4) + 1, ""))&lt;&gt;"","BRO","")</f>
        <v/>
      </c>
      <c r="HW4" s="9" t="str" cm="1">
        <f t="array" ref="HW4">IF(_xlfn.TEXTJOIN(", ", TRUE, IF(ISNUMBER(SEARCH("PUR", BL4:BT4)), COLUMN(BL4:BT4) - COLUMN(BL4) + 1, ""))&lt;&gt;"","PUR","")</f>
        <v/>
      </c>
      <c r="HX4" s="9" t="str" cm="1">
        <f t="array" ref="HX4">IF(_xlfn.TEXTJOIN(", ", TRUE, IF(ISNUMBER(SEARCH("WHI", BL4:BT4)), COLUMN(BL4:BT4) - COLUMN(BL4) + 1, ""))&lt;&gt;"","WHI","")</f>
        <v>WHI</v>
      </c>
      <c r="HY4" s="38"/>
      <c r="HZ4" s="38"/>
      <c r="IA4" s="28" t="s">
        <v>2</v>
      </c>
      <c r="IB4" s="28" t="s">
        <v>2</v>
      </c>
      <c r="IC4" s="39"/>
      <c r="ID4" s="39"/>
      <c r="IE4" s="39"/>
      <c r="IF4" s="39"/>
      <c r="IG4" s="39"/>
      <c r="IH4" s="39"/>
      <c r="II4" s="39"/>
      <c r="IJ4" s="39"/>
      <c r="IK4" s="39"/>
      <c r="IL4" s="9">
        <f t="shared" ref="IL4:IL17" si="91">SUM(IC4:IK4)</f>
        <v>0</v>
      </c>
      <c r="IM4" s="6">
        <f t="shared" ref="IM4:IM24" si="92">COUNTIF(IC4:IK4,"&gt;0")-CG4</f>
        <v>-3</v>
      </c>
      <c r="IN4" s="40" t="str">
        <f t="shared" ref="IN4:IN24" si="93">"http://mkweb.bcgsc.ca/color-summarizer/?url="&amp;D4&amp;"&amp;precision=low&amp;num_clusters="&amp;CG4&amp;"&amp;text=1"</f>
        <v>http://mkweb.bcgsc.ca/color-summarizer/?url=https://i.ibb.co/cJ1kzCd/Australia-Flag.png&amp;precision=low&amp;num_clusters=3&amp;text=1</v>
      </c>
      <c r="IO4" s="9" t="str">
        <f t="shared" ref="IO4:IO24" si="94">IF(HP4&lt;&gt;"",CHAR(34)&amp;"black"&amp;CHAR(34),"")</f>
        <v/>
      </c>
      <c r="IP4" s="9" t="str">
        <f t="shared" ref="IP4:IP24" si="95">IF(HQ4&lt;&gt;"",CHAR(34)&amp;"blue"&amp;CHAR(34),"")</f>
        <v>"blue"</v>
      </c>
      <c r="IQ4" s="9" t="str">
        <f t="shared" ref="IQ4:IQ24" si="96">IF(HR4&lt;&gt;"",CHAR(34)&amp;"green"&amp;CHAR(34),"")</f>
        <v/>
      </c>
      <c r="IR4" s="9" t="str">
        <f t="shared" ref="IR4:IR24" si="97">IF(HS4&lt;&gt;"",CHAR(34)&amp;"red"&amp;CHAR(34),"")</f>
        <v>"red"</v>
      </c>
      <c r="IS4" s="9" t="str">
        <f t="shared" ref="IS4:IS24" si="98">IF(HT4&lt;&gt;"",CHAR(34)&amp;"yellow"&amp;CHAR(34),"")</f>
        <v/>
      </c>
      <c r="IT4" s="9" t="str">
        <f t="shared" ref="IT4:IT24" si="99">IF(HU4&lt;&gt;"",CHAR(34)&amp;"orange"&amp;CHAR(34),"")</f>
        <v/>
      </c>
      <c r="IU4" s="9" t="str">
        <f t="shared" ref="IU4:IU24" si="100">IF(HV4&lt;&gt;"",CHAR(34)&amp;"brown"&amp;CHAR(34),"")</f>
        <v/>
      </c>
      <c r="IV4" s="9" t="str">
        <f t="shared" ref="IV4:IV24" si="101">IF(HW4&lt;&gt;"",CHAR(34)&amp;"purple"&amp;CHAR(34),"")</f>
        <v/>
      </c>
      <c r="IW4" s="9" t="str">
        <f t="shared" ref="IW4:IW24" si="102">IF(HX4&lt;&gt;"",CHAR(34)&amp;"white"&amp;CHAR(34),"")</f>
        <v>"white"</v>
      </c>
      <c r="IX4" s="9" t="str">
        <f t="shared" ref="IX4:IX24" si="103">"{"&amp;CHAR(34)&amp;"url"&amp;CHAR(34)&amp;":"&amp;CHAR(34)&amp;IN4&amp;CHAR(34)&amp;","&amp;CHAR(34)&amp;"name"&amp;CHAR(34)&amp;":"&amp;CHAR(34)&amp;A4&amp;CHAR(34)&amp;"},"</f>
        <v>{"url":"http://mkweb.bcgsc.ca/color-summarizer/?url=https://i.ibb.co/cJ1kzCd/Australia-Flag.png&amp;precision=low&amp;num_clusters=3&amp;text=1","name":"Australia"},</v>
      </c>
      <c r="IY4" s="9">
        <v>14</v>
      </c>
    </row>
    <row r="5" spans="1:259" s="9" customFormat="1" ht="38.4" customHeight="1" thickBot="1" x14ac:dyDescent="0.35">
      <c r="A5" s="78" t="s">
        <v>979</v>
      </c>
      <c r="B5" s="1" t="e" vm="4">
        <v>#VALUE!</v>
      </c>
      <c r="C5" s="2">
        <v>1</v>
      </c>
      <c r="D5" s="3" t="s">
        <v>980</v>
      </c>
      <c r="E5" s="4" t="s">
        <v>981</v>
      </c>
      <c r="F5" s="5" t="s">
        <v>0</v>
      </c>
      <c r="G5" s="6">
        <f>COUNTIF($A$1:$A$8283,A5)</f>
        <v>1</v>
      </c>
      <c r="H5" s="7"/>
      <c r="I5" s="8" t="s">
        <v>982</v>
      </c>
      <c r="J5" s="9" t="str">
        <f>""</f>
        <v/>
      </c>
      <c r="K5" s="10">
        <v>12400000</v>
      </c>
      <c r="L5" s="11">
        <v>1240000</v>
      </c>
      <c r="M5" s="11" t="s">
        <v>983</v>
      </c>
      <c r="N5" s="12" t="s">
        <v>1</v>
      </c>
      <c r="O5" s="13" t="s">
        <v>984</v>
      </c>
      <c r="P5" s="14" t="s">
        <v>985</v>
      </c>
      <c r="Q5" s="15">
        <v>1</v>
      </c>
      <c r="R5" s="16" t="s">
        <v>1</v>
      </c>
      <c r="S5" s="17">
        <v>3</v>
      </c>
      <c r="T5" s="18" t="s">
        <v>2</v>
      </c>
      <c r="U5" s="19" t="s">
        <v>2</v>
      </c>
      <c r="V5" s="19" t="s">
        <v>3</v>
      </c>
      <c r="W5" s="19" t="s">
        <v>2</v>
      </c>
      <c r="X5" s="19" t="s">
        <v>2</v>
      </c>
      <c r="Y5" s="19" t="s">
        <v>2</v>
      </c>
      <c r="Z5" s="19" t="s">
        <v>2</v>
      </c>
      <c r="AA5" s="19" t="s">
        <v>2</v>
      </c>
      <c r="AB5" s="19" t="s">
        <v>2</v>
      </c>
      <c r="AC5" s="19" t="s">
        <v>2</v>
      </c>
      <c r="AD5" s="19" t="s">
        <v>2</v>
      </c>
      <c r="AE5" s="19" t="s">
        <v>2</v>
      </c>
      <c r="AF5" s="20" t="s">
        <v>2</v>
      </c>
      <c r="AG5" s="20" t="s">
        <v>2</v>
      </c>
      <c r="AH5" s="20" t="s">
        <v>2</v>
      </c>
      <c r="AI5" s="20" t="s">
        <v>2</v>
      </c>
      <c r="AJ5" s="20" t="s">
        <v>2</v>
      </c>
      <c r="AK5" s="20" t="s">
        <v>3</v>
      </c>
      <c r="AL5" s="20" t="s">
        <v>2</v>
      </c>
      <c r="AM5" s="20" t="s">
        <v>2</v>
      </c>
      <c r="AN5" s="20" t="s">
        <v>2</v>
      </c>
      <c r="AO5" s="20" t="s">
        <v>2</v>
      </c>
      <c r="AP5" s="20" t="s">
        <v>2</v>
      </c>
      <c r="AQ5" s="20" t="s">
        <v>2</v>
      </c>
      <c r="AR5" s="20" t="s">
        <v>2</v>
      </c>
      <c r="AS5" s="20" t="s">
        <v>2</v>
      </c>
      <c r="AT5" s="21">
        <v>0</v>
      </c>
      <c r="AU5" s="20"/>
      <c r="AV5" s="20" t="str">
        <f>IF(LEFT(A5,1)="[",LEFT(A5,5)&amp;AU5&amp;A5,"")</f>
        <v/>
      </c>
      <c r="AW5" s="20" t="str">
        <f>C5&amp;A5</f>
        <v>1Bolivia</v>
      </c>
      <c r="AX5" s="22"/>
      <c r="AY5" s="22"/>
      <c r="AZ5" s="23" t="s">
        <v>6</v>
      </c>
      <c r="BA5" s="23"/>
      <c r="BB5" s="23"/>
      <c r="BC5" s="24"/>
      <c r="BD5" s="25" t="s">
        <v>4</v>
      </c>
      <c r="BE5" s="8"/>
      <c r="BF5" s="25" t="s">
        <v>8</v>
      </c>
      <c r="BG5" s="25" t="s">
        <v>8</v>
      </c>
      <c r="BH5" s="25" t="s">
        <v>8</v>
      </c>
      <c r="BI5" s="25"/>
      <c r="BJ5" s="25"/>
      <c r="BK5" s="8"/>
      <c r="BL5" s="25" t="s">
        <v>12</v>
      </c>
      <c r="BM5" s="25" t="s">
        <v>4</v>
      </c>
      <c r="BN5" s="25" t="s">
        <v>8</v>
      </c>
      <c r="BO5" s="25" t="s">
        <v>9</v>
      </c>
      <c r="BP5" s="25" t="s">
        <v>6</v>
      </c>
      <c r="BQ5" s="25" t="s">
        <v>8</v>
      </c>
      <c r="BR5" s="25" t="s">
        <v>8</v>
      </c>
      <c r="BS5" s="25" t="s">
        <v>8</v>
      </c>
      <c r="BT5" s="25" t="s">
        <v>5</v>
      </c>
      <c r="BU5" s="26" t="s">
        <v>3</v>
      </c>
      <c r="BV5" s="27"/>
      <c r="BW5" s="27">
        <v>0</v>
      </c>
      <c r="BX5" s="8"/>
      <c r="CB5" s="28"/>
      <c r="CC5" s="28"/>
      <c r="CD5" s="29">
        <v>1</v>
      </c>
      <c r="CE5" s="29">
        <v>0</v>
      </c>
      <c r="CF5" s="29" t="e">
        <v>#REF!</v>
      </c>
      <c r="CG5" s="30" cm="1">
        <f t="array" ref="CG5">SUMPRODUCT(--(LEN(TRIM(BL5:BT5))&gt;0))</f>
        <v>5</v>
      </c>
      <c r="CH5" s="20" t="str">
        <f t="shared" si="7"/>
        <v>n</v>
      </c>
      <c r="CI5" s="20" t="str">
        <f t="shared" si="8"/>
        <v>n</v>
      </c>
      <c r="CJ5" s="20" t="str">
        <f t="shared" si="9"/>
        <v>n</v>
      </c>
      <c r="CK5" s="20" t="str">
        <f t="shared" si="10"/>
        <v>y</v>
      </c>
      <c r="CL5" s="20" t="str">
        <f t="shared" si="11"/>
        <v>n</v>
      </c>
      <c r="CM5" s="20" t="str">
        <f t="shared" si="12"/>
        <v>n</v>
      </c>
      <c r="CN5" s="20" t="str">
        <f t="shared" si="13"/>
        <v>y</v>
      </c>
      <c r="CO5" s="20" t="str">
        <f t="shared" si="14"/>
        <v>n</v>
      </c>
      <c r="CP5" s="20" t="str">
        <f t="shared" si="15"/>
        <v>y</v>
      </c>
      <c r="CQ5" s="20" t="str">
        <f t="shared" si="16"/>
        <v>n</v>
      </c>
      <c r="CR5" s="20" t="str">
        <f t="shared" si="17"/>
        <v>n</v>
      </c>
      <c r="CS5" s="20" t="str">
        <f t="shared" si="18"/>
        <v>n</v>
      </c>
      <c r="CT5" s="31" t="str">
        <f t="shared" si="19"/>
        <v>"Bolivia"</v>
      </c>
      <c r="CU5" s="32" t="str">
        <f t="shared" si="20"/>
        <v>"rgn_South America"</v>
      </c>
      <c r="CV5" s="9" t="str">
        <f t="shared" si="21"/>
        <v>"https://i.ibb.co/DG7Drzn/Bolivia-Flag.png"</v>
      </c>
      <c r="CW5" s="9" t="str">
        <f t="shared" si="0"/>
        <v/>
      </c>
      <c r="CX5" s="9" t="str">
        <f t="shared" si="0"/>
        <v/>
      </c>
      <c r="CY5" s="9" t="str">
        <f t="shared" si="0"/>
        <v/>
      </c>
      <c r="CZ5" s="9" t="str">
        <f t="shared" si="0"/>
        <v>"5+Colo",</v>
      </c>
      <c r="DA5" s="9" t="str">
        <f t="shared" si="22"/>
        <v/>
      </c>
      <c r="DB5" s="9" t="str">
        <f t="shared" si="23"/>
        <v/>
      </c>
      <c r="DC5" s="9" t="str">
        <f t="shared" si="24"/>
        <v/>
      </c>
      <c r="DD5" s="9" t="str">
        <f t="shared" si="25"/>
        <v>"lets07",</v>
      </c>
      <c r="DE5" s="9" t="str">
        <f t="shared" si="26"/>
        <v>"startB",</v>
      </c>
      <c r="DF5" s="9" t="str">
        <f t="shared" si="27"/>
        <v/>
      </c>
      <c r="DG5" s="9" t="str">
        <f t="shared" si="28"/>
        <v/>
      </c>
      <c r="DH5" s="9" t="str">
        <f t="shared" si="29"/>
        <v>"with_v",</v>
      </c>
      <c r="DI5" s="9" t="str">
        <f t="shared" si="30"/>
        <v/>
      </c>
      <c r="DJ5" s="9" t="str">
        <f t="shared" si="31"/>
        <v/>
      </c>
      <c r="DK5" s="9" t="str">
        <f t="shared" si="32"/>
        <v/>
      </c>
      <c r="DL5" s="9" t="str">
        <f t="shared" si="33"/>
        <v/>
      </c>
      <c r="DM5" s="9" t="str" cm="1">
        <f t="array" ref="DM5">IF(CG5=3,CHAR(34) &amp; _xlfn.TEXTJOIN("", TRUE, RIGHT(HP5:HX5, 2)) &amp; CHAR(34) &amp; ",", "")</f>
        <v/>
      </c>
      <c r="DN5" s="9" t="str">
        <f t="shared" si="34"/>
        <v>"year18",</v>
      </c>
      <c r="DO5" s="9" t="str">
        <f t="shared" si="35"/>
        <v/>
      </c>
      <c r="DP5" s="28" t="str">
        <f t="shared" si="36"/>
        <v/>
      </c>
      <c r="DQ5" s="28" t="str">
        <f t="shared" si="37"/>
        <v/>
      </c>
      <c r="DR5" s="28" t="str">
        <f t="shared" si="38"/>
        <v/>
      </c>
      <c r="DS5" s="28" t="str">
        <f t="shared" si="39"/>
        <v/>
      </c>
      <c r="DT5" s="28" t="str">
        <f t="shared" si="40"/>
        <v>"allhor",</v>
      </c>
      <c r="DU5" s="28" t="str">
        <f t="shared" si="41"/>
        <v/>
      </c>
      <c r="DV5" s="9" t="str">
        <f t="shared" si="42"/>
        <v>"smallc",</v>
      </c>
      <c r="DW5" s="9" t="str">
        <f t="shared" si="1"/>
        <v/>
      </c>
      <c r="DX5" s="9" t="str">
        <f t="shared" si="1"/>
        <v/>
      </c>
      <c r="DY5" s="9" t="str">
        <f t="shared" si="1"/>
        <v>"3Bands",</v>
      </c>
      <c r="DZ5" s="9" t="str">
        <f t="shared" si="1"/>
        <v/>
      </c>
      <c r="EA5" s="9" t="str">
        <f t="shared" si="2"/>
        <v/>
      </c>
      <c r="EB5" s="9" t="str">
        <f t="shared" si="2"/>
        <v/>
      </c>
      <c r="EC5" s="9" t="str">
        <f t="shared" si="2"/>
        <v>"Horizo",</v>
      </c>
      <c r="ED5" s="9" t="str">
        <f t="shared" si="2"/>
        <v/>
      </c>
      <c r="EE5" s="9" t="str">
        <f t="shared" si="2"/>
        <v/>
      </c>
      <c r="EF5" s="9" t="str">
        <f t="shared" si="43"/>
        <v/>
      </c>
      <c r="EG5" s="9" t="str">
        <f t="shared" si="3"/>
        <v/>
      </c>
      <c r="EH5" s="9" t="str">
        <f t="shared" si="3"/>
        <v/>
      </c>
      <c r="EI5" s="9" t="str">
        <f t="shared" si="3"/>
        <v/>
      </c>
      <c r="EJ5" s="9" t="str">
        <f t="shared" si="3"/>
        <v/>
      </c>
      <c r="EK5" s="9" t="str">
        <f t="shared" si="3"/>
        <v/>
      </c>
      <c r="EL5" s="9" t="str">
        <f t="shared" si="3"/>
        <v/>
      </c>
      <c r="EM5" s="9" t="str">
        <f t="shared" si="3"/>
        <v/>
      </c>
      <c r="EN5" s="9" t="str">
        <f t="shared" si="3"/>
        <v/>
      </c>
      <c r="EO5" s="9" t="str">
        <f t="shared" si="3"/>
        <v/>
      </c>
      <c r="EP5" s="9" t="str">
        <f t="shared" si="3"/>
        <v/>
      </c>
      <c r="EQ5" s="9" t="str">
        <f t="shared" si="3"/>
        <v/>
      </c>
      <c r="ER5" s="9" t="str">
        <f t="shared" si="3"/>
        <v>"OnlyBa",</v>
      </c>
      <c r="ES5" s="9" t="str">
        <f t="shared" si="3"/>
        <v/>
      </c>
      <c r="ET5" s="9" t="str">
        <f t="shared" si="3"/>
        <v/>
      </c>
      <c r="EU5" s="9" t="str">
        <f t="shared" si="3"/>
        <v/>
      </c>
      <c r="EV5" s="9" t="str">
        <f t="shared" si="3"/>
        <v/>
      </c>
      <c r="EW5" s="9" t="str">
        <f t="shared" si="4"/>
        <v/>
      </c>
      <c r="EX5" s="9" t="str">
        <f t="shared" si="4"/>
        <v/>
      </c>
      <c r="EY5" s="9" t="str">
        <f t="shared" si="4"/>
        <v/>
      </c>
      <c r="EZ5" s="9" t="str">
        <f t="shared" si="4"/>
        <v/>
      </c>
      <c r="FA5" s="9" t="str">
        <f t="shared" si="44"/>
        <v/>
      </c>
      <c r="FB5" s="9" t="str">
        <f t="shared" si="45"/>
        <v/>
      </c>
      <c r="FC5" s="9" t="str">
        <f t="shared" si="46"/>
        <v/>
      </c>
      <c r="FD5" s="9" t="str">
        <f t="shared" si="47"/>
        <v/>
      </c>
      <c r="FE5" s="9" t="str">
        <f t="shared" si="48"/>
        <v/>
      </c>
      <c r="FF5" s="9" t="str">
        <f t="shared" si="49"/>
        <v/>
      </c>
      <c r="FG5" s="9" t="str">
        <f t="shared" si="50"/>
        <v/>
      </c>
      <c r="FH5" s="9" t="str">
        <f t="shared" si="51"/>
        <v>"NO_GRE",</v>
      </c>
      <c r="FI5" s="9" t="str">
        <f t="shared" si="52"/>
        <v/>
      </c>
      <c r="FJ5" s="9" t="str">
        <f t="shared" si="53"/>
        <v/>
      </c>
      <c r="FK5" s="9" t="str">
        <f t="shared" si="54"/>
        <v/>
      </c>
      <c r="FL5" s="9" t="str">
        <f t="shared" si="55"/>
        <v/>
      </c>
      <c r="FM5" s="9" t="str">
        <f t="shared" si="56"/>
        <v/>
      </c>
      <c r="FN5" s="9" t="str">
        <f t="shared" si="57"/>
        <v/>
      </c>
      <c r="FO5" s="9" t="str">
        <f t="shared" si="58"/>
        <v/>
      </c>
      <c r="FP5" s="9" t="str">
        <f t="shared" si="59"/>
        <v/>
      </c>
      <c r="FQ5" s="9" t="str">
        <f t="shared" si="60"/>
        <v/>
      </c>
      <c r="FR5" s="9" t="str">
        <f t="shared" si="61"/>
        <v/>
      </c>
      <c r="FS5" s="9" t="str">
        <f t="shared" si="62"/>
        <v/>
      </c>
      <c r="FT5" s="9" t="str">
        <f t="shared" si="63"/>
        <v>"myrBLU",</v>
      </c>
      <c r="FU5" s="9" t="str">
        <f t="shared" si="64"/>
        <v/>
      </c>
      <c r="FV5" s="9" t="str">
        <f t="shared" si="65"/>
        <v/>
      </c>
      <c r="FW5" s="9" t="str">
        <f t="shared" si="66"/>
        <v/>
      </c>
      <c r="FX5" s="9" t="str">
        <f t="shared" si="67"/>
        <v/>
      </c>
      <c r="FY5" s="9" t="str">
        <f t="shared" si="68"/>
        <v/>
      </c>
      <c r="FZ5" s="9" t="str">
        <f t="shared" si="69"/>
        <v/>
      </c>
      <c r="GA5" s="9" t="str">
        <f t="shared" si="70"/>
        <v/>
      </c>
      <c r="GB5" s="9" t="str">
        <f t="shared" si="71"/>
        <v/>
      </c>
      <c r="GC5" s="9" t="str">
        <f t="shared" si="72"/>
        <v/>
      </c>
      <c r="GD5" s="9" t="str">
        <f t="shared" si="73"/>
        <v/>
      </c>
      <c r="GE5" s="9" t="str">
        <f t="shared" si="74"/>
        <v/>
      </c>
      <c r="GF5" s="9" t="str">
        <f t="shared" ref="GF5:GF14" si="104">IFERROR(IF(SEARCH("Historical",AU5)&gt;0,CHAR(34)&amp;"histor"&amp;CHAR(34)&amp;",",""),"")</f>
        <v/>
      </c>
      <c r="GG5" s="9" t="str">
        <f t="shared" si="75"/>
        <v>"unjack",</v>
      </c>
      <c r="GH5" s="9" t="str">
        <f t="shared" si="76"/>
        <v>"southc",</v>
      </c>
      <c r="GI5" s="9" t="str">
        <f t="shared" si="77"/>
        <v/>
      </c>
      <c r="GJ5" s="9" t="str">
        <f t="shared" si="78"/>
        <v>"NoStar",</v>
      </c>
      <c r="GK5" s="9" t="str">
        <f t="shared" si="79"/>
        <v/>
      </c>
      <c r="GL5" s="9" t="str">
        <f t="shared" si="5"/>
        <v/>
      </c>
      <c r="GM5" s="9" t="str">
        <f t="shared" si="5"/>
        <v/>
      </c>
      <c r="GN5" s="9" t="str">
        <f t="shared" si="5"/>
        <v/>
      </c>
      <c r="GP5" s="9" t="str">
        <f t="shared" si="80"/>
        <v>""</v>
      </c>
      <c r="GS5" s="9" t="str">
        <f t="shared" si="81"/>
        <v>["5+Colo","lets07","startB","with_v","year18","allhor","smallc","3Bands","Horizo","OnlyBa","NO_GRE","myrBLU","unjack","southc","NoStar"]</v>
      </c>
      <c r="GT5" s="9" t="str">
        <f t="shared" si="6"/>
        <v>"cl_BLA",</v>
      </c>
      <c r="GU5" s="9" t="str">
        <f t="shared" si="6"/>
        <v>"cl_BLU",</v>
      </c>
      <c r="GV5" s="9" t="str">
        <f t="shared" si="6"/>
        <v/>
      </c>
      <c r="GW5" s="9" t="str">
        <f t="shared" si="6"/>
        <v>"cl_RED",</v>
      </c>
      <c r="GX5" s="9" t="str">
        <f t="shared" si="6"/>
        <v>"cl_YEL",</v>
      </c>
      <c r="GY5" s="9" t="str">
        <f t="shared" si="6"/>
        <v/>
      </c>
      <c r="GZ5" s="9" t="str">
        <f t="shared" si="6"/>
        <v/>
      </c>
      <c r="HA5" s="9" t="str">
        <f t="shared" si="6"/>
        <v/>
      </c>
      <c r="HB5" s="9" t="str">
        <f t="shared" si="6"/>
        <v>"cl_WHI",</v>
      </c>
      <c r="HC5" s="9" t="str">
        <f t="shared" si="82"/>
        <v>["cl_BLA","cl_BLU","cl_RED","cl_YEL","cl_WHI"]</v>
      </c>
      <c r="HE5" s="33"/>
      <c r="HF5" s="34" t="str">
        <f t="shared" si="83"/>
        <v>{couname:"Bolivia",year:"1851 ",region:"rgn_South America",Colors:["cl_BLA","cl_BLU","cl_RED","cl_YEL","cl_WHI"],Items:["5+Colo","lets07","startB","with_v","year18","allhor","smallc","3Bands","Horizo","OnlyBa","NO_GRE","myrBLU","unjack","southc","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isnew:".", links: "https://en.wikipedia.org/wiki/Flag_of_Bolivia"},</v>
      </c>
      <c r="HG5" s="35" t="str">
        <f t="shared" si="84"/>
        <v>{couname:"Bolivia",year:"1851 ",region:"rgn_South America",Colors:["cl_BLA","cl_BLU","cl_RED","cl_YEL","cl_WHI"],Items:["5+Colo","lets07","startB","with_v","year18","allhor","smallc","3Bands","Horizo","OnlyBa","NO_GRE","myrBLU","unjack","southc","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links: "https://en.wikipedia.org/wiki/Flag_of_Bolivia"},</v>
      </c>
      <c r="HH5" s="9" t="str">
        <f t="shared" si="85"/>
        <v>"\nThe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v>
      </c>
      <c r="HI5" s="9" t="str">
        <f t="shared" si="86"/>
        <v>"\nThe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v>
      </c>
      <c r="HJ5" s="9" t="str">
        <f t="shared" si="87"/>
        <v>"1851 "</v>
      </c>
      <c r="HL5" s="9" t="str">
        <f t="shared" si="88"/>
        <v>"https://en.wikipedia.org/wiki/Flag_of_Bolivia"</v>
      </c>
      <c r="HM5" s="34" t="str">
        <f t="shared" si="89"/>
        <v>{"couname":"Bolivia","year":"1851 ","region":"rgn_South America","Colors":["cl_BLA","cl_BLU","cl_RED","cl_YEL","cl_WHI"],"Items":["5+Colo","lets07","startB","with_v","year18","allhor","smallc","3Bands","Horizo","OnlyBa","NO_GRE","myrBLU","unjack","southc","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"isnew": ".", "links": "https://en.wikipedia.org/wiki/Flag_of_Bolivia"},</v>
      </c>
      <c r="HN5" s="36" t="str">
        <f t="shared" si="90"/>
        <v>{"couname":"Bolivia","year":"1851 ","region":"rgn_South America","Colors":["cl_BLA","cl_BLU","cl_RED","cl_YEL","cl_WHI"],"Items":["5+Colo","lets07","startB","with_v","year18","allhor","smallc","3Bands","Horizo","OnlyBa","NO_GRE","myrBLU","unjack","southc","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"isnew": ".", "links": "https://en.wikipedia.org/wiki/Flag_of_Bolivia"},</v>
      </c>
      <c r="HO5" s="37">
        <v>45576</v>
      </c>
      <c r="HP5" s="9" t="str" cm="1">
        <f t="array" ref="HP5">IF(_xlfn.TEXTJOIN(", ", TRUE, IF(ISNUMBER(SEARCH("BLA", BL5:BT5)), COLUMN(BL5:BT5) - COLUMN(BL5) + 1, ""))&lt;&gt;"","BLA","")</f>
        <v>BLA</v>
      </c>
      <c r="HQ5" s="9" t="str" cm="1">
        <f t="array" ref="HQ5">IF(_xlfn.TEXTJOIN(", ", TRUE, IF(ISNUMBER(SEARCH("BLU", BL5:BT5)), COLUMN(BL5:BT5) - COLUMN(BL5) + 1, ""))&lt;&gt;"","BLU","")</f>
        <v>BLU</v>
      </c>
      <c r="HR5" s="9" t="str" cm="1">
        <f t="array" ref="HR5">IF(_xlfn.TEXTJOIN(", ", TRUE, IF(ISNUMBER(SEARCH("GRE", BL5:BT5)), COLUMN(BL5:BT5) - COLUMN(BL5) + 1, ""))&lt;&gt;"","GRE","")</f>
        <v/>
      </c>
      <c r="HS5" s="9" t="str" cm="1">
        <f t="array" ref="HS5">IF(_xlfn.TEXTJOIN(", ", TRUE, IF(ISNUMBER(SEARCH("RED", BL5:BT5)), COLUMN(BL5:BT5) - COLUMN(BL5) + 1, ""))&lt;&gt;"","RED","")</f>
        <v>RED</v>
      </c>
      <c r="HT5" s="9" t="str" cm="1">
        <f t="array" ref="HT5">IF(_xlfn.TEXTJOIN(", ", TRUE, IF(ISNUMBER(SEARCH("YEL", BL5:BT5)), COLUMN(BL5:BT5) - COLUMN(BL5) + 1, ""))&lt;&gt;"","YEL","")</f>
        <v>YEL</v>
      </c>
      <c r="HU5" s="9" t="str" cm="1">
        <f t="array" ref="HU5">IF(_xlfn.TEXTJOIN(", ", TRUE, IF(ISNUMBER(SEARCH("ORA", BL5:BT5)), COLUMN(BL5:BT5) - COLUMN(BL5) + 1, ""))&lt;&gt;"","ORA","")</f>
        <v/>
      </c>
      <c r="HV5" s="9" t="str" cm="1">
        <f t="array" ref="HV5">IF(_xlfn.TEXTJOIN(", ", TRUE, IF(ISNUMBER(SEARCH("BRO", BL5:BT5)), COLUMN(BL5:BT5) - COLUMN(BL5) + 1, ""))&lt;&gt;"","BRO","")</f>
        <v/>
      </c>
      <c r="HW5" s="9" t="str" cm="1">
        <f t="array" ref="HW5">IF(_xlfn.TEXTJOIN(", ", TRUE, IF(ISNUMBER(SEARCH("PUR", BL5:BT5)), COLUMN(BL5:BT5) - COLUMN(BL5) + 1, ""))&lt;&gt;"","PUR","")</f>
        <v/>
      </c>
      <c r="HX5" s="9" t="str" cm="1">
        <f t="array" ref="HX5">IF(_xlfn.TEXTJOIN(", ", TRUE, IF(ISNUMBER(SEARCH("WHI", BL5:BT5)), COLUMN(BL5:BT5) - COLUMN(BL5) + 1, ""))&lt;&gt;"","WHI","")</f>
        <v>WHI</v>
      </c>
      <c r="HY5" s="38"/>
      <c r="HZ5" s="38"/>
      <c r="IA5" s="28" t="s">
        <v>2</v>
      </c>
      <c r="IB5" s="28"/>
      <c r="IC5" s="39"/>
      <c r="ID5" s="39"/>
      <c r="IE5" s="39"/>
      <c r="IF5" s="39"/>
      <c r="IG5" s="39"/>
      <c r="IH5" s="39"/>
      <c r="II5" s="39"/>
      <c r="IJ5" s="39"/>
      <c r="IK5" s="39"/>
      <c r="IL5" s="9">
        <f t="shared" si="91"/>
        <v>0</v>
      </c>
      <c r="IM5" s="6">
        <f t="shared" si="92"/>
        <v>-5</v>
      </c>
      <c r="IN5" s="40" t="str">
        <f t="shared" si="93"/>
        <v>http://mkweb.bcgsc.ca/color-summarizer/?url=https://i.ibb.co/DG7Drzn/Bolivia-Flag.png&amp;precision=low&amp;num_clusters=5&amp;text=1</v>
      </c>
      <c r="IO5" s="9" t="str">
        <f t="shared" si="94"/>
        <v>"black"</v>
      </c>
      <c r="IP5" s="9" t="str">
        <f t="shared" si="95"/>
        <v>"blue"</v>
      </c>
      <c r="IQ5" s="9" t="str">
        <f t="shared" si="96"/>
        <v/>
      </c>
      <c r="IR5" s="9" t="str">
        <f t="shared" si="97"/>
        <v>"red"</v>
      </c>
      <c r="IS5" s="9" t="str">
        <f t="shared" si="98"/>
        <v>"yellow"</v>
      </c>
      <c r="IT5" s="9" t="str">
        <f t="shared" si="99"/>
        <v/>
      </c>
      <c r="IU5" s="9" t="str">
        <f t="shared" si="100"/>
        <v/>
      </c>
      <c r="IV5" s="9" t="str">
        <f t="shared" si="101"/>
        <v/>
      </c>
      <c r="IW5" s="9" t="str">
        <f t="shared" si="102"/>
        <v>"white"</v>
      </c>
      <c r="IX5" s="9" t="str">
        <f t="shared" si="103"/>
        <v>{"url":"http://mkweb.bcgsc.ca/color-summarizer/?url=https://i.ibb.co/DG7Drzn/Bolivia-Flag.png&amp;precision=low&amp;num_clusters=5&amp;text=1","name":"Bolivia"},</v>
      </c>
      <c r="IY5" s="9">
        <v>296</v>
      </c>
    </row>
    <row r="6" spans="1:259" s="9" customFormat="1" ht="38.4" customHeight="1" thickBot="1" x14ac:dyDescent="0.35">
      <c r="A6" s="78" t="s">
        <v>996</v>
      </c>
      <c r="B6" s="1" t="e" vm="5">
        <v>#VALUE!</v>
      </c>
      <c r="C6" s="2">
        <v>1</v>
      </c>
      <c r="D6" s="3" t="s">
        <v>997</v>
      </c>
      <c r="E6" s="4" t="s">
        <v>998</v>
      </c>
      <c r="F6" s="5" t="s">
        <v>0</v>
      </c>
      <c r="G6" s="6">
        <f>COUNTIF($A$1:$A$8312,A6)</f>
        <v>1</v>
      </c>
      <c r="H6" s="7"/>
      <c r="I6" s="8" t="s">
        <v>999</v>
      </c>
      <c r="J6" s="9" t="str">
        <f>""</f>
        <v/>
      </c>
      <c r="K6" s="10">
        <v>216422446</v>
      </c>
      <c r="L6" s="11">
        <v>6000000</v>
      </c>
      <c r="M6" s="11" t="s">
        <v>1000</v>
      </c>
      <c r="N6" s="12" t="s">
        <v>1</v>
      </c>
      <c r="O6" s="13" t="s">
        <v>1001</v>
      </c>
      <c r="P6" s="14" t="s">
        <v>1002</v>
      </c>
      <c r="Q6" s="15">
        <v>1</v>
      </c>
      <c r="R6" s="16" t="s">
        <v>1</v>
      </c>
      <c r="S6" s="17">
        <v>0</v>
      </c>
      <c r="T6" s="18" t="s">
        <v>3</v>
      </c>
      <c r="U6" s="19" t="s">
        <v>2</v>
      </c>
      <c r="V6" s="19" t="s">
        <v>2</v>
      </c>
      <c r="W6" s="19" t="s">
        <v>2</v>
      </c>
      <c r="X6" s="19" t="s">
        <v>3</v>
      </c>
      <c r="Y6" s="19" t="s">
        <v>2</v>
      </c>
      <c r="Z6" s="19" t="s">
        <v>2</v>
      </c>
      <c r="AA6" s="19" t="s">
        <v>2</v>
      </c>
      <c r="AB6" s="19" t="s">
        <v>3</v>
      </c>
      <c r="AC6" s="19" t="s">
        <v>2</v>
      </c>
      <c r="AD6" s="19" t="s">
        <v>2</v>
      </c>
      <c r="AE6" s="19" t="s">
        <v>2</v>
      </c>
      <c r="AF6" s="20" t="s">
        <v>2</v>
      </c>
      <c r="AG6" s="20" t="s">
        <v>2</v>
      </c>
      <c r="AH6" s="20" t="s">
        <v>3</v>
      </c>
      <c r="AI6" s="20" t="s">
        <v>2</v>
      </c>
      <c r="AJ6" s="20" t="s">
        <v>2</v>
      </c>
      <c r="AK6" s="20" t="s">
        <v>2</v>
      </c>
      <c r="AL6" s="20" t="s">
        <v>2</v>
      </c>
      <c r="AM6" s="20" t="s">
        <v>2</v>
      </c>
      <c r="AN6" s="20" t="s">
        <v>2</v>
      </c>
      <c r="AO6" s="20" t="s">
        <v>2</v>
      </c>
      <c r="AP6" s="20" t="s">
        <v>2</v>
      </c>
      <c r="AQ6" s="20" t="s">
        <v>2</v>
      </c>
      <c r="AR6" s="20" t="s">
        <v>2</v>
      </c>
      <c r="AS6" s="20" t="s">
        <v>2</v>
      </c>
      <c r="AT6" s="21">
        <v>27</v>
      </c>
      <c r="AU6" s="20"/>
      <c r="AV6" s="20" t="str">
        <f>IF(LEFT(A6,1)="[",LEFT(A6,5)&amp;AU6&amp;A6,"")</f>
        <v/>
      </c>
      <c r="AW6" s="20" t="str">
        <f>C6&amp;H6&amp;A6</f>
        <v>1Brazil</v>
      </c>
      <c r="AX6" s="22"/>
      <c r="AY6" s="22"/>
      <c r="AZ6" s="23" t="s">
        <v>8</v>
      </c>
      <c r="BA6" s="23"/>
      <c r="BB6" s="23"/>
      <c r="BC6" s="24"/>
      <c r="BD6" s="25" t="s">
        <v>4</v>
      </c>
      <c r="BE6" s="8"/>
      <c r="BF6" s="25" t="s">
        <v>8</v>
      </c>
      <c r="BG6" s="25" t="s">
        <v>8</v>
      </c>
      <c r="BH6" s="25" t="s">
        <v>8</v>
      </c>
      <c r="BI6" s="25"/>
      <c r="BJ6" s="25"/>
      <c r="BK6" s="8"/>
      <c r="BL6" s="25" t="s">
        <v>12</v>
      </c>
      <c r="BM6" s="25" t="s">
        <v>4</v>
      </c>
      <c r="BN6" s="25" t="s">
        <v>10</v>
      </c>
      <c r="BO6" s="25" t="s">
        <v>9</v>
      </c>
      <c r="BP6" s="25" t="s">
        <v>6</v>
      </c>
      <c r="BQ6" s="25" t="s">
        <v>8</v>
      </c>
      <c r="BR6" s="25" t="s">
        <v>8</v>
      </c>
      <c r="BS6" s="25" t="s">
        <v>8</v>
      </c>
      <c r="BT6" s="25" t="s">
        <v>5</v>
      </c>
      <c r="BU6" s="26" t="s">
        <v>3</v>
      </c>
      <c r="BV6" s="27"/>
      <c r="BW6" s="27">
        <v>0</v>
      </c>
      <c r="BX6" s="8"/>
      <c r="CB6" s="28"/>
      <c r="CC6" s="28"/>
      <c r="CD6" s="29">
        <v>0</v>
      </c>
      <c r="CE6" s="29">
        <v>0</v>
      </c>
      <c r="CF6" s="29" t="e">
        <v>#REF!</v>
      </c>
      <c r="CG6" s="30" cm="1">
        <f t="array" ref="CG6">SUMPRODUCT(--(LEN(TRIM(BL6:BT6))&gt;0))</f>
        <v>6</v>
      </c>
      <c r="CH6" s="20" t="str">
        <f t="shared" si="7"/>
        <v>n</v>
      </c>
      <c r="CI6" s="20" t="str">
        <f t="shared" si="8"/>
        <v>n</v>
      </c>
      <c r="CJ6" s="20" t="str">
        <f t="shared" si="9"/>
        <v>n</v>
      </c>
      <c r="CK6" s="20" t="str">
        <f t="shared" si="10"/>
        <v>y</v>
      </c>
      <c r="CL6" s="20" t="str">
        <f t="shared" si="11"/>
        <v>y</v>
      </c>
      <c r="CM6" s="20" t="str">
        <f t="shared" si="12"/>
        <v>n</v>
      </c>
      <c r="CN6" s="20" t="str">
        <f t="shared" si="13"/>
        <v>n</v>
      </c>
      <c r="CO6" s="20" t="str">
        <f t="shared" si="14"/>
        <v>n</v>
      </c>
      <c r="CP6" s="20" t="str">
        <f t="shared" si="15"/>
        <v>n</v>
      </c>
      <c r="CQ6" s="20" t="str">
        <f t="shared" si="16"/>
        <v>n</v>
      </c>
      <c r="CR6" s="20" t="str">
        <f t="shared" si="17"/>
        <v>n</v>
      </c>
      <c r="CS6" s="20" t="str">
        <f t="shared" si="18"/>
        <v>y</v>
      </c>
      <c r="CT6" s="31" t="str">
        <f t="shared" si="19"/>
        <v>"Brazil"</v>
      </c>
      <c r="CU6" s="32" t="str">
        <f t="shared" si="20"/>
        <v>"rgn_South America"</v>
      </c>
      <c r="CV6" s="9" t="str">
        <f t="shared" si="21"/>
        <v>"https://i.ibb.co/M5577xy/Brazil-Flag.png"</v>
      </c>
      <c r="CW6" s="9" t="str">
        <f t="shared" si="0"/>
        <v/>
      </c>
      <c r="CX6" s="9" t="str">
        <f t="shared" si="0"/>
        <v/>
      </c>
      <c r="CY6" s="9" t="str">
        <f t="shared" si="0"/>
        <v/>
      </c>
      <c r="CZ6" s="9" t="str">
        <f t="shared" si="0"/>
        <v>"5+Colo",</v>
      </c>
      <c r="DA6" s="9" t="str">
        <f t="shared" si="22"/>
        <v/>
      </c>
      <c r="DB6" s="9" t="str">
        <f t="shared" si="23"/>
        <v/>
      </c>
      <c r="DC6" s="9" t="str">
        <f t="shared" si="24"/>
        <v/>
      </c>
      <c r="DD6" s="9" t="str">
        <f t="shared" si="25"/>
        <v>"lets06",</v>
      </c>
      <c r="DE6" s="9" t="str">
        <f t="shared" si="26"/>
        <v>"startB",</v>
      </c>
      <c r="DF6" s="9" t="str">
        <f t="shared" si="27"/>
        <v/>
      </c>
      <c r="DG6" s="9" t="str">
        <f t="shared" si="28"/>
        <v/>
      </c>
      <c r="DH6" s="9" t="str">
        <f t="shared" si="29"/>
        <v/>
      </c>
      <c r="DI6" s="9" t="str">
        <f t="shared" si="30"/>
        <v/>
      </c>
      <c r="DJ6" s="9" t="str">
        <f t="shared" si="31"/>
        <v/>
      </c>
      <c r="DK6" s="9" t="str">
        <f t="shared" si="32"/>
        <v>"with_z",</v>
      </c>
      <c r="DL6" s="9" t="str">
        <f t="shared" si="33"/>
        <v/>
      </c>
      <c r="DM6" s="9" t="str" cm="1">
        <f t="array" ref="DM6">IF(CG6=3,CHAR(34) &amp; _xlfn.TEXTJOIN("", TRUE, RIGHT(HP6:HX6, 2)) &amp; CHAR(34) &amp; ",", "")</f>
        <v/>
      </c>
      <c r="DN6" s="9" t="str">
        <f t="shared" si="34"/>
        <v>"year18",</v>
      </c>
      <c r="DO6" s="9" t="str">
        <f t="shared" si="35"/>
        <v>"year19",</v>
      </c>
      <c r="DP6" s="28" t="str">
        <f t="shared" si="36"/>
        <v/>
      </c>
      <c r="DQ6" s="28" t="str">
        <f t="shared" si="37"/>
        <v/>
      </c>
      <c r="DR6" s="28" t="str">
        <f t="shared" si="38"/>
        <v/>
      </c>
      <c r="DS6" s="28" t="str">
        <f t="shared" si="39"/>
        <v/>
      </c>
      <c r="DT6" s="28" t="str">
        <f t="shared" si="40"/>
        <v/>
      </c>
      <c r="DU6" s="28" t="str">
        <f t="shared" si="41"/>
        <v/>
      </c>
      <c r="DV6" s="9" t="str">
        <f t="shared" si="42"/>
        <v>"smallc",</v>
      </c>
      <c r="DW6" s="9" t="str">
        <f t="shared" si="1"/>
        <v>"NoBand",</v>
      </c>
      <c r="DX6" s="9" t="str">
        <f t="shared" si="1"/>
        <v/>
      </c>
      <c r="DY6" s="9" t="str">
        <f t="shared" si="1"/>
        <v/>
      </c>
      <c r="DZ6" s="9" t="str">
        <f t="shared" si="1"/>
        <v/>
      </c>
      <c r="EA6" s="9" t="str">
        <f t="shared" si="2"/>
        <v>"Diagon",</v>
      </c>
      <c r="EB6" s="9" t="str">
        <f t="shared" si="2"/>
        <v/>
      </c>
      <c r="EC6" s="9" t="str">
        <f t="shared" si="2"/>
        <v/>
      </c>
      <c r="ED6" s="9" t="str">
        <f t="shared" si="2"/>
        <v/>
      </c>
      <c r="EE6" s="9" t="str">
        <f t="shared" si="2"/>
        <v>"Circle",</v>
      </c>
      <c r="EF6" s="9" t="str">
        <f t="shared" si="43"/>
        <v/>
      </c>
      <c r="EG6" s="9" t="str">
        <f t="shared" si="3"/>
        <v/>
      </c>
      <c r="EH6" s="9" t="str">
        <f t="shared" si="3"/>
        <v/>
      </c>
      <c r="EI6" s="9" t="str">
        <f t="shared" si="3"/>
        <v>"Texted",</v>
      </c>
      <c r="EJ6" s="9" t="str">
        <f t="shared" si="3"/>
        <v/>
      </c>
      <c r="EK6" s="9" t="str">
        <f t="shared" si="3"/>
        <v/>
      </c>
      <c r="EL6" s="9" t="str">
        <f t="shared" si="3"/>
        <v/>
      </c>
      <c r="EM6" s="9" t="str">
        <f t="shared" si="3"/>
        <v/>
      </c>
      <c r="EN6" s="9" t="str">
        <f t="shared" si="3"/>
        <v/>
      </c>
      <c r="EO6" s="9" t="str">
        <f t="shared" si="3"/>
        <v>"Center",</v>
      </c>
      <c r="EP6" s="9" t="str">
        <f t="shared" si="3"/>
        <v/>
      </c>
      <c r="EQ6" s="9" t="str">
        <f t="shared" si="3"/>
        <v/>
      </c>
      <c r="ER6" s="9" t="str">
        <f t="shared" si="3"/>
        <v/>
      </c>
      <c r="ES6" s="9" t="str">
        <f t="shared" si="3"/>
        <v/>
      </c>
      <c r="ET6" s="9" t="str">
        <f t="shared" si="3"/>
        <v/>
      </c>
      <c r="EU6" s="9" t="str">
        <f t="shared" si="3"/>
        <v/>
      </c>
      <c r="EV6" s="9" t="str">
        <f t="shared" si="3"/>
        <v/>
      </c>
      <c r="EW6" s="9" t="str">
        <f t="shared" si="4"/>
        <v/>
      </c>
      <c r="EX6" s="9" t="str">
        <f t="shared" si="4"/>
        <v/>
      </c>
      <c r="EY6" s="9" t="str">
        <f t="shared" si="4"/>
        <v/>
      </c>
      <c r="EZ6" s="9" t="str">
        <f t="shared" si="4"/>
        <v/>
      </c>
      <c r="FA6" s="9" t="str">
        <f t="shared" si="44"/>
        <v>"sta",</v>
      </c>
      <c r="FB6" s="9" t="str">
        <f t="shared" si="45"/>
        <v/>
      </c>
      <c r="FC6" s="9" t="str">
        <f t="shared" si="46"/>
        <v/>
      </c>
      <c r="FD6" s="9" t="str">
        <f t="shared" si="47"/>
        <v/>
      </c>
      <c r="FE6" s="9" t="str">
        <f t="shared" si="48"/>
        <v/>
      </c>
      <c r="FF6" s="9" t="str">
        <f t="shared" si="49"/>
        <v/>
      </c>
      <c r="FG6" s="9" t="str">
        <f t="shared" si="50"/>
        <v/>
      </c>
      <c r="FH6" s="9" t="str">
        <f t="shared" si="51"/>
        <v/>
      </c>
      <c r="FI6" s="9" t="str">
        <f t="shared" si="52"/>
        <v/>
      </c>
      <c r="FJ6" s="9" t="str">
        <f t="shared" si="53"/>
        <v/>
      </c>
      <c r="FK6" s="9" t="str">
        <f t="shared" si="54"/>
        <v/>
      </c>
      <c r="FL6" s="9" t="str">
        <f t="shared" si="55"/>
        <v/>
      </c>
      <c r="FM6" s="9" t="str">
        <f t="shared" si="56"/>
        <v/>
      </c>
      <c r="FN6" s="9" t="str">
        <f t="shared" si="57"/>
        <v/>
      </c>
      <c r="FO6" s="9" t="str">
        <f t="shared" si="58"/>
        <v/>
      </c>
      <c r="FP6" s="9" t="str">
        <f t="shared" si="59"/>
        <v/>
      </c>
      <c r="FQ6" s="9" t="str">
        <f t="shared" si="60"/>
        <v/>
      </c>
      <c r="FR6" s="9" t="str">
        <f t="shared" si="61"/>
        <v/>
      </c>
      <c r="FS6" s="9" t="str">
        <f t="shared" si="62"/>
        <v/>
      </c>
      <c r="FT6" s="9" t="str">
        <f t="shared" si="63"/>
        <v>"myrBLU",</v>
      </c>
      <c r="FU6" s="9" t="str">
        <f t="shared" si="64"/>
        <v/>
      </c>
      <c r="FV6" s="9" t="str">
        <f t="shared" si="65"/>
        <v/>
      </c>
      <c r="FW6" s="9" t="str">
        <f t="shared" si="66"/>
        <v/>
      </c>
      <c r="FX6" s="9" t="str">
        <f t="shared" si="67"/>
        <v/>
      </c>
      <c r="FY6" s="9" t="str">
        <f t="shared" si="68"/>
        <v/>
      </c>
      <c r="FZ6" s="9" t="str">
        <f t="shared" si="69"/>
        <v/>
      </c>
      <c r="GA6" s="9" t="str">
        <f t="shared" si="70"/>
        <v/>
      </c>
      <c r="GB6" s="9" t="str">
        <f t="shared" si="71"/>
        <v/>
      </c>
      <c r="GC6" s="9" t="str">
        <f t="shared" si="72"/>
        <v/>
      </c>
      <c r="GD6" s="9" t="str">
        <f t="shared" si="73"/>
        <v/>
      </c>
      <c r="GE6" s="9" t="str">
        <f t="shared" si="74"/>
        <v/>
      </c>
      <c r="GF6" s="9" t="str">
        <f t="shared" si="104"/>
        <v/>
      </c>
      <c r="GG6" s="9" t="str">
        <f t="shared" si="75"/>
        <v>"unjack",</v>
      </c>
      <c r="GH6" s="9" t="str">
        <f t="shared" si="76"/>
        <v/>
      </c>
      <c r="GI6" s="9" t="str">
        <f t="shared" si="77"/>
        <v/>
      </c>
      <c r="GJ6" s="9" t="str">
        <f t="shared" si="78"/>
        <v/>
      </c>
      <c r="GK6" s="9" t="str">
        <f t="shared" si="79"/>
        <v>"HasSta",</v>
      </c>
      <c r="GL6" s="9" t="str">
        <f t="shared" si="5"/>
        <v/>
      </c>
      <c r="GM6" s="9" t="str">
        <f t="shared" si="5"/>
        <v/>
      </c>
      <c r="GN6" s="9" t="str">
        <f t="shared" si="5"/>
        <v>"3+Star",</v>
      </c>
      <c r="GP6" s="9" t="str">
        <f t="shared" si="80"/>
        <v>""</v>
      </c>
      <c r="GS6" s="9" t="str">
        <f t="shared" si="81"/>
        <v>["5+Colo","lets06","startB","with_z","year18","year19","smallc","NoBand","Diagon","Circle","Texted","Center","sta","myrBLU","unjack","HasSta","3+Star"]</v>
      </c>
      <c r="GT6" s="9" t="str">
        <f t="shared" si="6"/>
        <v>"cl_BLA",</v>
      </c>
      <c r="GU6" s="9" t="str">
        <f t="shared" si="6"/>
        <v>"cl_BLU",</v>
      </c>
      <c r="GV6" s="9" t="str">
        <f t="shared" si="6"/>
        <v>"cl_GRE",</v>
      </c>
      <c r="GW6" s="9" t="str">
        <f t="shared" si="6"/>
        <v>"cl_RED",</v>
      </c>
      <c r="GX6" s="9" t="str">
        <f t="shared" si="6"/>
        <v>"cl_YEL",</v>
      </c>
      <c r="GY6" s="9" t="str">
        <f t="shared" si="6"/>
        <v/>
      </c>
      <c r="GZ6" s="9" t="str">
        <f t="shared" si="6"/>
        <v/>
      </c>
      <c r="HA6" s="9" t="str">
        <f t="shared" si="6"/>
        <v/>
      </c>
      <c r="HB6" s="9" t="str">
        <f t="shared" si="6"/>
        <v>"cl_WHI",</v>
      </c>
      <c r="HC6" s="9" t="str">
        <f t="shared" si="82"/>
        <v>["cl_BLA","cl_BLU","cl_GRE","cl_RED","cl_YEL","cl_WHI"]</v>
      </c>
      <c r="HE6" s="33"/>
      <c r="HF6" s="34" t="str">
        <f t="shared" si="83"/>
        <v>{couname:"Brazil",year:"1889, 1992 ",region:"rgn_South America",Colors:["cl_BLA","cl_BLU","cl_GRE","cl_RED","cl_YEL","cl_WHI"],Items:["5+Colo","lets06","startB","with_z","year18","year19","smallc","NoBand","Diagon","Circle","Texted","Center","sta","myrBLU","unjack","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links: "https://en.wikipedia.org/wiki/Flag_of_Brazil"},</v>
      </c>
      <c r="HG6" s="35" t="str">
        <f t="shared" si="84"/>
        <v>{couname:"Brazil",year:"1889, 1992 ",region:"rgn_South America",Colors:["cl_BLA","cl_BLU","cl_GRE","cl_RED","cl_YEL","cl_WHI"],Items:["5+Colo","lets06","startB","with_z","year18","year19","smallc","NoBand","Diagon","Circle","Texted","Center","sta","myrBLU","unjack","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links: "https://en.wikipedia.org/wiki/Flag_of_Brazil"},</v>
      </c>
      <c r="HH6" s="9" t="str">
        <f t="shared" si="85"/>
        <v>"\nThe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v>
      </c>
      <c r="HI6" s="9" t="str">
        <f t="shared" si="86"/>
        <v>"\nThe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v>
      </c>
      <c r="HJ6" s="9" t="str">
        <f t="shared" si="87"/>
        <v>"1889, 1992 "</v>
      </c>
      <c r="HL6" s="9" t="str">
        <f t="shared" si="88"/>
        <v>"https://en.wikipedia.org/wiki/Flag_of_Brazil"</v>
      </c>
      <c r="HM6" s="34" t="str">
        <f t="shared" si="89"/>
        <v>{"couname":"Brazil","year":"1889, 1992 ","region":"rgn_South America","Colors":["cl_BLA","cl_BLU","cl_GRE","cl_RED","cl_YEL","cl_WHI"],"Items":["5+Colo","lets06","startB","with_z","year18","year19","smallc","NoBand","Diagon","Circle","Texted","Center","sta","myrBLU","unjack","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 "links": "https://en.wikipedia.org/wiki/Flag_of_Brazil"},</v>
      </c>
      <c r="HN6" s="36" t="str">
        <f t="shared" si="90"/>
        <v>{"couname":"Brazil","year":"1889, 1992 ","region":"rgn_South America","Colors":["cl_BLA","cl_BLU","cl_GRE","cl_RED","cl_YEL","cl_WHI"],"Items":["5+Colo","lets06","startB","with_z","year18","year19","smallc","NoBand","Diagon","Circle","Texted","Center","sta","myrBLU","unjack","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 "links": "https://en.wikipedia.org/wiki/Flag_of_Brazil"},</v>
      </c>
      <c r="HO6" s="37">
        <v>45576</v>
      </c>
      <c r="HP6" s="9" t="str" cm="1">
        <f t="array" ref="HP6">IF(_xlfn.TEXTJOIN(", ", TRUE, IF(ISNUMBER(SEARCH("BLA", BL6:BT6)), COLUMN(BL6:BT6) - COLUMN(BL6) + 1, ""))&lt;&gt;"","BLA","")</f>
        <v>BLA</v>
      </c>
      <c r="HQ6" s="9" t="str" cm="1">
        <f t="array" ref="HQ6">IF(_xlfn.TEXTJOIN(", ", TRUE, IF(ISNUMBER(SEARCH("BLU", BL6:BT6)), COLUMN(BL6:BT6) - COLUMN(BL6) + 1, ""))&lt;&gt;"","BLU","")</f>
        <v>BLU</v>
      </c>
      <c r="HR6" s="9" t="str" cm="1">
        <f t="array" ref="HR6">IF(_xlfn.TEXTJOIN(", ", TRUE, IF(ISNUMBER(SEARCH("GRE", BL6:BT6)), COLUMN(BL6:BT6) - COLUMN(BL6) + 1, ""))&lt;&gt;"","GRE","")</f>
        <v>GRE</v>
      </c>
      <c r="HS6" s="9" t="str" cm="1">
        <f t="array" ref="HS6">IF(_xlfn.TEXTJOIN(", ", TRUE, IF(ISNUMBER(SEARCH("RED", BL6:BT6)), COLUMN(BL6:BT6) - COLUMN(BL6) + 1, ""))&lt;&gt;"","RED","")</f>
        <v>RED</v>
      </c>
      <c r="HT6" s="9" t="str" cm="1">
        <f t="array" ref="HT6">IF(_xlfn.TEXTJOIN(", ", TRUE, IF(ISNUMBER(SEARCH("YEL", BL6:BT6)), COLUMN(BL6:BT6) - COLUMN(BL6) + 1, ""))&lt;&gt;"","YEL","")</f>
        <v>YEL</v>
      </c>
      <c r="HU6" s="9" t="str" cm="1">
        <f t="array" ref="HU6">IF(_xlfn.TEXTJOIN(", ", TRUE, IF(ISNUMBER(SEARCH("ORA", BL6:BT6)), COLUMN(BL6:BT6) - COLUMN(BL6) + 1, ""))&lt;&gt;"","ORA","")</f>
        <v/>
      </c>
      <c r="HV6" s="9" t="str" cm="1">
        <f t="array" ref="HV6">IF(_xlfn.TEXTJOIN(", ", TRUE, IF(ISNUMBER(SEARCH("BRO", BL6:BT6)), COLUMN(BL6:BT6) - COLUMN(BL6) + 1, ""))&lt;&gt;"","BRO","")</f>
        <v/>
      </c>
      <c r="HW6" s="9" t="str" cm="1">
        <f t="array" ref="HW6">IF(_xlfn.TEXTJOIN(", ", TRUE, IF(ISNUMBER(SEARCH("PUR", BL6:BT6)), COLUMN(BL6:BT6) - COLUMN(BL6) + 1, ""))&lt;&gt;"","PUR","")</f>
        <v/>
      </c>
      <c r="HX6" s="9" t="str" cm="1">
        <f t="array" ref="HX6">IF(_xlfn.TEXTJOIN(", ", TRUE, IF(ISNUMBER(SEARCH("WHI", BL6:BT6)), COLUMN(BL6:BT6) - COLUMN(BL6) + 1, ""))&lt;&gt;"","WHI","")</f>
        <v>WHI</v>
      </c>
      <c r="HY6" s="38"/>
      <c r="HZ6" s="38"/>
      <c r="IA6" s="28" t="s">
        <v>2</v>
      </c>
      <c r="IB6" s="28"/>
      <c r="IC6" s="39"/>
      <c r="ID6" s="39"/>
      <c r="IE6" s="39"/>
      <c r="IF6" s="39"/>
      <c r="IG6" s="39"/>
      <c r="IH6" s="39"/>
      <c r="II6" s="39"/>
      <c r="IJ6" s="39"/>
      <c r="IK6" s="39"/>
      <c r="IL6" s="9">
        <f t="shared" si="91"/>
        <v>0</v>
      </c>
      <c r="IM6" s="6">
        <f t="shared" si="92"/>
        <v>-6</v>
      </c>
      <c r="IN6" s="40" t="str">
        <f t="shared" si="93"/>
        <v>http://mkweb.bcgsc.ca/color-summarizer/?url=https://i.ibb.co/M5577xy/Brazil-Flag.png&amp;precision=low&amp;num_clusters=6&amp;text=1</v>
      </c>
      <c r="IO6" s="9" t="str">
        <f t="shared" si="94"/>
        <v>"black"</v>
      </c>
      <c r="IP6" s="9" t="str">
        <f t="shared" si="95"/>
        <v>"blue"</v>
      </c>
      <c r="IQ6" s="9" t="str">
        <f t="shared" si="96"/>
        <v>"green"</v>
      </c>
      <c r="IR6" s="9" t="str">
        <f t="shared" si="97"/>
        <v>"red"</v>
      </c>
      <c r="IS6" s="9" t="str">
        <f t="shared" si="98"/>
        <v>"yellow"</v>
      </c>
      <c r="IT6" s="9" t="str">
        <f t="shared" si="99"/>
        <v/>
      </c>
      <c r="IU6" s="9" t="str">
        <f t="shared" si="100"/>
        <v/>
      </c>
      <c r="IV6" s="9" t="str">
        <f t="shared" si="101"/>
        <v/>
      </c>
      <c r="IW6" s="9" t="str">
        <f t="shared" si="102"/>
        <v>"white"</v>
      </c>
      <c r="IX6" s="9" t="str">
        <f t="shared" si="103"/>
        <v>{"url":"http://mkweb.bcgsc.ca/color-summarizer/?url=https://i.ibb.co/M5577xy/Brazil-Flag.png&amp;precision=low&amp;num_clusters=6&amp;text=1","name":"Brazil"},</v>
      </c>
      <c r="IY6" s="9">
        <v>297</v>
      </c>
    </row>
    <row r="7" spans="1:259" s="9" customFormat="1" ht="38.4" customHeight="1" thickBot="1" x14ac:dyDescent="0.35">
      <c r="A7" s="78" t="s">
        <v>1180</v>
      </c>
      <c r="B7" s="1" t="e" vm="6">
        <v>#VALUE!</v>
      </c>
      <c r="C7" s="2">
        <v>1</v>
      </c>
      <c r="D7" s="3" t="s">
        <v>1181</v>
      </c>
      <c r="E7" s="4" t="s">
        <v>1182</v>
      </c>
      <c r="F7" s="5" t="s">
        <v>0</v>
      </c>
      <c r="G7" s="6">
        <f>COUNTIF($A$1:$A$8294,A7)</f>
        <v>1</v>
      </c>
      <c r="H7" s="7"/>
      <c r="I7" s="8" t="s">
        <v>1183</v>
      </c>
      <c r="J7" s="9" t="str">
        <f>""</f>
        <v/>
      </c>
      <c r="K7" s="10">
        <v>19630000</v>
      </c>
      <c r="L7" s="11">
        <v>2900000</v>
      </c>
      <c r="M7" s="11" t="s">
        <v>1184</v>
      </c>
      <c r="N7" s="12" t="s">
        <v>1</v>
      </c>
      <c r="O7" s="13" t="s">
        <v>1185</v>
      </c>
      <c r="P7" s="14" t="s">
        <v>1186</v>
      </c>
      <c r="Q7" s="15">
        <v>1</v>
      </c>
      <c r="R7" s="16" t="s">
        <v>1</v>
      </c>
      <c r="S7" s="17">
        <v>2</v>
      </c>
      <c r="T7" s="18" t="s">
        <v>2</v>
      </c>
      <c r="U7" s="19" t="s">
        <v>2</v>
      </c>
      <c r="V7" s="19" t="s">
        <v>3</v>
      </c>
      <c r="W7" s="19" t="s">
        <v>2</v>
      </c>
      <c r="X7" s="19" t="s">
        <v>2</v>
      </c>
      <c r="Y7" s="19" t="s">
        <v>2</v>
      </c>
      <c r="Z7" s="19" t="s">
        <v>2</v>
      </c>
      <c r="AA7" s="19" t="s">
        <v>2</v>
      </c>
      <c r="AB7" s="19" t="s">
        <v>2</v>
      </c>
      <c r="AC7" s="19" t="s">
        <v>2</v>
      </c>
      <c r="AD7" s="19" t="s">
        <v>2</v>
      </c>
      <c r="AE7" s="19" t="s">
        <v>2</v>
      </c>
      <c r="AF7" s="20" t="s">
        <v>2</v>
      </c>
      <c r="AG7" s="20" t="s">
        <v>3</v>
      </c>
      <c r="AH7" s="20" t="s">
        <v>2</v>
      </c>
      <c r="AI7" s="20" t="s">
        <v>3</v>
      </c>
      <c r="AJ7" s="20" t="s">
        <v>2</v>
      </c>
      <c r="AK7" s="20" t="s">
        <v>2</v>
      </c>
      <c r="AL7" s="20" t="s">
        <v>2</v>
      </c>
      <c r="AM7" s="20" t="s">
        <v>2</v>
      </c>
      <c r="AN7" s="20" t="s">
        <v>2</v>
      </c>
      <c r="AO7" s="20" t="s">
        <v>2</v>
      </c>
      <c r="AP7" s="20" t="s">
        <v>2</v>
      </c>
      <c r="AQ7" s="20" t="s">
        <v>2</v>
      </c>
      <c r="AR7" s="20" t="s">
        <v>2</v>
      </c>
      <c r="AS7" s="20" t="s">
        <v>2</v>
      </c>
      <c r="AT7" s="21">
        <v>1</v>
      </c>
      <c r="AU7" s="20"/>
      <c r="AV7" s="20" t="str">
        <f>IF(LEFT(A7,1)="[",LEFT(A7,5)&amp;AU7&amp;A7,"")</f>
        <v/>
      </c>
      <c r="AW7" s="20" t="str">
        <f>C7&amp;A7</f>
        <v>1Chile</v>
      </c>
      <c r="AX7" s="22"/>
      <c r="AY7" s="22"/>
      <c r="AZ7" s="23" t="s">
        <v>8</v>
      </c>
      <c r="BA7" s="23"/>
      <c r="BB7" s="23"/>
      <c r="BC7" s="24"/>
      <c r="BD7" s="25" t="s">
        <v>4</v>
      </c>
      <c r="BE7" s="8"/>
      <c r="BF7" s="25" t="s">
        <v>8</v>
      </c>
      <c r="BG7" s="25" t="s">
        <v>8</v>
      </c>
      <c r="BH7" s="25" t="s">
        <v>8</v>
      </c>
      <c r="BI7" s="25"/>
      <c r="BJ7" s="25"/>
      <c r="BK7" s="8"/>
      <c r="BL7" s="25" t="s">
        <v>12</v>
      </c>
      <c r="BM7" s="25" t="s">
        <v>4</v>
      </c>
      <c r="BN7" s="25" t="s">
        <v>10</v>
      </c>
      <c r="BO7" s="25" t="s">
        <v>9</v>
      </c>
      <c r="BP7" s="25" t="s">
        <v>6</v>
      </c>
      <c r="BQ7" s="25" t="s">
        <v>8</v>
      </c>
      <c r="BR7" s="25" t="s">
        <v>8</v>
      </c>
      <c r="BS7" s="25" t="s">
        <v>8</v>
      </c>
      <c r="BT7" s="25" t="s">
        <v>5</v>
      </c>
      <c r="BU7" s="26" t="s">
        <v>3</v>
      </c>
      <c r="BV7" s="27"/>
      <c r="BW7" s="27">
        <v>0</v>
      </c>
      <c r="BX7" s="8"/>
      <c r="CB7" s="28"/>
      <c r="CC7" s="28"/>
      <c r="CD7" s="29">
        <v>0</v>
      </c>
      <c r="CE7" s="29">
        <v>0</v>
      </c>
      <c r="CF7" s="29" t="e">
        <v>#REF!</v>
      </c>
      <c r="CG7" s="30" cm="1">
        <f t="array" ref="CG7">SUMPRODUCT(--(LEN(TRIM(BL7:BT7))&gt;0))</f>
        <v>6</v>
      </c>
      <c r="CH7" s="20" t="str">
        <f t="shared" si="7"/>
        <v>n</v>
      </c>
      <c r="CI7" s="20" t="str">
        <f t="shared" si="8"/>
        <v>n</v>
      </c>
      <c r="CJ7" s="20" t="str">
        <f t="shared" si="9"/>
        <v>n</v>
      </c>
      <c r="CK7" s="20" t="str">
        <f t="shared" si="10"/>
        <v>y</v>
      </c>
      <c r="CL7" s="20" t="str">
        <f t="shared" si="11"/>
        <v>n</v>
      </c>
      <c r="CM7" s="20" t="str">
        <f t="shared" si="12"/>
        <v>y</v>
      </c>
      <c r="CN7" s="20" t="str">
        <f t="shared" si="13"/>
        <v>n</v>
      </c>
      <c r="CO7" s="20" t="str">
        <f t="shared" si="14"/>
        <v>n</v>
      </c>
      <c r="CP7" s="20" t="str">
        <f t="shared" si="15"/>
        <v>n</v>
      </c>
      <c r="CQ7" s="20" t="str">
        <f t="shared" si="16"/>
        <v>y</v>
      </c>
      <c r="CR7" s="20" t="str">
        <f t="shared" si="17"/>
        <v>n</v>
      </c>
      <c r="CS7" s="20" t="str">
        <f t="shared" si="18"/>
        <v>n</v>
      </c>
      <c r="CT7" s="31" t="str">
        <f t="shared" si="19"/>
        <v>"Chile"</v>
      </c>
      <c r="CU7" s="32" t="str">
        <f t="shared" si="20"/>
        <v>"rgn_South America"</v>
      </c>
      <c r="CV7" s="9" t="str">
        <f t="shared" si="21"/>
        <v>"https://i.ibb.co/YWTPJTk/Chile-Flag.png"</v>
      </c>
      <c r="CW7" s="9" t="str">
        <f t="shared" si="0"/>
        <v/>
      </c>
      <c r="CX7" s="9" t="str">
        <f t="shared" si="0"/>
        <v/>
      </c>
      <c r="CY7" s="9" t="str">
        <f t="shared" si="0"/>
        <v/>
      </c>
      <c r="CZ7" s="9" t="str">
        <f t="shared" si="0"/>
        <v>"5+Colo",</v>
      </c>
      <c r="DA7" s="9" t="str">
        <f t="shared" si="22"/>
        <v/>
      </c>
      <c r="DB7" s="9" t="str">
        <f t="shared" si="23"/>
        <v/>
      </c>
      <c r="DC7" s="9" t="str">
        <f t="shared" si="24"/>
        <v/>
      </c>
      <c r="DD7" s="9" t="str">
        <f t="shared" si="25"/>
        <v>"lets05",</v>
      </c>
      <c r="DE7" s="9" t="str">
        <f t="shared" si="26"/>
        <v>"startC",</v>
      </c>
      <c r="DF7" s="9" t="str">
        <f t="shared" si="27"/>
        <v/>
      </c>
      <c r="DG7" s="9" t="str">
        <f t="shared" si="28"/>
        <v/>
      </c>
      <c r="DH7" s="9" t="str">
        <f t="shared" si="29"/>
        <v/>
      </c>
      <c r="DI7" s="9" t="str">
        <f t="shared" si="30"/>
        <v/>
      </c>
      <c r="DJ7" s="9" t="str">
        <f t="shared" si="31"/>
        <v/>
      </c>
      <c r="DK7" s="9" t="str">
        <f t="shared" si="32"/>
        <v/>
      </c>
      <c r="DL7" s="9" t="str">
        <f t="shared" si="33"/>
        <v/>
      </c>
      <c r="DM7" s="9" t="str" cm="1">
        <f t="array" ref="DM7">IF(CG7=3,CHAR(34) &amp; _xlfn.TEXTJOIN("", TRUE, RIGHT(HP7:HX7, 2)) &amp; CHAR(34) &amp; ",", "")</f>
        <v/>
      </c>
      <c r="DN7" s="9" t="str">
        <f t="shared" si="34"/>
        <v>"year18",</v>
      </c>
      <c r="DO7" s="9" t="str">
        <f t="shared" si="35"/>
        <v/>
      </c>
      <c r="DP7" s="28" t="str">
        <f t="shared" si="36"/>
        <v/>
      </c>
      <c r="DQ7" s="28" t="str">
        <f t="shared" si="37"/>
        <v/>
      </c>
      <c r="DR7" s="28" t="str">
        <f t="shared" si="38"/>
        <v/>
      </c>
      <c r="DS7" s="28" t="str">
        <f t="shared" si="39"/>
        <v/>
      </c>
      <c r="DT7" s="28" t="str">
        <f t="shared" si="40"/>
        <v>"allhor",</v>
      </c>
      <c r="DU7" s="28" t="str">
        <f t="shared" si="41"/>
        <v/>
      </c>
      <c r="DV7" s="9" t="str">
        <f t="shared" si="42"/>
        <v>"smallc",</v>
      </c>
      <c r="DW7" s="9" t="str">
        <f t="shared" si="1"/>
        <v/>
      </c>
      <c r="DX7" s="9" t="str">
        <f t="shared" si="1"/>
        <v>"2Bands",</v>
      </c>
      <c r="DY7" s="9" t="str">
        <f t="shared" si="1"/>
        <v/>
      </c>
      <c r="DZ7" s="9" t="str">
        <f t="shared" si="1"/>
        <v/>
      </c>
      <c r="EA7" s="9" t="str">
        <f t="shared" si="2"/>
        <v/>
      </c>
      <c r="EB7" s="9" t="str">
        <f t="shared" si="2"/>
        <v/>
      </c>
      <c r="EC7" s="9" t="str">
        <f t="shared" si="2"/>
        <v>"Horizo",</v>
      </c>
      <c r="ED7" s="9" t="str">
        <f t="shared" si="2"/>
        <v/>
      </c>
      <c r="EE7" s="9" t="str">
        <f t="shared" si="2"/>
        <v/>
      </c>
      <c r="EF7" s="9" t="str">
        <f t="shared" si="43"/>
        <v/>
      </c>
      <c r="EG7" s="9" t="str">
        <f t="shared" si="3"/>
        <v/>
      </c>
      <c r="EH7" s="9" t="str">
        <f t="shared" si="3"/>
        <v/>
      </c>
      <c r="EI7" s="9" t="str">
        <f t="shared" si="3"/>
        <v/>
      </c>
      <c r="EJ7" s="9" t="str">
        <f t="shared" si="3"/>
        <v/>
      </c>
      <c r="EK7" s="9" t="str">
        <f t="shared" si="3"/>
        <v/>
      </c>
      <c r="EL7" s="9" t="str">
        <f t="shared" si="3"/>
        <v/>
      </c>
      <c r="EM7" s="9" t="str">
        <f t="shared" si="3"/>
        <v/>
      </c>
      <c r="EN7" s="9" t="str">
        <f t="shared" si="3"/>
        <v>"Unequa",</v>
      </c>
      <c r="EO7" s="9" t="str">
        <f t="shared" si="3"/>
        <v/>
      </c>
      <c r="EP7" s="9" t="str">
        <f t="shared" si="3"/>
        <v>"Canton",</v>
      </c>
      <c r="EQ7" s="9" t="str">
        <f t="shared" si="3"/>
        <v/>
      </c>
      <c r="ER7" s="9" t="str">
        <f t="shared" si="3"/>
        <v/>
      </c>
      <c r="ES7" s="9" t="str">
        <f t="shared" si="3"/>
        <v/>
      </c>
      <c r="ET7" s="9" t="str">
        <f t="shared" si="3"/>
        <v/>
      </c>
      <c r="EU7" s="9" t="str">
        <f t="shared" si="3"/>
        <v/>
      </c>
      <c r="EV7" s="9" t="str">
        <f t="shared" si="3"/>
        <v/>
      </c>
      <c r="EW7" s="9" t="str">
        <f t="shared" si="4"/>
        <v/>
      </c>
      <c r="EX7" s="9" t="str">
        <f t="shared" si="4"/>
        <v/>
      </c>
      <c r="EY7" s="9" t="str">
        <f t="shared" si="4"/>
        <v/>
      </c>
      <c r="EZ7" s="9" t="str">
        <f t="shared" si="4"/>
        <v/>
      </c>
      <c r="FA7" s="9" t="str">
        <f t="shared" si="44"/>
        <v>"sta",</v>
      </c>
      <c r="FB7" s="9" t="str">
        <f t="shared" si="45"/>
        <v/>
      </c>
      <c r="FC7" s="9" t="str">
        <f t="shared" si="46"/>
        <v/>
      </c>
      <c r="FD7" s="9" t="str">
        <f t="shared" si="47"/>
        <v/>
      </c>
      <c r="FE7" s="9" t="str">
        <f t="shared" si="48"/>
        <v/>
      </c>
      <c r="FF7" s="9" t="str">
        <f t="shared" si="49"/>
        <v/>
      </c>
      <c r="FG7" s="9" t="str">
        <f t="shared" si="50"/>
        <v/>
      </c>
      <c r="FH7" s="9" t="str">
        <f t="shared" si="51"/>
        <v/>
      </c>
      <c r="FI7" s="9" t="str">
        <f t="shared" si="52"/>
        <v/>
      </c>
      <c r="FJ7" s="9" t="str">
        <f t="shared" si="53"/>
        <v/>
      </c>
      <c r="FK7" s="9" t="str">
        <f t="shared" si="54"/>
        <v/>
      </c>
      <c r="FL7" s="9" t="str">
        <f t="shared" si="55"/>
        <v/>
      </c>
      <c r="FM7" s="9" t="str">
        <f t="shared" si="56"/>
        <v/>
      </c>
      <c r="FN7" s="9" t="str">
        <f t="shared" si="57"/>
        <v/>
      </c>
      <c r="FO7" s="9" t="str">
        <f t="shared" si="58"/>
        <v/>
      </c>
      <c r="FP7" s="9" t="str">
        <f t="shared" si="59"/>
        <v/>
      </c>
      <c r="FQ7" s="9" t="str">
        <f t="shared" si="60"/>
        <v/>
      </c>
      <c r="FR7" s="9" t="str">
        <f t="shared" si="61"/>
        <v/>
      </c>
      <c r="FS7" s="9" t="str">
        <f t="shared" si="62"/>
        <v/>
      </c>
      <c r="FT7" s="9" t="str">
        <f t="shared" si="63"/>
        <v>"myrBLU",</v>
      </c>
      <c r="FU7" s="9" t="str">
        <f t="shared" si="64"/>
        <v/>
      </c>
      <c r="FV7" s="9" t="str">
        <f t="shared" si="65"/>
        <v/>
      </c>
      <c r="FW7" s="9" t="str">
        <f t="shared" si="66"/>
        <v/>
      </c>
      <c r="FX7" s="9" t="str">
        <f t="shared" si="67"/>
        <v/>
      </c>
      <c r="FY7" s="9" t="str">
        <f t="shared" si="68"/>
        <v/>
      </c>
      <c r="FZ7" s="9" t="str">
        <f t="shared" si="69"/>
        <v/>
      </c>
      <c r="GA7" s="9" t="str">
        <f t="shared" si="70"/>
        <v/>
      </c>
      <c r="GB7" s="9" t="str">
        <f t="shared" si="71"/>
        <v/>
      </c>
      <c r="GC7" s="9" t="str">
        <f t="shared" si="72"/>
        <v/>
      </c>
      <c r="GD7" s="9" t="str">
        <f t="shared" si="73"/>
        <v/>
      </c>
      <c r="GE7" s="9" t="str">
        <f t="shared" si="74"/>
        <v/>
      </c>
      <c r="GF7" s="9" t="str">
        <f t="shared" si="104"/>
        <v/>
      </c>
      <c r="GG7" s="9" t="str">
        <f t="shared" si="75"/>
        <v>"unjack",</v>
      </c>
      <c r="GH7" s="9" t="str">
        <f t="shared" si="76"/>
        <v/>
      </c>
      <c r="GI7" s="9" t="str">
        <f t="shared" si="77"/>
        <v/>
      </c>
      <c r="GJ7" s="9" t="str">
        <f t="shared" si="78"/>
        <v/>
      </c>
      <c r="GK7" s="9" t="str">
        <f t="shared" si="79"/>
        <v>"HasSta",</v>
      </c>
      <c r="GL7" s="9" t="str">
        <f t="shared" si="5"/>
        <v>"1Stars",</v>
      </c>
      <c r="GM7" s="9" t="str">
        <f t="shared" si="5"/>
        <v/>
      </c>
      <c r="GN7" s="9" t="str">
        <f t="shared" si="5"/>
        <v/>
      </c>
      <c r="GP7" s="9" t="str">
        <f t="shared" si="80"/>
        <v>""</v>
      </c>
      <c r="GS7" s="9" t="str">
        <f t="shared" si="81"/>
        <v>["5+Colo","lets05","startC","year18","allhor","smallc","2Bands","Horizo","Unequa","Canton","sta","myrBLU","unjack","HasSta","1Stars"]</v>
      </c>
      <c r="GT7" s="9" t="str">
        <f t="shared" si="6"/>
        <v>"cl_BLA",</v>
      </c>
      <c r="GU7" s="9" t="str">
        <f t="shared" si="6"/>
        <v>"cl_BLU",</v>
      </c>
      <c r="GV7" s="9" t="str">
        <f t="shared" si="6"/>
        <v>"cl_GRE",</v>
      </c>
      <c r="GW7" s="9" t="str">
        <f t="shared" si="6"/>
        <v>"cl_RED",</v>
      </c>
      <c r="GX7" s="9" t="str">
        <f t="shared" si="6"/>
        <v>"cl_YEL",</v>
      </c>
      <c r="GY7" s="9" t="str">
        <f t="shared" si="6"/>
        <v/>
      </c>
      <c r="GZ7" s="9" t="str">
        <f t="shared" si="6"/>
        <v/>
      </c>
      <c r="HA7" s="9" t="str">
        <f t="shared" si="6"/>
        <v/>
      </c>
      <c r="HB7" s="9" t="str">
        <f t="shared" si="6"/>
        <v>"cl_WHI",</v>
      </c>
      <c r="HC7" s="9" t="str">
        <f t="shared" si="82"/>
        <v>["cl_BLA","cl_BLU","cl_GRE","cl_RED","cl_YEL","cl_WHI"]</v>
      </c>
      <c r="HE7" s="33"/>
      <c r="HF7" s="34" t="str">
        <f t="shared" si="83"/>
        <v>{couname:"Chile",year:"1817 ",region:"rgn_South America",Colors:["cl_BLA","cl_BLU","cl_GRE","cl_RED","cl_YEL","cl_WHI"],Items:["5+Colo","lets05","startC","year18","allhor","smallc","2Bands","Horizo","Unequa","Canton","sta","myrBLU","unjack","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isnew:".", links: "https://en.wikipedia.org/wiki/Flag_of_Chile"},</v>
      </c>
      <c r="HG7" s="35" t="str">
        <f t="shared" si="84"/>
        <v>{couname:"Chile",year:"1817 ",region:"rgn_South America",Colors:["cl_BLA","cl_BLU","cl_GRE","cl_RED","cl_YEL","cl_WHI"],Items:["5+Colo","lets05","startC","year18","allhor","smallc","2Bands","Horizo","Unequa","Canton","sta","myrBLU","unjack","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links: "https://en.wikipedia.org/wiki/Flag_of_Chile"},</v>
      </c>
      <c r="HH7" s="9" t="str">
        <f t="shared" si="85"/>
        <v>"\nThe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v>
      </c>
      <c r="HI7" s="9" t="str">
        <f t="shared" si="86"/>
        <v>"\nThe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v>
      </c>
      <c r="HJ7" s="9" t="str">
        <f t="shared" si="87"/>
        <v>"1817 "</v>
      </c>
      <c r="HL7" s="9" t="str">
        <f t="shared" si="88"/>
        <v>"https://en.wikipedia.org/wiki/Flag_of_Chile"</v>
      </c>
      <c r="HM7" s="34" t="str">
        <f t="shared" si="89"/>
        <v>{"couname":"Chile","year":"1817 ","region":"rgn_South America","Colors":["cl_BLA","cl_BLU","cl_GRE","cl_RED","cl_YEL","cl_WHI"],"Items":["5+Colo","lets05","startC","year18","allhor","smallc","2Bands","Horizo","Unequa","Canton","sta","myrBLU","unjack","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"isnew": ".", "links": "https://en.wikipedia.org/wiki/Flag_of_Chile"},</v>
      </c>
      <c r="HN7" s="36" t="str">
        <f t="shared" si="90"/>
        <v>{"couname":"Chile","year":"1817 ","region":"rgn_South America","Colors":["cl_BLA","cl_BLU","cl_GRE","cl_RED","cl_YEL","cl_WHI"],"Items":["5+Colo","lets05","startC","year18","allhor","smallc","2Bands","Horizo","Unequa","Canton","sta","myrBLU","unjack","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"isnew": ".", "links": "https://en.wikipedia.org/wiki/Flag_of_Chile"},</v>
      </c>
      <c r="HO7" s="37">
        <v>45576</v>
      </c>
      <c r="HP7" s="9" t="str" cm="1">
        <f t="array" ref="HP7">IF(_xlfn.TEXTJOIN(", ", TRUE, IF(ISNUMBER(SEARCH("BLA", BL7:BT7)), COLUMN(BL7:BT7) - COLUMN(BL7) + 1, ""))&lt;&gt;"","BLA","")</f>
        <v>BLA</v>
      </c>
      <c r="HQ7" s="9" t="str" cm="1">
        <f t="array" ref="HQ7">IF(_xlfn.TEXTJOIN(", ", TRUE, IF(ISNUMBER(SEARCH("BLU", BL7:BT7)), COLUMN(BL7:BT7) - COLUMN(BL7) + 1, ""))&lt;&gt;"","BLU","")</f>
        <v>BLU</v>
      </c>
      <c r="HR7" s="9" t="str" cm="1">
        <f t="array" ref="HR7">IF(_xlfn.TEXTJOIN(", ", TRUE, IF(ISNUMBER(SEARCH("GRE", BL7:BT7)), COLUMN(BL7:BT7) - COLUMN(BL7) + 1, ""))&lt;&gt;"","GRE","")</f>
        <v>GRE</v>
      </c>
      <c r="HS7" s="9" t="str" cm="1">
        <f t="array" ref="HS7">IF(_xlfn.TEXTJOIN(", ", TRUE, IF(ISNUMBER(SEARCH("RED", BL7:BT7)), COLUMN(BL7:BT7) - COLUMN(BL7) + 1, ""))&lt;&gt;"","RED","")</f>
        <v>RED</v>
      </c>
      <c r="HT7" s="9" t="str" cm="1">
        <f t="array" ref="HT7">IF(_xlfn.TEXTJOIN(", ", TRUE, IF(ISNUMBER(SEARCH("YEL", BL7:BT7)), COLUMN(BL7:BT7) - COLUMN(BL7) + 1, ""))&lt;&gt;"","YEL","")</f>
        <v>YEL</v>
      </c>
      <c r="HU7" s="9" t="str" cm="1">
        <f t="array" ref="HU7">IF(_xlfn.TEXTJOIN(", ", TRUE, IF(ISNUMBER(SEARCH("ORA", BL7:BT7)), COLUMN(BL7:BT7) - COLUMN(BL7) + 1, ""))&lt;&gt;"","ORA","")</f>
        <v/>
      </c>
      <c r="HV7" s="9" t="str" cm="1">
        <f t="array" ref="HV7">IF(_xlfn.TEXTJOIN(", ", TRUE, IF(ISNUMBER(SEARCH("BRO", BL7:BT7)), COLUMN(BL7:BT7) - COLUMN(BL7) + 1, ""))&lt;&gt;"","BRO","")</f>
        <v/>
      </c>
      <c r="HW7" s="9" t="str" cm="1">
        <f t="array" ref="HW7">IF(_xlfn.TEXTJOIN(", ", TRUE, IF(ISNUMBER(SEARCH("PUR", BL7:BT7)), COLUMN(BL7:BT7) - COLUMN(BL7) + 1, ""))&lt;&gt;"","PUR","")</f>
        <v/>
      </c>
      <c r="HX7" s="9" t="str" cm="1">
        <f t="array" ref="HX7">IF(_xlfn.TEXTJOIN(", ", TRUE, IF(ISNUMBER(SEARCH("WHI", BL7:BT7)), COLUMN(BL7:BT7) - COLUMN(BL7) + 1, ""))&lt;&gt;"","WHI","")</f>
        <v>WHI</v>
      </c>
      <c r="HY7" s="38"/>
      <c r="HZ7" s="38"/>
      <c r="IA7" s="28" t="s">
        <v>2</v>
      </c>
      <c r="IB7" s="28"/>
      <c r="IC7" s="39"/>
      <c r="ID7" s="39"/>
      <c r="IE7" s="39"/>
      <c r="IF7" s="39"/>
      <c r="IG7" s="39"/>
      <c r="IH7" s="39"/>
      <c r="II7" s="39"/>
      <c r="IJ7" s="39"/>
      <c r="IK7" s="39"/>
      <c r="IL7" s="9">
        <f t="shared" si="91"/>
        <v>0</v>
      </c>
      <c r="IM7" s="6">
        <f t="shared" si="92"/>
        <v>-6</v>
      </c>
      <c r="IN7" s="40" t="str">
        <f t="shared" si="93"/>
        <v>http://mkweb.bcgsc.ca/color-summarizer/?url=https://i.ibb.co/YWTPJTk/Chile-Flag.png&amp;precision=low&amp;num_clusters=6&amp;text=1</v>
      </c>
      <c r="IO7" s="9" t="str">
        <f t="shared" si="94"/>
        <v>"black"</v>
      </c>
      <c r="IP7" s="9" t="str">
        <f t="shared" si="95"/>
        <v>"blue"</v>
      </c>
      <c r="IQ7" s="9" t="str">
        <f t="shared" si="96"/>
        <v>"green"</v>
      </c>
      <c r="IR7" s="9" t="str">
        <f t="shared" si="97"/>
        <v>"red"</v>
      </c>
      <c r="IS7" s="9" t="str">
        <f t="shared" si="98"/>
        <v>"yellow"</v>
      </c>
      <c r="IT7" s="9" t="str">
        <f t="shared" si="99"/>
        <v/>
      </c>
      <c r="IU7" s="9" t="str">
        <f t="shared" si="100"/>
        <v/>
      </c>
      <c r="IV7" s="9" t="str">
        <f t="shared" si="101"/>
        <v/>
      </c>
      <c r="IW7" s="9" t="str">
        <f t="shared" si="102"/>
        <v>"white"</v>
      </c>
      <c r="IX7" s="9" t="str">
        <f t="shared" si="103"/>
        <v>{"url":"http://mkweb.bcgsc.ca/color-summarizer/?url=https://i.ibb.co/YWTPJTk/Chile-Flag.png&amp;precision=low&amp;num_clusters=6&amp;text=1","name":"Chile"},</v>
      </c>
      <c r="IY7" s="9">
        <v>298</v>
      </c>
    </row>
    <row r="8" spans="1:259" s="9" customFormat="1" ht="38.4" customHeight="1" thickBot="1" x14ac:dyDescent="0.35">
      <c r="A8" s="78" t="s">
        <v>351</v>
      </c>
      <c r="B8" s="1" t="e" vm="7">
        <v>#VALUE!</v>
      </c>
      <c r="C8" s="2">
        <v>1</v>
      </c>
      <c r="D8" s="3" t="s">
        <v>352</v>
      </c>
      <c r="E8" s="4" t="s">
        <v>353</v>
      </c>
      <c r="F8" s="5" t="s">
        <v>0</v>
      </c>
      <c r="G8" s="6">
        <f>COUNTIF($A$1:$A$8270,A8)</f>
        <v>1</v>
      </c>
      <c r="H8" s="7"/>
      <c r="I8" s="8" t="s">
        <v>354</v>
      </c>
      <c r="J8" s="9" t="str">
        <f>""</f>
        <v/>
      </c>
      <c r="K8" s="10">
        <v>1402</v>
      </c>
      <c r="L8" s="11">
        <v>0</v>
      </c>
      <c r="M8" s="11" t="s">
        <v>355</v>
      </c>
      <c r="N8" s="12" t="s">
        <v>169</v>
      </c>
      <c r="O8" s="13" t="s">
        <v>356</v>
      </c>
      <c r="P8" s="14" t="s">
        <v>357</v>
      </c>
      <c r="Q8" s="15">
        <v>2</v>
      </c>
      <c r="R8" s="16" t="s">
        <v>318</v>
      </c>
      <c r="S8" s="17">
        <v>2</v>
      </c>
      <c r="T8" s="18" t="s">
        <v>3</v>
      </c>
      <c r="U8" s="19" t="s">
        <v>2</v>
      </c>
      <c r="V8" s="19" t="s">
        <v>2</v>
      </c>
      <c r="W8" s="19" t="s">
        <v>2</v>
      </c>
      <c r="X8" s="19" t="s">
        <v>3</v>
      </c>
      <c r="Y8" s="19" t="s">
        <v>3</v>
      </c>
      <c r="Z8" s="19" t="s">
        <v>3</v>
      </c>
      <c r="AA8" s="19" t="s">
        <v>2</v>
      </c>
      <c r="AB8" s="19" t="s">
        <v>2</v>
      </c>
      <c r="AC8" s="19" t="s">
        <v>2</v>
      </c>
      <c r="AD8" s="19" t="s">
        <v>2</v>
      </c>
      <c r="AE8" s="19" t="s">
        <v>2</v>
      </c>
      <c r="AF8" s="20" t="s">
        <v>2</v>
      </c>
      <c r="AG8" s="20" t="s">
        <v>2</v>
      </c>
      <c r="AH8" s="20" t="s">
        <v>2</v>
      </c>
      <c r="AI8" s="20" t="s">
        <v>2</v>
      </c>
      <c r="AJ8" s="20" t="s">
        <v>2</v>
      </c>
      <c r="AK8" s="20" t="s">
        <v>2</v>
      </c>
      <c r="AL8" s="20" t="s">
        <v>2</v>
      </c>
      <c r="AM8" s="20" t="s">
        <v>3</v>
      </c>
      <c r="AN8" s="20" t="s">
        <v>2</v>
      </c>
      <c r="AO8" s="20" t="s">
        <v>2</v>
      </c>
      <c r="AP8" s="20" t="s">
        <v>2</v>
      </c>
      <c r="AQ8" s="20" t="s">
        <v>2</v>
      </c>
      <c r="AR8" s="20" t="s">
        <v>2</v>
      </c>
      <c r="AS8" s="20" t="s">
        <v>2</v>
      </c>
      <c r="AT8" s="21">
        <v>5</v>
      </c>
      <c r="AU8" s="20"/>
      <c r="AV8" s="20" t="str">
        <f>IF(LEFT(A8,1)="[",LEFT(A8,5)&amp;AU8&amp;A8,"")</f>
        <v/>
      </c>
      <c r="AW8" s="20" t="str">
        <f>C8&amp;H8&amp;A8</f>
        <v>1Christmas Island</v>
      </c>
      <c r="AX8" s="22"/>
      <c r="AY8" s="22"/>
      <c r="AZ8" s="23" t="s">
        <v>8</v>
      </c>
      <c r="BA8" s="23"/>
      <c r="BB8" s="23"/>
      <c r="BC8" s="24"/>
      <c r="BD8" s="25" t="s">
        <v>4</v>
      </c>
      <c r="BE8" s="8"/>
      <c r="BF8" s="25" t="s">
        <v>8</v>
      </c>
      <c r="BG8" s="25" t="s">
        <v>8</v>
      </c>
      <c r="BH8" s="25" t="s">
        <v>8</v>
      </c>
      <c r="BI8" s="25"/>
      <c r="BJ8" s="25"/>
      <c r="BK8" s="8"/>
      <c r="BL8" s="25" t="s">
        <v>12</v>
      </c>
      <c r="BM8" s="25" t="s">
        <v>4</v>
      </c>
      <c r="BN8" s="25" t="s">
        <v>8</v>
      </c>
      <c r="BO8" s="25" t="s">
        <v>9</v>
      </c>
      <c r="BP8" s="25" t="s">
        <v>8</v>
      </c>
      <c r="BQ8" s="25" t="s">
        <v>8</v>
      </c>
      <c r="BR8" s="25" t="s">
        <v>8</v>
      </c>
      <c r="BS8" s="25" t="s">
        <v>8</v>
      </c>
      <c r="BT8" s="25" t="s">
        <v>5</v>
      </c>
      <c r="BU8" s="26" t="s">
        <v>3</v>
      </c>
      <c r="BV8" s="27"/>
      <c r="BW8" s="27">
        <v>0</v>
      </c>
      <c r="BX8" s="8"/>
      <c r="CB8" s="28"/>
      <c r="CC8" s="28"/>
      <c r="CD8" s="29">
        <v>0</v>
      </c>
      <c r="CE8" s="29">
        <v>0</v>
      </c>
      <c r="CF8" s="29" t="e">
        <v>#REF!</v>
      </c>
      <c r="CG8" s="30" cm="1">
        <f t="array" ref="CG8">SUMPRODUCT(--(LEN(TRIM(BL8:BT8))&gt;0))</f>
        <v>4</v>
      </c>
      <c r="CH8" s="20" t="str">
        <f t="shared" si="7"/>
        <v>n</v>
      </c>
      <c r="CI8" s="20" t="str">
        <f t="shared" si="8"/>
        <v>n</v>
      </c>
      <c r="CJ8" s="20" t="str">
        <f t="shared" si="9"/>
        <v>y</v>
      </c>
      <c r="CK8" s="20" t="str">
        <f t="shared" si="10"/>
        <v>n</v>
      </c>
      <c r="CL8" s="20" t="str">
        <f t="shared" si="11"/>
        <v>n</v>
      </c>
      <c r="CM8" s="20" t="str">
        <f t="shared" si="12"/>
        <v>y</v>
      </c>
      <c r="CN8" s="20" t="str">
        <f t="shared" si="13"/>
        <v>n</v>
      </c>
      <c r="CO8" s="20" t="str">
        <f t="shared" si="14"/>
        <v>n</v>
      </c>
      <c r="CP8" s="20" t="str">
        <f t="shared" si="15"/>
        <v>n</v>
      </c>
      <c r="CQ8" s="20" t="str">
        <f t="shared" si="16"/>
        <v>n</v>
      </c>
      <c r="CR8" s="20" t="str">
        <f t="shared" si="17"/>
        <v>n</v>
      </c>
      <c r="CS8" s="20" t="str">
        <f t="shared" si="18"/>
        <v>y</v>
      </c>
      <c r="CT8" s="31" t="str">
        <f t="shared" si="19"/>
        <v>"Christmas Island"</v>
      </c>
      <c r="CU8" s="32" t="str">
        <f t="shared" si="20"/>
        <v>"rgn_Oceania, rgn_Asia"</v>
      </c>
      <c r="CV8" s="9" t="str">
        <f t="shared" si="21"/>
        <v>"https://upload.wikimedia.org/wikipedia/commons/thumb/6/67/Flag_of_Christmas_Island.svg/383px-Flag_of_Christmas_Island.svg.png"</v>
      </c>
      <c r="CW8" s="9" t="str">
        <f t="shared" si="0"/>
        <v/>
      </c>
      <c r="CX8" s="9" t="str">
        <f t="shared" si="0"/>
        <v/>
      </c>
      <c r="CY8" s="9" t="str">
        <f t="shared" si="0"/>
        <v>"4Color",</v>
      </c>
      <c r="CZ8" s="9" t="str">
        <f t="shared" si="0"/>
        <v/>
      </c>
      <c r="DA8" s="9" t="str">
        <f t="shared" si="22"/>
        <v>"words2",</v>
      </c>
      <c r="DB8" s="9" t="str">
        <f t="shared" si="23"/>
        <v/>
      </c>
      <c r="DC8" s="9" t="str">
        <f t="shared" si="24"/>
        <v>"exact2",</v>
      </c>
      <c r="DD8" s="9" t="str">
        <f t="shared" si="25"/>
        <v>"lets15",</v>
      </c>
      <c r="DE8" s="9" t="str">
        <f t="shared" si="26"/>
        <v>"startC",</v>
      </c>
      <c r="DF8" s="9" t="str">
        <f t="shared" si="27"/>
        <v/>
      </c>
      <c r="DG8" s="9" t="str">
        <f t="shared" si="28"/>
        <v/>
      </c>
      <c r="DH8" s="9" t="str">
        <f t="shared" si="29"/>
        <v/>
      </c>
      <c r="DI8" s="9" t="str">
        <f t="shared" si="30"/>
        <v/>
      </c>
      <c r="DJ8" s="9" t="str">
        <f t="shared" si="31"/>
        <v/>
      </c>
      <c r="DK8" s="9" t="str">
        <f t="shared" si="32"/>
        <v/>
      </c>
      <c r="DL8" s="9" t="str">
        <f t="shared" si="33"/>
        <v/>
      </c>
      <c r="DM8" s="9" t="str" cm="1">
        <f t="array" ref="DM8">IF(CG8=3,CHAR(34) &amp; _xlfn.TEXTJOIN("", TRUE, RIGHT(HP8:HX8, 2)) &amp; CHAR(34) &amp; ",", "")</f>
        <v/>
      </c>
      <c r="DN8" s="9" t="str">
        <f t="shared" si="34"/>
        <v/>
      </c>
      <c r="DO8" s="9" t="str">
        <f t="shared" si="35"/>
        <v>"year19",</v>
      </c>
      <c r="DP8" s="28" t="str">
        <f t="shared" si="36"/>
        <v>"year00",</v>
      </c>
      <c r="DQ8" s="28" t="str">
        <f t="shared" si="37"/>
        <v/>
      </c>
      <c r="DR8" s="28" t="str">
        <f t="shared" si="38"/>
        <v/>
      </c>
      <c r="DS8" s="28" t="str">
        <f t="shared" si="39"/>
        <v/>
      </c>
      <c r="DT8" s="28" t="str">
        <f t="shared" si="40"/>
        <v/>
      </c>
      <c r="DU8" s="28" t="str">
        <f t="shared" si="41"/>
        <v/>
      </c>
      <c r="DV8" s="9" t="str">
        <f t="shared" si="42"/>
        <v>"smallc",</v>
      </c>
      <c r="DW8" s="9" t="str">
        <f t="shared" si="1"/>
        <v/>
      </c>
      <c r="DX8" s="9" t="str">
        <f t="shared" si="1"/>
        <v>"2Bands",</v>
      </c>
      <c r="DY8" s="9" t="str">
        <f t="shared" si="1"/>
        <v/>
      </c>
      <c r="DZ8" s="9" t="str">
        <f t="shared" si="1"/>
        <v/>
      </c>
      <c r="EA8" s="9" t="str">
        <f t="shared" si="2"/>
        <v>"Diagon",</v>
      </c>
      <c r="EB8" s="9" t="str">
        <f t="shared" si="2"/>
        <v/>
      </c>
      <c r="EC8" s="9" t="str">
        <f t="shared" si="2"/>
        <v/>
      </c>
      <c r="ED8" s="9" t="str">
        <f t="shared" si="2"/>
        <v/>
      </c>
      <c r="EE8" s="9" t="str">
        <f t="shared" si="2"/>
        <v>"Circle",</v>
      </c>
      <c r="EF8" s="9" t="str">
        <f t="shared" si="43"/>
        <v>"Animal",</v>
      </c>
      <c r="EG8" s="9" t="str">
        <f t="shared" si="3"/>
        <v>"Bird",</v>
      </c>
      <c r="EH8" s="9" t="str">
        <f t="shared" si="3"/>
        <v/>
      </c>
      <c r="EI8" s="9" t="str">
        <f t="shared" si="3"/>
        <v/>
      </c>
      <c r="EJ8" s="9" t="str">
        <f t="shared" si="3"/>
        <v/>
      </c>
      <c r="EK8" s="9" t="str">
        <f t="shared" si="3"/>
        <v/>
      </c>
      <c r="EL8" s="9" t="str">
        <f t="shared" si="3"/>
        <v/>
      </c>
      <c r="EM8" s="9" t="str">
        <f t="shared" si="3"/>
        <v/>
      </c>
      <c r="EN8" s="9" t="str">
        <f t="shared" si="3"/>
        <v/>
      </c>
      <c r="EO8" s="9" t="str">
        <f t="shared" si="3"/>
        <v/>
      </c>
      <c r="EP8" s="9" t="str">
        <f t="shared" si="3"/>
        <v/>
      </c>
      <c r="EQ8" s="9" t="str">
        <f t="shared" si="3"/>
        <v/>
      </c>
      <c r="ER8" s="9" t="str">
        <f t="shared" si="3"/>
        <v/>
      </c>
      <c r="ES8" s="9" t="str">
        <f t="shared" si="3"/>
        <v/>
      </c>
      <c r="ET8" s="9" t="str">
        <f t="shared" si="3"/>
        <v>"Geogrh",</v>
      </c>
      <c r="EU8" s="9" t="str">
        <f t="shared" si="3"/>
        <v/>
      </c>
      <c r="EV8" s="9" t="str">
        <f t="shared" si="3"/>
        <v/>
      </c>
      <c r="EW8" s="9" t="str">
        <f t="shared" si="4"/>
        <v/>
      </c>
      <c r="EX8" s="9" t="str">
        <f t="shared" si="4"/>
        <v/>
      </c>
      <c r="EY8" s="9" t="str">
        <f t="shared" si="4"/>
        <v/>
      </c>
      <c r="EZ8" s="9" t="str">
        <f t="shared" si="4"/>
        <v/>
      </c>
      <c r="FA8" s="9" t="str">
        <f t="shared" si="44"/>
        <v>"sta",</v>
      </c>
      <c r="FB8" s="9" t="str">
        <f t="shared" si="45"/>
        <v/>
      </c>
      <c r="FC8" s="9" t="str">
        <f t="shared" si="46"/>
        <v/>
      </c>
      <c r="FD8" s="9" t="str">
        <f t="shared" si="47"/>
        <v/>
      </c>
      <c r="FE8" s="9" t="str">
        <f t="shared" si="48"/>
        <v/>
      </c>
      <c r="FF8" s="9" t="str">
        <f t="shared" si="49"/>
        <v/>
      </c>
      <c r="FG8" s="9" t="str">
        <f t="shared" si="50"/>
        <v/>
      </c>
      <c r="FH8" s="9" t="str">
        <f t="shared" si="51"/>
        <v>"NO_GRE",</v>
      </c>
      <c r="FI8" s="9" t="str">
        <f t="shared" si="52"/>
        <v>"NO_YEL",</v>
      </c>
      <c r="FJ8" s="9" t="str">
        <f t="shared" si="53"/>
        <v/>
      </c>
      <c r="FK8" s="9" t="str">
        <f t="shared" si="54"/>
        <v/>
      </c>
      <c r="FL8" s="9" t="str">
        <f t="shared" si="55"/>
        <v/>
      </c>
      <c r="FM8" s="9" t="str">
        <f t="shared" si="56"/>
        <v/>
      </c>
      <c r="FN8" s="9" t="str">
        <f t="shared" si="57"/>
        <v/>
      </c>
      <c r="FO8" s="9" t="str">
        <f t="shared" si="58"/>
        <v/>
      </c>
      <c r="FP8" s="9" t="str">
        <f t="shared" si="59"/>
        <v/>
      </c>
      <c r="FQ8" s="9" t="str">
        <f t="shared" si="60"/>
        <v/>
      </c>
      <c r="FR8" s="9" t="str">
        <f t="shared" si="61"/>
        <v/>
      </c>
      <c r="FS8" s="9" t="str">
        <f t="shared" si="62"/>
        <v/>
      </c>
      <c r="FT8" s="9" t="str">
        <f t="shared" si="63"/>
        <v>"myrBLU",</v>
      </c>
      <c r="FU8" s="9" t="str">
        <f t="shared" si="64"/>
        <v/>
      </c>
      <c r="FV8" s="9" t="str">
        <f t="shared" si="65"/>
        <v/>
      </c>
      <c r="FW8" s="9" t="str">
        <f t="shared" si="66"/>
        <v/>
      </c>
      <c r="FX8" s="9" t="str">
        <f t="shared" si="67"/>
        <v/>
      </c>
      <c r="FY8" s="9" t="str">
        <f t="shared" si="68"/>
        <v/>
      </c>
      <c r="FZ8" s="9" t="str">
        <f t="shared" si="69"/>
        <v/>
      </c>
      <c r="GA8" s="9" t="str">
        <f t="shared" si="70"/>
        <v/>
      </c>
      <c r="GB8" s="9" t="str">
        <f t="shared" si="71"/>
        <v/>
      </c>
      <c r="GC8" s="9" t="str">
        <f t="shared" si="72"/>
        <v/>
      </c>
      <c r="GD8" s="9" t="str">
        <f t="shared" si="73"/>
        <v/>
      </c>
      <c r="GE8" s="9" t="str">
        <f t="shared" si="74"/>
        <v/>
      </c>
      <c r="GF8" s="9" t="str">
        <f t="shared" si="104"/>
        <v/>
      </c>
      <c r="GG8" s="9" t="str">
        <f t="shared" si="75"/>
        <v>"unjack",</v>
      </c>
      <c r="GH8" s="9" t="str">
        <f t="shared" si="76"/>
        <v/>
      </c>
      <c r="GI8" s="9" t="str">
        <f t="shared" si="77"/>
        <v/>
      </c>
      <c r="GJ8" s="9" t="str">
        <f t="shared" si="78"/>
        <v/>
      </c>
      <c r="GK8" s="9" t="str">
        <f t="shared" si="79"/>
        <v>"HasSta",</v>
      </c>
      <c r="GL8" s="9" t="str">
        <f t="shared" si="5"/>
        <v/>
      </c>
      <c r="GM8" s="9" t="str">
        <f t="shared" si="5"/>
        <v/>
      </c>
      <c r="GN8" s="9" t="str">
        <f t="shared" si="5"/>
        <v>"3+Star",</v>
      </c>
      <c r="GP8" s="9" t="str">
        <f t="shared" si="80"/>
        <v>""</v>
      </c>
      <c r="GS8" s="9" t="str">
        <f t="shared" si="81"/>
        <v>["4Color","words2","exact2","lets15","startC","year19","year00","smallc","2Bands","Diagon","Circle","Animal","Bird","Geogrh","sta","NO_GRE","NO_YEL","myrBLU","unjack","HasSta","3+Star"]</v>
      </c>
      <c r="GT8" s="9" t="str">
        <f t="shared" si="6"/>
        <v>"cl_BLA",</v>
      </c>
      <c r="GU8" s="9" t="str">
        <f t="shared" si="6"/>
        <v>"cl_BLU",</v>
      </c>
      <c r="GV8" s="9" t="str">
        <f t="shared" si="6"/>
        <v/>
      </c>
      <c r="GW8" s="9" t="str">
        <f t="shared" si="6"/>
        <v>"cl_RED",</v>
      </c>
      <c r="GX8" s="9" t="str">
        <f t="shared" si="6"/>
        <v/>
      </c>
      <c r="GY8" s="9" t="str">
        <f t="shared" si="6"/>
        <v/>
      </c>
      <c r="GZ8" s="9" t="str">
        <f t="shared" si="6"/>
        <v/>
      </c>
      <c r="HA8" s="9" t="str">
        <f t="shared" si="6"/>
        <v/>
      </c>
      <c r="HB8" s="9" t="str">
        <f t="shared" si="6"/>
        <v>"cl_WHI",</v>
      </c>
      <c r="HC8" s="9" t="str">
        <f t="shared" si="82"/>
        <v>["cl_BLA","cl_BLU","cl_RED","cl_WHI"]</v>
      </c>
      <c r="HE8" s="33"/>
      <c r="HF8" s="34" t="str">
        <f t="shared" si="83"/>
        <v>{couname:"Christmas Island",year:"1986, 2002 ",region:"rgn_Oceania, rgn_Asia",Colors:["cl_BLA","cl_BLU","cl_RED","cl_WHI"],Items:["4Color","words2","exact2","lets15","startC","year19","year00","smallc","2Bands","Diagon","Circle","Animal","Bird","Geogrh","sta","NO_GRE","NO_YEL","myrBLU","unjack","HasSta","3+Star"],Flag:"https://upload.wikimedia.org/wikipedia/commons/thumb/6/67/Flag_of_Christmas_Island.svg/383px-Flag_of_Christmas_Island.svg.png",HDFlag:"https://upload.wikimedia.org/wikipedia/commons/thumb/6/67/Flag_of_Christmas_Island.svg/2560px-Flag_of_Christmas_Island.svg.png",type:"", describe: "\nThe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 isnew:".", links: "https://en.wikipedia.org/wiki/Flag_of_Christmas_Island"},</v>
      </c>
      <c r="HG8" s="35" t="str">
        <f t="shared" si="84"/>
        <v>{couname:"Christmas Island",year:"1986, 2002 ",region:"rgn_Oceania, rgn_Asia",Colors:["cl_BLA","cl_BLU","cl_RED","cl_WHI"],Items:["4Color","words2","exact2","lets15","startC","year19","year00","smallc","2Bands","Diagon","Circle","Animal","Bird","Geogrh","sta","NO_GRE","NO_YEL","myrBLU","unjack","HasSta","3+Star"],Flag:"https://upload.wikimedia.org/wikipedia/commons/thumb/6/67/Flag_of_Christmas_Island.svg/383px-Flag_of_Christmas_Island.svg.png",HDFlag:"https://upload.wikimedia.org/wikipedia/commons/thumb/6/67/Flag_of_Christmas_Island.svg/2560px-Flag_of_Christmas_Island.svg.png",type:"", describe: "\nThe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 links: "https://en.wikipedia.org/wiki/Flag_of_Christmas_Island"},</v>
      </c>
      <c r="HH8" s="9" t="str">
        <f t="shared" si="85"/>
        <v>"\nThe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v>
      </c>
      <c r="HI8" s="9" t="str">
        <f t="shared" si="86"/>
        <v>"\nThe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v>
      </c>
      <c r="HJ8" s="9" t="str">
        <f t="shared" si="87"/>
        <v>"1986, 2002 "</v>
      </c>
      <c r="HL8" s="9" t="str">
        <f t="shared" si="88"/>
        <v>"https://en.wikipedia.org/wiki/Flag_of_Christmas_Island"</v>
      </c>
      <c r="HM8" s="34" t="str">
        <f t="shared" si="89"/>
        <v>{"couname":"Christmas Island","year":"1986, 2002 ","region":"rgn_Oceania, rgn_Asia","Colors":["cl_BLA","cl_BLU","cl_RED","cl_WHI"],"Items":["4Color","words2","exact2","lets15","startC","year19","year00","smallc","2Bands","Diagon","Circle","Animal","Bird","Geogrh","sta","NO_GRE","NO_YEL","myrBLU","unjack","HasSta","3+Star"],"Flag":"https://upload.wikimedia.org/wikipedia/commons/thumb/6/67/Flag_of_Christmas_Island.svg/383px-Flag_of_Christmas_Island.svg.png","HDFlag":"https://upload.wikimedia.org/wikipedia/commons/thumb/6/67/Flag_of_Christmas_Island.svg/2560px-Flag_of_Christmas_Island.svg.png","type":"", "describe": "\nThe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 "isnew": ".", "links": "https://en.wikipedia.org/wiki/Flag_of_Christmas_Island"},</v>
      </c>
      <c r="HN8" s="36" t="str">
        <f t="shared" si="90"/>
        <v>{"couname":"Christmas Island","year":"1986, 2002 ","region":"rgn_Oceania, rgn_Asia","Colors":["cl_BLA","cl_BLU","cl_RED","cl_WHI"],"Items":["4Color","words2","exact2","lets15","startC","year19","year00","smallc","2Bands","Diagon","Circle","Animal","Bird","Geogrh","sta","NO_GRE","NO_YEL","myrBLU","unjack","HasSta","3+Star"],"Flag":"https://upload.wikimedia.org/wikipedia/commons/thumb/6/67/Flag_of_Christmas_Island.svg/383px-Flag_of_Christmas_Island.svg.png","HDFlag":"https://upload.wikimedia.org/wikipedia/commons/thumb/6/67/Flag_of_Christmas_Island.svg/2560px-Flag_of_Christmas_Island.svg.png","type":"", "describe": "\nThe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 "isnew": ".", "links": "https://en.wikipedia.org/wiki/Flag_of_Christmas_Island"},</v>
      </c>
      <c r="HO8" s="37">
        <v>45576</v>
      </c>
      <c r="HP8" s="9" t="str" cm="1">
        <f t="array" ref="HP8">IF(_xlfn.TEXTJOIN(", ", TRUE, IF(ISNUMBER(SEARCH("BLA", BL8:BT8)), COLUMN(BL8:BT8) - COLUMN(BL8) + 1, ""))&lt;&gt;"","BLA","")</f>
        <v>BLA</v>
      </c>
      <c r="HQ8" s="9" t="str" cm="1">
        <f t="array" ref="HQ8">IF(_xlfn.TEXTJOIN(", ", TRUE, IF(ISNUMBER(SEARCH("BLU", BL8:BT8)), COLUMN(BL8:BT8) - COLUMN(BL8) + 1, ""))&lt;&gt;"","BLU","")</f>
        <v>BLU</v>
      </c>
      <c r="HR8" s="9" t="str" cm="1">
        <f t="array" ref="HR8">IF(_xlfn.TEXTJOIN(", ", TRUE, IF(ISNUMBER(SEARCH("GRE", BL8:BT8)), COLUMN(BL8:BT8) - COLUMN(BL8) + 1, ""))&lt;&gt;"","GRE","")</f>
        <v/>
      </c>
      <c r="HS8" s="9" t="str" cm="1">
        <f t="array" ref="HS8">IF(_xlfn.TEXTJOIN(", ", TRUE, IF(ISNUMBER(SEARCH("RED", BL8:BT8)), COLUMN(BL8:BT8) - COLUMN(BL8) + 1, ""))&lt;&gt;"","RED","")</f>
        <v>RED</v>
      </c>
      <c r="HT8" s="9" t="str" cm="1">
        <f t="array" ref="HT8">IF(_xlfn.TEXTJOIN(", ", TRUE, IF(ISNUMBER(SEARCH("YEL", BL8:BT8)), COLUMN(BL8:BT8) - COLUMN(BL8) + 1, ""))&lt;&gt;"","YEL","")</f>
        <v/>
      </c>
      <c r="HU8" s="9" t="str" cm="1">
        <f t="array" ref="HU8">IF(_xlfn.TEXTJOIN(", ", TRUE, IF(ISNUMBER(SEARCH("ORA", BL8:BT8)), COLUMN(BL8:BT8) - COLUMN(BL8) + 1, ""))&lt;&gt;"","ORA","")</f>
        <v/>
      </c>
      <c r="HV8" s="9" t="str" cm="1">
        <f t="array" ref="HV8">IF(_xlfn.TEXTJOIN(", ", TRUE, IF(ISNUMBER(SEARCH("BRO", BL8:BT8)), COLUMN(BL8:BT8) - COLUMN(BL8) + 1, ""))&lt;&gt;"","BRO","")</f>
        <v/>
      </c>
      <c r="HW8" s="9" t="str" cm="1">
        <f t="array" ref="HW8">IF(_xlfn.TEXTJOIN(", ", TRUE, IF(ISNUMBER(SEARCH("PUR", BL8:BT8)), COLUMN(BL8:BT8) - COLUMN(BL8) + 1, ""))&lt;&gt;"","PUR","")</f>
        <v/>
      </c>
      <c r="HX8" s="9" t="str" cm="1">
        <f t="array" ref="HX8">IF(_xlfn.TEXTJOIN(", ", TRUE, IF(ISNUMBER(SEARCH("WHI", BL8:BT8)), COLUMN(BL8:BT8) - COLUMN(BL8) + 1, ""))&lt;&gt;"","WHI","")</f>
        <v>WHI</v>
      </c>
      <c r="HY8" s="38"/>
      <c r="HZ8" s="38"/>
      <c r="IA8" s="28" t="s">
        <v>2</v>
      </c>
      <c r="IB8" s="28"/>
      <c r="IC8" s="39"/>
      <c r="ID8" s="39"/>
      <c r="IE8" s="39"/>
      <c r="IF8" s="39"/>
      <c r="IG8" s="39"/>
      <c r="IH8" s="39"/>
      <c r="II8" s="39"/>
      <c r="IJ8" s="39"/>
      <c r="IK8" s="39"/>
      <c r="IL8" s="9">
        <f t="shared" si="91"/>
        <v>0</v>
      </c>
      <c r="IM8" s="6">
        <f t="shared" si="92"/>
        <v>-4</v>
      </c>
      <c r="IN8" s="40" t="str">
        <f t="shared" si="93"/>
        <v>http://mkweb.bcgsc.ca/color-summarizer/?url=https://upload.wikimedia.org/wikipedia/commons/thumb/6/67/Flag_of_Christmas_Island.svg/383px-Flag_of_Christmas_Island.svg.png&amp;precision=low&amp;num_clusters=4&amp;text=1</v>
      </c>
      <c r="IO8" s="9" t="str">
        <f t="shared" si="94"/>
        <v>"black"</v>
      </c>
      <c r="IP8" s="9" t="str">
        <f t="shared" si="95"/>
        <v>"blue"</v>
      </c>
      <c r="IQ8" s="9" t="str">
        <f t="shared" si="96"/>
        <v/>
      </c>
      <c r="IR8" s="9" t="str">
        <f t="shared" si="97"/>
        <v>"red"</v>
      </c>
      <c r="IS8" s="9" t="str">
        <f t="shared" si="98"/>
        <v/>
      </c>
      <c r="IT8" s="9" t="str">
        <f t="shared" si="99"/>
        <v/>
      </c>
      <c r="IU8" s="9" t="str">
        <f t="shared" si="100"/>
        <v/>
      </c>
      <c r="IV8" s="9" t="str">
        <f t="shared" si="101"/>
        <v/>
      </c>
      <c r="IW8" s="9" t="str">
        <f t="shared" si="102"/>
        <v>"white"</v>
      </c>
      <c r="IX8" s="9" t="str">
        <f t="shared" si="103"/>
        <v>{"url":"http://mkweb.bcgsc.ca/color-summarizer/?url=https://upload.wikimedia.org/wikipedia/commons/thumb/6/67/Flag_of_Christmas_Island.svg/383px-Flag_of_Christmas_Island.svg.png&amp;precision=low&amp;num_clusters=4&amp;text=1","name":"Christmas Island"},</v>
      </c>
      <c r="IY8" s="9">
        <v>299</v>
      </c>
    </row>
    <row r="9" spans="1:259" s="9" customFormat="1" ht="38.4" customHeight="1" thickBot="1" x14ac:dyDescent="0.35">
      <c r="A9" s="78" t="s">
        <v>311</v>
      </c>
      <c r="B9" s="1" t="e" vm="8">
        <v>#VALUE!</v>
      </c>
      <c r="C9" s="2">
        <v>1</v>
      </c>
      <c r="D9" s="3" t="s">
        <v>312</v>
      </c>
      <c r="E9" s="4" t="s">
        <v>313</v>
      </c>
      <c r="F9" s="5" t="s">
        <v>0</v>
      </c>
      <c r="G9" s="6">
        <f>COUNTIF($A$1:$A$8266,A9)</f>
        <v>1</v>
      </c>
      <c r="H9" s="7"/>
      <c r="I9" s="8" t="s">
        <v>314</v>
      </c>
      <c r="J9" s="9" t="str">
        <f>""</f>
        <v/>
      </c>
      <c r="K9" s="10">
        <v>596</v>
      </c>
      <c r="L9" s="11">
        <v>1500</v>
      </c>
      <c r="M9" s="11" t="s">
        <v>315</v>
      </c>
      <c r="N9" s="12" t="s">
        <v>169</v>
      </c>
      <c r="O9" s="13" t="s">
        <v>316</v>
      </c>
      <c r="P9" s="14" t="s">
        <v>317</v>
      </c>
      <c r="Q9" s="15">
        <v>2</v>
      </c>
      <c r="R9" s="16" t="s">
        <v>318</v>
      </c>
      <c r="S9" s="17">
        <v>0</v>
      </c>
      <c r="T9" s="18" t="s">
        <v>2</v>
      </c>
      <c r="U9" s="19" t="s">
        <v>2</v>
      </c>
      <c r="V9" s="19" t="s">
        <v>2</v>
      </c>
      <c r="W9" s="19" t="s">
        <v>2</v>
      </c>
      <c r="X9" s="19" t="s">
        <v>3</v>
      </c>
      <c r="Y9" s="19" t="s">
        <v>2</v>
      </c>
      <c r="Z9" s="19" t="s">
        <v>2</v>
      </c>
      <c r="AA9" s="19" t="s">
        <v>3</v>
      </c>
      <c r="AB9" s="19" t="s">
        <v>2</v>
      </c>
      <c r="AC9" s="19" t="s">
        <v>2</v>
      </c>
      <c r="AD9" s="19" t="s">
        <v>3</v>
      </c>
      <c r="AE9" s="19" t="s">
        <v>3</v>
      </c>
      <c r="AF9" s="20" t="s">
        <v>2</v>
      </c>
      <c r="AG9" s="20" t="s">
        <v>2</v>
      </c>
      <c r="AH9" s="20" t="s">
        <v>2</v>
      </c>
      <c r="AI9" s="20" t="s">
        <v>2</v>
      </c>
      <c r="AJ9" s="20" t="s">
        <v>2</v>
      </c>
      <c r="AK9" s="20" t="s">
        <v>2</v>
      </c>
      <c r="AL9" s="20" t="s">
        <v>2</v>
      </c>
      <c r="AM9" s="20" t="s">
        <v>2</v>
      </c>
      <c r="AN9" s="20" t="s">
        <v>2</v>
      </c>
      <c r="AO9" s="20" t="s">
        <v>2</v>
      </c>
      <c r="AP9" s="20" t="s">
        <v>2</v>
      </c>
      <c r="AQ9" s="20" t="s">
        <v>2</v>
      </c>
      <c r="AR9" s="20" t="s">
        <v>2</v>
      </c>
      <c r="AS9" s="20" t="s">
        <v>2</v>
      </c>
      <c r="AT9" s="21">
        <v>5</v>
      </c>
      <c r="AU9" s="20"/>
      <c r="AV9" s="20" t="str">
        <f>IF(LEFT(A9,1)="[",LEFT(A9,5)&amp;AU9&amp;A9,"")</f>
        <v/>
      </c>
      <c r="AW9" s="20" t="str">
        <f>C9&amp;H9&amp;A9</f>
        <v>1Cocos Islands</v>
      </c>
      <c r="AX9" s="22"/>
      <c r="AY9" s="22"/>
      <c r="AZ9" s="23" t="s">
        <v>5</v>
      </c>
      <c r="BA9" s="23"/>
      <c r="BB9" s="23"/>
      <c r="BC9" s="24"/>
      <c r="BD9" s="25" t="s">
        <v>4</v>
      </c>
      <c r="BE9" s="8"/>
      <c r="BF9" s="25" t="s">
        <v>8</v>
      </c>
      <c r="BG9" s="25" t="s">
        <v>8</v>
      </c>
      <c r="BH9" s="25" t="s">
        <v>8</v>
      </c>
      <c r="BI9" s="25"/>
      <c r="BJ9" s="25"/>
      <c r="BK9" s="8"/>
      <c r="BL9" s="25" t="s">
        <v>12</v>
      </c>
      <c r="BM9" s="25" t="s">
        <v>4</v>
      </c>
      <c r="BN9" s="25" t="s">
        <v>10</v>
      </c>
      <c r="BO9" s="25" t="s">
        <v>9</v>
      </c>
      <c r="BP9" s="25" t="s">
        <v>6</v>
      </c>
      <c r="BQ9" s="25" t="s">
        <v>8</v>
      </c>
      <c r="BR9" s="25" t="s">
        <v>8</v>
      </c>
      <c r="BS9" s="25" t="s">
        <v>8</v>
      </c>
      <c r="BT9" s="25" t="s">
        <v>5</v>
      </c>
      <c r="BU9" s="26" t="s">
        <v>3</v>
      </c>
      <c r="BV9" s="27"/>
      <c r="BW9" s="27">
        <v>0</v>
      </c>
      <c r="BX9" s="8"/>
      <c r="CB9" s="28"/>
      <c r="CC9" s="28"/>
      <c r="CD9" s="29">
        <v>1</v>
      </c>
      <c r="CE9" s="29">
        <v>0</v>
      </c>
      <c r="CF9" s="29" t="e">
        <v>#REF!</v>
      </c>
      <c r="CG9" s="30" cm="1">
        <f t="array" ref="CG9">SUMPRODUCT(--(LEN(TRIM(BL9:BT9))&gt;0))</f>
        <v>6</v>
      </c>
      <c r="CH9" s="20" t="str">
        <f t="shared" si="7"/>
        <v>n</v>
      </c>
      <c r="CI9" s="20" t="str">
        <f t="shared" si="8"/>
        <v>n</v>
      </c>
      <c r="CJ9" s="20" t="str">
        <f t="shared" si="9"/>
        <v>n</v>
      </c>
      <c r="CK9" s="20" t="str">
        <f t="shared" si="10"/>
        <v>y</v>
      </c>
      <c r="CL9" s="20" t="str">
        <f t="shared" si="11"/>
        <v>y</v>
      </c>
      <c r="CM9" s="20" t="str">
        <f t="shared" si="12"/>
        <v>n</v>
      </c>
      <c r="CN9" s="20" t="str">
        <f t="shared" si="13"/>
        <v>n</v>
      </c>
      <c r="CO9" s="20" t="str">
        <f t="shared" si="14"/>
        <v>n</v>
      </c>
      <c r="CP9" s="20" t="str">
        <f t="shared" si="15"/>
        <v>n</v>
      </c>
      <c r="CQ9" s="20" t="str">
        <f t="shared" si="16"/>
        <v>n</v>
      </c>
      <c r="CR9" s="20" t="str">
        <f t="shared" si="17"/>
        <v>n</v>
      </c>
      <c r="CS9" s="20" t="str">
        <f t="shared" si="18"/>
        <v>y</v>
      </c>
      <c r="CT9" s="31" t="str">
        <f t="shared" si="19"/>
        <v>"Cocos Islands"</v>
      </c>
      <c r="CU9" s="32" t="str">
        <f t="shared" si="20"/>
        <v>"rgn_Oceania, rgn_Asia"</v>
      </c>
      <c r="CV9" s="9" t="str">
        <f t="shared" si="21"/>
        <v>"https://upload.wikimedia.org/wikipedia/commons/thumb/7/74/Flag_of_the_Cocos_%28Keeling%29_Islands.svg/1920px-Flag_of_the_Cocos_%28Keeling%29_Islands.svg.png"</v>
      </c>
      <c r="CW9" s="9" t="str">
        <f t="shared" si="0"/>
        <v/>
      </c>
      <c r="CX9" s="9" t="str">
        <f t="shared" si="0"/>
        <v/>
      </c>
      <c r="CY9" s="9" t="str">
        <f t="shared" si="0"/>
        <v/>
      </c>
      <c r="CZ9" s="9" t="str">
        <f t="shared" si="0"/>
        <v>"5+Colo",</v>
      </c>
      <c r="DA9" s="9" t="str">
        <f t="shared" si="22"/>
        <v>"words2",</v>
      </c>
      <c r="DB9" s="9" t="str">
        <f t="shared" si="23"/>
        <v/>
      </c>
      <c r="DC9" s="9" t="str">
        <f t="shared" si="24"/>
        <v>"exact2",</v>
      </c>
      <c r="DD9" s="9" t="str">
        <f t="shared" si="25"/>
        <v>"lets12",</v>
      </c>
      <c r="DE9" s="9" t="str">
        <f t="shared" si="26"/>
        <v>"startC",</v>
      </c>
      <c r="DF9" s="9" t="str">
        <f t="shared" si="27"/>
        <v/>
      </c>
      <c r="DG9" s="9" t="str">
        <f t="shared" si="28"/>
        <v/>
      </c>
      <c r="DH9" s="9" t="str">
        <f t="shared" si="29"/>
        <v/>
      </c>
      <c r="DI9" s="9" t="str">
        <f t="shared" si="30"/>
        <v/>
      </c>
      <c r="DJ9" s="9" t="str">
        <f t="shared" si="31"/>
        <v/>
      </c>
      <c r="DK9" s="9" t="str">
        <f t="shared" si="32"/>
        <v/>
      </c>
      <c r="DL9" s="9" t="str">
        <f t="shared" si="33"/>
        <v/>
      </c>
      <c r="DM9" s="9" t="str" cm="1">
        <f t="array" ref="DM9">IF(CG9=3,CHAR(34) &amp; _xlfn.TEXTJOIN("", TRUE, RIGHT(HP9:HX9, 2)) &amp; CHAR(34) &amp; ",", "")</f>
        <v/>
      </c>
      <c r="DN9" s="9" t="str">
        <f t="shared" si="34"/>
        <v/>
      </c>
      <c r="DO9" s="9" t="str">
        <f t="shared" si="35"/>
        <v/>
      </c>
      <c r="DP9" s="28" t="str">
        <f t="shared" si="36"/>
        <v>"year00",</v>
      </c>
      <c r="DQ9" s="28" t="str">
        <f t="shared" si="37"/>
        <v/>
      </c>
      <c r="DR9" s="28" t="str">
        <f t="shared" si="38"/>
        <v/>
      </c>
      <c r="DS9" s="28" t="str">
        <f t="shared" si="39"/>
        <v/>
      </c>
      <c r="DT9" s="28" t="str">
        <f t="shared" si="40"/>
        <v/>
      </c>
      <c r="DU9" s="28" t="str">
        <f t="shared" si="41"/>
        <v/>
      </c>
      <c r="DV9" s="9" t="str">
        <f t="shared" si="42"/>
        <v>"smallc",</v>
      </c>
      <c r="DW9" s="9" t="str">
        <f t="shared" si="1"/>
        <v>"NoBand",</v>
      </c>
      <c r="DX9" s="9" t="str">
        <f t="shared" si="1"/>
        <v/>
      </c>
      <c r="DY9" s="9" t="str">
        <f t="shared" si="1"/>
        <v/>
      </c>
      <c r="DZ9" s="9" t="str">
        <f t="shared" si="1"/>
        <v/>
      </c>
      <c r="EA9" s="9" t="str">
        <f t="shared" si="2"/>
        <v/>
      </c>
      <c r="EB9" s="9" t="str">
        <f t="shared" si="2"/>
        <v/>
      </c>
      <c r="EC9" s="9" t="str">
        <f t="shared" si="2"/>
        <v/>
      </c>
      <c r="ED9" s="9" t="str">
        <f t="shared" si="2"/>
        <v/>
      </c>
      <c r="EE9" s="9" t="str">
        <f t="shared" si="2"/>
        <v>"Circle",</v>
      </c>
      <c r="EF9" s="9" t="str">
        <f t="shared" si="43"/>
        <v/>
      </c>
      <c r="EG9" s="9" t="str">
        <f t="shared" si="3"/>
        <v/>
      </c>
      <c r="EH9" s="9" t="str">
        <f t="shared" si="3"/>
        <v>"Plants",</v>
      </c>
      <c r="EI9" s="9" t="str">
        <f t="shared" si="3"/>
        <v/>
      </c>
      <c r="EJ9" s="9" t="str">
        <f t="shared" si="3"/>
        <v/>
      </c>
      <c r="EK9" s="9" t="str">
        <f t="shared" si="3"/>
        <v>"HasSun",</v>
      </c>
      <c r="EL9" s="9" t="str">
        <f t="shared" si="3"/>
        <v>"IsMoon",</v>
      </c>
      <c r="EM9" s="9" t="str">
        <f t="shared" si="3"/>
        <v/>
      </c>
      <c r="EN9" s="9" t="str">
        <f t="shared" si="3"/>
        <v/>
      </c>
      <c r="EO9" s="9" t="str">
        <f t="shared" si="3"/>
        <v/>
      </c>
      <c r="EP9" s="9" t="str">
        <f t="shared" si="3"/>
        <v/>
      </c>
      <c r="EQ9" s="9" t="str">
        <f t="shared" si="3"/>
        <v/>
      </c>
      <c r="ER9" s="9" t="str">
        <f t="shared" si="3"/>
        <v/>
      </c>
      <c r="ES9" s="9" t="str">
        <f t="shared" si="3"/>
        <v/>
      </c>
      <c r="ET9" s="9" t="str">
        <f t="shared" si="3"/>
        <v/>
      </c>
      <c r="EU9" s="9" t="str">
        <f t="shared" si="3"/>
        <v/>
      </c>
      <c r="EV9" s="9" t="str">
        <f t="shared" si="3"/>
        <v/>
      </c>
      <c r="EW9" s="9" t="str">
        <f t="shared" si="4"/>
        <v/>
      </c>
      <c r="EX9" s="9" t="str">
        <f t="shared" si="4"/>
        <v/>
      </c>
      <c r="EY9" s="9" t="str">
        <f t="shared" si="4"/>
        <v/>
      </c>
      <c r="EZ9" s="9" t="str">
        <f t="shared" si="4"/>
        <v/>
      </c>
      <c r="FA9" s="9" t="str">
        <f t="shared" si="44"/>
        <v>"staWHI",</v>
      </c>
      <c r="FB9" s="9" t="str">
        <f t="shared" si="45"/>
        <v/>
      </c>
      <c r="FC9" s="9" t="str">
        <f t="shared" si="46"/>
        <v/>
      </c>
      <c r="FD9" s="9" t="str">
        <f t="shared" si="47"/>
        <v/>
      </c>
      <c r="FE9" s="9" t="str">
        <f t="shared" si="48"/>
        <v/>
      </c>
      <c r="FF9" s="9" t="str">
        <f t="shared" si="49"/>
        <v/>
      </c>
      <c r="FG9" s="9" t="str">
        <f t="shared" si="50"/>
        <v/>
      </c>
      <c r="FH9" s="9" t="str">
        <f t="shared" si="51"/>
        <v/>
      </c>
      <c r="FI9" s="9" t="str">
        <f t="shared" si="52"/>
        <v/>
      </c>
      <c r="FJ9" s="9" t="str">
        <f t="shared" si="53"/>
        <v/>
      </c>
      <c r="FK9" s="9" t="str">
        <f t="shared" si="54"/>
        <v/>
      </c>
      <c r="FL9" s="9" t="str">
        <f t="shared" si="55"/>
        <v/>
      </c>
      <c r="FM9" s="9" t="str">
        <f t="shared" si="56"/>
        <v/>
      </c>
      <c r="FN9" s="9" t="str">
        <f t="shared" si="57"/>
        <v/>
      </c>
      <c r="FO9" s="9" t="str">
        <f t="shared" si="58"/>
        <v/>
      </c>
      <c r="FP9" s="9" t="str">
        <f t="shared" si="59"/>
        <v/>
      </c>
      <c r="FQ9" s="9" t="str">
        <f t="shared" si="60"/>
        <v/>
      </c>
      <c r="FR9" s="9" t="str">
        <f t="shared" si="61"/>
        <v/>
      </c>
      <c r="FS9" s="9" t="str">
        <f t="shared" si="62"/>
        <v/>
      </c>
      <c r="FT9" s="9" t="str">
        <f t="shared" si="63"/>
        <v>"myrBLU",</v>
      </c>
      <c r="FU9" s="9" t="str">
        <f t="shared" si="64"/>
        <v/>
      </c>
      <c r="FV9" s="9" t="str">
        <f t="shared" si="65"/>
        <v/>
      </c>
      <c r="FW9" s="9" t="str">
        <f t="shared" si="66"/>
        <v/>
      </c>
      <c r="FX9" s="9" t="str">
        <f t="shared" si="67"/>
        <v/>
      </c>
      <c r="FY9" s="9" t="str">
        <f t="shared" si="68"/>
        <v/>
      </c>
      <c r="FZ9" s="9" t="str">
        <f t="shared" si="69"/>
        <v/>
      </c>
      <c r="GA9" s="9" t="str">
        <f t="shared" si="70"/>
        <v/>
      </c>
      <c r="GB9" s="9" t="str">
        <f t="shared" si="71"/>
        <v/>
      </c>
      <c r="GC9" s="9" t="str">
        <f t="shared" si="72"/>
        <v/>
      </c>
      <c r="GD9" s="9" t="str">
        <f t="shared" si="73"/>
        <v/>
      </c>
      <c r="GE9" s="9" t="str">
        <f t="shared" si="74"/>
        <v/>
      </c>
      <c r="GF9" s="9" t="str">
        <f t="shared" si="104"/>
        <v/>
      </c>
      <c r="GG9" s="9" t="str">
        <f t="shared" si="75"/>
        <v>"unjack",</v>
      </c>
      <c r="GH9" s="9" t="str">
        <f t="shared" si="76"/>
        <v>"southc",</v>
      </c>
      <c r="GI9" s="9" t="str">
        <f t="shared" si="77"/>
        <v/>
      </c>
      <c r="GJ9" s="9" t="str">
        <f t="shared" si="78"/>
        <v/>
      </c>
      <c r="GK9" s="9" t="str">
        <f t="shared" si="79"/>
        <v>"HasSta",</v>
      </c>
      <c r="GL9" s="9" t="str">
        <f t="shared" si="5"/>
        <v/>
      </c>
      <c r="GM9" s="9" t="str">
        <f t="shared" si="5"/>
        <v/>
      </c>
      <c r="GN9" s="9" t="str">
        <f t="shared" si="5"/>
        <v>"3+Star",</v>
      </c>
      <c r="GP9" s="9" t="str">
        <f t="shared" si="80"/>
        <v>""</v>
      </c>
      <c r="GS9" s="9" t="str">
        <f t="shared" si="81"/>
        <v>["5+Colo","words2","exact2","lets12","startC","year00","smallc","NoBand","Circle","Plants","HasSun","IsMoon","staWHI","myrBLU","unjack","southc","HasSta","3+Star"]</v>
      </c>
      <c r="GT9" s="9" t="str">
        <f t="shared" si="6"/>
        <v>"cl_BLA",</v>
      </c>
      <c r="GU9" s="9" t="str">
        <f t="shared" si="6"/>
        <v>"cl_BLU",</v>
      </c>
      <c r="GV9" s="9" t="str">
        <f t="shared" si="6"/>
        <v>"cl_GRE",</v>
      </c>
      <c r="GW9" s="9" t="str">
        <f t="shared" si="6"/>
        <v>"cl_RED",</v>
      </c>
      <c r="GX9" s="9" t="str">
        <f t="shared" si="6"/>
        <v>"cl_YEL",</v>
      </c>
      <c r="GY9" s="9" t="str">
        <f t="shared" si="6"/>
        <v/>
      </c>
      <c r="GZ9" s="9" t="str">
        <f t="shared" si="6"/>
        <v/>
      </c>
      <c r="HA9" s="9" t="str">
        <f t="shared" si="6"/>
        <v/>
      </c>
      <c r="HB9" s="9" t="str">
        <f t="shared" si="6"/>
        <v>"cl_WHI",</v>
      </c>
      <c r="HC9" s="9" t="str">
        <f t="shared" si="82"/>
        <v>["cl_BLA","cl_BLU","cl_GRE","cl_RED","cl_YEL","cl_WHI"]</v>
      </c>
      <c r="HE9" s="33"/>
      <c r="HF9" s="34" t="str">
        <f t="shared" si="83"/>
        <v>{couname:"Cocos Islands",year:"2004 ",region:"rgn_Oceania, rgn_Asia",Colors:["cl_BLA","cl_BLU","cl_GRE","cl_RED","cl_YEL","cl_WHI"],Items:["5+Colo","words2","exact2","lets12","startC","year00","smallc","NoBand","Circle","Plants","HasSun","IsMoon","staWHI","myrBLU","unjack","southc","HasSta","3+Star"],Flag:"https://upload.wikimedia.org/wikipedia/commons/thumb/7/74/Flag_of_the_Cocos_%28Keeling%29_Islands.svg/1920px-Flag_of_the_Cocos_%28Keeling%29_Islands.svg.png",HDFlag:"https://upload.wikimedia.org/wikipedia/commons/thumb/7/74/Flag_of_the_Cocos_%28Keeling%29_Islands.svg/2560px-Flag_of_the_Cocos_%28Keeling%29_Islands.svg.png",type:"", describe: "\nThe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 isnew:".", links: "https://en.wikipedia.org/wiki/Flag_of_the_Cocos_(Keeling)_Islands"},</v>
      </c>
      <c r="HG9" s="35" t="str">
        <f t="shared" si="84"/>
        <v>{couname:"Cocos Islands",year:"2004 ",region:"rgn_Oceania, rgn_Asia",Colors:["cl_BLA","cl_BLU","cl_GRE","cl_RED","cl_YEL","cl_WHI"],Items:["5+Colo","words2","exact2","lets12","startC","year00","smallc","NoBand","Circle","Plants","HasSun","IsMoon","staWHI","myrBLU","unjack","southc","HasSta","3+Star"],Flag:"https://upload.wikimedia.org/wikipedia/commons/thumb/7/74/Flag_of_the_Cocos_%28Keeling%29_Islands.svg/1920px-Flag_of_the_Cocos_%28Keeling%29_Islands.svg.png",HDFlag:"https://upload.wikimedia.org/wikipedia/commons/thumb/7/74/Flag_of_the_Cocos_%28Keeling%29_Islands.svg/2560px-Flag_of_the_Cocos_%28Keeling%29_Islands.svg.png",type:"", describe: "\nThe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 links: "https://en.wikipedia.org/wiki/Flag_of_the_Cocos_(Keeling)_Islands"},</v>
      </c>
      <c r="HH9" s="9" t="str">
        <f t="shared" si="85"/>
        <v>"\nThe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v>
      </c>
      <c r="HI9" s="9" t="str">
        <f t="shared" si="86"/>
        <v>"\nThe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v>
      </c>
      <c r="HJ9" s="9" t="str">
        <f t="shared" si="87"/>
        <v>"2004 "</v>
      </c>
      <c r="HL9" s="9" t="str">
        <f t="shared" si="88"/>
        <v>"https://en.wikipedia.org/wiki/Flag_of_the_Cocos_(Keeling)_Islands"</v>
      </c>
      <c r="HM9" s="34" t="str">
        <f t="shared" si="89"/>
        <v>{"couname":"Cocos Islands","year":"2004 ","region":"rgn_Oceania, rgn_Asia","Colors":["cl_BLA","cl_BLU","cl_GRE","cl_RED","cl_YEL","cl_WHI"],"Items":["5+Colo","words2","exact2","lets12","startC","year00","smallc","NoBand","Circle","Plants","HasSun","IsMoon","staWHI","myrBLU","unjack","southc","HasSta","3+Star"],"Flag":"https://upload.wikimedia.org/wikipedia/commons/thumb/7/74/Flag_of_the_Cocos_%28Keeling%29_Islands.svg/1920px-Flag_of_the_Cocos_%28Keeling%29_Islands.svg.png","HDFlag":"https://upload.wikimedia.org/wikipedia/commons/thumb/7/74/Flag_of_the_Cocos_%28Keeling%29_Islands.svg/2560px-Flag_of_the_Cocos_%28Keeling%29_Islands.svg.png","type":"", "describe": "\nThe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 "isnew": ".", "links": "https://en.wikipedia.org/wiki/Flag_of_the_Cocos_(Keeling)_Islands"},</v>
      </c>
      <c r="HN9" s="36" t="str">
        <f t="shared" si="90"/>
        <v>{"couname":"Cocos Islands","year":"2004 ","region":"rgn_Oceania, rgn_Asia","Colors":["cl_BLA","cl_BLU","cl_GRE","cl_RED","cl_YEL","cl_WHI"],"Items":["5+Colo","words2","exact2","lets12","startC","year00","smallc","NoBand","Circle","Plants","HasSun","IsMoon","staWHI","myrBLU","unjack","southc","HasSta","3+Star"],"Flag":"https://upload.wikimedia.org/wikipedia/commons/thumb/7/74/Flag_of_the_Cocos_%28Keeling%29_Islands.svg/1920px-Flag_of_the_Cocos_%28Keeling%29_Islands.svg.png","HDFlag":"https://upload.wikimedia.org/wikipedia/commons/thumb/7/74/Flag_of_the_Cocos_%28Keeling%29_Islands.svg/2560px-Flag_of_the_Cocos_%28Keeling%29_Islands.svg.png","type":"", "describe": "\nThe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 "isnew": ".", "links": "https://en.wikipedia.org/wiki/Flag_of_the_Cocos_(Keeling)_Islands"},</v>
      </c>
      <c r="HO9" s="37">
        <v>45576</v>
      </c>
      <c r="HP9" s="9" t="str" cm="1">
        <f t="array" ref="HP9">IF(_xlfn.TEXTJOIN(", ", TRUE, IF(ISNUMBER(SEARCH("BLA", BL9:BT9)), COLUMN(BL9:BT9) - COLUMN(BL9) + 1, ""))&lt;&gt;"","BLA","")</f>
        <v>BLA</v>
      </c>
      <c r="HQ9" s="9" t="str" cm="1">
        <f t="array" ref="HQ9">IF(_xlfn.TEXTJOIN(", ", TRUE, IF(ISNUMBER(SEARCH("BLU", BL9:BT9)), COLUMN(BL9:BT9) - COLUMN(BL9) + 1, ""))&lt;&gt;"","BLU","")</f>
        <v>BLU</v>
      </c>
      <c r="HR9" s="9" t="str" cm="1">
        <f t="array" ref="HR9">IF(_xlfn.TEXTJOIN(", ", TRUE, IF(ISNUMBER(SEARCH("GRE", BL9:BT9)), COLUMN(BL9:BT9) - COLUMN(BL9) + 1, ""))&lt;&gt;"","GRE","")</f>
        <v>GRE</v>
      </c>
      <c r="HS9" s="9" t="str" cm="1">
        <f t="array" ref="HS9">IF(_xlfn.TEXTJOIN(", ", TRUE, IF(ISNUMBER(SEARCH("RED", BL9:BT9)), COLUMN(BL9:BT9) - COLUMN(BL9) + 1, ""))&lt;&gt;"","RED","")</f>
        <v>RED</v>
      </c>
      <c r="HT9" s="9" t="str" cm="1">
        <f t="array" ref="HT9">IF(_xlfn.TEXTJOIN(", ", TRUE, IF(ISNUMBER(SEARCH("YEL", BL9:BT9)), COLUMN(BL9:BT9) - COLUMN(BL9) + 1, ""))&lt;&gt;"","YEL","")</f>
        <v>YEL</v>
      </c>
      <c r="HU9" s="9" t="str" cm="1">
        <f t="array" ref="HU9">IF(_xlfn.TEXTJOIN(", ", TRUE, IF(ISNUMBER(SEARCH("ORA", BL9:BT9)), COLUMN(BL9:BT9) - COLUMN(BL9) + 1, ""))&lt;&gt;"","ORA","")</f>
        <v/>
      </c>
      <c r="HV9" s="9" t="str" cm="1">
        <f t="array" ref="HV9">IF(_xlfn.TEXTJOIN(", ", TRUE, IF(ISNUMBER(SEARCH("BRO", BL9:BT9)), COLUMN(BL9:BT9) - COLUMN(BL9) + 1, ""))&lt;&gt;"","BRO","")</f>
        <v/>
      </c>
      <c r="HW9" s="9" t="str" cm="1">
        <f t="array" ref="HW9">IF(_xlfn.TEXTJOIN(", ", TRUE, IF(ISNUMBER(SEARCH("PUR", BL9:BT9)), COLUMN(BL9:BT9) - COLUMN(BL9) + 1, ""))&lt;&gt;"","PUR","")</f>
        <v/>
      </c>
      <c r="HX9" s="9" t="str" cm="1">
        <f t="array" ref="HX9">IF(_xlfn.TEXTJOIN(", ", TRUE, IF(ISNUMBER(SEARCH("WHI", BL9:BT9)), COLUMN(BL9:BT9) - COLUMN(BL9) + 1, ""))&lt;&gt;"","WHI","")</f>
        <v>WHI</v>
      </c>
      <c r="HY9" s="38"/>
      <c r="HZ9" s="38"/>
      <c r="IA9" s="28" t="s">
        <v>2</v>
      </c>
      <c r="IB9" s="28"/>
      <c r="IC9" s="39"/>
      <c r="ID9" s="39"/>
      <c r="IE9" s="39"/>
      <c r="IF9" s="39"/>
      <c r="IG9" s="39"/>
      <c r="IH9" s="39"/>
      <c r="II9" s="39"/>
      <c r="IJ9" s="39"/>
      <c r="IK9" s="39"/>
      <c r="IL9" s="9">
        <f t="shared" si="91"/>
        <v>0</v>
      </c>
      <c r="IM9" s="6">
        <f t="shared" si="92"/>
        <v>-6</v>
      </c>
      <c r="IN9" s="40" t="str">
        <f t="shared" si="93"/>
        <v>http://mkweb.bcgsc.ca/color-summarizer/?url=https://upload.wikimedia.org/wikipedia/commons/thumb/7/74/Flag_of_the_Cocos_%28Keeling%29_Islands.svg/1920px-Flag_of_the_Cocos_%28Keeling%29_Islands.svg.png&amp;precision=low&amp;num_clusters=6&amp;text=1</v>
      </c>
      <c r="IO9" s="9" t="str">
        <f t="shared" si="94"/>
        <v>"black"</v>
      </c>
      <c r="IP9" s="9" t="str">
        <f t="shared" si="95"/>
        <v>"blue"</v>
      </c>
      <c r="IQ9" s="9" t="str">
        <f t="shared" si="96"/>
        <v>"green"</v>
      </c>
      <c r="IR9" s="9" t="str">
        <f t="shared" si="97"/>
        <v>"red"</v>
      </c>
      <c r="IS9" s="9" t="str">
        <f t="shared" si="98"/>
        <v>"yellow"</v>
      </c>
      <c r="IT9" s="9" t="str">
        <f t="shared" si="99"/>
        <v/>
      </c>
      <c r="IU9" s="9" t="str">
        <f t="shared" si="100"/>
        <v/>
      </c>
      <c r="IV9" s="9" t="str">
        <f t="shared" si="101"/>
        <v/>
      </c>
      <c r="IW9" s="9" t="str">
        <f t="shared" si="102"/>
        <v>"white"</v>
      </c>
      <c r="IX9" s="9" t="str">
        <f t="shared" si="103"/>
        <v>{"url":"http://mkweb.bcgsc.ca/color-summarizer/?url=https://upload.wikimedia.org/wikipedia/commons/thumb/7/74/Flag_of_the_Cocos_%28Keeling%29_Islands.svg/1920px-Flag_of_the_Cocos_%28Keeling%29_Islands.svg.png&amp;precision=low&amp;num_clusters=6&amp;text=1","name":"Cocos Islands"},</v>
      </c>
      <c r="IY9" s="9">
        <v>300</v>
      </c>
    </row>
    <row r="10" spans="1:259" s="9" customFormat="1" ht="38.4" customHeight="1" thickBot="1" x14ac:dyDescent="0.35">
      <c r="A10" s="78" t="s">
        <v>1248</v>
      </c>
      <c r="B10" s="1" t="e" vm="9">
        <v>#VALUE!</v>
      </c>
      <c r="C10" s="2">
        <v>1</v>
      </c>
      <c r="D10" s="3" t="s">
        <v>1249</v>
      </c>
      <c r="E10" s="4" t="s">
        <v>1250</v>
      </c>
      <c r="F10" s="5" t="s">
        <v>0</v>
      </c>
      <c r="G10" s="6">
        <f>COUNTIF($A$1:$A$8282,A10)</f>
        <v>1</v>
      </c>
      <c r="H10" s="7"/>
      <c r="I10" s="8" t="s">
        <v>1251</v>
      </c>
      <c r="J10" s="9" t="str">
        <f>""</f>
        <v/>
      </c>
      <c r="K10" s="10">
        <v>52085168</v>
      </c>
      <c r="L10" s="11">
        <v>5869869</v>
      </c>
      <c r="M10" s="11" t="s">
        <v>1252</v>
      </c>
      <c r="N10" s="12" t="s">
        <v>1</v>
      </c>
      <c r="O10" s="13" t="s">
        <v>1253</v>
      </c>
      <c r="P10" s="14" t="s">
        <v>1254</v>
      </c>
      <c r="Q10" s="15">
        <v>1</v>
      </c>
      <c r="R10" s="16" t="s">
        <v>1</v>
      </c>
      <c r="S10" s="17">
        <v>3</v>
      </c>
      <c r="T10" s="18" t="s">
        <v>2</v>
      </c>
      <c r="U10" s="19" t="s">
        <v>2</v>
      </c>
      <c r="V10" s="19" t="s">
        <v>3</v>
      </c>
      <c r="W10" s="19" t="s">
        <v>2</v>
      </c>
      <c r="X10" s="19" t="s">
        <v>2</v>
      </c>
      <c r="Y10" s="19" t="s">
        <v>2</v>
      </c>
      <c r="Z10" s="19" t="s">
        <v>2</v>
      </c>
      <c r="AA10" s="19" t="s">
        <v>2</v>
      </c>
      <c r="AB10" s="19" t="s">
        <v>2</v>
      </c>
      <c r="AC10" s="19" t="s">
        <v>2</v>
      </c>
      <c r="AD10" s="19" t="s">
        <v>2</v>
      </c>
      <c r="AE10" s="19" t="s">
        <v>2</v>
      </c>
      <c r="AF10" s="20" t="s">
        <v>2</v>
      </c>
      <c r="AG10" s="20" t="s">
        <v>3</v>
      </c>
      <c r="AH10" s="20" t="s">
        <v>2</v>
      </c>
      <c r="AI10" s="20" t="s">
        <v>2</v>
      </c>
      <c r="AJ10" s="20" t="s">
        <v>2</v>
      </c>
      <c r="AK10" s="20" t="s">
        <v>3</v>
      </c>
      <c r="AL10" s="20" t="s">
        <v>2</v>
      </c>
      <c r="AM10" s="20" t="s">
        <v>2</v>
      </c>
      <c r="AN10" s="20" t="s">
        <v>2</v>
      </c>
      <c r="AO10" s="20" t="s">
        <v>2</v>
      </c>
      <c r="AP10" s="20" t="s">
        <v>2</v>
      </c>
      <c r="AQ10" s="20" t="s">
        <v>2</v>
      </c>
      <c r="AR10" s="20" t="s">
        <v>2</v>
      </c>
      <c r="AS10" s="20" t="s">
        <v>2</v>
      </c>
      <c r="AT10" s="21">
        <v>0</v>
      </c>
      <c r="AU10" s="20"/>
      <c r="AV10" s="20" t="str">
        <f>IF(LEFT(A10,1)="[",LEFT(A10,5)&amp;AU10&amp;A10,"")</f>
        <v/>
      </c>
      <c r="AW10" s="20" t="str">
        <f>C10&amp;A10</f>
        <v>1Colombia</v>
      </c>
      <c r="AX10" s="22"/>
      <c r="AY10" s="22"/>
      <c r="AZ10" s="23" t="s">
        <v>8</v>
      </c>
      <c r="BA10" s="23"/>
      <c r="BB10" s="23"/>
      <c r="BC10" s="24"/>
      <c r="BD10" s="25" t="s">
        <v>4</v>
      </c>
      <c r="BE10" s="8"/>
      <c r="BF10" s="25" t="s">
        <v>8</v>
      </c>
      <c r="BG10" s="25" t="s">
        <v>8</v>
      </c>
      <c r="BH10" s="25" t="s">
        <v>8</v>
      </c>
      <c r="BI10" s="25"/>
      <c r="BJ10" s="25"/>
      <c r="BK10" s="8"/>
      <c r="BL10" s="25" t="s">
        <v>12</v>
      </c>
      <c r="BM10" s="25" t="s">
        <v>4</v>
      </c>
      <c r="BN10" s="25" t="s">
        <v>8</v>
      </c>
      <c r="BO10" s="25" t="s">
        <v>9</v>
      </c>
      <c r="BP10" s="25" t="s">
        <v>6</v>
      </c>
      <c r="BQ10" s="25" t="s">
        <v>8</v>
      </c>
      <c r="BR10" s="25" t="s">
        <v>8</v>
      </c>
      <c r="BS10" s="25" t="s">
        <v>8</v>
      </c>
      <c r="BT10" s="25" t="s">
        <v>5</v>
      </c>
      <c r="BU10" s="26" t="s">
        <v>3</v>
      </c>
      <c r="BV10" s="27"/>
      <c r="BW10" s="27">
        <v>0</v>
      </c>
      <c r="BX10" s="8"/>
      <c r="CB10" s="28"/>
      <c r="CC10" s="28"/>
      <c r="CD10" s="29">
        <v>0</v>
      </c>
      <c r="CE10" s="29">
        <v>0</v>
      </c>
      <c r="CF10" s="29" t="e">
        <v>#REF!</v>
      </c>
      <c r="CG10" s="30" cm="1">
        <f t="array" ref="CG10">SUMPRODUCT(--(LEN(TRIM(BL10:BT10))&gt;0))</f>
        <v>5</v>
      </c>
      <c r="CH10" s="20" t="str">
        <f t="shared" si="7"/>
        <v>n</v>
      </c>
      <c r="CI10" s="20" t="str">
        <f t="shared" si="8"/>
        <v>n</v>
      </c>
      <c r="CJ10" s="20" t="str">
        <f t="shared" si="9"/>
        <v>n</v>
      </c>
      <c r="CK10" s="20" t="str">
        <f t="shared" si="10"/>
        <v>y</v>
      </c>
      <c r="CL10" s="20" t="str">
        <f t="shared" si="11"/>
        <v>n</v>
      </c>
      <c r="CM10" s="20" t="str">
        <f t="shared" si="12"/>
        <v>n</v>
      </c>
      <c r="CN10" s="20" t="str">
        <f t="shared" si="13"/>
        <v>y</v>
      </c>
      <c r="CO10" s="20" t="str">
        <f t="shared" si="14"/>
        <v>n</v>
      </c>
      <c r="CP10" s="20" t="str">
        <f t="shared" si="15"/>
        <v>y</v>
      </c>
      <c r="CQ10" s="20" t="str">
        <f t="shared" si="16"/>
        <v>n</v>
      </c>
      <c r="CR10" s="20" t="str">
        <f t="shared" si="17"/>
        <v>n</v>
      </c>
      <c r="CS10" s="20" t="str">
        <f t="shared" si="18"/>
        <v>n</v>
      </c>
      <c r="CT10" s="31" t="str">
        <f t="shared" si="19"/>
        <v>"Colombia"</v>
      </c>
      <c r="CU10" s="32" t="str">
        <f t="shared" si="20"/>
        <v>"rgn_South America"</v>
      </c>
      <c r="CV10" s="9" t="str">
        <f t="shared" si="21"/>
        <v>"https://i.ibb.co/xj0RpQG/Colombia-Flag.png"</v>
      </c>
      <c r="CW10" s="9" t="str">
        <f t="shared" si="0"/>
        <v/>
      </c>
      <c r="CX10" s="9" t="str">
        <f t="shared" si="0"/>
        <v/>
      </c>
      <c r="CY10" s="9" t="str">
        <f t="shared" si="0"/>
        <v/>
      </c>
      <c r="CZ10" s="9" t="str">
        <f t="shared" si="0"/>
        <v>"5+Colo",</v>
      </c>
      <c r="DA10" s="9" t="str">
        <f t="shared" si="22"/>
        <v/>
      </c>
      <c r="DB10" s="9" t="str">
        <f t="shared" si="23"/>
        <v/>
      </c>
      <c r="DC10" s="9" t="str">
        <f t="shared" si="24"/>
        <v/>
      </c>
      <c r="DD10" s="9" t="str">
        <f t="shared" si="25"/>
        <v>"lets08",</v>
      </c>
      <c r="DE10" s="9" t="str">
        <f t="shared" si="26"/>
        <v>"startC",</v>
      </c>
      <c r="DF10" s="9" t="str">
        <f t="shared" si="27"/>
        <v/>
      </c>
      <c r="DG10" s="9" t="str">
        <f t="shared" si="28"/>
        <v/>
      </c>
      <c r="DH10" s="9" t="str">
        <f t="shared" si="29"/>
        <v/>
      </c>
      <c r="DI10" s="9" t="str">
        <f t="shared" si="30"/>
        <v/>
      </c>
      <c r="DJ10" s="9" t="str">
        <f t="shared" si="31"/>
        <v/>
      </c>
      <c r="DK10" s="9" t="str">
        <f t="shared" si="32"/>
        <v/>
      </c>
      <c r="DL10" s="9" t="str">
        <f t="shared" si="33"/>
        <v/>
      </c>
      <c r="DM10" s="9" t="str" cm="1">
        <f t="array" ref="DM10">IF(CG10=3,CHAR(34) &amp; _xlfn.TEXTJOIN("", TRUE, RIGHT(HP10:HX10, 2)) &amp; CHAR(34) &amp; ",", "")</f>
        <v/>
      </c>
      <c r="DN10" s="9" t="str">
        <f t="shared" si="34"/>
        <v>"year18",</v>
      </c>
      <c r="DO10" s="9" t="str">
        <f t="shared" si="35"/>
        <v/>
      </c>
      <c r="DP10" s="28" t="str">
        <f t="shared" si="36"/>
        <v/>
      </c>
      <c r="DQ10" s="28" t="str">
        <f t="shared" si="37"/>
        <v/>
      </c>
      <c r="DR10" s="28" t="str">
        <f t="shared" si="38"/>
        <v/>
      </c>
      <c r="DS10" s="28" t="str">
        <f t="shared" si="39"/>
        <v/>
      </c>
      <c r="DT10" s="28" t="str">
        <f t="shared" si="40"/>
        <v>"allhor",</v>
      </c>
      <c r="DU10" s="28" t="str">
        <f t="shared" si="41"/>
        <v/>
      </c>
      <c r="DV10" s="9" t="str">
        <f t="shared" si="42"/>
        <v>"smallc",</v>
      </c>
      <c r="DW10" s="9" t="str">
        <f t="shared" si="1"/>
        <v/>
      </c>
      <c r="DX10" s="9" t="str">
        <f t="shared" si="1"/>
        <v/>
      </c>
      <c r="DY10" s="9" t="str">
        <f t="shared" si="1"/>
        <v>"3Bands",</v>
      </c>
      <c r="DZ10" s="9" t="str">
        <f t="shared" si="1"/>
        <v/>
      </c>
      <c r="EA10" s="9" t="str">
        <f t="shared" si="2"/>
        <v/>
      </c>
      <c r="EB10" s="9" t="str">
        <f t="shared" si="2"/>
        <v/>
      </c>
      <c r="EC10" s="9" t="str">
        <f t="shared" si="2"/>
        <v>"Horizo",</v>
      </c>
      <c r="ED10" s="9" t="str">
        <f t="shared" si="2"/>
        <v/>
      </c>
      <c r="EE10" s="9" t="str">
        <f t="shared" si="2"/>
        <v/>
      </c>
      <c r="EF10" s="9" t="str">
        <f t="shared" si="43"/>
        <v/>
      </c>
      <c r="EG10" s="9" t="str">
        <f t="shared" si="3"/>
        <v/>
      </c>
      <c r="EH10" s="9" t="str">
        <f t="shared" si="3"/>
        <v/>
      </c>
      <c r="EI10" s="9" t="str">
        <f t="shared" si="3"/>
        <v/>
      </c>
      <c r="EJ10" s="9" t="str">
        <f t="shared" si="3"/>
        <v/>
      </c>
      <c r="EK10" s="9" t="str">
        <f t="shared" si="3"/>
        <v/>
      </c>
      <c r="EL10" s="9" t="str">
        <f t="shared" si="3"/>
        <v/>
      </c>
      <c r="EM10" s="9" t="str">
        <f t="shared" si="3"/>
        <v/>
      </c>
      <c r="EN10" s="9" t="str">
        <f t="shared" si="3"/>
        <v>"Unequa",</v>
      </c>
      <c r="EO10" s="9" t="str">
        <f t="shared" si="3"/>
        <v/>
      </c>
      <c r="EP10" s="9" t="str">
        <f t="shared" si="3"/>
        <v/>
      </c>
      <c r="EQ10" s="9" t="str">
        <f t="shared" si="3"/>
        <v/>
      </c>
      <c r="ER10" s="9" t="str">
        <f t="shared" si="3"/>
        <v>"OnlyBa",</v>
      </c>
      <c r="ES10" s="9" t="str">
        <f t="shared" si="3"/>
        <v/>
      </c>
      <c r="ET10" s="9" t="str">
        <f t="shared" si="3"/>
        <v/>
      </c>
      <c r="EU10" s="9" t="str">
        <f t="shared" si="3"/>
        <v/>
      </c>
      <c r="EV10" s="9" t="str">
        <f t="shared" si="3"/>
        <v/>
      </c>
      <c r="EW10" s="9" t="str">
        <f t="shared" si="4"/>
        <v/>
      </c>
      <c r="EX10" s="9" t="str">
        <f t="shared" si="4"/>
        <v/>
      </c>
      <c r="EY10" s="9" t="str">
        <f t="shared" si="4"/>
        <v/>
      </c>
      <c r="EZ10" s="9" t="str">
        <f t="shared" si="4"/>
        <v/>
      </c>
      <c r="FA10" s="9" t="str">
        <f t="shared" si="44"/>
        <v/>
      </c>
      <c r="FB10" s="9" t="str">
        <f t="shared" si="45"/>
        <v/>
      </c>
      <c r="FC10" s="9" t="str">
        <f t="shared" si="46"/>
        <v/>
      </c>
      <c r="FD10" s="9" t="str">
        <f t="shared" si="47"/>
        <v/>
      </c>
      <c r="FE10" s="9" t="str">
        <f t="shared" si="48"/>
        <v/>
      </c>
      <c r="FF10" s="9" t="str">
        <f t="shared" si="49"/>
        <v/>
      </c>
      <c r="FG10" s="9" t="str">
        <f t="shared" si="50"/>
        <v/>
      </c>
      <c r="FH10" s="9" t="str">
        <f t="shared" si="51"/>
        <v>"NO_GRE",</v>
      </c>
      <c r="FI10" s="9" t="str">
        <f t="shared" si="52"/>
        <v/>
      </c>
      <c r="FJ10" s="9" t="str">
        <f t="shared" si="53"/>
        <v/>
      </c>
      <c r="FK10" s="9" t="str">
        <f t="shared" si="54"/>
        <v/>
      </c>
      <c r="FL10" s="9" t="str">
        <f t="shared" si="55"/>
        <v/>
      </c>
      <c r="FM10" s="9" t="str">
        <f t="shared" si="56"/>
        <v/>
      </c>
      <c r="FN10" s="9" t="str">
        <f t="shared" si="57"/>
        <v/>
      </c>
      <c r="FO10" s="9" t="str">
        <f t="shared" si="58"/>
        <v/>
      </c>
      <c r="FP10" s="9" t="str">
        <f t="shared" si="59"/>
        <v/>
      </c>
      <c r="FQ10" s="9" t="str">
        <f t="shared" si="60"/>
        <v/>
      </c>
      <c r="FR10" s="9" t="str">
        <f t="shared" si="61"/>
        <v/>
      </c>
      <c r="FS10" s="9" t="str">
        <f t="shared" si="62"/>
        <v/>
      </c>
      <c r="FT10" s="9" t="str">
        <f t="shared" si="63"/>
        <v>"myrBLU",</v>
      </c>
      <c r="FU10" s="9" t="str">
        <f t="shared" si="64"/>
        <v/>
      </c>
      <c r="FV10" s="9" t="str">
        <f t="shared" si="65"/>
        <v/>
      </c>
      <c r="FW10" s="9" t="str">
        <f t="shared" si="66"/>
        <v/>
      </c>
      <c r="FX10" s="9" t="str">
        <f t="shared" si="67"/>
        <v/>
      </c>
      <c r="FY10" s="9" t="str">
        <f t="shared" si="68"/>
        <v/>
      </c>
      <c r="FZ10" s="9" t="str">
        <f t="shared" si="69"/>
        <v/>
      </c>
      <c r="GA10" s="9" t="str">
        <f t="shared" si="70"/>
        <v/>
      </c>
      <c r="GB10" s="9" t="str">
        <f t="shared" si="71"/>
        <v/>
      </c>
      <c r="GC10" s="9" t="str">
        <f t="shared" si="72"/>
        <v/>
      </c>
      <c r="GD10" s="9" t="str">
        <f t="shared" si="73"/>
        <v/>
      </c>
      <c r="GE10" s="9" t="str">
        <f t="shared" si="74"/>
        <v/>
      </c>
      <c r="GF10" s="9" t="str">
        <f t="shared" si="104"/>
        <v/>
      </c>
      <c r="GG10" s="9" t="str">
        <f t="shared" si="75"/>
        <v>"unjack",</v>
      </c>
      <c r="GH10" s="9" t="str">
        <f t="shared" si="76"/>
        <v/>
      </c>
      <c r="GI10" s="9" t="str">
        <f t="shared" si="77"/>
        <v/>
      </c>
      <c r="GJ10" s="9" t="str">
        <f t="shared" si="78"/>
        <v>"NoStar",</v>
      </c>
      <c r="GK10" s="9" t="str">
        <f t="shared" si="79"/>
        <v/>
      </c>
      <c r="GL10" s="9" t="str">
        <f t="shared" si="5"/>
        <v/>
      </c>
      <c r="GM10" s="9" t="str">
        <f t="shared" si="5"/>
        <v/>
      </c>
      <c r="GN10" s="9" t="str">
        <f t="shared" si="5"/>
        <v/>
      </c>
      <c r="GP10" s="9" t="str">
        <f t="shared" si="80"/>
        <v>""</v>
      </c>
      <c r="GS10" s="9" t="str">
        <f t="shared" si="81"/>
        <v>["5+Colo","lets08","startC","year18","allhor","smallc","3Bands","Horizo","Unequa","OnlyBa","NO_GRE","myrBLU","unjack","NoStar"]</v>
      </c>
      <c r="GT10" s="9" t="str">
        <f t="shared" si="6"/>
        <v>"cl_BLA",</v>
      </c>
      <c r="GU10" s="9" t="str">
        <f t="shared" si="6"/>
        <v>"cl_BLU",</v>
      </c>
      <c r="GV10" s="9" t="str">
        <f t="shared" si="6"/>
        <v/>
      </c>
      <c r="GW10" s="9" t="str">
        <f t="shared" si="6"/>
        <v>"cl_RED",</v>
      </c>
      <c r="GX10" s="9" t="str">
        <f t="shared" si="6"/>
        <v>"cl_YEL",</v>
      </c>
      <c r="GY10" s="9" t="str">
        <f t="shared" si="6"/>
        <v/>
      </c>
      <c r="GZ10" s="9" t="str">
        <f t="shared" si="6"/>
        <v/>
      </c>
      <c r="HA10" s="9" t="str">
        <f t="shared" si="6"/>
        <v/>
      </c>
      <c r="HB10" s="9" t="str">
        <f t="shared" si="6"/>
        <v>"cl_WHI",</v>
      </c>
      <c r="HC10" s="9" t="str">
        <f t="shared" si="82"/>
        <v>["cl_BLA","cl_BLU","cl_RED","cl_YEL","cl_WHI"]</v>
      </c>
      <c r="HE10" s="33"/>
      <c r="HF10" s="34" t="str">
        <f t="shared" si="83"/>
        <v>{couname:"Colombia",year:"1861 ",region:"rgn_South America",Colors:["cl_BLA","cl_BLU","cl_RED","cl_YEL","cl_WHI"],Items:["5+Colo","lets08","startC","year18","allhor","smallc","3Bands","Horizo","Unequa","OnlyBa","NO_GRE","myrBLU","unjack","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links: "https://en.wikipedia.org/wiki/Flag_of_Colombia"},</v>
      </c>
      <c r="HG10" s="35" t="str">
        <f t="shared" si="84"/>
        <v>{couname:"Colombia",year:"1861 ",region:"rgn_South America",Colors:["cl_BLA","cl_BLU","cl_RED","cl_YEL","cl_WHI"],Items:["5+Colo","lets08","startC","year18","allhor","smallc","3Bands","Horizo","Unequa","OnlyBa","NO_GRE","myrBLU","unjack","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links: "https://en.wikipedia.org/wiki/Flag_of_Colombia"},</v>
      </c>
      <c r="HH10" s="9" t="str">
        <f t="shared" si="85"/>
        <v>"\nThe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v>
      </c>
      <c r="HI10" s="9" t="str">
        <f t="shared" si="86"/>
        <v>"\nThe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v>
      </c>
      <c r="HJ10" s="9" t="str">
        <f t="shared" si="87"/>
        <v>"1861 "</v>
      </c>
      <c r="HL10" s="9" t="str">
        <f t="shared" si="88"/>
        <v>"https://en.wikipedia.org/wiki/Flag_of_Colombia"</v>
      </c>
      <c r="HM10" s="34" t="str">
        <f t="shared" si="89"/>
        <v>{"couname":"Colombia","year":"1861 ","region":"rgn_South America","Colors":["cl_BLA","cl_BLU","cl_RED","cl_YEL","cl_WHI"],"Items":["5+Colo","lets08","startC","year18","allhor","smallc","3Bands","Horizo","Unequa","OnlyBa","NO_GRE","myrBLU","unjack","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 "links": "https://en.wikipedia.org/wiki/Flag_of_Colombia"},</v>
      </c>
      <c r="HN10" s="36" t="str">
        <f t="shared" si="90"/>
        <v>{"couname":"Colombia","year":"1861 ","region":"rgn_South America","Colors":["cl_BLA","cl_BLU","cl_RED","cl_YEL","cl_WHI"],"Items":["5+Colo","lets08","startC","year18","allhor","smallc","3Bands","Horizo","Unequa","OnlyBa","NO_GRE","myrBLU","unjack","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 "links": "https://en.wikipedia.org/wiki/Flag_of_Colombia"},</v>
      </c>
      <c r="HO10" s="37">
        <v>45576</v>
      </c>
      <c r="HP10" s="9" t="str" cm="1">
        <f t="array" ref="HP10">IF(_xlfn.TEXTJOIN(", ", TRUE, IF(ISNUMBER(SEARCH("BLA", BL10:BT10)), COLUMN(BL10:BT10) - COLUMN(BL10) + 1, ""))&lt;&gt;"","BLA","")</f>
        <v>BLA</v>
      </c>
      <c r="HQ10" s="9" t="str" cm="1">
        <f t="array" ref="HQ10">IF(_xlfn.TEXTJOIN(", ", TRUE, IF(ISNUMBER(SEARCH("BLU", BL10:BT10)), COLUMN(BL10:BT10) - COLUMN(BL10) + 1, ""))&lt;&gt;"","BLU","")</f>
        <v>BLU</v>
      </c>
      <c r="HR10" s="9" t="str" cm="1">
        <f t="array" ref="HR10">IF(_xlfn.TEXTJOIN(", ", TRUE, IF(ISNUMBER(SEARCH("GRE", BL10:BT10)), COLUMN(BL10:BT10) - COLUMN(BL10) + 1, ""))&lt;&gt;"","GRE","")</f>
        <v/>
      </c>
      <c r="HS10" s="9" t="str" cm="1">
        <f t="array" ref="HS10">IF(_xlfn.TEXTJOIN(", ", TRUE, IF(ISNUMBER(SEARCH("RED", BL10:BT10)), COLUMN(BL10:BT10) - COLUMN(BL10) + 1, ""))&lt;&gt;"","RED","")</f>
        <v>RED</v>
      </c>
      <c r="HT10" s="9" t="str" cm="1">
        <f t="array" ref="HT10">IF(_xlfn.TEXTJOIN(", ", TRUE, IF(ISNUMBER(SEARCH("YEL", BL10:BT10)), COLUMN(BL10:BT10) - COLUMN(BL10) + 1, ""))&lt;&gt;"","YEL","")</f>
        <v>YEL</v>
      </c>
      <c r="HU10" s="9" t="str" cm="1">
        <f t="array" ref="HU10">IF(_xlfn.TEXTJOIN(", ", TRUE, IF(ISNUMBER(SEARCH("ORA", BL10:BT10)), COLUMN(BL10:BT10) - COLUMN(BL10) + 1, ""))&lt;&gt;"","ORA","")</f>
        <v/>
      </c>
      <c r="HV10" s="9" t="str" cm="1">
        <f t="array" ref="HV10">IF(_xlfn.TEXTJOIN(", ", TRUE, IF(ISNUMBER(SEARCH("BRO", BL10:BT10)), COLUMN(BL10:BT10) - COLUMN(BL10) + 1, ""))&lt;&gt;"","BRO","")</f>
        <v/>
      </c>
      <c r="HW10" s="9" t="str" cm="1">
        <f t="array" ref="HW10">IF(_xlfn.TEXTJOIN(", ", TRUE, IF(ISNUMBER(SEARCH("PUR", BL10:BT10)), COLUMN(BL10:BT10) - COLUMN(BL10) + 1, ""))&lt;&gt;"","PUR","")</f>
        <v/>
      </c>
      <c r="HX10" s="9" t="str" cm="1">
        <f t="array" ref="HX10">IF(_xlfn.TEXTJOIN(", ", TRUE, IF(ISNUMBER(SEARCH("WHI", BL10:BT10)), COLUMN(BL10:BT10) - COLUMN(BL10) + 1, ""))&lt;&gt;"","WHI","")</f>
        <v>WHI</v>
      </c>
      <c r="HY10" s="38"/>
      <c r="HZ10" s="38"/>
      <c r="IA10" s="28" t="s">
        <v>2</v>
      </c>
      <c r="IB10" s="28"/>
      <c r="IC10" s="39"/>
      <c r="ID10" s="39"/>
      <c r="IE10" s="39"/>
      <c r="IF10" s="39"/>
      <c r="IG10" s="39"/>
      <c r="IH10" s="39"/>
      <c r="II10" s="39"/>
      <c r="IJ10" s="39"/>
      <c r="IK10" s="39"/>
      <c r="IL10" s="9">
        <f t="shared" si="91"/>
        <v>0</v>
      </c>
      <c r="IM10" s="6">
        <f t="shared" si="92"/>
        <v>-5</v>
      </c>
      <c r="IN10" s="40" t="str">
        <f t="shared" si="93"/>
        <v>http://mkweb.bcgsc.ca/color-summarizer/?url=https://i.ibb.co/xj0RpQG/Colombia-Flag.png&amp;precision=low&amp;num_clusters=5&amp;text=1</v>
      </c>
      <c r="IO10" s="9" t="str">
        <f t="shared" si="94"/>
        <v>"black"</v>
      </c>
      <c r="IP10" s="9" t="str">
        <f t="shared" si="95"/>
        <v>"blue"</v>
      </c>
      <c r="IQ10" s="9" t="str">
        <f t="shared" si="96"/>
        <v/>
      </c>
      <c r="IR10" s="9" t="str">
        <f t="shared" si="97"/>
        <v>"red"</v>
      </c>
      <c r="IS10" s="9" t="str">
        <f t="shared" si="98"/>
        <v>"yellow"</v>
      </c>
      <c r="IT10" s="9" t="str">
        <f t="shared" si="99"/>
        <v/>
      </c>
      <c r="IU10" s="9" t="str">
        <f t="shared" si="100"/>
        <v/>
      </c>
      <c r="IV10" s="9" t="str">
        <f t="shared" si="101"/>
        <v/>
      </c>
      <c r="IW10" s="9" t="str">
        <f t="shared" si="102"/>
        <v>"white"</v>
      </c>
      <c r="IX10" s="9" t="str">
        <f t="shared" si="103"/>
        <v>{"url":"http://mkweb.bcgsc.ca/color-summarizer/?url=https://i.ibb.co/xj0RpQG/Colombia-Flag.png&amp;precision=low&amp;num_clusters=5&amp;text=1","name":"Colombia"},</v>
      </c>
      <c r="IY10" s="9">
        <v>301</v>
      </c>
    </row>
    <row r="11" spans="1:259" s="9" customFormat="1" ht="38.4" customHeight="1" thickBot="1" x14ac:dyDescent="0.35">
      <c r="A11" s="78" t="s">
        <v>326</v>
      </c>
      <c r="B11" s="1" t="e" vm="10">
        <v>#VALUE!</v>
      </c>
      <c r="C11" s="2">
        <v>1</v>
      </c>
      <c r="D11" s="3" t="s">
        <v>327</v>
      </c>
      <c r="E11" s="4" t="s">
        <v>328</v>
      </c>
      <c r="F11" s="5" t="s">
        <v>0</v>
      </c>
      <c r="G11" s="6">
        <f>COUNTIF($A$1:$A$8270,A11)</f>
        <v>1</v>
      </c>
      <c r="H11" s="7"/>
      <c r="I11" s="8" t="s">
        <v>329</v>
      </c>
      <c r="J11" s="9" t="str">
        <f>""</f>
        <v/>
      </c>
      <c r="K11" s="10">
        <v>17044</v>
      </c>
      <c r="L11" s="11">
        <v>130000</v>
      </c>
      <c r="M11" s="11" t="s">
        <v>330</v>
      </c>
      <c r="N11" s="12" t="s">
        <v>169</v>
      </c>
      <c r="O11" s="13" t="s">
        <v>331</v>
      </c>
      <c r="P11" s="14" t="s">
        <v>332</v>
      </c>
      <c r="Q11" s="15">
        <v>2</v>
      </c>
      <c r="R11" s="16" t="s">
        <v>169</v>
      </c>
      <c r="S11" s="17">
        <v>0</v>
      </c>
      <c r="T11" s="18" t="s">
        <v>2</v>
      </c>
      <c r="U11" s="19" t="s">
        <v>3</v>
      </c>
      <c r="V11" s="19" t="s">
        <v>2</v>
      </c>
      <c r="W11" s="19" t="s">
        <v>2</v>
      </c>
      <c r="X11" s="19" t="s">
        <v>3</v>
      </c>
      <c r="Y11" s="19" t="s">
        <v>2</v>
      </c>
      <c r="Z11" s="19" t="s">
        <v>2</v>
      </c>
      <c r="AA11" s="19" t="s">
        <v>2</v>
      </c>
      <c r="AB11" s="19" t="s">
        <v>2</v>
      </c>
      <c r="AC11" s="19" t="s">
        <v>2</v>
      </c>
      <c r="AD11" s="19" t="s">
        <v>2</v>
      </c>
      <c r="AE11" s="19" t="s">
        <v>2</v>
      </c>
      <c r="AF11" s="20" t="s">
        <v>2</v>
      </c>
      <c r="AG11" s="20" t="s">
        <v>2</v>
      </c>
      <c r="AH11" s="20" t="s">
        <v>2</v>
      </c>
      <c r="AI11" s="20" t="s">
        <v>3</v>
      </c>
      <c r="AJ11" s="20" t="s">
        <v>2</v>
      </c>
      <c r="AK11" s="20" t="s">
        <v>2</v>
      </c>
      <c r="AL11" s="20" t="s">
        <v>2</v>
      </c>
      <c r="AM11" s="20" t="s">
        <v>2</v>
      </c>
      <c r="AN11" s="20" t="s">
        <v>2</v>
      </c>
      <c r="AO11" s="20" t="s">
        <v>2</v>
      </c>
      <c r="AP11" s="20" t="s">
        <v>2</v>
      </c>
      <c r="AQ11" s="20" t="s">
        <v>2</v>
      </c>
      <c r="AR11" s="20" t="s">
        <v>2</v>
      </c>
      <c r="AS11" s="20" t="s">
        <v>2</v>
      </c>
      <c r="AT11" s="21">
        <v>15</v>
      </c>
      <c r="AU11" s="20"/>
      <c r="AV11" s="20" t="str">
        <f>IF(LEFT(A11,1)="[",LEFT(A11,5)&amp;AU11&amp;A11,"")</f>
        <v/>
      </c>
      <c r="AW11" s="20" t="str">
        <f>C11&amp;H11&amp;A11</f>
        <v>1Cook Islands</v>
      </c>
      <c r="AX11" s="22"/>
      <c r="AY11" s="22"/>
      <c r="AZ11" s="23" t="s">
        <v>5</v>
      </c>
      <c r="BA11" s="23"/>
      <c r="BB11" s="23"/>
      <c r="BC11" s="24"/>
      <c r="BD11" s="25" t="s">
        <v>6</v>
      </c>
      <c r="BE11" s="8"/>
      <c r="BF11" s="25" t="s">
        <v>4</v>
      </c>
      <c r="BG11" s="25" t="s">
        <v>8</v>
      </c>
      <c r="BH11" s="25" t="s">
        <v>6</v>
      </c>
      <c r="BI11" s="25"/>
      <c r="BJ11" s="25"/>
      <c r="BK11" s="8"/>
      <c r="BL11" s="25" t="s">
        <v>8</v>
      </c>
      <c r="BM11" s="25" t="s">
        <v>4</v>
      </c>
      <c r="BN11" s="25" t="s">
        <v>8</v>
      </c>
      <c r="BO11" s="25" t="s">
        <v>8</v>
      </c>
      <c r="BP11" s="25" t="s">
        <v>6</v>
      </c>
      <c r="BQ11" s="25" t="s">
        <v>8</v>
      </c>
      <c r="BR11" s="25" t="s">
        <v>8</v>
      </c>
      <c r="BS11" s="25" t="s">
        <v>8</v>
      </c>
      <c r="BT11" s="25" t="s">
        <v>5</v>
      </c>
      <c r="BU11" s="26"/>
      <c r="BV11" s="27"/>
      <c r="BW11" s="27">
        <v>0</v>
      </c>
      <c r="BX11" s="8"/>
      <c r="CB11" s="28"/>
      <c r="CC11" s="28"/>
      <c r="CD11" s="29">
        <v>1</v>
      </c>
      <c r="CE11" s="29">
        <v>0</v>
      </c>
      <c r="CF11" s="29" t="e">
        <v>#REF!</v>
      </c>
      <c r="CG11" s="30" cm="1">
        <f t="array" ref="CG11">SUMPRODUCT(--(LEN(TRIM(BL11:BT11))&gt;0))</f>
        <v>3</v>
      </c>
      <c r="CH11" s="20" t="str">
        <f t="shared" si="7"/>
        <v>n</v>
      </c>
      <c r="CI11" s="20" t="str">
        <f t="shared" si="8"/>
        <v>y</v>
      </c>
      <c r="CJ11" s="20" t="str">
        <f t="shared" si="9"/>
        <v>n</v>
      </c>
      <c r="CK11" s="20" t="str">
        <f t="shared" si="10"/>
        <v>n</v>
      </c>
      <c r="CL11" s="20" t="str">
        <f t="shared" si="11"/>
        <v>y</v>
      </c>
      <c r="CM11" s="20" t="str">
        <f t="shared" si="12"/>
        <v>n</v>
      </c>
      <c r="CN11" s="20" t="str">
        <f t="shared" si="13"/>
        <v>n</v>
      </c>
      <c r="CO11" s="20" t="str">
        <f t="shared" si="14"/>
        <v>n</v>
      </c>
      <c r="CP11" s="20" t="str">
        <f t="shared" si="15"/>
        <v>n</v>
      </c>
      <c r="CQ11" s="20" t="str">
        <f t="shared" si="16"/>
        <v>n</v>
      </c>
      <c r="CR11" s="20" t="str">
        <f t="shared" si="17"/>
        <v>n</v>
      </c>
      <c r="CS11" s="20" t="str">
        <f t="shared" si="18"/>
        <v>y</v>
      </c>
      <c r="CT11" s="31" t="str">
        <f t="shared" si="19"/>
        <v>"Cook Islands"</v>
      </c>
      <c r="CU11" s="32" t="str">
        <f t="shared" si="20"/>
        <v>"rgn_Oceania"</v>
      </c>
      <c r="CV11" s="9" t="str">
        <f t="shared" si="21"/>
        <v>"https://i.ibb.co/d23ftXX/Cook-Islands-Flag.png"</v>
      </c>
      <c r="CW11" s="9" t="str">
        <f t="shared" si="0"/>
        <v/>
      </c>
      <c r="CX11" s="9" t="str">
        <f t="shared" si="0"/>
        <v>"3Color",</v>
      </c>
      <c r="CY11" s="9" t="str">
        <f t="shared" si="0"/>
        <v/>
      </c>
      <c r="CZ11" s="9" t="str">
        <f t="shared" si="0"/>
        <v/>
      </c>
      <c r="DA11" s="9" t="str">
        <f t="shared" si="22"/>
        <v>"words2",</v>
      </c>
      <c r="DB11" s="9" t="str">
        <f t="shared" si="23"/>
        <v/>
      </c>
      <c r="DC11" s="9" t="str">
        <f t="shared" si="24"/>
        <v>"exact2",</v>
      </c>
      <c r="DD11" s="9" t="str">
        <f t="shared" si="25"/>
        <v>"lets11",</v>
      </c>
      <c r="DE11" s="9" t="str">
        <f t="shared" si="26"/>
        <v>"startC",</v>
      </c>
      <c r="DF11" s="9" t="str">
        <f t="shared" si="27"/>
        <v/>
      </c>
      <c r="DG11" s="9" t="str">
        <f t="shared" si="28"/>
        <v/>
      </c>
      <c r="DH11" s="9" t="str">
        <f t="shared" si="29"/>
        <v/>
      </c>
      <c r="DI11" s="9" t="str">
        <f t="shared" si="30"/>
        <v/>
      </c>
      <c r="DJ11" s="9" t="str">
        <f t="shared" si="31"/>
        <v/>
      </c>
      <c r="DK11" s="9" t="str">
        <f t="shared" si="32"/>
        <v/>
      </c>
      <c r="DL11" s="9" t="str">
        <f t="shared" si="33"/>
        <v/>
      </c>
      <c r="DM11" s="9" t="str" cm="1">
        <f t="array" ref="DM11">IF(CG11=3,CHAR(34) &amp; _xlfn.TEXTJOIN("", TRUE, RIGHT(HP11:HX11, 2)) &amp; CHAR(34) &amp; ",", "")</f>
        <v>"LUELHI",</v>
      </c>
      <c r="DN11" s="9" t="str">
        <f t="shared" si="34"/>
        <v/>
      </c>
      <c r="DO11" s="9" t="str">
        <f t="shared" si="35"/>
        <v>"year19",</v>
      </c>
      <c r="DP11" s="28" t="str">
        <f t="shared" si="36"/>
        <v/>
      </c>
      <c r="DQ11" s="28" t="str">
        <f t="shared" si="37"/>
        <v/>
      </c>
      <c r="DR11" s="28" t="str">
        <f t="shared" si="38"/>
        <v/>
      </c>
      <c r="DS11" s="28" t="str">
        <f t="shared" si="39"/>
        <v/>
      </c>
      <c r="DT11" s="28" t="str">
        <f t="shared" si="40"/>
        <v/>
      </c>
      <c r="DU11" s="28" t="str">
        <f t="shared" si="41"/>
        <v/>
      </c>
      <c r="DV11" s="9" t="str">
        <f t="shared" si="42"/>
        <v>"smallc",</v>
      </c>
      <c r="DW11" s="9" t="str">
        <f t="shared" si="1"/>
        <v>"NoBand",</v>
      </c>
      <c r="DX11" s="9" t="str">
        <f t="shared" si="1"/>
        <v/>
      </c>
      <c r="DY11" s="9" t="str">
        <f t="shared" si="1"/>
        <v/>
      </c>
      <c r="DZ11" s="9" t="str">
        <f t="shared" si="1"/>
        <v/>
      </c>
      <c r="EA11" s="9" t="str">
        <f t="shared" si="2"/>
        <v/>
      </c>
      <c r="EB11" s="9" t="str">
        <f t="shared" si="2"/>
        <v>"Crosse",</v>
      </c>
      <c r="EC11" s="9" t="str">
        <f t="shared" si="2"/>
        <v/>
      </c>
      <c r="ED11" s="9" t="str">
        <f t="shared" si="2"/>
        <v/>
      </c>
      <c r="EE11" s="9" t="str">
        <f t="shared" si="2"/>
        <v>"Circle",</v>
      </c>
      <c r="EF11" s="9" t="str">
        <f t="shared" si="43"/>
        <v/>
      </c>
      <c r="EG11" s="9" t="str">
        <f t="shared" si="3"/>
        <v/>
      </c>
      <c r="EH11" s="9" t="str">
        <f t="shared" si="3"/>
        <v/>
      </c>
      <c r="EI11" s="9" t="str">
        <f t="shared" si="3"/>
        <v/>
      </c>
      <c r="EJ11" s="9" t="str">
        <f t="shared" si="3"/>
        <v/>
      </c>
      <c r="EK11" s="9" t="str">
        <f t="shared" si="3"/>
        <v/>
      </c>
      <c r="EL11" s="9" t="str">
        <f t="shared" si="3"/>
        <v/>
      </c>
      <c r="EM11" s="9" t="str">
        <f t="shared" si="3"/>
        <v/>
      </c>
      <c r="EN11" s="9" t="str">
        <f t="shared" si="3"/>
        <v/>
      </c>
      <c r="EO11" s="9" t="str">
        <f t="shared" si="3"/>
        <v/>
      </c>
      <c r="EP11" s="9" t="str">
        <f t="shared" si="3"/>
        <v>"Canton",</v>
      </c>
      <c r="EQ11" s="9" t="str">
        <f t="shared" si="3"/>
        <v/>
      </c>
      <c r="ER11" s="9" t="str">
        <f t="shared" si="3"/>
        <v/>
      </c>
      <c r="ES11" s="9" t="str">
        <f t="shared" si="3"/>
        <v/>
      </c>
      <c r="ET11" s="9" t="str">
        <f t="shared" si="3"/>
        <v/>
      </c>
      <c r="EU11" s="9" t="str">
        <f t="shared" si="3"/>
        <v/>
      </c>
      <c r="EV11" s="9" t="str">
        <f t="shared" si="3"/>
        <v/>
      </c>
      <c r="EW11" s="9" t="str">
        <f t="shared" si="4"/>
        <v/>
      </c>
      <c r="EX11" s="9" t="str">
        <f t="shared" si="4"/>
        <v/>
      </c>
      <c r="EY11" s="9" t="str">
        <f t="shared" si="4"/>
        <v/>
      </c>
      <c r="EZ11" s="9" t="str">
        <f t="shared" si="4"/>
        <v/>
      </c>
      <c r="FA11" s="9" t="str">
        <f t="shared" si="44"/>
        <v>"staWHI",</v>
      </c>
      <c r="FB11" s="9" t="str">
        <f t="shared" si="45"/>
        <v/>
      </c>
      <c r="FC11" s="9" t="str">
        <f t="shared" si="46"/>
        <v/>
      </c>
      <c r="FD11" s="9" t="str">
        <f t="shared" si="47"/>
        <v/>
      </c>
      <c r="FE11" s="9" t="str">
        <f t="shared" si="48"/>
        <v/>
      </c>
      <c r="FF11" s="9" t="str">
        <f t="shared" si="49"/>
        <v/>
      </c>
      <c r="FG11" s="9" t="str">
        <f t="shared" si="50"/>
        <v>"NO_RED",</v>
      </c>
      <c r="FH11" s="9" t="str">
        <f t="shared" si="51"/>
        <v>"NO_GRE",</v>
      </c>
      <c r="FI11" s="9" t="str">
        <f t="shared" si="52"/>
        <v/>
      </c>
      <c r="FJ11" s="9" t="str">
        <f t="shared" si="53"/>
        <v>"NO_BLA",</v>
      </c>
      <c r="FK11" s="9" t="str">
        <f t="shared" si="54"/>
        <v/>
      </c>
      <c r="FL11" s="9" t="str">
        <f t="shared" si="55"/>
        <v/>
      </c>
      <c r="FM11" s="9" t="str">
        <f t="shared" si="56"/>
        <v/>
      </c>
      <c r="FN11" s="9" t="str">
        <f t="shared" si="57"/>
        <v/>
      </c>
      <c r="FO11" s="9" t="str">
        <f t="shared" si="58"/>
        <v/>
      </c>
      <c r="FP11" s="9" t="str">
        <f t="shared" si="59"/>
        <v/>
      </c>
      <c r="FQ11" s="9" t="str">
        <f t="shared" si="60"/>
        <v>"001BLU",</v>
      </c>
      <c r="FR11" s="9" t="str">
        <f t="shared" si="61"/>
        <v/>
      </c>
      <c r="FS11" s="9" t="str">
        <f t="shared" si="62"/>
        <v>"003YEL",</v>
      </c>
      <c r="FT11" s="9" t="str">
        <f t="shared" si="63"/>
        <v>"myrYEL",</v>
      </c>
      <c r="FU11" s="9" t="str">
        <f t="shared" si="64"/>
        <v/>
      </c>
      <c r="FV11" s="9" t="str">
        <f t="shared" si="65"/>
        <v/>
      </c>
      <c r="FW11" s="9" t="str">
        <f t="shared" si="66"/>
        <v/>
      </c>
      <c r="FX11" s="9" t="str">
        <f t="shared" si="67"/>
        <v/>
      </c>
      <c r="FY11" s="9" t="str">
        <f t="shared" si="68"/>
        <v/>
      </c>
      <c r="FZ11" s="9" t="str">
        <f t="shared" si="69"/>
        <v/>
      </c>
      <c r="GA11" s="9" t="str">
        <f t="shared" si="70"/>
        <v/>
      </c>
      <c r="GB11" s="9" t="str">
        <f t="shared" si="71"/>
        <v/>
      </c>
      <c r="GC11" s="9" t="str">
        <f t="shared" si="72"/>
        <v/>
      </c>
      <c r="GD11" s="9" t="str">
        <f t="shared" si="73"/>
        <v/>
      </c>
      <c r="GE11" s="9" t="str">
        <f t="shared" si="74"/>
        <v/>
      </c>
      <c r="GF11" s="9" t="str">
        <f t="shared" si="104"/>
        <v/>
      </c>
      <c r="GG11" s="9" t="str">
        <f t="shared" si="75"/>
        <v/>
      </c>
      <c r="GH11" s="9" t="str">
        <f t="shared" si="76"/>
        <v>"southc",</v>
      </c>
      <c r="GI11" s="9" t="str">
        <f t="shared" si="77"/>
        <v/>
      </c>
      <c r="GJ11" s="9" t="str">
        <f t="shared" si="78"/>
        <v/>
      </c>
      <c r="GK11" s="9" t="str">
        <f t="shared" si="79"/>
        <v>"HasSta",</v>
      </c>
      <c r="GL11" s="9" t="str">
        <f t="shared" si="5"/>
        <v/>
      </c>
      <c r="GM11" s="9" t="str">
        <f t="shared" si="5"/>
        <v/>
      </c>
      <c r="GN11" s="9" t="str">
        <f t="shared" si="5"/>
        <v>"3+Star",</v>
      </c>
      <c r="GP11" s="9" t="str">
        <f t="shared" si="80"/>
        <v>""</v>
      </c>
      <c r="GS11" s="9" t="str">
        <f t="shared" si="81"/>
        <v>["3Color","words2","exact2","lets11","startC","LUELHI","year19","smallc","NoBand","Crosse","Circle","Canton","staWHI","NO_RED","NO_GRE","NO_BLA","001BLU","003YEL","myrYEL","southc","HasSta","3+Star"]</v>
      </c>
      <c r="GT11" s="9" t="str">
        <f t="shared" si="6"/>
        <v/>
      </c>
      <c r="GU11" s="9" t="str">
        <f t="shared" si="6"/>
        <v>"cl_BLU",</v>
      </c>
      <c r="GV11" s="9" t="str">
        <f t="shared" si="6"/>
        <v/>
      </c>
      <c r="GW11" s="9" t="str">
        <f t="shared" si="6"/>
        <v/>
      </c>
      <c r="GX11" s="9" t="str">
        <f t="shared" si="6"/>
        <v>"cl_YEL",</v>
      </c>
      <c r="GY11" s="9" t="str">
        <f t="shared" si="6"/>
        <v/>
      </c>
      <c r="GZ11" s="9" t="str">
        <f t="shared" si="6"/>
        <v/>
      </c>
      <c r="HA11" s="9" t="str">
        <f t="shared" si="6"/>
        <v/>
      </c>
      <c r="HB11" s="9" t="str">
        <f t="shared" si="6"/>
        <v>"cl_WHI",</v>
      </c>
      <c r="HC11" s="9" t="str">
        <f t="shared" si="82"/>
        <v>["cl_BLU","cl_YEL","cl_WHI"]</v>
      </c>
      <c r="HE11" s="33"/>
      <c r="HF11" s="34" t="str">
        <f t="shared" si="83"/>
        <v>{couname:"Cook Islands",year:"1979 ",region:"rgn_Oceania",Colors:["cl_BLU","cl_YEL","cl_WHI"],Items:["3Color","words2","exact2","lets11","startC","LUELHI","year19","smallc","NoBand","Crosse","Circle","Canton","staWHI","NO_RED","NO_GRE","NO_BLA","001BLU","003YEL","myrYEL","southc","HasSta","3+Star"],Flag:"https://i.ibb.co/d23ftXX/Cook-Islands-Flag.png",HDFlag:"https://upload.wikimedia.org/wikipedia/commons/thumb/3/35/Flag_of_the_Cook_Islands.svg/2560px-Flag_of_the_Cook_Islands.svg.png",type:"", describe: "\nThe Union Flag is symbolic of the nation's historic ties to the United Kingdom and to the Commonwealth of Nations. The stars stand for the fifteen islands that make up the Cook Islands. The blue represents the ocean and the peaceful nature of the inhabitants.", isnew:".", links: "https://en.wikipedia.org/wiki/Flag_of_Cook_Islands"},</v>
      </c>
      <c r="HG11" s="35" t="str">
        <f t="shared" si="84"/>
        <v>{couname:"Cook Islands",year:"1979 ",region:"rgn_Oceania",Colors:["cl_BLU","cl_YEL","cl_WHI"],Items:["3Color","words2","exact2","lets11","startC","LUELHI","year19","smallc","NoBand","Crosse","Circle","Canton","staWHI","NO_RED","NO_GRE","NO_BLA","001BLU","003YEL","myrYEL","southc","HasSta","3+Star"],Flag:"https://i.ibb.co/d23ftXX/Cook-Islands-Flag.png",HDFlag:"https://upload.wikimedia.org/wikipedia/commons/thumb/3/35/Flag_of_the_Cook_Islands.svg/2560px-Flag_of_the_Cook_Islands.svg.png",type:"", describe: "\nThe Union Flag is symbolic of the nation's historic ties to the United Kingdom and to the Commonwealth of Nations. The stars stand for the fifteen islands that make up the Cook Islands. The blue represents the ocean and the peaceful nature of the inhabitants.", links: "https://en.wikipedia.org/wiki/Flag_of_Cook_Islands"},</v>
      </c>
      <c r="HH11" s="9" t="str">
        <f t="shared" si="85"/>
        <v>"\nThe Union Flag is symbolic of the nation's historic ties to the United Kingdom and to the Commonwealth of Nations. The stars stand for the fifteen islands that make up the Cook Islands. The blue represents the ocean and the peaceful nature of the inhabitants."</v>
      </c>
      <c r="HI11" s="9" t="str">
        <f t="shared" si="86"/>
        <v>"\nThe Union Flag is symbolic of the nation's historic ties to the United Kingdom and to the Commonwealth of Nations. The stars stand for the fifteen islands that make up the Cook Islands. The blue represents the ocean and the peaceful nature of the inhabitants."</v>
      </c>
      <c r="HJ11" s="9" t="str">
        <f t="shared" si="87"/>
        <v>"1979 "</v>
      </c>
      <c r="HL11" s="9" t="str">
        <f t="shared" si="88"/>
        <v>"https://en.wikipedia.org/wiki/Flag_of_Cook_Islands"</v>
      </c>
      <c r="HM11" s="34" t="str">
        <f t="shared" si="89"/>
        <v>{"couname":"Cook Islands","year":"1979 ","region":"rgn_Oceania","Colors":["cl_BLU","cl_YEL","cl_WHI"],"Items":["3Color","words2","exact2","lets11","startC","LUELHI","year19","smallc","NoBand","Crosse","Circle","Canton","staWHI","NO_RED","NO_GRE","NO_BLA","001BLU","003YEL","myrYEL","southc","HasSta","3+Star"],"Flag":"https://i.ibb.co/d23ftXX/Cook-Islands-Flag.png","HDFlag":"https://upload.wikimedia.org/wikipedia/commons/thumb/3/35/Flag_of_the_Cook_Islands.svg/2560px-Flag_of_the_Cook_Islands.svg.png","type":"", "describe": "\nThe Union Flag is symbolic of the nation's historic ties to the United Kingdom and to the Commonwealth of Nations. The stars stand for the fifteen islands that make up the Cook Islands. The blue represents the ocean and the peaceful nature of the inhabitants.", "isnew": ".", "links": "https://en.wikipedia.org/wiki/Flag_of_Cook_Islands"},</v>
      </c>
      <c r="HN11" s="36" t="str">
        <f t="shared" si="90"/>
        <v>{"couname":"Cook Islands","year":"1979 ","region":"rgn_Oceania","Colors":["cl_BLU","cl_YEL","cl_WHI"],"Items":["3Color","words2","exact2","lets11","startC","LUELHI","year19","smallc","NoBand","Crosse","Circle","Canton","staWHI","NO_RED","NO_GRE","NO_BLA","001BLU","003YEL","myrYEL","southc","HasSta","3+Star"],"Flag":"https://i.ibb.co/d23ftXX/Cook-Islands-Flag.png","HDFlag":"https://upload.wikimedia.org/wikipedia/commons/thumb/3/35/Flag_of_the_Cook_Islands.svg/2560px-Flag_of_the_Cook_Islands.svg.png","type":"", "describe": "\nThe Union Flag is symbolic of the nation's historic ties to the United Kingdom and to the Commonwealth of Nations. The stars stand for the fifteen islands that make up the Cook Islands. The blue represents the ocean and the peaceful nature of the inhabitants.", "isnew": ".", "links": "https://en.wikipedia.org/wiki/Flag_of_Cook_Islands"},</v>
      </c>
      <c r="HO11" s="37">
        <v>45576</v>
      </c>
      <c r="HP11" s="9" t="str" cm="1">
        <f t="array" ref="HP11">IF(_xlfn.TEXTJOIN(", ", TRUE, IF(ISNUMBER(SEARCH("BLA", BL11:BT11)), COLUMN(BL11:BT11) - COLUMN(BL11) + 1, ""))&lt;&gt;"","BLA","")</f>
        <v/>
      </c>
      <c r="HQ11" s="9" t="str" cm="1">
        <f t="array" ref="HQ11">IF(_xlfn.TEXTJOIN(", ", TRUE, IF(ISNUMBER(SEARCH("BLU", BL11:BT11)), COLUMN(BL11:BT11) - COLUMN(BL11) + 1, ""))&lt;&gt;"","BLU","")</f>
        <v>BLU</v>
      </c>
      <c r="HR11" s="9" t="str" cm="1">
        <f t="array" ref="HR11">IF(_xlfn.TEXTJOIN(", ", TRUE, IF(ISNUMBER(SEARCH("GRE", BL11:BT11)), COLUMN(BL11:BT11) - COLUMN(BL11) + 1, ""))&lt;&gt;"","GRE","")</f>
        <v/>
      </c>
      <c r="HS11" s="9" t="str" cm="1">
        <f t="array" ref="HS11">IF(_xlfn.TEXTJOIN(", ", TRUE, IF(ISNUMBER(SEARCH("RED", BL11:BT11)), COLUMN(BL11:BT11) - COLUMN(BL11) + 1, ""))&lt;&gt;"","RED","")</f>
        <v/>
      </c>
      <c r="HT11" s="9" t="str" cm="1">
        <f t="array" ref="HT11">IF(_xlfn.TEXTJOIN(", ", TRUE, IF(ISNUMBER(SEARCH("YEL", BL11:BT11)), COLUMN(BL11:BT11) - COLUMN(BL11) + 1, ""))&lt;&gt;"","YEL","")</f>
        <v>YEL</v>
      </c>
      <c r="HU11" s="9" t="str" cm="1">
        <f t="array" ref="HU11">IF(_xlfn.TEXTJOIN(", ", TRUE, IF(ISNUMBER(SEARCH("ORA", BL11:BT11)), COLUMN(BL11:BT11) - COLUMN(BL11) + 1, ""))&lt;&gt;"","ORA","")</f>
        <v/>
      </c>
      <c r="HV11" s="9" t="str" cm="1">
        <f t="array" ref="HV11">IF(_xlfn.TEXTJOIN(", ", TRUE, IF(ISNUMBER(SEARCH("BRO", BL11:BT11)), COLUMN(BL11:BT11) - COLUMN(BL11) + 1, ""))&lt;&gt;"","BRO","")</f>
        <v/>
      </c>
      <c r="HW11" s="9" t="str" cm="1">
        <f t="array" ref="HW11">IF(_xlfn.TEXTJOIN(", ", TRUE, IF(ISNUMBER(SEARCH("PUR", BL11:BT11)), COLUMN(BL11:BT11) - COLUMN(BL11) + 1, ""))&lt;&gt;"","PUR","")</f>
        <v/>
      </c>
      <c r="HX11" s="9" t="str" cm="1">
        <f t="array" ref="HX11">IF(_xlfn.TEXTJOIN(", ", TRUE, IF(ISNUMBER(SEARCH("WHI", BL11:BT11)), COLUMN(BL11:BT11) - COLUMN(BL11) + 1, ""))&lt;&gt;"","WHI","")</f>
        <v>WHI</v>
      </c>
      <c r="HY11" s="38"/>
      <c r="HZ11" s="38"/>
      <c r="IA11" s="28" t="s">
        <v>2</v>
      </c>
      <c r="IB11" s="28"/>
      <c r="IC11" s="39"/>
      <c r="ID11" s="39"/>
      <c r="IE11" s="39"/>
      <c r="IF11" s="39"/>
      <c r="IG11" s="39"/>
      <c r="IH11" s="39"/>
      <c r="II11" s="39"/>
      <c r="IJ11" s="39"/>
      <c r="IK11" s="39"/>
      <c r="IL11" s="9">
        <f t="shared" si="91"/>
        <v>0</v>
      </c>
      <c r="IM11" s="6">
        <f t="shared" si="92"/>
        <v>-3</v>
      </c>
      <c r="IN11" s="40" t="str">
        <f t="shared" si="93"/>
        <v>http://mkweb.bcgsc.ca/color-summarizer/?url=https://i.ibb.co/d23ftXX/Cook-Islands-Flag.png&amp;precision=low&amp;num_clusters=3&amp;text=1</v>
      </c>
      <c r="IO11" s="9" t="str">
        <f t="shared" si="94"/>
        <v/>
      </c>
      <c r="IP11" s="9" t="str">
        <f t="shared" si="95"/>
        <v>"blue"</v>
      </c>
      <c r="IQ11" s="9" t="str">
        <f t="shared" si="96"/>
        <v/>
      </c>
      <c r="IR11" s="9" t="str">
        <f t="shared" si="97"/>
        <v/>
      </c>
      <c r="IS11" s="9" t="str">
        <f t="shared" si="98"/>
        <v>"yellow"</v>
      </c>
      <c r="IT11" s="9" t="str">
        <f t="shared" si="99"/>
        <v/>
      </c>
      <c r="IU11" s="9" t="str">
        <f t="shared" si="100"/>
        <v/>
      </c>
      <c r="IV11" s="9" t="str">
        <f t="shared" si="101"/>
        <v/>
      </c>
      <c r="IW11" s="9" t="str">
        <f t="shared" si="102"/>
        <v>"white"</v>
      </c>
      <c r="IX11" s="9" t="str">
        <f t="shared" si="103"/>
        <v>{"url":"http://mkweb.bcgsc.ca/color-summarizer/?url=https://i.ibb.co/d23ftXX/Cook-Islands-Flag.png&amp;precision=low&amp;num_clusters=3&amp;text=1","name":"Cook Islands"},</v>
      </c>
      <c r="IY11" s="9">
        <v>294</v>
      </c>
    </row>
    <row r="12" spans="1:259" s="9" customFormat="1" ht="38.4" customHeight="1" thickBot="1" x14ac:dyDescent="0.35">
      <c r="A12" s="78" t="s">
        <v>1271</v>
      </c>
      <c r="B12" s="1" t="e" vm="11">
        <v>#VALUE!</v>
      </c>
      <c r="C12" s="2">
        <v>1</v>
      </c>
      <c r="D12" s="3" t="s">
        <v>1272</v>
      </c>
      <c r="E12" s="4" t="s">
        <v>1273</v>
      </c>
      <c r="F12" s="5" t="s">
        <v>0</v>
      </c>
      <c r="G12" s="6">
        <f>COUNTIF($A$1:$A$8285,A12)</f>
        <v>1</v>
      </c>
      <c r="H12" s="7"/>
      <c r="I12" s="8" t="s">
        <v>1274</v>
      </c>
      <c r="J12" s="9" t="str">
        <f>""</f>
        <v/>
      </c>
      <c r="K12" s="10">
        <v>18100000</v>
      </c>
      <c r="L12" s="11">
        <v>1423320</v>
      </c>
      <c r="M12" s="11" t="s">
        <v>1275</v>
      </c>
      <c r="N12" s="12" t="s">
        <v>1</v>
      </c>
      <c r="O12" s="13" t="s">
        <v>1276</v>
      </c>
      <c r="P12" s="14" t="s">
        <v>1277</v>
      </c>
      <c r="Q12" s="15">
        <v>1</v>
      </c>
      <c r="R12" s="16" t="s">
        <v>1</v>
      </c>
      <c r="S12" s="17">
        <v>3</v>
      </c>
      <c r="T12" s="18" t="s">
        <v>2</v>
      </c>
      <c r="U12" s="19" t="s">
        <v>2</v>
      </c>
      <c r="V12" s="19" t="s">
        <v>3</v>
      </c>
      <c r="W12" s="19" t="s">
        <v>2</v>
      </c>
      <c r="X12" s="19" t="s">
        <v>3</v>
      </c>
      <c r="Y12" s="19" t="s">
        <v>3</v>
      </c>
      <c r="Z12" s="19" t="s">
        <v>3</v>
      </c>
      <c r="AA12" s="19" t="s">
        <v>3</v>
      </c>
      <c r="AB12" s="19" t="s">
        <v>2</v>
      </c>
      <c r="AC12" s="19" t="s">
        <v>3</v>
      </c>
      <c r="AD12" s="19" t="s">
        <v>3</v>
      </c>
      <c r="AE12" s="19" t="s">
        <v>2</v>
      </c>
      <c r="AF12" s="20" t="s">
        <v>2</v>
      </c>
      <c r="AG12" s="20" t="s">
        <v>3</v>
      </c>
      <c r="AH12" s="20" t="s">
        <v>3</v>
      </c>
      <c r="AI12" s="20" t="s">
        <v>2</v>
      </c>
      <c r="AJ12" s="20" t="s">
        <v>2</v>
      </c>
      <c r="AK12" s="20" t="s">
        <v>2</v>
      </c>
      <c r="AL12" s="20" t="s">
        <v>3</v>
      </c>
      <c r="AM12" s="20" t="s">
        <v>3</v>
      </c>
      <c r="AN12" s="20" t="s">
        <v>3</v>
      </c>
      <c r="AO12" s="20" t="s">
        <v>2</v>
      </c>
      <c r="AP12" s="20" t="s">
        <v>3</v>
      </c>
      <c r="AQ12" s="20" t="s">
        <v>2</v>
      </c>
      <c r="AR12" s="20" t="s">
        <v>2</v>
      </c>
      <c r="AS12" s="20" t="s">
        <v>3</v>
      </c>
      <c r="AT12" s="21">
        <v>0</v>
      </c>
      <c r="AU12" s="20"/>
      <c r="AV12" s="20" t="str">
        <f>IF(LEFT(A12,1)="[",LEFT(A12,5)&amp;AU12&amp;A12,"")</f>
        <v/>
      </c>
      <c r="AW12" s="20" t="str">
        <f>C12&amp;A12</f>
        <v>1Ecuador</v>
      </c>
      <c r="AX12" s="22"/>
      <c r="AY12" s="22"/>
      <c r="AZ12" s="23" t="s">
        <v>5</v>
      </c>
      <c r="BA12" s="23"/>
      <c r="BB12" s="23"/>
      <c r="BC12" s="24"/>
      <c r="BD12" s="25" t="s">
        <v>13</v>
      </c>
      <c r="BE12" s="8"/>
      <c r="BF12" s="25" t="s">
        <v>12</v>
      </c>
      <c r="BG12" s="25" t="s">
        <v>8</v>
      </c>
      <c r="BH12" s="25" t="s">
        <v>13</v>
      </c>
      <c r="BI12" s="25"/>
      <c r="BJ12" s="25"/>
      <c r="BK12" s="8"/>
      <c r="BL12" s="25" t="s">
        <v>12</v>
      </c>
      <c r="BM12" s="25" t="s">
        <v>8</v>
      </c>
      <c r="BN12" s="25" t="s">
        <v>8</v>
      </c>
      <c r="BO12" s="25" t="s">
        <v>8</v>
      </c>
      <c r="BP12" s="25" t="s">
        <v>8</v>
      </c>
      <c r="BQ12" s="25" t="s">
        <v>8</v>
      </c>
      <c r="BR12" s="25" t="s">
        <v>13</v>
      </c>
      <c r="BS12" s="25" t="s">
        <v>8</v>
      </c>
      <c r="BT12" s="25" t="s">
        <v>5</v>
      </c>
      <c r="BU12" s="26"/>
      <c r="BV12" s="27"/>
      <c r="BW12" s="27">
        <v>0</v>
      </c>
      <c r="BX12" s="8"/>
      <c r="CB12" s="28"/>
      <c r="CC12" s="28"/>
      <c r="CD12" s="29">
        <v>1</v>
      </c>
      <c r="CE12" s="29">
        <v>0</v>
      </c>
      <c r="CF12" s="29" t="e">
        <v>#REF!</v>
      </c>
      <c r="CG12" s="30" cm="1">
        <f t="array" ref="CG12">SUMPRODUCT(--(LEN(TRIM(BL12:BT12))&gt;0))</f>
        <v>3</v>
      </c>
      <c r="CH12" s="20" t="str">
        <f t="shared" si="7"/>
        <v>n</v>
      </c>
      <c r="CI12" s="20" t="str">
        <f t="shared" si="8"/>
        <v>y</v>
      </c>
      <c r="CJ12" s="20" t="str">
        <f t="shared" si="9"/>
        <v>n</v>
      </c>
      <c r="CK12" s="20" t="str">
        <f t="shared" si="10"/>
        <v>n</v>
      </c>
      <c r="CL12" s="20" t="str">
        <f t="shared" si="11"/>
        <v>n</v>
      </c>
      <c r="CM12" s="20" t="str">
        <f t="shared" si="12"/>
        <v>n</v>
      </c>
      <c r="CN12" s="20" t="str">
        <f t="shared" si="13"/>
        <v>y</v>
      </c>
      <c r="CO12" s="20" t="str">
        <f t="shared" si="14"/>
        <v>n</v>
      </c>
      <c r="CP12" s="20" t="str">
        <f t="shared" si="15"/>
        <v>y</v>
      </c>
      <c r="CQ12" s="20" t="str">
        <f t="shared" si="16"/>
        <v>n</v>
      </c>
      <c r="CR12" s="20" t="str">
        <f t="shared" si="17"/>
        <v>n</v>
      </c>
      <c r="CS12" s="20" t="str">
        <f t="shared" si="18"/>
        <v>n</v>
      </c>
      <c r="CT12" s="31" t="str">
        <f t="shared" si="19"/>
        <v>"Ecuador"</v>
      </c>
      <c r="CU12" s="32" t="str">
        <f t="shared" si="20"/>
        <v>"rgn_South America"</v>
      </c>
      <c r="CV12" s="9" t="str">
        <f t="shared" si="21"/>
        <v>"https://i.ibb.co/TbYwmWF/Ecuador-Flag.png"</v>
      </c>
      <c r="CW12" s="9" t="str">
        <f t="shared" si="0"/>
        <v/>
      </c>
      <c r="CX12" s="9" t="str">
        <f t="shared" si="0"/>
        <v>"3Color",</v>
      </c>
      <c r="CY12" s="9" t="str">
        <f t="shared" si="0"/>
        <v/>
      </c>
      <c r="CZ12" s="9" t="str">
        <f t="shared" si="0"/>
        <v/>
      </c>
      <c r="DA12" s="9" t="str">
        <f t="shared" si="22"/>
        <v/>
      </c>
      <c r="DB12" s="9" t="str">
        <f t="shared" si="23"/>
        <v/>
      </c>
      <c r="DC12" s="9" t="str">
        <f t="shared" si="24"/>
        <v/>
      </c>
      <c r="DD12" s="9" t="str">
        <f t="shared" si="25"/>
        <v>"lets07",</v>
      </c>
      <c r="DE12" s="9" t="str">
        <f t="shared" si="26"/>
        <v>"startE",</v>
      </c>
      <c r="DF12" s="9" t="str">
        <f t="shared" si="27"/>
        <v/>
      </c>
      <c r="DG12" s="9" t="str">
        <f t="shared" si="28"/>
        <v/>
      </c>
      <c r="DH12" s="9" t="str">
        <f t="shared" si="29"/>
        <v/>
      </c>
      <c r="DI12" s="9" t="str">
        <f t="shared" si="30"/>
        <v/>
      </c>
      <c r="DJ12" s="9" t="str">
        <f t="shared" si="31"/>
        <v/>
      </c>
      <c r="DK12" s="9" t="str">
        <f t="shared" si="32"/>
        <v/>
      </c>
      <c r="DL12" s="9" t="str">
        <f t="shared" si="33"/>
        <v/>
      </c>
      <c r="DM12" s="9" t="str" cm="1">
        <f t="array" ref="DM12">IF(CG12=3,CHAR(34) &amp; _xlfn.TEXTJOIN("", TRUE, RIGHT(HP12:HX12, 2)) &amp; CHAR(34) &amp; ",", "")</f>
        <v>"LAROHI",</v>
      </c>
      <c r="DN12" s="9" t="str">
        <f t="shared" si="34"/>
        <v>"year18",</v>
      </c>
      <c r="DO12" s="9" t="str">
        <f t="shared" si="35"/>
        <v>"year19",</v>
      </c>
      <c r="DP12" s="28" t="str">
        <f t="shared" si="36"/>
        <v>"year00",</v>
      </c>
      <c r="DQ12" s="28" t="str">
        <f t="shared" si="37"/>
        <v/>
      </c>
      <c r="DR12" s="28" t="str">
        <f t="shared" si="38"/>
        <v/>
      </c>
      <c r="DS12" s="28" t="str">
        <f t="shared" si="39"/>
        <v/>
      </c>
      <c r="DT12" s="28" t="str">
        <f t="shared" si="40"/>
        <v>"allhor",</v>
      </c>
      <c r="DU12" s="28" t="str">
        <f t="shared" si="41"/>
        <v/>
      </c>
      <c r="DV12" s="9" t="str">
        <f t="shared" si="42"/>
        <v/>
      </c>
      <c r="DW12" s="9" t="str">
        <f t="shared" si="1"/>
        <v/>
      </c>
      <c r="DX12" s="9" t="str">
        <f t="shared" si="1"/>
        <v/>
      </c>
      <c r="DY12" s="9" t="str">
        <f t="shared" si="1"/>
        <v>"3Bands",</v>
      </c>
      <c r="DZ12" s="9" t="str">
        <f t="shared" si="1"/>
        <v/>
      </c>
      <c r="EA12" s="9" t="str">
        <f t="shared" si="2"/>
        <v/>
      </c>
      <c r="EB12" s="9" t="str">
        <f t="shared" si="2"/>
        <v/>
      </c>
      <c r="EC12" s="9" t="str">
        <f t="shared" si="2"/>
        <v>"Horizo",</v>
      </c>
      <c r="ED12" s="9" t="str">
        <f t="shared" si="2"/>
        <v/>
      </c>
      <c r="EE12" s="9" t="str">
        <f t="shared" si="2"/>
        <v>"Circle",</v>
      </c>
      <c r="EF12" s="9" t="str">
        <f t="shared" si="43"/>
        <v>"Animal",</v>
      </c>
      <c r="EG12" s="9" t="str">
        <f t="shared" si="3"/>
        <v>"Bird",</v>
      </c>
      <c r="EH12" s="9" t="str">
        <f t="shared" si="3"/>
        <v>"Plants",</v>
      </c>
      <c r="EI12" s="9" t="str">
        <f t="shared" si="3"/>
        <v/>
      </c>
      <c r="EJ12" s="9" t="str">
        <f t="shared" si="3"/>
        <v>"Weapon",</v>
      </c>
      <c r="EK12" s="9" t="str">
        <f t="shared" si="3"/>
        <v>"HasSun",</v>
      </c>
      <c r="EL12" s="9" t="str">
        <f t="shared" si="3"/>
        <v/>
      </c>
      <c r="EM12" s="9" t="str">
        <f t="shared" si="3"/>
        <v/>
      </c>
      <c r="EN12" s="9" t="str">
        <f t="shared" si="3"/>
        <v>"Unequa",</v>
      </c>
      <c r="EO12" s="9" t="str">
        <f t="shared" si="3"/>
        <v>"Center",</v>
      </c>
      <c r="EP12" s="9" t="str">
        <f t="shared" si="3"/>
        <v/>
      </c>
      <c r="EQ12" s="9" t="str">
        <f t="shared" si="3"/>
        <v/>
      </c>
      <c r="ER12" s="9" t="str">
        <f t="shared" si="3"/>
        <v/>
      </c>
      <c r="ES12" s="9" t="str">
        <f t="shared" si="3"/>
        <v>"Wavess",</v>
      </c>
      <c r="ET12" s="9" t="str">
        <f t="shared" si="3"/>
        <v>"Geogrh",</v>
      </c>
      <c r="EU12" s="9" t="str">
        <f t="shared" si="3"/>
        <v>"Humans",</v>
      </c>
      <c r="EV12" s="9" t="str">
        <f t="shared" si="3"/>
        <v/>
      </c>
      <c r="EW12" s="9" t="str">
        <f t="shared" si="4"/>
        <v>"Ships!",</v>
      </c>
      <c r="EX12" s="9" t="str">
        <f t="shared" si="4"/>
        <v/>
      </c>
      <c r="EY12" s="9" t="str">
        <f t="shared" si="4"/>
        <v/>
      </c>
      <c r="EZ12" s="9" t="str">
        <f t="shared" si="4"/>
        <v>"Waters",</v>
      </c>
      <c r="FA12" s="9" t="str">
        <f t="shared" si="44"/>
        <v/>
      </c>
      <c r="FB12" s="9" t="str">
        <f t="shared" si="45"/>
        <v/>
      </c>
      <c r="FC12" s="9" t="str">
        <f t="shared" si="46"/>
        <v/>
      </c>
      <c r="FD12" s="9" t="str">
        <f t="shared" si="47"/>
        <v/>
      </c>
      <c r="FE12" s="9" t="str">
        <f t="shared" si="48"/>
        <v>"NO_BLU",</v>
      </c>
      <c r="FF12" s="9" t="str">
        <f t="shared" si="49"/>
        <v/>
      </c>
      <c r="FG12" s="9" t="str">
        <f t="shared" si="50"/>
        <v>"NO_RED",</v>
      </c>
      <c r="FH12" s="9" t="str">
        <f t="shared" si="51"/>
        <v>"NO_GRE",</v>
      </c>
      <c r="FI12" s="9" t="str">
        <f t="shared" si="52"/>
        <v>"NO_YEL",</v>
      </c>
      <c r="FJ12" s="9" t="str">
        <f t="shared" si="53"/>
        <v/>
      </c>
      <c r="FK12" s="9" t="str">
        <f t="shared" si="54"/>
        <v/>
      </c>
      <c r="FL12" s="9" t="str">
        <f t="shared" si="55"/>
        <v/>
      </c>
      <c r="FM12" s="9" t="str">
        <f t="shared" si="56"/>
        <v/>
      </c>
      <c r="FN12" s="9" t="str">
        <f t="shared" si="57"/>
        <v/>
      </c>
      <c r="FO12" s="9" t="str">
        <f t="shared" si="58"/>
        <v>"BLRENO",</v>
      </c>
      <c r="FP12" s="9" t="str">
        <f t="shared" si="59"/>
        <v/>
      </c>
      <c r="FQ12" s="9" t="str">
        <f t="shared" si="60"/>
        <v>"001BLA",</v>
      </c>
      <c r="FR12" s="9" t="str">
        <f t="shared" si="61"/>
        <v/>
      </c>
      <c r="FS12" s="9" t="str">
        <f t="shared" si="62"/>
        <v>"003BRO",</v>
      </c>
      <c r="FT12" s="9" t="str">
        <f t="shared" si="63"/>
        <v>"myrBRO",</v>
      </c>
      <c r="FU12" s="9" t="str">
        <f t="shared" si="64"/>
        <v/>
      </c>
      <c r="FV12" s="9" t="str">
        <f t="shared" si="65"/>
        <v/>
      </c>
      <c r="FW12" s="9" t="str">
        <f t="shared" si="66"/>
        <v/>
      </c>
      <c r="FX12" s="9" t="str">
        <f t="shared" si="67"/>
        <v/>
      </c>
      <c r="FY12" s="9" t="str">
        <f t="shared" si="68"/>
        <v/>
      </c>
      <c r="FZ12" s="9" t="str">
        <f t="shared" si="69"/>
        <v/>
      </c>
      <c r="GA12" s="9" t="str">
        <f t="shared" si="70"/>
        <v/>
      </c>
      <c r="GB12" s="9" t="str">
        <f t="shared" si="71"/>
        <v/>
      </c>
      <c r="GC12" s="9" t="str">
        <f t="shared" si="72"/>
        <v/>
      </c>
      <c r="GD12" s="9" t="str">
        <f t="shared" si="73"/>
        <v/>
      </c>
      <c r="GE12" s="9" t="str">
        <f t="shared" si="74"/>
        <v/>
      </c>
      <c r="GF12" s="9" t="str">
        <f t="shared" si="104"/>
        <v/>
      </c>
      <c r="GG12" s="9" t="str">
        <f t="shared" si="75"/>
        <v/>
      </c>
      <c r="GH12" s="9" t="str">
        <f t="shared" si="76"/>
        <v>"southc",</v>
      </c>
      <c r="GI12" s="9" t="str">
        <f t="shared" si="77"/>
        <v/>
      </c>
      <c r="GJ12" s="9" t="str">
        <f t="shared" si="78"/>
        <v>"NoStar",</v>
      </c>
      <c r="GK12" s="9" t="str">
        <f t="shared" si="79"/>
        <v/>
      </c>
      <c r="GL12" s="9" t="str">
        <f t="shared" si="5"/>
        <v/>
      </c>
      <c r="GM12" s="9" t="str">
        <f t="shared" si="5"/>
        <v/>
      </c>
      <c r="GN12" s="9" t="str">
        <f t="shared" si="5"/>
        <v/>
      </c>
      <c r="GP12" s="9" t="str">
        <f t="shared" si="80"/>
        <v>""</v>
      </c>
      <c r="GS12" s="9" t="str">
        <f t="shared" si="81"/>
        <v>["3Color","lets07","startE","LAROHI","year18","year19","year00","allhor","3Bands","Horizo","Circle","Animal","Bird","Plants","Weapon","HasSun","Unequa","Center","Wavess","Geogrh","Humans","Ships!","Waters","NO_BLU","NO_RED","NO_GRE","NO_YEL","BLRENO","001BLA","003BRO","myrBRO","southc","NoStar"]</v>
      </c>
      <c r="GT12" s="9" t="str">
        <f t="shared" si="6"/>
        <v>"cl_BLA",</v>
      </c>
      <c r="GU12" s="9" t="str">
        <f t="shared" si="6"/>
        <v/>
      </c>
      <c r="GV12" s="9" t="str">
        <f t="shared" si="6"/>
        <v/>
      </c>
      <c r="GW12" s="9" t="str">
        <f t="shared" si="6"/>
        <v/>
      </c>
      <c r="GX12" s="9" t="str">
        <f t="shared" si="6"/>
        <v/>
      </c>
      <c r="GY12" s="9" t="str">
        <f t="shared" si="6"/>
        <v/>
      </c>
      <c r="GZ12" s="9" t="str">
        <f t="shared" si="6"/>
        <v>"cl_BRO",</v>
      </c>
      <c r="HA12" s="9" t="str">
        <f t="shared" si="6"/>
        <v/>
      </c>
      <c r="HB12" s="9" t="str">
        <f t="shared" si="6"/>
        <v>"cl_WHI",</v>
      </c>
      <c r="HC12" s="9" t="str">
        <f t="shared" si="82"/>
        <v>["cl_BLA","cl_BRO","cl_WHI"]</v>
      </c>
      <c r="HE12" s="33"/>
      <c r="HF12" s="34" t="str">
        <f t="shared" si="83"/>
        <v>{couname:"Ecuador",year:"1860, 1900, 2009 ",region:"rgn_South America",Colors:["cl_BLA","cl_BRO","cl_WHI"],Items:["3Color","lets07","startE","LAROHI","year18","year19","year00","allhor","3Bands","Horizo","Circle","Animal","Bird","Plants","Weapon","HasSun","Unequa","Center","Wavess","Geogrh","Humans","Ships!","Waters","NO_BLU","NO_RED","NO_GRE","NO_YEL","BLRENO","001BLA","003BRO","myrBRO","southc","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links: "https://en.wikipedia.org/wiki/Flag_of_Ecuador"},</v>
      </c>
      <c r="HG12" s="35" t="str">
        <f t="shared" si="84"/>
        <v>{couname:"Ecuador",year:"1860, 1900, 2009 ",region:"rgn_South America",Colors:["cl_BLA","cl_BRO","cl_WHI"],Items:["3Color","lets07","startE","LAROHI","year18","year19","year00","allhor","3Bands","Horizo","Circle","Animal","Bird","Plants","Weapon","HasSun","Unequa","Center","Wavess","Geogrh","Humans","Ships!","Waters","NO_BLU","NO_RED","NO_GRE","NO_YEL","BLRENO","001BLA","003BRO","myrBRO","southc","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links: "https://en.wikipedia.org/wiki/Flag_of_Ecuador"},</v>
      </c>
      <c r="HH12" s="9" t="str">
        <f t="shared" si="85"/>
        <v>"\n\n • Yellow: The crops and the fertile soil.\n\n • Blue: The ocean and the clear skies\n\n • Red: The blood spilled by the heroes who died in the name of their countrymen's Fatherland and Freedom."</v>
      </c>
      <c r="HI12" s="9" t="str">
        <f t="shared" si="86"/>
        <v>"\n\n • Yellow: The crops and the fertile soil.\n\n • Blue: The ocean and the clear skies\n\n • Red: The blood spilled by the heroes who died in the name of their countrymen's Fatherland and Freedom."</v>
      </c>
      <c r="HJ12" s="9" t="str">
        <f t="shared" si="87"/>
        <v>"1860, 1900, 2009 "</v>
      </c>
      <c r="HL12" s="9" t="str">
        <f t="shared" si="88"/>
        <v>"https://en.wikipedia.org/wiki/Flag_of_Ecuador"</v>
      </c>
      <c r="HM12" s="34" t="str">
        <f t="shared" si="89"/>
        <v>{"couname":"Ecuador","year":"1860, 1900, 2009 ","region":"rgn_South America","Colors":["cl_BLA","cl_BRO","cl_WHI"],"Items":["3Color","lets07","startE","LAROHI","year18","year19","year00","allhor","3Bands","Horizo","Circle","Animal","Bird","Plants","Weapon","HasSun","Unequa","Center","Wavess","Geogrh","Humans","Ships!","Waters","NO_BLU","NO_RED","NO_GRE","NO_YEL","BLRENO","001BLA","003BRO","myrBRO","southc","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 "links": "https://en.wikipedia.org/wiki/Flag_of_Ecuador"},</v>
      </c>
      <c r="HN12" s="36" t="str">
        <f t="shared" si="90"/>
        <v>{"couname":"Ecuador","year":"1860, 1900, 2009 ","region":"rgn_South America","Colors":["cl_BLA","cl_BRO","cl_WHI"],"Items":["3Color","lets07","startE","LAROHI","year18","year19","year00","allhor","3Bands","Horizo","Circle","Animal","Bird","Plants","Weapon","HasSun","Unequa","Center","Wavess","Geogrh","Humans","Ships!","Waters","NO_BLU","NO_RED","NO_GRE","NO_YEL","BLRENO","001BLA","003BRO","myrBRO","southc","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 "links": "https://en.wikipedia.org/wiki/Flag_of_Ecuador"},</v>
      </c>
      <c r="HO12" s="37">
        <v>45576</v>
      </c>
      <c r="HP12" s="9" t="str" cm="1">
        <f t="array" ref="HP12">IF(_xlfn.TEXTJOIN(", ", TRUE, IF(ISNUMBER(SEARCH("BLA", BL12:BT12)), COLUMN(BL12:BT12) - COLUMN(BL12) + 1, ""))&lt;&gt;"","BLA","")</f>
        <v>BLA</v>
      </c>
      <c r="HQ12" s="9" t="str" cm="1">
        <f t="array" ref="HQ12">IF(_xlfn.TEXTJOIN(", ", TRUE, IF(ISNUMBER(SEARCH("BLU", BL12:BT12)), COLUMN(BL12:BT12) - COLUMN(BL12) + 1, ""))&lt;&gt;"","BLU","")</f>
        <v/>
      </c>
      <c r="HR12" s="9" t="str" cm="1">
        <f t="array" ref="HR12">IF(_xlfn.TEXTJOIN(", ", TRUE, IF(ISNUMBER(SEARCH("GRE", BL12:BT12)), COLUMN(BL12:BT12) - COLUMN(BL12) + 1, ""))&lt;&gt;"","GRE","")</f>
        <v/>
      </c>
      <c r="HS12" s="9" t="str" cm="1">
        <f t="array" ref="HS12">IF(_xlfn.TEXTJOIN(", ", TRUE, IF(ISNUMBER(SEARCH("RED", BL12:BT12)), COLUMN(BL12:BT12) - COLUMN(BL12) + 1, ""))&lt;&gt;"","RED","")</f>
        <v/>
      </c>
      <c r="HT12" s="9" t="str" cm="1">
        <f t="array" ref="HT12">IF(_xlfn.TEXTJOIN(", ", TRUE, IF(ISNUMBER(SEARCH("YEL", BL12:BT12)), COLUMN(BL12:BT12) - COLUMN(BL12) + 1, ""))&lt;&gt;"","YEL","")</f>
        <v/>
      </c>
      <c r="HU12" s="9" t="str" cm="1">
        <f t="array" ref="HU12">IF(_xlfn.TEXTJOIN(", ", TRUE, IF(ISNUMBER(SEARCH("ORA", BL12:BT12)), COLUMN(BL12:BT12) - COLUMN(BL12) + 1, ""))&lt;&gt;"","ORA","")</f>
        <v/>
      </c>
      <c r="HV12" s="9" t="str" cm="1">
        <f t="array" ref="HV12">IF(_xlfn.TEXTJOIN(", ", TRUE, IF(ISNUMBER(SEARCH("BRO", BL12:BT12)), COLUMN(BL12:BT12) - COLUMN(BL12) + 1, ""))&lt;&gt;"","BRO","")</f>
        <v>BRO</v>
      </c>
      <c r="HW12" s="9" t="str" cm="1">
        <f t="array" ref="HW12">IF(_xlfn.TEXTJOIN(", ", TRUE, IF(ISNUMBER(SEARCH("PUR", BL12:BT12)), COLUMN(BL12:BT12) - COLUMN(BL12) + 1, ""))&lt;&gt;"","PUR","")</f>
        <v/>
      </c>
      <c r="HX12" s="9" t="str" cm="1">
        <f t="array" ref="HX12">IF(_xlfn.TEXTJOIN(", ", TRUE, IF(ISNUMBER(SEARCH("WHI", BL12:BT12)), COLUMN(BL12:BT12) - COLUMN(BL12) + 1, ""))&lt;&gt;"","WHI","")</f>
        <v>WHI</v>
      </c>
      <c r="HY12" s="38"/>
      <c r="HZ12" s="38"/>
      <c r="IA12" s="28"/>
      <c r="IB12" s="28"/>
      <c r="IC12" s="39"/>
      <c r="ID12" s="39"/>
      <c r="IE12" s="39"/>
      <c r="IF12" s="39"/>
      <c r="IG12" s="39"/>
      <c r="IH12" s="39"/>
      <c r="II12" s="39"/>
      <c r="IJ12" s="39"/>
      <c r="IK12" s="39"/>
      <c r="IL12" s="9">
        <f t="shared" si="91"/>
        <v>0</v>
      </c>
      <c r="IM12" s="6">
        <f t="shared" si="92"/>
        <v>-3</v>
      </c>
      <c r="IN12" s="40" t="str">
        <f t="shared" si="93"/>
        <v>http://mkweb.bcgsc.ca/color-summarizer/?url=https://i.ibb.co/TbYwmWF/Ecuador-Flag.png&amp;precision=low&amp;num_clusters=3&amp;text=1</v>
      </c>
      <c r="IO12" s="9" t="str">
        <f t="shared" si="94"/>
        <v>"black"</v>
      </c>
      <c r="IP12" s="9" t="str">
        <f t="shared" si="95"/>
        <v/>
      </c>
      <c r="IQ12" s="9" t="str">
        <f t="shared" si="96"/>
        <v/>
      </c>
      <c r="IR12" s="9" t="str">
        <f t="shared" si="97"/>
        <v/>
      </c>
      <c r="IS12" s="9" t="str">
        <f t="shared" si="98"/>
        <v/>
      </c>
      <c r="IT12" s="9" t="str">
        <f t="shared" si="99"/>
        <v/>
      </c>
      <c r="IU12" s="9" t="str">
        <f t="shared" si="100"/>
        <v>"brown"</v>
      </c>
      <c r="IV12" s="9" t="str">
        <f t="shared" si="101"/>
        <v/>
      </c>
      <c r="IW12" s="9" t="str">
        <f t="shared" si="102"/>
        <v>"white"</v>
      </c>
      <c r="IX12" s="9" t="str">
        <f t="shared" si="103"/>
        <v>{"url":"http://mkweb.bcgsc.ca/color-summarizer/?url=https://i.ibb.co/TbYwmWF/Ecuador-Flag.png&amp;precision=low&amp;num_clusters=3&amp;text=1","name":"Ecuador"},</v>
      </c>
      <c r="IY12" s="9">
        <v>295</v>
      </c>
    </row>
    <row r="13" spans="1:259" s="9" customFormat="1" ht="38.4" customHeight="1" thickBot="1" x14ac:dyDescent="0.35">
      <c r="A13" s="78" t="s">
        <v>1298</v>
      </c>
      <c r="B13" s="1" t="e" vm="12">
        <v>#VALUE!</v>
      </c>
      <c r="C13" s="2">
        <v>1</v>
      </c>
      <c r="D13" s="3" t="s">
        <v>1299</v>
      </c>
      <c r="E13" s="4" t="s">
        <v>1300</v>
      </c>
      <c r="F13" s="5" t="s">
        <v>0</v>
      </c>
      <c r="G13" s="6">
        <f>COUNTIF($A$1:$A$8282,A13)</f>
        <v>1</v>
      </c>
      <c r="H13" s="7"/>
      <c r="I13" s="8" t="s">
        <v>1301</v>
      </c>
      <c r="J13" s="9" t="str">
        <f>""</f>
        <v/>
      </c>
      <c r="K13" s="10">
        <v>2840</v>
      </c>
      <c r="L13" s="11">
        <v>3519</v>
      </c>
      <c r="M13" s="11" t="s">
        <v>1302</v>
      </c>
      <c r="N13" s="12" t="s">
        <v>1</v>
      </c>
      <c r="O13" s="13" t="s">
        <v>970</v>
      </c>
      <c r="P13" s="14" t="s">
        <v>1303</v>
      </c>
      <c r="Q13" s="15">
        <v>2</v>
      </c>
      <c r="R13" s="16" t="s">
        <v>1</v>
      </c>
      <c r="S13" s="17">
        <v>0</v>
      </c>
      <c r="T13" s="18" t="s">
        <v>2</v>
      </c>
      <c r="U13" s="19" t="s">
        <v>3</v>
      </c>
      <c r="V13" s="19" t="s">
        <v>2</v>
      </c>
      <c r="W13" s="19" t="s">
        <v>2</v>
      </c>
      <c r="X13" s="19" t="s">
        <v>2</v>
      </c>
      <c r="Y13" s="19" t="s">
        <v>3</v>
      </c>
      <c r="Z13" s="19" t="s">
        <v>2</v>
      </c>
      <c r="AA13" s="19" t="s">
        <v>3</v>
      </c>
      <c r="AB13" s="19" t="s">
        <v>3</v>
      </c>
      <c r="AC13" s="19" t="s">
        <v>2</v>
      </c>
      <c r="AD13" s="19" t="s">
        <v>2</v>
      </c>
      <c r="AE13" s="19" t="s">
        <v>2</v>
      </c>
      <c r="AF13" s="20" t="s">
        <v>2</v>
      </c>
      <c r="AG13" s="20" t="s">
        <v>2</v>
      </c>
      <c r="AH13" s="20" t="s">
        <v>2</v>
      </c>
      <c r="AI13" s="20" t="s">
        <v>3</v>
      </c>
      <c r="AJ13" s="20" t="s">
        <v>2</v>
      </c>
      <c r="AK13" s="20" t="s">
        <v>2</v>
      </c>
      <c r="AL13" s="20" t="s">
        <v>3</v>
      </c>
      <c r="AM13" s="20" t="s">
        <v>3</v>
      </c>
      <c r="AN13" s="20" t="s">
        <v>2</v>
      </c>
      <c r="AO13" s="20" t="s">
        <v>2</v>
      </c>
      <c r="AP13" s="20" t="s">
        <v>3</v>
      </c>
      <c r="AQ13" s="20" t="s">
        <v>2</v>
      </c>
      <c r="AR13" s="20" t="s">
        <v>2</v>
      </c>
      <c r="AS13" s="20" t="s">
        <v>3</v>
      </c>
      <c r="AT13" s="21">
        <v>5</v>
      </c>
      <c r="AU13" s="20"/>
      <c r="AV13" s="20" t="str">
        <f>IF(LEFT(A13,1)="[",LEFT(A13,5)&amp;AU13&amp;A13,"")</f>
        <v/>
      </c>
      <c r="AW13" s="20" t="str">
        <f>C13&amp;A13</f>
        <v>1Falkland Islands</v>
      </c>
      <c r="AX13" s="22"/>
      <c r="AY13" s="22"/>
      <c r="AZ13" s="23" t="s">
        <v>6</v>
      </c>
      <c r="BA13" s="23"/>
      <c r="BB13" s="23"/>
      <c r="BC13" s="24"/>
      <c r="BD13" s="25" t="s">
        <v>168</v>
      </c>
      <c r="BE13" s="8"/>
      <c r="BF13" s="25" t="s">
        <v>5</v>
      </c>
      <c r="BG13" s="25" t="s">
        <v>6</v>
      </c>
      <c r="BH13" s="25" t="s">
        <v>4</v>
      </c>
      <c r="BI13" s="25"/>
      <c r="BJ13" s="25"/>
      <c r="BK13" s="8"/>
      <c r="BL13" s="25" t="s">
        <v>12</v>
      </c>
      <c r="BM13" s="25" t="s">
        <v>4</v>
      </c>
      <c r="BN13" s="25" t="s">
        <v>8</v>
      </c>
      <c r="BO13" s="25" t="s">
        <v>9</v>
      </c>
      <c r="BP13" s="25" t="s">
        <v>6</v>
      </c>
      <c r="BQ13" s="25" t="s">
        <v>8</v>
      </c>
      <c r="BR13" s="25" t="s">
        <v>8</v>
      </c>
      <c r="BS13" s="25" t="s">
        <v>8</v>
      </c>
      <c r="BT13" s="25" t="s">
        <v>5</v>
      </c>
      <c r="BU13" s="26"/>
      <c r="BV13" s="27"/>
      <c r="BW13" s="27">
        <v>0</v>
      </c>
      <c r="BX13" s="8"/>
      <c r="CB13" s="28"/>
      <c r="CC13" s="28"/>
      <c r="CD13" s="29">
        <v>0</v>
      </c>
      <c r="CE13" s="29">
        <v>0</v>
      </c>
      <c r="CF13" s="29" t="e">
        <v>#REF!</v>
      </c>
      <c r="CG13" s="30" cm="1">
        <f t="array" ref="CG13">SUMPRODUCT(--(LEN(TRIM(BL13:BT13))&gt;0))</f>
        <v>5</v>
      </c>
      <c r="CH13" s="20" t="str">
        <f t="shared" si="7"/>
        <v>n</v>
      </c>
      <c r="CI13" s="20" t="str">
        <f t="shared" si="8"/>
        <v>n</v>
      </c>
      <c r="CJ13" s="20" t="str">
        <f t="shared" si="9"/>
        <v>n</v>
      </c>
      <c r="CK13" s="20" t="str">
        <f t="shared" si="10"/>
        <v>y</v>
      </c>
      <c r="CL13" s="20" t="str">
        <f t="shared" si="11"/>
        <v>y</v>
      </c>
      <c r="CM13" s="20" t="str">
        <f t="shared" si="12"/>
        <v>n</v>
      </c>
      <c r="CN13" s="20" t="str">
        <f t="shared" si="13"/>
        <v>n</v>
      </c>
      <c r="CO13" s="20" t="str">
        <f t="shared" si="14"/>
        <v>n</v>
      </c>
      <c r="CP13" s="20" t="str">
        <f t="shared" si="15"/>
        <v>n</v>
      </c>
      <c r="CQ13" s="20" t="str">
        <f t="shared" si="16"/>
        <v>n</v>
      </c>
      <c r="CR13" s="20" t="str">
        <f t="shared" si="17"/>
        <v>n</v>
      </c>
      <c r="CS13" s="20" t="str">
        <f t="shared" si="18"/>
        <v>y</v>
      </c>
      <c r="CT13" s="31" t="str">
        <f t="shared" si="19"/>
        <v>"Falkland Islands"</v>
      </c>
      <c r="CU13" s="32" t="str">
        <f t="shared" si="20"/>
        <v>"rgn_South America"</v>
      </c>
      <c r="CV13" s="9" t="str">
        <f t="shared" si="21"/>
        <v>"https://upload.wikimedia.org/wikipedia/commons/thumb/8/83/Flag_of_the_Falkland_Islands.svg/383px-Flag_of_the_Falkland_Islands.svg.png"</v>
      </c>
      <c r="CW13" s="9" t="str">
        <f t="shared" si="0"/>
        <v/>
      </c>
      <c r="CX13" s="9" t="str">
        <f t="shared" si="0"/>
        <v/>
      </c>
      <c r="CY13" s="9" t="str">
        <f t="shared" si="0"/>
        <v/>
      </c>
      <c r="CZ13" s="9" t="str">
        <f t="shared" si="0"/>
        <v>"5+Colo",</v>
      </c>
      <c r="DA13" s="9" t="str">
        <f t="shared" si="22"/>
        <v>"words2",</v>
      </c>
      <c r="DB13" s="9" t="str">
        <f t="shared" si="23"/>
        <v/>
      </c>
      <c r="DC13" s="9" t="str">
        <f t="shared" si="24"/>
        <v>"exact2",</v>
      </c>
      <c r="DD13" s="9" t="str">
        <f t="shared" si="25"/>
        <v>"lets15",</v>
      </c>
      <c r="DE13" s="9" t="str">
        <f t="shared" si="26"/>
        <v>"startF",</v>
      </c>
      <c r="DF13" s="9" t="str">
        <f t="shared" si="27"/>
        <v/>
      </c>
      <c r="DG13" s="9" t="str">
        <f t="shared" si="28"/>
        <v/>
      </c>
      <c r="DH13" s="9" t="str">
        <f t="shared" si="29"/>
        <v/>
      </c>
      <c r="DI13" s="9" t="str">
        <f t="shared" si="30"/>
        <v/>
      </c>
      <c r="DJ13" s="9" t="str">
        <f t="shared" si="31"/>
        <v/>
      </c>
      <c r="DK13" s="9" t="str">
        <f t="shared" si="32"/>
        <v/>
      </c>
      <c r="DL13" s="9" t="str">
        <f t="shared" si="33"/>
        <v/>
      </c>
      <c r="DM13" s="9" t="str" cm="1">
        <f t="array" ref="DM13">IF(CG13=3,CHAR(34) &amp; _xlfn.TEXTJOIN("", TRUE, RIGHT(HP13:HX13, 2)) &amp; CHAR(34) &amp; ",", "")</f>
        <v/>
      </c>
      <c r="DN13" s="9" t="str">
        <f t="shared" si="34"/>
        <v/>
      </c>
      <c r="DO13" s="9" t="str">
        <f t="shared" si="35"/>
        <v>"year19",</v>
      </c>
      <c r="DP13" s="28" t="str">
        <f t="shared" si="36"/>
        <v/>
      </c>
      <c r="DQ13" s="28" t="str">
        <f t="shared" si="37"/>
        <v/>
      </c>
      <c r="DR13" s="28" t="str">
        <f t="shared" si="38"/>
        <v/>
      </c>
      <c r="DS13" s="28" t="str">
        <f t="shared" si="39"/>
        <v/>
      </c>
      <c r="DT13" s="28" t="str">
        <f t="shared" si="40"/>
        <v/>
      </c>
      <c r="DU13" s="28" t="str">
        <f t="shared" si="41"/>
        <v/>
      </c>
      <c r="DV13" s="9" t="str">
        <f t="shared" si="42"/>
        <v>"smallc",</v>
      </c>
      <c r="DW13" s="9" t="str">
        <f t="shared" si="1"/>
        <v>"NoBand",</v>
      </c>
      <c r="DX13" s="9" t="str">
        <f t="shared" si="1"/>
        <v/>
      </c>
      <c r="DY13" s="9" t="str">
        <f t="shared" si="1"/>
        <v/>
      </c>
      <c r="DZ13" s="9" t="str">
        <f t="shared" si="1"/>
        <v/>
      </c>
      <c r="EA13" s="9" t="str">
        <f t="shared" si="2"/>
        <v/>
      </c>
      <c r="EB13" s="9" t="str">
        <f t="shared" si="2"/>
        <v>"Crosse",</v>
      </c>
      <c r="EC13" s="9" t="str">
        <f t="shared" si="2"/>
        <v/>
      </c>
      <c r="ED13" s="9" t="str">
        <f t="shared" si="2"/>
        <v/>
      </c>
      <c r="EE13" s="9" t="str">
        <f t="shared" si="2"/>
        <v/>
      </c>
      <c r="EF13" s="9" t="str">
        <f t="shared" si="43"/>
        <v>"Animal",</v>
      </c>
      <c r="EG13" s="9" t="str">
        <f t="shared" si="3"/>
        <v/>
      </c>
      <c r="EH13" s="9" t="str">
        <f t="shared" si="3"/>
        <v>"Plants",</v>
      </c>
      <c r="EI13" s="9" t="str">
        <f t="shared" si="3"/>
        <v>"Texted",</v>
      </c>
      <c r="EJ13" s="9" t="str">
        <f t="shared" si="3"/>
        <v/>
      </c>
      <c r="EK13" s="9" t="str">
        <f t="shared" si="3"/>
        <v/>
      </c>
      <c r="EL13" s="9" t="str">
        <f t="shared" si="3"/>
        <v/>
      </c>
      <c r="EM13" s="9" t="str">
        <f t="shared" si="3"/>
        <v/>
      </c>
      <c r="EN13" s="9" t="str">
        <f t="shared" si="3"/>
        <v/>
      </c>
      <c r="EO13" s="9" t="str">
        <f t="shared" si="3"/>
        <v/>
      </c>
      <c r="EP13" s="9" t="str">
        <f t="shared" si="3"/>
        <v>"Canton",</v>
      </c>
      <c r="EQ13" s="9" t="str">
        <f t="shared" si="3"/>
        <v/>
      </c>
      <c r="ER13" s="9" t="str">
        <f t="shared" si="3"/>
        <v/>
      </c>
      <c r="ES13" s="9" t="str">
        <f t="shared" si="3"/>
        <v>"Wavess",</v>
      </c>
      <c r="ET13" s="9" t="str">
        <f t="shared" si="3"/>
        <v>"Geogrh",</v>
      </c>
      <c r="EU13" s="9" t="str">
        <f t="shared" si="3"/>
        <v/>
      </c>
      <c r="EV13" s="9" t="str">
        <f t="shared" si="3"/>
        <v/>
      </c>
      <c r="EW13" s="9" t="str">
        <f t="shared" si="4"/>
        <v>"Ships!",</v>
      </c>
      <c r="EX13" s="9" t="str">
        <f t="shared" si="4"/>
        <v/>
      </c>
      <c r="EY13" s="9" t="str">
        <f t="shared" si="4"/>
        <v/>
      </c>
      <c r="EZ13" s="9" t="str">
        <f t="shared" si="4"/>
        <v>"Waters",</v>
      </c>
      <c r="FA13" s="9" t="str">
        <f t="shared" si="44"/>
        <v>"staYEL",</v>
      </c>
      <c r="FB13" s="9" t="str">
        <f t="shared" si="45"/>
        <v/>
      </c>
      <c r="FC13" s="9" t="str">
        <f t="shared" si="46"/>
        <v/>
      </c>
      <c r="FD13" s="9" t="str">
        <f t="shared" si="47"/>
        <v/>
      </c>
      <c r="FE13" s="9" t="str">
        <f t="shared" si="48"/>
        <v/>
      </c>
      <c r="FF13" s="9" t="str">
        <f t="shared" si="49"/>
        <v/>
      </c>
      <c r="FG13" s="9" t="str">
        <f t="shared" si="50"/>
        <v/>
      </c>
      <c r="FH13" s="9" t="str">
        <f t="shared" si="51"/>
        <v>"NO_GRE",</v>
      </c>
      <c r="FI13" s="9" t="str">
        <f t="shared" si="52"/>
        <v/>
      </c>
      <c r="FJ13" s="9" t="str">
        <f t="shared" si="53"/>
        <v/>
      </c>
      <c r="FK13" s="9" t="str">
        <f t="shared" si="54"/>
        <v/>
      </c>
      <c r="FL13" s="9" t="str">
        <f t="shared" si="55"/>
        <v/>
      </c>
      <c r="FM13" s="9" t="str">
        <f t="shared" si="56"/>
        <v/>
      </c>
      <c r="FN13" s="9" t="str">
        <f t="shared" si="57"/>
        <v/>
      </c>
      <c r="FO13" s="9" t="str">
        <f t="shared" si="58"/>
        <v/>
      </c>
      <c r="FP13" s="9" t="str">
        <f t="shared" si="59"/>
        <v/>
      </c>
      <c r="FQ13" s="9" t="str">
        <f t="shared" si="60"/>
        <v>"001WHI",</v>
      </c>
      <c r="FR13" s="9" t="str">
        <f t="shared" si="61"/>
        <v>"002YEL",</v>
      </c>
      <c r="FS13" s="9" t="str">
        <f t="shared" si="62"/>
        <v>"003BLU",</v>
      </c>
      <c r="FT13" s="9" t="str">
        <f t="shared" si="63"/>
        <v>"myrEQ",</v>
      </c>
      <c r="FU13" s="9" t="str">
        <f t="shared" si="64"/>
        <v/>
      </c>
      <c r="FV13" s="9" t="str">
        <f t="shared" si="65"/>
        <v/>
      </c>
      <c r="FW13" s="9" t="str">
        <f t="shared" si="66"/>
        <v/>
      </c>
      <c r="FX13" s="9" t="str">
        <f t="shared" si="67"/>
        <v/>
      </c>
      <c r="FY13" s="9" t="str">
        <f t="shared" si="68"/>
        <v/>
      </c>
      <c r="FZ13" s="9" t="str">
        <f t="shared" si="69"/>
        <v/>
      </c>
      <c r="GA13" s="9" t="str">
        <f t="shared" si="70"/>
        <v/>
      </c>
      <c r="GB13" s="9" t="str">
        <f t="shared" si="71"/>
        <v/>
      </c>
      <c r="GC13" s="9" t="str">
        <f t="shared" si="72"/>
        <v/>
      </c>
      <c r="GD13" s="9" t="str">
        <f t="shared" si="73"/>
        <v/>
      </c>
      <c r="GE13" s="9" t="str">
        <f t="shared" si="74"/>
        <v/>
      </c>
      <c r="GF13" s="9" t="str">
        <f t="shared" si="104"/>
        <v/>
      </c>
      <c r="GG13" s="9" t="str">
        <f t="shared" si="75"/>
        <v/>
      </c>
      <c r="GH13" s="9" t="str">
        <f t="shared" si="76"/>
        <v/>
      </c>
      <c r="GI13" s="9" t="str">
        <f t="shared" si="77"/>
        <v/>
      </c>
      <c r="GJ13" s="9" t="str">
        <f t="shared" si="78"/>
        <v/>
      </c>
      <c r="GK13" s="9" t="str">
        <f t="shared" si="79"/>
        <v>"HasSta",</v>
      </c>
      <c r="GL13" s="9" t="str">
        <f t="shared" si="5"/>
        <v/>
      </c>
      <c r="GM13" s="9" t="str">
        <f t="shared" si="5"/>
        <v/>
      </c>
      <c r="GN13" s="9" t="str">
        <f t="shared" si="5"/>
        <v>"3+Star",</v>
      </c>
      <c r="GP13" s="9" t="str">
        <f t="shared" si="80"/>
        <v>""</v>
      </c>
      <c r="GS13" s="9" t="str">
        <f t="shared" si="81"/>
        <v>["5+Colo","words2","exact2","lets15","startF","year19","smallc","NoBand","Crosse","Animal","Plants","Texted","Canton","Wavess","Geogrh","Ships!","Waters","staYEL","NO_GRE","001WHI","002YEL","003BLU","myrEQ","HasSta","3+Star"]</v>
      </c>
      <c r="GT13" s="9" t="str">
        <f t="shared" si="6"/>
        <v>"cl_BLA",</v>
      </c>
      <c r="GU13" s="9" t="str">
        <f t="shared" si="6"/>
        <v>"cl_BLU",</v>
      </c>
      <c r="GV13" s="9" t="str">
        <f t="shared" si="6"/>
        <v/>
      </c>
      <c r="GW13" s="9" t="str">
        <f t="shared" si="6"/>
        <v>"cl_RED",</v>
      </c>
      <c r="GX13" s="9" t="str">
        <f t="shared" si="6"/>
        <v>"cl_YEL",</v>
      </c>
      <c r="GY13" s="9" t="str">
        <f t="shared" si="6"/>
        <v/>
      </c>
      <c r="GZ13" s="9" t="str">
        <f t="shared" si="6"/>
        <v/>
      </c>
      <c r="HA13" s="9" t="str">
        <f t="shared" si="6"/>
        <v/>
      </c>
      <c r="HB13" s="9" t="str">
        <f t="shared" si="6"/>
        <v>"cl_WHI",</v>
      </c>
      <c r="HC13" s="9" t="str">
        <f t="shared" si="82"/>
        <v>["cl_BLA","cl_BLU","cl_RED","cl_YEL","cl_WHI"]</v>
      </c>
      <c r="HE13" s="33"/>
      <c r="HF13" s="34" t="str">
        <f t="shared" si="83"/>
        <v>{couname:"Falkland Islands",year:"1999 ",region:"rgn_South America",Colors:["cl_BLA","cl_BLU","cl_RED","cl_YEL","cl_WHI"],Items:["5+Colo","words2","exact2","lets15","startF","year19","smallc","NoBand","Crosse","Animal","Plants","Texted","Canton","Wavess","Geogrh","Ships!","Waters","staYEL","NO_GRE","001WHI","002YEL","003BLU","myrEQ","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isnew:".", links: "https://en.wikipedia.org/wiki/Flag_of_the_Falkland_Islands"},</v>
      </c>
      <c r="HG13" s="35" t="str">
        <f t="shared" si="84"/>
        <v>{couname:"Falkland Islands",year:"1999 ",region:"rgn_South America",Colors:["cl_BLA","cl_BLU","cl_RED","cl_YEL","cl_WHI"],Items:["5+Colo","words2","exact2","lets15","startF","year19","smallc","NoBand","Crosse","Animal","Plants","Texted","Canton","Wavess","Geogrh","Ships!","Waters","staYEL","NO_GRE","001WHI","002YEL","003BLU","myrEQ","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links: "https://en.wikipedia.org/wiki/Flag_of_the_Falkland_Islands"},</v>
      </c>
      <c r="HH13" s="9" t="str">
        <f t="shared" si="85"/>
        <v>"\nThe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v>
      </c>
      <c r="HI13" s="9" t="str">
        <f t="shared" si="86"/>
        <v>"\nThe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v>
      </c>
      <c r="HJ13" s="9" t="str">
        <f t="shared" si="87"/>
        <v>"1999 "</v>
      </c>
      <c r="HL13" s="9" t="str">
        <f t="shared" si="88"/>
        <v>"https://en.wikipedia.org/wiki/Flag_of_the_Falkland_Islands"</v>
      </c>
      <c r="HM13" s="34" t="str">
        <f t="shared" si="89"/>
        <v>{"couname":"Falkland Islands","year":"1999 ","region":"rgn_South America","Colors":["cl_BLA","cl_BLU","cl_RED","cl_YEL","cl_WHI"],"Items":["5+Colo","words2","exact2","lets15","startF","year19","smallc","NoBand","Crosse","Animal","Plants","Texted","Canton","Wavess","Geogrh","Ships!","Waters","staYEL","NO_GRE","001WHI","002YEL","003BLU","myrEQ","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"isnew": ".", "links": "https://en.wikipedia.org/wiki/Flag_of_the_Falkland_Islands"},</v>
      </c>
      <c r="HN13" s="36" t="str">
        <f t="shared" si="90"/>
        <v>{"couname":"Falkland Islands","year":"1999 ","region":"rgn_South America","Colors":["cl_BLA","cl_BLU","cl_RED","cl_YEL","cl_WHI"],"Items":["5+Colo","words2","exact2","lets15","startF","year19","smallc","NoBand","Crosse","Animal","Plants","Texted","Canton","Wavess","Geogrh","Ships!","Waters","staYEL","NO_GRE","001WHI","002YEL","003BLU","myrEQ","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"isnew": ".", "links": "https://en.wikipedia.org/wiki/Flag_of_the_Falkland_Islands"},</v>
      </c>
      <c r="HO13" s="37">
        <v>45576</v>
      </c>
      <c r="HP13" s="9" t="str" cm="1">
        <f t="array" ref="HP13">IF(_xlfn.TEXTJOIN(", ", TRUE, IF(ISNUMBER(SEARCH("BLA", BL13:BT13)), COLUMN(BL13:BT13) - COLUMN(BL13) + 1, ""))&lt;&gt;"","BLA","")</f>
        <v>BLA</v>
      </c>
      <c r="HQ13" s="9" t="str" cm="1">
        <f t="array" ref="HQ13">IF(_xlfn.TEXTJOIN(", ", TRUE, IF(ISNUMBER(SEARCH("BLU", BL13:BT13)), COLUMN(BL13:BT13) - COLUMN(BL13) + 1, ""))&lt;&gt;"","BLU","")</f>
        <v>BLU</v>
      </c>
      <c r="HR13" s="9" t="str" cm="1">
        <f t="array" ref="HR13">IF(_xlfn.TEXTJOIN(", ", TRUE, IF(ISNUMBER(SEARCH("GRE", BL13:BT13)), COLUMN(BL13:BT13) - COLUMN(BL13) + 1, ""))&lt;&gt;"","GRE","")</f>
        <v/>
      </c>
      <c r="HS13" s="9" t="str" cm="1">
        <f t="array" ref="HS13">IF(_xlfn.TEXTJOIN(", ", TRUE, IF(ISNUMBER(SEARCH("RED", BL13:BT13)), COLUMN(BL13:BT13) - COLUMN(BL13) + 1, ""))&lt;&gt;"","RED","")</f>
        <v>RED</v>
      </c>
      <c r="HT13" s="9" t="str" cm="1">
        <f t="array" ref="HT13">IF(_xlfn.TEXTJOIN(", ", TRUE, IF(ISNUMBER(SEARCH("YEL", BL13:BT13)), COLUMN(BL13:BT13) - COLUMN(BL13) + 1, ""))&lt;&gt;"","YEL","")</f>
        <v>YEL</v>
      </c>
      <c r="HU13" s="9" t="str" cm="1">
        <f t="array" ref="HU13">IF(_xlfn.TEXTJOIN(", ", TRUE, IF(ISNUMBER(SEARCH("ORA", BL13:BT13)), COLUMN(BL13:BT13) - COLUMN(BL13) + 1, ""))&lt;&gt;"","ORA","")</f>
        <v/>
      </c>
      <c r="HV13" s="9" t="str" cm="1">
        <f t="array" ref="HV13">IF(_xlfn.TEXTJOIN(", ", TRUE, IF(ISNUMBER(SEARCH("BRO", BL13:BT13)), COLUMN(BL13:BT13) - COLUMN(BL13) + 1, ""))&lt;&gt;"","BRO","")</f>
        <v/>
      </c>
      <c r="HW13" s="9" t="str" cm="1">
        <f t="array" ref="HW13">IF(_xlfn.TEXTJOIN(", ", TRUE, IF(ISNUMBER(SEARCH("PUR", BL13:BT13)), COLUMN(BL13:BT13) - COLUMN(BL13) + 1, ""))&lt;&gt;"","PUR","")</f>
        <v/>
      </c>
      <c r="HX13" s="9" t="str" cm="1">
        <f t="array" ref="HX13">IF(_xlfn.TEXTJOIN(", ", TRUE, IF(ISNUMBER(SEARCH("WHI", BL13:BT13)), COLUMN(BL13:BT13) - COLUMN(BL13) + 1, ""))&lt;&gt;"","WHI","")</f>
        <v>WHI</v>
      </c>
      <c r="HY13" s="38"/>
      <c r="HZ13" s="38"/>
      <c r="IA13" s="28" t="s">
        <v>2</v>
      </c>
      <c r="IB13" s="28"/>
      <c r="IC13" s="39"/>
      <c r="ID13" s="39"/>
      <c r="IE13" s="39"/>
      <c r="IF13" s="39"/>
      <c r="IG13" s="39"/>
      <c r="IH13" s="39"/>
      <c r="II13" s="39"/>
      <c r="IJ13" s="39"/>
      <c r="IK13" s="39"/>
      <c r="IL13" s="9">
        <f t="shared" si="91"/>
        <v>0</v>
      </c>
      <c r="IM13" s="6">
        <f t="shared" si="92"/>
        <v>-5</v>
      </c>
      <c r="IN13" s="40" t="str">
        <f t="shared" si="93"/>
        <v>http://mkweb.bcgsc.ca/color-summarizer/?url=https://upload.wikimedia.org/wikipedia/commons/thumb/8/83/Flag_of_the_Falkland_Islands.svg/383px-Flag_of_the_Falkland_Islands.svg.png&amp;precision=low&amp;num_clusters=5&amp;text=1</v>
      </c>
      <c r="IO13" s="9" t="str">
        <f t="shared" si="94"/>
        <v>"black"</v>
      </c>
      <c r="IP13" s="9" t="str">
        <f t="shared" si="95"/>
        <v>"blue"</v>
      </c>
      <c r="IQ13" s="9" t="str">
        <f t="shared" si="96"/>
        <v/>
      </c>
      <c r="IR13" s="9" t="str">
        <f t="shared" si="97"/>
        <v>"red"</v>
      </c>
      <c r="IS13" s="9" t="str">
        <f t="shared" si="98"/>
        <v>"yellow"</v>
      </c>
      <c r="IT13" s="9" t="str">
        <f t="shared" si="99"/>
        <v/>
      </c>
      <c r="IU13" s="9" t="str">
        <f t="shared" si="100"/>
        <v/>
      </c>
      <c r="IV13" s="9" t="str">
        <f t="shared" si="101"/>
        <v/>
      </c>
      <c r="IW13" s="9" t="str">
        <f t="shared" si="102"/>
        <v>"white"</v>
      </c>
      <c r="IX13" s="9" t="str">
        <f t="shared" si="103"/>
        <v>{"url":"http://mkweb.bcgsc.ca/color-summarizer/?url=https://upload.wikimedia.org/wikipedia/commons/thumb/8/83/Flag_of_the_Falkland_Islands.svg/383px-Flag_of_the_Falkland_Islands.svg.png&amp;precision=low&amp;num_clusters=5&amp;text=1","name":"Falkland Islands"},</v>
      </c>
      <c r="IY13" s="9">
        <v>948</v>
      </c>
    </row>
    <row r="14" spans="1:259" s="9" customFormat="1" ht="38.4" customHeight="1" thickBot="1" x14ac:dyDescent="0.35">
      <c r="A14" s="78" t="s">
        <v>363</v>
      </c>
      <c r="B14" s="1" t="e" vm="13">
        <v>#VALUE!</v>
      </c>
      <c r="C14" s="2">
        <v>1</v>
      </c>
      <c r="D14" s="3" t="s">
        <v>364</v>
      </c>
      <c r="E14" s="4" t="s">
        <v>365</v>
      </c>
      <c r="F14" s="5" t="s">
        <v>0</v>
      </c>
      <c r="G14" s="6">
        <f>COUNTIF($A$1:$A$8292,A14)</f>
        <v>1</v>
      </c>
      <c r="H14" s="7"/>
      <c r="I14" s="8" t="s">
        <v>366</v>
      </c>
      <c r="J14" s="9" t="str">
        <f>""</f>
        <v/>
      </c>
      <c r="K14" s="10">
        <v>936000</v>
      </c>
      <c r="L14" s="11">
        <v>929470</v>
      </c>
      <c r="M14" s="11" t="s">
        <v>367</v>
      </c>
      <c r="N14" s="12" t="s">
        <v>169</v>
      </c>
      <c r="O14" s="13" t="s">
        <v>368</v>
      </c>
      <c r="P14" s="14" t="s">
        <v>369</v>
      </c>
      <c r="Q14" s="15">
        <v>1</v>
      </c>
      <c r="R14" s="16" t="s">
        <v>169</v>
      </c>
      <c r="S14" s="17">
        <v>0</v>
      </c>
      <c r="T14" s="18" t="s">
        <v>2</v>
      </c>
      <c r="U14" s="19" t="s">
        <v>3</v>
      </c>
      <c r="V14" s="19" t="s">
        <v>2</v>
      </c>
      <c r="W14" s="19" t="s">
        <v>2</v>
      </c>
      <c r="X14" s="19" t="s">
        <v>2</v>
      </c>
      <c r="Y14" s="19" t="s">
        <v>3</v>
      </c>
      <c r="Z14" s="19" t="s">
        <v>3</v>
      </c>
      <c r="AA14" s="19" t="s">
        <v>3</v>
      </c>
      <c r="AB14" s="19" t="s">
        <v>2</v>
      </c>
      <c r="AC14" s="19" t="s">
        <v>2</v>
      </c>
      <c r="AD14" s="19" t="s">
        <v>2</v>
      </c>
      <c r="AE14" s="19" t="s">
        <v>2</v>
      </c>
      <c r="AF14" s="20" t="s">
        <v>2</v>
      </c>
      <c r="AG14" s="20" t="s">
        <v>2</v>
      </c>
      <c r="AH14" s="20" t="s">
        <v>2</v>
      </c>
      <c r="AI14" s="20" t="s">
        <v>3</v>
      </c>
      <c r="AJ14" s="20" t="s">
        <v>2</v>
      </c>
      <c r="AK14" s="20" t="s">
        <v>2</v>
      </c>
      <c r="AL14" s="20" t="s">
        <v>2</v>
      </c>
      <c r="AM14" s="20" t="s">
        <v>2</v>
      </c>
      <c r="AN14" s="20" t="s">
        <v>2</v>
      </c>
      <c r="AO14" s="20" t="s">
        <v>2</v>
      </c>
      <c r="AP14" s="20" t="s">
        <v>2</v>
      </c>
      <c r="AQ14" s="20" t="s">
        <v>3</v>
      </c>
      <c r="AR14" s="20" t="s">
        <v>2</v>
      </c>
      <c r="AS14" s="20" t="s">
        <v>2</v>
      </c>
      <c r="AT14" s="21">
        <v>0</v>
      </c>
      <c r="AU14" s="20"/>
      <c r="AV14" s="20" t="str">
        <f>IF(LEFT(A14,1)="[",LEFT(A14,5)&amp;AU14&amp;A14,"")</f>
        <v/>
      </c>
      <c r="AW14" s="20" t="str">
        <f>C14&amp;H14&amp;A14</f>
        <v>1Fiji</v>
      </c>
      <c r="AX14" s="22"/>
      <c r="AY14" s="22"/>
      <c r="AZ14" s="23" t="s">
        <v>6</v>
      </c>
      <c r="BA14" s="23"/>
      <c r="BB14" s="23"/>
      <c r="BC14" s="24"/>
      <c r="BD14" s="25" t="s">
        <v>9</v>
      </c>
      <c r="BE14" s="8"/>
      <c r="BF14" s="25" t="s">
        <v>10</v>
      </c>
      <c r="BG14" s="25" t="s">
        <v>6</v>
      </c>
      <c r="BH14" s="25" t="s">
        <v>9</v>
      </c>
      <c r="BI14" s="25"/>
      <c r="BJ14" s="25"/>
      <c r="BK14" s="8"/>
      <c r="BL14" s="25" t="s">
        <v>12</v>
      </c>
      <c r="BM14" s="25" t="s">
        <v>4</v>
      </c>
      <c r="BN14" s="25" t="s">
        <v>10</v>
      </c>
      <c r="BO14" s="25" t="s">
        <v>9</v>
      </c>
      <c r="BP14" s="25" t="s">
        <v>6</v>
      </c>
      <c r="BQ14" s="25" t="s">
        <v>11</v>
      </c>
      <c r="BR14" s="25" t="s">
        <v>13</v>
      </c>
      <c r="BS14" s="25" t="s">
        <v>8</v>
      </c>
      <c r="BT14" s="25" t="s">
        <v>5</v>
      </c>
      <c r="BU14" s="26"/>
      <c r="BV14" s="27"/>
      <c r="BW14" s="27">
        <v>0</v>
      </c>
      <c r="BX14" s="8"/>
      <c r="CB14" s="28"/>
      <c r="CC14" s="28"/>
      <c r="CD14" s="29">
        <v>0</v>
      </c>
      <c r="CE14" s="29">
        <v>0</v>
      </c>
      <c r="CF14" s="29" t="e">
        <v>#REF!</v>
      </c>
      <c r="CG14" s="30" cm="1">
        <f t="array" ref="CG14">SUMPRODUCT(--(LEN(TRIM(BL14:BT14))&gt;0))</f>
        <v>8</v>
      </c>
      <c r="CH14" s="20" t="str">
        <f t="shared" si="7"/>
        <v>n</v>
      </c>
      <c r="CI14" s="20" t="str">
        <f t="shared" si="8"/>
        <v>n</v>
      </c>
      <c r="CJ14" s="20" t="str">
        <f t="shared" si="9"/>
        <v>n</v>
      </c>
      <c r="CK14" s="20" t="str">
        <f t="shared" si="10"/>
        <v>y</v>
      </c>
      <c r="CL14" s="20" t="str">
        <f t="shared" si="11"/>
        <v>y</v>
      </c>
      <c r="CM14" s="20" t="str">
        <f t="shared" si="12"/>
        <v>n</v>
      </c>
      <c r="CN14" s="20" t="str">
        <f t="shared" si="13"/>
        <v>n</v>
      </c>
      <c r="CO14" s="20" t="str">
        <f t="shared" si="14"/>
        <v>n</v>
      </c>
      <c r="CP14" s="20" t="str">
        <f t="shared" si="15"/>
        <v>y</v>
      </c>
      <c r="CQ14" s="20" t="str">
        <f t="shared" si="16"/>
        <v>n</v>
      </c>
      <c r="CR14" s="20" t="str">
        <f t="shared" si="17"/>
        <v>n</v>
      </c>
      <c r="CS14" s="20" t="str">
        <f t="shared" si="18"/>
        <v>n</v>
      </c>
      <c r="CT14" s="31" t="str">
        <f t="shared" si="19"/>
        <v>"Fiji"</v>
      </c>
      <c r="CU14" s="32" t="str">
        <f t="shared" si="20"/>
        <v>"rgn_Oceania"</v>
      </c>
      <c r="CV14" s="9" t="str">
        <f t="shared" si="21"/>
        <v>"https://i.ibb.co/WK7Cyyh/Fiji-Flag.png"</v>
      </c>
      <c r="CW14" s="9" t="str">
        <f t="shared" si="0"/>
        <v/>
      </c>
      <c r="CX14" s="9" t="str">
        <f t="shared" si="0"/>
        <v/>
      </c>
      <c r="CY14" s="9" t="str">
        <f t="shared" si="0"/>
        <v/>
      </c>
      <c r="CZ14" s="9" t="str">
        <f t="shared" si="0"/>
        <v>"5+Colo",</v>
      </c>
      <c r="DA14" s="9" t="str">
        <f t="shared" si="22"/>
        <v/>
      </c>
      <c r="DB14" s="9" t="str">
        <f t="shared" si="23"/>
        <v/>
      </c>
      <c r="DC14" s="9" t="str">
        <f t="shared" si="24"/>
        <v/>
      </c>
      <c r="DD14" s="9" t="str">
        <f t="shared" si="25"/>
        <v>"lets04",</v>
      </c>
      <c r="DE14" s="9" t="str">
        <f t="shared" si="26"/>
        <v>"startF",</v>
      </c>
      <c r="DF14" s="9" t="str">
        <f t="shared" si="27"/>
        <v/>
      </c>
      <c r="DG14" s="9" t="str">
        <f t="shared" si="28"/>
        <v/>
      </c>
      <c r="DH14" s="9" t="str">
        <f t="shared" si="29"/>
        <v/>
      </c>
      <c r="DI14" s="9" t="str">
        <f t="shared" si="30"/>
        <v/>
      </c>
      <c r="DJ14" s="9" t="str">
        <f t="shared" si="31"/>
        <v/>
      </c>
      <c r="DK14" s="9" t="str">
        <f t="shared" si="32"/>
        <v/>
      </c>
      <c r="DL14" s="9" t="str">
        <f t="shared" si="33"/>
        <v/>
      </c>
      <c r="DM14" s="9" t="str" cm="1">
        <f t="array" ref="DM14">IF(CG14=3,CHAR(34) &amp; _xlfn.TEXTJOIN("", TRUE, RIGHT(HP14:HX14, 2)) &amp; CHAR(34) &amp; ",", "")</f>
        <v/>
      </c>
      <c r="DN14" s="9" t="str">
        <f t="shared" si="34"/>
        <v/>
      </c>
      <c r="DO14" s="9" t="str">
        <f t="shared" si="35"/>
        <v>"year19",</v>
      </c>
      <c r="DP14" s="28" t="str">
        <f t="shared" si="36"/>
        <v/>
      </c>
      <c r="DQ14" s="28" t="str">
        <f t="shared" si="37"/>
        <v/>
      </c>
      <c r="DR14" s="28" t="str">
        <f t="shared" si="38"/>
        <v/>
      </c>
      <c r="DS14" s="28" t="str">
        <f t="shared" si="39"/>
        <v/>
      </c>
      <c r="DT14" s="28" t="str">
        <f t="shared" si="40"/>
        <v/>
      </c>
      <c r="DU14" s="28" t="str">
        <f t="shared" si="41"/>
        <v/>
      </c>
      <c r="DV14" s="9" t="str">
        <f t="shared" si="42"/>
        <v/>
      </c>
      <c r="DW14" s="9" t="str">
        <f t="shared" si="1"/>
        <v>"NoBand",</v>
      </c>
      <c r="DX14" s="9" t="str">
        <f t="shared" si="1"/>
        <v/>
      </c>
      <c r="DY14" s="9" t="str">
        <f t="shared" si="1"/>
        <v/>
      </c>
      <c r="DZ14" s="9" t="str">
        <f t="shared" si="1"/>
        <v/>
      </c>
      <c r="EA14" s="9" t="str">
        <f t="shared" si="2"/>
        <v/>
      </c>
      <c r="EB14" s="9" t="str">
        <f t="shared" si="2"/>
        <v>"Crosse",</v>
      </c>
      <c r="EC14" s="9" t="str">
        <f t="shared" si="2"/>
        <v/>
      </c>
      <c r="ED14" s="9" t="str">
        <f t="shared" si="2"/>
        <v/>
      </c>
      <c r="EE14" s="9" t="str">
        <f t="shared" si="2"/>
        <v/>
      </c>
      <c r="EF14" s="9" t="str">
        <f t="shared" si="43"/>
        <v>"Animal",</v>
      </c>
      <c r="EG14" s="9" t="str">
        <f t="shared" si="3"/>
        <v>"Bird",</v>
      </c>
      <c r="EH14" s="9" t="str">
        <f t="shared" si="3"/>
        <v>"Plants",</v>
      </c>
      <c r="EI14" s="9" t="str">
        <f t="shared" si="3"/>
        <v/>
      </c>
      <c r="EJ14" s="9" t="str">
        <f t="shared" si="3"/>
        <v/>
      </c>
      <c r="EK14" s="9" t="str">
        <f t="shared" si="3"/>
        <v/>
      </c>
      <c r="EL14" s="9" t="str">
        <f t="shared" si="3"/>
        <v/>
      </c>
      <c r="EM14" s="9" t="str">
        <f t="shared" si="3"/>
        <v/>
      </c>
      <c r="EN14" s="9" t="str">
        <f t="shared" si="3"/>
        <v/>
      </c>
      <c r="EO14" s="9" t="str">
        <f t="shared" si="3"/>
        <v/>
      </c>
      <c r="EP14" s="9" t="str">
        <f t="shared" si="3"/>
        <v>"Canton",</v>
      </c>
      <c r="EQ14" s="9" t="str">
        <f t="shared" si="3"/>
        <v/>
      </c>
      <c r="ER14" s="9" t="str">
        <f t="shared" si="3"/>
        <v/>
      </c>
      <c r="ES14" s="9" t="str">
        <f t="shared" si="3"/>
        <v/>
      </c>
      <c r="ET14" s="9" t="str">
        <f t="shared" si="3"/>
        <v/>
      </c>
      <c r="EU14" s="9" t="str">
        <f t="shared" si="3"/>
        <v/>
      </c>
      <c r="EV14" s="9" t="str">
        <f t="shared" si="3"/>
        <v/>
      </c>
      <c r="EW14" s="9" t="str">
        <f t="shared" si="4"/>
        <v/>
      </c>
      <c r="EX14" s="9" t="str">
        <f t="shared" si="4"/>
        <v>"Crowns",</v>
      </c>
      <c r="EY14" s="9" t="str">
        <f t="shared" si="4"/>
        <v/>
      </c>
      <c r="EZ14" s="9" t="str">
        <f t="shared" si="4"/>
        <v/>
      </c>
      <c r="FA14" s="9" t="str">
        <f t="shared" si="44"/>
        <v/>
      </c>
      <c r="FB14" s="9" t="str">
        <f t="shared" si="45"/>
        <v/>
      </c>
      <c r="FC14" s="9" t="str">
        <f t="shared" si="46"/>
        <v/>
      </c>
      <c r="FD14" s="9" t="str">
        <f t="shared" si="47"/>
        <v/>
      </c>
      <c r="FE14" s="9" t="str">
        <f t="shared" si="48"/>
        <v/>
      </c>
      <c r="FF14" s="9" t="str">
        <f t="shared" si="49"/>
        <v/>
      </c>
      <c r="FG14" s="9" t="str">
        <f t="shared" si="50"/>
        <v/>
      </c>
      <c r="FH14" s="9" t="str">
        <f t="shared" si="51"/>
        <v/>
      </c>
      <c r="FI14" s="9" t="str">
        <f t="shared" si="52"/>
        <v/>
      </c>
      <c r="FJ14" s="9" t="str">
        <f t="shared" si="53"/>
        <v/>
      </c>
      <c r="FK14" s="9" t="str">
        <f t="shared" si="54"/>
        <v/>
      </c>
      <c r="FL14" s="9" t="str">
        <f t="shared" si="55"/>
        <v/>
      </c>
      <c r="FM14" s="9" t="str">
        <f t="shared" si="56"/>
        <v/>
      </c>
      <c r="FN14" s="9" t="str">
        <f t="shared" si="57"/>
        <v/>
      </c>
      <c r="FO14" s="9" t="str">
        <f t="shared" si="58"/>
        <v/>
      </c>
      <c r="FP14" s="9" t="str">
        <f t="shared" si="59"/>
        <v/>
      </c>
      <c r="FQ14" s="9" t="str">
        <f t="shared" si="60"/>
        <v>"001GRE",</v>
      </c>
      <c r="FR14" s="9" t="str">
        <f t="shared" si="61"/>
        <v>"002YEL",</v>
      </c>
      <c r="FS14" s="9" t="str">
        <f t="shared" si="62"/>
        <v>"003RED",</v>
      </c>
      <c r="FT14" s="9" t="str">
        <f t="shared" si="63"/>
        <v>"myrRED",</v>
      </c>
      <c r="FU14" s="9" t="str">
        <f t="shared" si="64"/>
        <v/>
      </c>
      <c r="FV14" s="9" t="str">
        <f t="shared" si="65"/>
        <v/>
      </c>
      <c r="FW14" s="9" t="str">
        <f t="shared" si="66"/>
        <v/>
      </c>
      <c r="FX14" s="9" t="str">
        <f t="shared" si="67"/>
        <v/>
      </c>
      <c r="FY14" s="9" t="str">
        <f t="shared" si="68"/>
        <v/>
      </c>
      <c r="FZ14" s="9" t="str">
        <f t="shared" si="69"/>
        <v/>
      </c>
      <c r="GA14" s="9" t="str">
        <f t="shared" si="70"/>
        <v/>
      </c>
      <c r="GB14" s="9" t="str">
        <f t="shared" si="71"/>
        <v/>
      </c>
      <c r="GC14" s="9" t="str">
        <f t="shared" si="72"/>
        <v/>
      </c>
      <c r="GD14" s="9" t="str">
        <f t="shared" si="73"/>
        <v/>
      </c>
      <c r="GE14" s="9" t="str">
        <f t="shared" si="74"/>
        <v/>
      </c>
      <c r="GF14" s="9" t="str">
        <f t="shared" si="104"/>
        <v/>
      </c>
      <c r="GG14" s="9" t="str">
        <f t="shared" si="75"/>
        <v/>
      </c>
      <c r="GH14" s="9" t="str">
        <f t="shared" si="76"/>
        <v/>
      </c>
      <c r="GI14" s="9" t="str">
        <f t="shared" si="77"/>
        <v/>
      </c>
      <c r="GJ14" s="9" t="str">
        <f t="shared" si="78"/>
        <v>"NoStar",</v>
      </c>
      <c r="GK14" s="9" t="str">
        <f t="shared" si="79"/>
        <v/>
      </c>
      <c r="GL14" s="9" t="str">
        <f t="shared" si="5"/>
        <v/>
      </c>
      <c r="GM14" s="9" t="str">
        <f t="shared" si="5"/>
        <v/>
      </c>
      <c r="GN14" s="9" t="str">
        <f t="shared" si="5"/>
        <v/>
      </c>
      <c r="GP14" s="9" t="str">
        <f t="shared" si="80"/>
        <v>""</v>
      </c>
      <c r="GS14" s="9" t="str">
        <f t="shared" si="81"/>
        <v>["5+Colo","lets04","startF","year19","NoBand","Crosse","Animal","Bird","Plants","Canton","Crowns","001GRE","002YEL","003RED","myrRED","NoStar"]</v>
      </c>
      <c r="GT14" s="9" t="str">
        <f t="shared" si="6"/>
        <v>"cl_BLA",</v>
      </c>
      <c r="GU14" s="9" t="str">
        <f t="shared" si="6"/>
        <v>"cl_BLU",</v>
      </c>
      <c r="GV14" s="9" t="str">
        <f t="shared" si="6"/>
        <v>"cl_GRE",</v>
      </c>
      <c r="GW14" s="9" t="str">
        <f t="shared" si="6"/>
        <v>"cl_RED",</v>
      </c>
      <c r="GX14" s="9" t="str">
        <f t="shared" si="6"/>
        <v>"cl_YEL",</v>
      </c>
      <c r="GY14" s="9" t="str">
        <f t="shared" si="6"/>
        <v>"cl_ORA",</v>
      </c>
      <c r="GZ14" s="9" t="str">
        <f t="shared" si="6"/>
        <v>"cl_BRO",</v>
      </c>
      <c r="HA14" s="9" t="str">
        <f t="shared" si="6"/>
        <v/>
      </c>
      <c r="HB14" s="9" t="str">
        <f t="shared" si="6"/>
        <v>"cl_WHI",</v>
      </c>
      <c r="HC14" s="9" t="str">
        <f t="shared" si="82"/>
        <v>["cl_BLA","cl_BLU","cl_GRE","cl_RED","cl_YEL","cl_ORA","cl_BRO","cl_WHI"]</v>
      </c>
      <c r="HE14" s="33"/>
      <c r="HF14" s="34" t="str">
        <f t="shared" si="83"/>
        <v>{couname:"Fiji",year:"1970 ",region:"rgn_Oceania",Colors:["cl_BLA","cl_BLU","cl_GRE","cl_RED","cl_YEL","cl_ORA","cl_BRO","cl_WHI"],Items:["5+Colo","lets04","startF","year19","NoBand","Crosse","Animal","Bird","Plants","Canton","Crowns","001GRE","002YEL","003RED","myrRED","NoStar"],Flag:"https://i.ibb.co/WK7Cyyh/Fiji-Flag.png",HDFlag:"https://upload.wikimedia.org/wikipedia/commons/thumb/b/ba/Flag_of_Fiji.svg/2560px-Flag_of_Fiji.svg.png",type:"", describe: "\nThe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 isnew:".", links: "https://en.wikipedia.org/wiki/Flag_of_Fiji"},</v>
      </c>
      <c r="HG14" s="35" t="str">
        <f t="shared" si="84"/>
        <v>{couname:"Fiji",year:"1970 ",region:"rgn_Oceania",Colors:["cl_BLA","cl_BLU","cl_GRE","cl_RED","cl_YEL","cl_ORA","cl_BRO","cl_WHI"],Items:["5+Colo","lets04","startF","year19","NoBand","Crosse","Animal","Bird","Plants","Canton","Crowns","001GRE","002YEL","003RED","myrRED","NoStar"],Flag:"https://i.ibb.co/WK7Cyyh/Fiji-Flag.png",HDFlag:"https://upload.wikimedia.org/wikipedia/commons/thumb/b/ba/Flag_of_Fiji.svg/2560px-Flag_of_Fiji.svg.png",type:"", describe: "\nThe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 links: "https://en.wikipedia.org/wiki/Flag_of_Fiji"},</v>
      </c>
      <c r="HH14" s="9" t="str">
        <f t="shared" si="85"/>
        <v>"\nThe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v>
      </c>
      <c r="HI14" s="9" t="str">
        <f t="shared" si="86"/>
        <v>"\nThe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v>
      </c>
      <c r="HJ14" s="9" t="str">
        <f t="shared" si="87"/>
        <v>"1970 "</v>
      </c>
      <c r="HL14" s="9" t="str">
        <f t="shared" si="88"/>
        <v>"https://en.wikipedia.org/wiki/Flag_of_Fiji"</v>
      </c>
      <c r="HM14" s="34" t="str">
        <f t="shared" si="89"/>
        <v>{"couname":"Fiji","year":"1970 ","region":"rgn_Oceania","Colors":["cl_BLA","cl_BLU","cl_GRE","cl_RED","cl_YEL","cl_ORA","cl_BRO","cl_WHI"],"Items":["5+Colo","lets04","startF","year19","NoBand","Crosse","Animal","Bird","Plants","Canton","Crowns","001GRE","002YEL","003RED","myrRED","NoStar"],"Flag":"https://i.ibb.co/WK7Cyyh/Fiji-Flag.png","HDFlag":"https://upload.wikimedia.org/wikipedia/commons/thumb/b/ba/Flag_of_Fiji.svg/2560px-Flag_of_Fiji.svg.png","type":"", "describe": "\nThe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 "isnew": ".", "links": "https://en.wikipedia.org/wiki/Flag_of_Fiji"},</v>
      </c>
      <c r="HN14" s="36" t="str">
        <f t="shared" si="90"/>
        <v>{"couname":"Fiji","year":"1970 ","region":"rgn_Oceania","Colors":["cl_BLA","cl_BLU","cl_GRE","cl_RED","cl_YEL","cl_ORA","cl_BRO","cl_WHI"],"Items":["5+Colo","lets04","startF","year19","NoBand","Crosse","Animal","Bird","Plants","Canton","Crowns","001GRE","002YEL","003RED","myrRED","NoStar"],"Flag":"https://i.ibb.co/WK7Cyyh/Fiji-Flag.png","HDFlag":"https://upload.wikimedia.org/wikipedia/commons/thumb/b/ba/Flag_of_Fiji.svg/2560px-Flag_of_Fiji.svg.png","type":"", "describe": "\nThe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 "isnew": ".", "links": "https://en.wikipedia.org/wiki/Flag_of_Fiji"},</v>
      </c>
      <c r="HO14" s="37">
        <v>45576</v>
      </c>
      <c r="HP14" s="9" t="str" cm="1">
        <f t="array" ref="HP14">IF(_xlfn.TEXTJOIN(", ", TRUE, IF(ISNUMBER(SEARCH("BLA", BL14:BT14)), COLUMN(BL14:BT14) - COLUMN(BL14) + 1, ""))&lt;&gt;"","BLA","")</f>
        <v>BLA</v>
      </c>
      <c r="HQ14" s="9" t="str" cm="1">
        <f t="array" ref="HQ14">IF(_xlfn.TEXTJOIN(", ", TRUE, IF(ISNUMBER(SEARCH("BLU", BL14:BT14)), COLUMN(BL14:BT14) - COLUMN(BL14) + 1, ""))&lt;&gt;"","BLU","")</f>
        <v>BLU</v>
      </c>
      <c r="HR14" s="9" t="str" cm="1">
        <f t="array" ref="HR14">IF(_xlfn.TEXTJOIN(", ", TRUE, IF(ISNUMBER(SEARCH("GRE", BL14:BT14)), COLUMN(BL14:BT14) - COLUMN(BL14) + 1, ""))&lt;&gt;"","GRE","")</f>
        <v>GRE</v>
      </c>
      <c r="HS14" s="9" t="str" cm="1">
        <f t="array" ref="HS14">IF(_xlfn.TEXTJOIN(", ", TRUE, IF(ISNUMBER(SEARCH("RED", BL14:BT14)), COLUMN(BL14:BT14) - COLUMN(BL14) + 1, ""))&lt;&gt;"","RED","")</f>
        <v>RED</v>
      </c>
      <c r="HT14" s="9" t="str" cm="1">
        <f t="array" ref="HT14">IF(_xlfn.TEXTJOIN(", ", TRUE, IF(ISNUMBER(SEARCH("YEL", BL14:BT14)), COLUMN(BL14:BT14) - COLUMN(BL14) + 1, ""))&lt;&gt;"","YEL","")</f>
        <v>YEL</v>
      </c>
      <c r="HU14" s="9" t="str" cm="1">
        <f t="array" ref="HU14">IF(_xlfn.TEXTJOIN(", ", TRUE, IF(ISNUMBER(SEARCH("ORA", BL14:BT14)), COLUMN(BL14:BT14) - COLUMN(BL14) + 1, ""))&lt;&gt;"","ORA","")</f>
        <v>ORA</v>
      </c>
      <c r="HV14" s="9" t="str" cm="1">
        <f t="array" ref="HV14">IF(_xlfn.TEXTJOIN(", ", TRUE, IF(ISNUMBER(SEARCH("BRO", BL14:BT14)), COLUMN(BL14:BT14) - COLUMN(BL14) + 1, ""))&lt;&gt;"","BRO","")</f>
        <v>BRO</v>
      </c>
      <c r="HW14" s="9" t="str" cm="1">
        <f t="array" ref="HW14">IF(_xlfn.TEXTJOIN(", ", TRUE, IF(ISNUMBER(SEARCH("PUR", BL14:BT14)), COLUMN(BL14:BT14) - COLUMN(BL14) + 1, ""))&lt;&gt;"","PUR","")</f>
        <v/>
      </c>
      <c r="HX14" s="9" t="str" cm="1">
        <f t="array" ref="HX14">IF(_xlfn.TEXTJOIN(", ", TRUE, IF(ISNUMBER(SEARCH("WHI", BL14:BT14)), COLUMN(BL14:BT14) - COLUMN(BL14) + 1, ""))&lt;&gt;"","WHI","")</f>
        <v>WHI</v>
      </c>
      <c r="HY14" s="38"/>
      <c r="HZ14" s="38"/>
      <c r="IA14" s="28"/>
      <c r="IB14" s="28"/>
      <c r="IC14" s="39"/>
      <c r="ID14" s="39"/>
      <c r="IE14" s="39"/>
      <c r="IF14" s="39"/>
      <c r="IG14" s="39"/>
      <c r="IH14" s="39"/>
      <c r="II14" s="39"/>
      <c r="IJ14" s="39"/>
      <c r="IK14" s="39"/>
      <c r="IL14" s="9">
        <f t="shared" si="91"/>
        <v>0</v>
      </c>
      <c r="IM14" s="6">
        <f t="shared" si="92"/>
        <v>-8</v>
      </c>
      <c r="IN14" s="40" t="str">
        <f t="shared" si="93"/>
        <v>http://mkweb.bcgsc.ca/color-summarizer/?url=https://i.ibb.co/WK7Cyyh/Fiji-Flag.png&amp;precision=low&amp;num_clusters=8&amp;text=1</v>
      </c>
      <c r="IO14" s="9" t="str">
        <f t="shared" si="94"/>
        <v>"black"</v>
      </c>
      <c r="IP14" s="9" t="str">
        <f t="shared" si="95"/>
        <v>"blue"</v>
      </c>
      <c r="IQ14" s="9" t="str">
        <f t="shared" si="96"/>
        <v>"green"</v>
      </c>
      <c r="IR14" s="9" t="str">
        <f t="shared" si="97"/>
        <v>"red"</v>
      </c>
      <c r="IS14" s="9" t="str">
        <f t="shared" si="98"/>
        <v>"yellow"</v>
      </c>
      <c r="IT14" s="9" t="str">
        <f t="shared" si="99"/>
        <v>"orange"</v>
      </c>
      <c r="IU14" s="9" t="str">
        <f t="shared" si="100"/>
        <v>"brown"</v>
      </c>
      <c r="IV14" s="9" t="str">
        <f t="shared" si="101"/>
        <v/>
      </c>
      <c r="IW14" s="9" t="str">
        <f t="shared" si="102"/>
        <v>"white"</v>
      </c>
      <c r="IX14" s="9" t="str">
        <f t="shared" si="103"/>
        <v>{"url":"http://mkweb.bcgsc.ca/color-summarizer/?url=https://i.ibb.co/WK7Cyyh/Fiji-Flag.png&amp;precision=low&amp;num_clusters=8&amp;text=1","name":"Fiji"},</v>
      </c>
      <c r="IY14" s="9">
        <v>944</v>
      </c>
    </row>
    <row r="15" spans="1:259" s="9" customFormat="1" ht="38.4" customHeight="1" thickBot="1" x14ac:dyDescent="0.35">
      <c r="A15" s="78" t="s">
        <v>1309</v>
      </c>
      <c r="B15" s="1" t="e" vm="14">
        <v>#VALUE!</v>
      </c>
      <c r="C15" s="2">
        <v>1</v>
      </c>
      <c r="D15" s="3" t="s">
        <v>1310</v>
      </c>
      <c r="E15" s="4" t="s">
        <v>1311</v>
      </c>
      <c r="F15" s="5" t="s">
        <v>0</v>
      </c>
      <c r="G15" s="6">
        <f>COUNTIF($A$1:$A$8282,A15)</f>
        <v>1</v>
      </c>
      <c r="H15" s="7"/>
      <c r="I15" s="8" t="s">
        <v>1312</v>
      </c>
      <c r="J15" s="9" t="str">
        <f>""</f>
        <v/>
      </c>
      <c r="K15" s="10">
        <v>294071</v>
      </c>
      <c r="L15" s="11">
        <v>10000</v>
      </c>
      <c r="M15" s="11" t="s">
        <v>1313</v>
      </c>
      <c r="N15" s="12" t="s">
        <v>1</v>
      </c>
      <c r="O15" s="13" t="s">
        <v>521</v>
      </c>
      <c r="P15" s="14" t="s">
        <v>1314</v>
      </c>
      <c r="Q15" s="15">
        <v>2</v>
      </c>
      <c r="R15" s="16" t="s">
        <v>1</v>
      </c>
      <c r="S15" s="17">
        <v>2</v>
      </c>
      <c r="T15" s="18" t="s">
        <v>3</v>
      </c>
      <c r="U15" s="19" t="s">
        <v>2</v>
      </c>
      <c r="V15" s="19" t="s">
        <v>2</v>
      </c>
      <c r="W15" s="19" t="s">
        <v>2</v>
      </c>
      <c r="X15" s="19" t="s">
        <v>2</v>
      </c>
      <c r="Y15" s="19" t="s">
        <v>2</v>
      </c>
      <c r="Z15" s="19" t="s">
        <v>2</v>
      </c>
      <c r="AA15" s="19" t="s">
        <v>2</v>
      </c>
      <c r="AB15" s="19" t="s">
        <v>2</v>
      </c>
      <c r="AC15" s="19" t="s">
        <v>2</v>
      </c>
      <c r="AD15" s="19" t="s">
        <v>2</v>
      </c>
      <c r="AE15" s="19" t="s">
        <v>2</v>
      </c>
      <c r="AF15" s="20" t="s">
        <v>2</v>
      </c>
      <c r="AG15" s="20" t="s">
        <v>2</v>
      </c>
      <c r="AH15" s="20" t="s">
        <v>3</v>
      </c>
      <c r="AI15" s="20" t="s">
        <v>2</v>
      </c>
      <c r="AJ15" s="20" t="s">
        <v>2</v>
      </c>
      <c r="AK15" s="20" t="s">
        <v>2</v>
      </c>
      <c r="AL15" s="20" t="s">
        <v>2</v>
      </c>
      <c r="AM15" s="20" t="s">
        <v>2</v>
      </c>
      <c r="AN15" s="20" t="s">
        <v>2</v>
      </c>
      <c r="AO15" s="20" t="s">
        <v>2</v>
      </c>
      <c r="AP15" s="20" t="s">
        <v>2</v>
      </c>
      <c r="AQ15" s="20" t="s">
        <v>2</v>
      </c>
      <c r="AR15" s="20" t="s">
        <v>2</v>
      </c>
      <c r="AS15" s="20" t="s">
        <v>2</v>
      </c>
      <c r="AT15" s="21">
        <v>1</v>
      </c>
      <c r="AU15" s="20"/>
      <c r="AV15" s="20" t="str">
        <f>IF(LEFT(A15,1)="[",LEFT(A15,5)&amp;AU15&amp;A15,"")</f>
        <v/>
      </c>
      <c r="AW15" s="20" t="str">
        <f>C15&amp;A15</f>
        <v>1French Guiana</v>
      </c>
      <c r="AX15" s="22"/>
      <c r="AY15" s="22"/>
      <c r="AZ15" s="23"/>
      <c r="BA15" s="23"/>
      <c r="BB15" s="23"/>
      <c r="BC15" s="24"/>
      <c r="BD15" s="25" t="s">
        <v>168</v>
      </c>
      <c r="BE15" s="8"/>
      <c r="BF15" s="25" t="s">
        <v>12</v>
      </c>
      <c r="BG15" s="25"/>
      <c r="BH15" s="25" t="s">
        <v>9</v>
      </c>
      <c r="BI15" s="25"/>
      <c r="BJ15" s="25"/>
      <c r="BK15" s="8"/>
      <c r="BL15" s="25" t="s">
        <v>12</v>
      </c>
      <c r="BM15" s="25" t="s">
        <v>9</v>
      </c>
      <c r="BN15" s="25" t="s">
        <v>6</v>
      </c>
      <c r="BO15" s="25"/>
      <c r="BP15" s="25"/>
      <c r="BQ15" s="25"/>
      <c r="BR15" s="25"/>
      <c r="BS15" s="25"/>
      <c r="BT15" s="25"/>
      <c r="BU15" s="26"/>
      <c r="BV15" s="27"/>
      <c r="BW15" s="27">
        <v>0</v>
      </c>
      <c r="BX15" s="8"/>
      <c r="CB15" s="28"/>
      <c r="CC15" s="28"/>
      <c r="CD15" s="29">
        <v>0</v>
      </c>
      <c r="CE15" s="29">
        <v>0</v>
      </c>
      <c r="CF15" s="29" t="e">
        <v>#REF!</v>
      </c>
      <c r="CG15" s="30" cm="1">
        <f t="array" ref="CG15">SUMPRODUCT(--(LEN(TRIM(BL15:BT15))&gt;0))</f>
        <v>3</v>
      </c>
      <c r="CH15" s="20" t="str">
        <f t="shared" si="7"/>
        <v>n</v>
      </c>
      <c r="CI15" s="20" t="str">
        <f t="shared" si="8"/>
        <v>y</v>
      </c>
      <c r="CJ15" s="20" t="str">
        <f t="shared" si="9"/>
        <v>n</v>
      </c>
      <c r="CK15" s="20" t="str">
        <f t="shared" si="10"/>
        <v>n</v>
      </c>
      <c r="CL15" s="20" t="str">
        <f t="shared" si="11"/>
        <v>n</v>
      </c>
      <c r="CM15" s="20" t="str">
        <f t="shared" si="12"/>
        <v>y</v>
      </c>
      <c r="CN15" s="20" t="str">
        <f t="shared" si="13"/>
        <v>n</v>
      </c>
      <c r="CO15" s="20" t="str">
        <f t="shared" si="14"/>
        <v>n</v>
      </c>
      <c r="CP15" s="20" t="str">
        <f t="shared" si="15"/>
        <v>n</v>
      </c>
      <c r="CQ15" s="20" t="str">
        <f t="shared" si="16"/>
        <v>y</v>
      </c>
      <c r="CR15" s="20" t="str">
        <f t="shared" si="17"/>
        <v>n</v>
      </c>
      <c r="CS15" s="20" t="str">
        <f t="shared" si="18"/>
        <v>n</v>
      </c>
      <c r="CT15" s="31" t="str">
        <f t="shared" si="19"/>
        <v>"French Guiana"</v>
      </c>
      <c r="CU15" s="32" t="str">
        <f t="shared" si="20"/>
        <v>"rgn_South America"</v>
      </c>
      <c r="CV15" s="9" t="str">
        <f t="shared" si="21"/>
        <v>"https://upload.wikimedia.org/wikipedia/commons/thumb/2/29/Flag_of_French_Guiana.svg/375px-Flag_of_French_Guiana.svg.png"</v>
      </c>
      <c r="CW15" s="9" t="str">
        <f t="shared" si="0"/>
        <v/>
      </c>
      <c r="CX15" s="9" t="str">
        <f t="shared" si="0"/>
        <v>"3Color",</v>
      </c>
      <c r="CY15" s="9" t="str">
        <f t="shared" si="0"/>
        <v/>
      </c>
      <c r="CZ15" s="9" t="str">
        <f t="shared" si="0"/>
        <v/>
      </c>
      <c r="DA15" s="9" t="str">
        <f t="shared" si="22"/>
        <v>"words2",</v>
      </c>
      <c r="DB15" s="9" t="str">
        <f t="shared" si="23"/>
        <v/>
      </c>
      <c r="DC15" s="9" t="str">
        <f t="shared" si="24"/>
        <v>"exact2",</v>
      </c>
      <c r="DD15" s="9" t="str">
        <f t="shared" si="25"/>
        <v>"lets12",</v>
      </c>
      <c r="DE15" s="9" t="str">
        <f t="shared" si="26"/>
        <v>"startF",</v>
      </c>
      <c r="DF15" s="9" t="str">
        <f t="shared" si="27"/>
        <v/>
      </c>
      <c r="DG15" s="9" t="str">
        <f t="shared" si="28"/>
        <v/>
      </c>
      <c r="DH15" s="9" t="str">
        <f t="shared" si="29"/>
        <v/>
      </c>
      <c r="DI15" s="9" t="str">
        <f t="shared" si="30"/>
        <v/>
      </c>
      <c r="DJ15" s="9" t="str">
        <f t="shared" si="31"/>
        <v/>
      </c>
      <c r="DK15" s="9" t="str">
        <f t="shared" si="32"/>
        <v/>
      </c>
      <c r="DL15" s="9" t="str">
        <f t="shared" si="33"/>
        <v/>
      </c>
      <c r="DM15" s="9" t="str" cm="1">
        <f t="array" ref="DM15">IF(CG15=3,CHAR(34) &amp; _xlfn.TEXTJOIN("", TRUE, RIGHT(HP15:HX15, 2)) &amp; CHAR(34) &amp; ",", "")</f>
        <v>"LAEDEL",</v>
      </c>
      <c r="DN15" s="9" t="str">
        <f t="shared" si="34"/>
        <v/>
      </c>
      <c r="DO15" s="9" t="str">
        <f t="shared" si="35"/>
        <v/>
      </c>
      <c r="DP15" s="28" t="str">
        <f t="shared" si="36"/>
        <v>"year00",</v>
      </c>
      <c r="DQ15" s="28" t="str">
        <f t="shared" si="37"/>
        <v/>
      </c>
      <c r="DR15" s="28" t="str">
        <f t="shared" si="38"/>
        <v/>
      </c>
      <c r="DS15" s="28" t="str">
        <f t="shared" si="39"/>
        <v/>
      </c>
      <c r="DT15" s="28" t="str">
        <f t="shared" si="40"/>
        <v/>
      </c>
      <c r="DU15" s="28" t="str">
        <f t="shared" si="41"/>
        <v/>
      </c>
      <c r="DV15" s="9" t="str">
        <f t="shared" si="42"/>
        <v/>
      </c>
      <c r="DW15" s="9" t="str">
        <f t="shared" si="1"/>
        <v/>
      </c>
      <c r="DX15" s="9" t="str">
        <f t="shared" si="1"/>
        <v>"2Bands",</v>
      </c>
      <c r="DY15" s="9" t="str">
        <f t="shared" si="1"/>
        <v/>
      </c>
      <c r="DZ15" s="9" t="str">
        <f t="shared" si="1"/>
        <v/>
      </c>
      <c r="EA15" s="9" t="str">
        <f t="shared" si="2"/>
        <v>"Diagon",</v>
      </c>
      <c r="EB15" s="9" t="str">
        <f t="shared" si="2"/>
        <v/>
      </c>
      <c r="EC15" s="9" t="str">
        <f t="shared" si="2"/>
        <v/>
      </c>
      <c r="ED15" s="9" t="str">
        <f t="shared" si="2"/>
        <v/>
      </c>
      <c r="EE15" s="9" t="str">
        <f t="shared" si="2"/>
        <v/>
      </c>
      <c r="EF15" s="9" t="str">
        <f t="shared" si="43"/>
        <v/>
      </c>
      <c r="EG15" s="9" t="str">
        <f t="shared" si="3"/>
        <v/>
      </c>
      <c r="EH15" s="9" t="str">
        <f t="shared" si="3"/>
        <v/>
      </c>
      <c r="EI15" s="9" t="str">
        <f t="shared" si="3"/>
        <v/>
      </c>
      <c r="EJ15" s="9" t="str">
        <f t="shared" si="3"/>
        <v/>
      </c>
      <c r="EK15" s="9" t="str">
        <f t="shared" si="3"/>
        <v/>
      </c>
      <c r="EL15" s="9" t="str">
        <f t="shared" si="3"/>
        <v/>
      </c>
      <c r="EM15" s="9" t="str">
        <f t="shared" si="3"/>
        <v/>
      </c>
      <c r="EN15" s="9" t="str">
        <f t="shared" si="3"/>
        <v/>
      </c>
      <c r="EO15" s="9" t="str">
        <f t="shared" si="3"/>
        <v>"Center",</v>
      </c>
      <c r="EP15" s="9" t="str">
        <f t="shared" si="3"/>
        <v/>
      </c>
      <c r="EQ15" s="9" t="str">
        <f t="shared" si="3"/>
        <v/>
      </c>
      <c r="ER15" s="9" t="str">
        <f t="shared" si="3"/>
        <v/>
      </c>
      <c r="ES15" s="9" t="str">
        <f t="shared" si="3"/>
        <v/>
      </c>
      <c r="ET15" s="9" t="str">
        <f t="shared" si="3"/>
        <v/>
      </c>
      <c r="EU15" s="9" t="str">
        <f t="shared" si="3"/>
        <v/>
      </c>
      <c r="EV15" s="9" t="str">
        <f t="shared" si="3"/>
        <v/>
      </c>
      <c r="EW15" s="9" t="str">
        <f t="shared" si="4"/>
        <v/>
      </c>
      <c r="EX15" s="9" t="str">
        <f t="shared" si="4"/>
        <v/>
      </c>
      <c r="EY15" s="9" t="str">
        <f t="shared" si="4"/>
        <v/>
      </c>
      <c r="EZ15" s="9" t="str">
        <f t="shared" si="4"/>
        <v/>
      </c>
      <c r="FA15" s="9" t="str">
        <f t="shared" si="44"/>
        <v>"sta",</v>
      </c>
      <c r="FB15" s="9" t="str">
        <f t="shared" si="45"/>
        <v/>
      </c>
      <c r="FC15" s="9" t="str">
        <f t="shared" si="46"/>
        <v/>
      </c>
      <c r="FD15" s="9" t="str">
        <f t="shared" si="47"/>
        <v/>
      </c>
      <c r="FE15" s="9" t="str">
        <f t="shared" si="48"/>
        <v>"NO_BLU",</v>
      </c>
      <c r="FF15" s="9" t="str">
        <f t="shared" si="49"/>
        <v>"NO_WHI",</v>
      </c>
      <c r="FG15" s="9" t="str">
        <f t="shared" si="50"/>
        <v/>
      </c>
      <c r="FH15" s="9" t="str">
        <f t="shared" si="51"/>
        <v>"NO_GRE",</v>
      </c>
      <c r="FI15" s="9" t="str">
        <f t="shared" si="52"/>
        <v/>
      </c>
      <c r="FJ15" s="9" t="str">
        <f t="shared" si="53"/>
        <v/>
      </c>
      <c r="FK15" s="9" t="str">
        <f t="shared" si="54"/>
        <v>"WHGRNO",</v>
      </c>
      <c r="FL15" s="9" t="str">
        <f t="shared" si="55"/>
        <v/>
      </c>
      <c r="FM15" s="9" t="str">
        <f t="shared" si="56"/>
        <v/>
      </c>
      <c r="FN15" s="9" t="str">
        <f t="shared" si="57"/>
        <v>"BLWHNO",</v>
      </c>
      <c r="FO15" s="9" t="str">
        <f t="shared" si="58"/>
        <v/>
      </c>
      <c r="FP15" s="9" t="str">
        <f t="shared" si="59"/>
        <v>"WHRENO",</v>
      </c>
      <c r="FQ15" s="9" t="str">
        <f t="shared" si="60"/>
        <v>"001BLA",</v>
      </c>
      <c r="FR15" s="9" t="str">
        <f t="shared" si="61"/>
        <v/>
      </c>
      <c r="FS15" s="9" t="str">
        <f t="shared" si="62"/>
        <v>"003RED",</v>
      </c>
      <c r="FT15" s="9" t="str">
        <f t="shared" si="63"/>
        <v>"myrEQ",</v>
      </c>
      <c r="FU15" s="9" t="str">
        <f t="shared" si="64"/>
        <v/>
      </c>
      <c r="FV15" s="9" t="str">
        <f t="shared" si="65"/>
        <v/>
      </c>
      <c r="FW15" s="9" t="str">
        <f t="shared" si="66"/>
        <v/>
      </c>
      <c r="FX15" s="9" t="str">
        <f t="shared" si="67"/>
        <v/>
      </c>
      <c r="FY15" s="9" t="str">
        <f t="shared" si="68"/>
        <v/>
      </c>
      <c r="FZ15" s="9" t="str">
        <f t="shared" si="69"/>
        <v/>
      </c>
      <c r="GA15" s="9" t="str">
        <f t="shared" si="70"/>
        <v/>
      </c>
      <c r="GB15" s="9" t="str">
        <f t="shared" si="71"/>
        <v/>
      </c>
      <c r="GC15" s="9" t="str">
        <f t="shared" si="72"/>
        <v/>
      </c>
      <c r="GD15" s="9" t="str">
        <f t="shared" si="73"/>
        <v/>
      </c>
      <c r="GE15" s="9" t="str">
        <f t="shared" si="74"/>
        <v/>
      </c>
      <c r="GF15" s="9" t="str">
        <f>IFERROR(IF(SEARCH("Histor",AU15)&gt;0,CHAR(34)&amp;"histor"&amp;CHAR(34)&amp;",",""),"")</f>
        <v/>
      </c>
      <c r="GG15" s="9" t="str">
        <f t="shared" si="75"/>
        <v/>
      </c>
      <c r="GH15" s="9" t="str">
        <f t="shared" si="76"/>
        <v/>
      </c>
      <c r="GI15" s="9" t="str">
        <f t="shared" si="77"/>
        <v/>
      </c>
      <c r="GJ15" s="9" t="str">
        <f t="shared" si="78"/>
        <v/>
      </c>
      <c r="GK15" s="9" t="str">
        <f t="shared" si="79"/>
        <v>"HasSta",</v>
      </c>
      <c r="GL15" s="9" t="str">
        <f t="shared" si="5"/>
        <v>"1Stars",</v>
      </c>
      <c r="GM15" s="9" t="str">
        <f t="shared" si="5"/>
        <v/>
      </c>
      <c r="GN15" s="9" t="str">
        <f t="shared" si="5"/>
        <v/>
      </c>
      <c r="GP15" s="9" t="str">
        <f t="shared" si="80"/>
        <v>""</v>
      </c>
      <c r="GS15" s="9" t="str">
        <f t="shared" si="81"/>
        <v>["3Color","words2","exact2","lets12","startF","LAEDEL","year00","2Bands","Diagon","Center","sta","NO_BLU","NO_WHI","NO_GRE","WHGRNO","BLWHNO","WHRENO","001BLA","003RED","myrEQ","HasSta","1Stars"]</v>
      </c>
      <c r="GT15" s="9" t="str">
        <f t="shared" si="6"/>
        <v>"cl_BLA",</v>
      </c>
      <c r="GU15" s="9" t="str">
        <f t="shared" si="6"/>
        <v>"cl_RED",</v>
      </c>
      <c r="GV15" s="9" t="str">
        <f t="shared" si="6"/>
        <v>"cl_YEL",</v>
      </c>
      <c r="GW15" s="9" t="str">
        <f t="shared" si="6"/>
        <v/>
      </c>
      <c r="GX15" s="9" t="str">
        <f t="shared" si="6"/>
        <v/>
      </c>
      <c r="GY15" s="9" t="str">
        <f t="shared" si="6"/>
        <v/>
      </c>
      <c r="GZ15" s="9" t="str">
        <f t="shared" si="6"/>
        <v/>
      </c>
      <c r="HA15" s="9" t="str">
        <f t="shared" si="6"/>
        <v/>
      </c>
      <c r="HB15" s="9" t="str">
        <f t="shared" si="6"/>
        <v/>
      </c>
      <c r="HC15" s="9" t="str">
        <f t="shared" si="82"/>
        <v>["cl_BLA","cl_RED","cl_YEL"]</v>
      </c>
      <c r="HE15" s="33"/>
      <c r="HF15" s="34" t="str">
        <f t="shared" si="83"/>
        <v>{couname:"French Guiana",year:"2010 ",region:"rgn_South America",Colors:["cl_BLA","cl_RED","cl_YEL"],Items:["3Color","words2","exact2","lets12","startF","LAEDEL","year00","2Bands","Diagon","Center","sta","NO_BLU","NO_WHI","NO_GRE","WHGRNO","BLWHNO","WHRENO","001BLA","003RED","myrEQ","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isnew:".", links: "https://en.wikipedia.org/wiki/Flag_of_French_Guiana"},</v>
      </c>
      <c r="HG15" s="35" t="str">
        <f t="shared" si="84"/>
        <v>{couname:"French Guiana",year:"2010 ",region:"rgn_South America",Colors:["cl_BLA","cl_RED","cl_YEL"],Items:["3Color","words2","exact2","lets12","startF","LAEDEL","year00","2Bands","Diagon","Center","sta","NO_BLU","NO_WHI","NO_GRE","WHGRNO","BLWHNO","WHRENO","001BLA","003RED","myrEQ","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links: "https://en.wikipedia.org/wiki/Flag_of_French_Guiana"},</v>
      </c>
      <c r="HH15" s="9" t="str">
        <f t="shared" si="85"/>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v>
      </c>
      <c r="HI15" s="9" t="str">
        <f t="shared" si="86"/>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v>
      </c>
      <c r="HJ15" s="9" t="str">
        <f t="shared" si="87"/>
        <v>"2010 "</v>
      </c>
      <c r="HL15" s="9" t="str">
        <f t="shared" si="88"/>
        <v>"https://en.wikipedia.org/wiki/Flag_of_French_Guiana"</v>
      </c>
      <c r="HM15" s="34" t="str">
        <f t="shared" si="89"/>
        <v>{"couname":"French Guiana","year":"2010 ","region":"rgn_South America","Colors":["cl_BLA","cl_RED","cl_YEL"],"Items":["3Color","words2","exact2","lets12","startF","LAEDEL","year00","2Bands","Diagon","Center","sta","NO_BLU","NO_WHI","NO_GRE","WHGRNO","BLWHNO","WHRENO","001BLA","003RED","myrEQ","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"isnew": ".", "links": "https://en.wikipedia.org/wiki/Flag_of_French_Guiana"},</v>
      </c>
      <c r="HN15" s="36" t="str">
        <f t="shared" si="90"/>
        <v>{"couname":"French Guiana","year":"2010 ","region":"rgn_South America","Colors":["cl_BLA","cl_RED","cl_YEL"],"Items":["3Color","words2","exact2","lets12","startF","LAEDEL","year00","2Bands","Diagon","Center","sta","NO_BLU","NO_WHI","NO_GRE","WHGRNO","BLWHNO","WHRENO","001BLA","003RED","myrEQ","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"isnew": ".", "links": "https://en.wikipedia.org/wiki/Flag_of_French_Guiana"},</v>
      </c>
      <c r="HO15" s="37"/>
      <c r="HP15" s="9" t="str" cm="1">
        <f t="array" ref="HP15">IF(_xlfn.TEXTJOIN(", ", TRUE, IF(ISNUMBER(SEARCH("BLA", BL15:BT15)), COLUMN(BL15:BT15) - COLUMN(BL15) + 1, ""))&lt;&gt;"","BLA","")</f>
        <v>BLA</v>
      </c>
      <c r="HQ15" s="9" t="str" cm="1">
        <f t="array" ref="HQ15">IF(_xlfn.TEXTJOIN(", ", TRUE, IF(ISNUMBER(SEARCH("BLU", BL15:BT15)), COLUMN(BL15:BT15) - COLUMN(BL15) + 1, ""))&lt;&gt;"","BLU","")</f>
        <v/>
      </c>
      <c r="HR15" s="9" t="str" cm="1">
        <f t="array" ref="HR15">IF(_xlfn.TEXTJOIN(", ", TRUE, IF(ISNUMBER(SEARCH("GRE", BL15:BT15)), COLUMN(BL15:BT15) - COLUMN(BL15) + 1, ""))&lt;&gt;"","GRE","")</f>
        <v/>
      </c>
      <c r="HS15" s="9" t="str" cm="1">
        <f t="array" ref="HS15">IF(_xlfn.TEXTJOIN(", ", TRUE, IF(ISNUMBER(SEARCH("RED", BL15:BT15)), COLUMN(BL15:BT15) - COLUMN(BL15) + 1, ""))&lt;&gt;"","RED","")</f>
        <v>RED</v>
      </c>
      <c r="HT15" s="9" t="str" cm="1">
        <f t="array" ref="HT15">IF(_xlfn.TEXTJOIN(", ", TRUE, IF(ISNUMBER(SEARCH("YEL", BL15:BT15)), COLUMN(BL15:BT15) - COLUMN(BL15) + 1, ""))&lt;&gt;"","YEL","")</f>
        <v>YEL</v>
      </c>
      <c r="HU15" s="9" t="str" cm="1">
        <f t="array" ref="HU15">IF(_xlfn.TEXTJOIN(", ", TRUE, IF(ISNUMBER(SEARCH("ORA", BL15:BT15)), COLUMN(BL15:BT15) - COLUMN(BL15) + 1, ""))&lt;&gt;"","ORA","")</f>
        <v/>
      </c>
      <c r="HV15" s="9" t="str" cm="1">
        <f t="array" ref="HV15">IF(_xlfn.TEXTJOIN(", ", TRUE, IF(ISNUMBER(SEARCH("BRO", BL15:BT15)), COLUMN(BL15:BT15) - COLUMN(BL15) + 1, ""))&lt;&gt;"","BRO","")</f>
        <v/>
      </c>
      <c r="HW15" s="9" t="str" cm="1">
        <f t="array" ref="HW15">IF(_xlfn.TEXTJOIN(", ", TRUE, IF(ISNUMBER(SEARCH("PUR", BL15:BT15)), COLUMN(BL15:BT15) - COLUMN(BL15) + 1, ""))&lt;&gt;"","PUR","")</f>
        <v/>
      </c>
      <c r="HX15" s="9" t="str" cm="1">
        <f t="array" ref="HX15">IF(_xlfn.TEXTJOIN(", ", TRUE, IF(ISNUMBER(SEARCH("WHI", BL15:BT15)), COLUMN(BL15:BT15) - COLUMN(BL15) + 1, ""))&lt;&gt;"","WHI","")</f>
        <v/>
      </c>
      <c r="HY15" s="38"/>
      <c r="HZ15" s="38"/>
      <c r="IA15" s="28"/>
      <c r="IB15" s="28"/>
      <c r="IC15" s="39"/>
      <c r="ID15" s="39"/>
      <c r="IE15" s="39"/>
      <c r="IF15" s="39"/>
      <c r="IG15" s="39"/>
      <c r="IH15" s="39"/>
      <c r="II15" s="39"/>
      <c r="IJ15" s="39"/>
      <c r="IK15" s="39"/>
      <c r="IL15" s="9">
        <f t="shared" si="91"/>
        <v>0</v>
      </c>
      <c r="IM15" s="6">
        <f t="shared" si="92"/>
        <v>-3</v>
      </c>
      <c r="IN15" s="40" t="str">
        <f t="shared" si="93"/>
        <v>http://mkweb.bcgsc.ca/color-summarizer/?url=https://upload.wikimedia.org/wikipedia/commons/thumb/2/29/Flag_of_French_Guiana.svg/375px-Flag_of_French_Guiana.svg.png&amp;precision=low&amp;num_clusters=3&amp;text=1</v>
      </c>
      <c r="IO15" s="9" t="str">
        <f t="shared" si="94"/>
        <v>"black"</v>
      </c>
      <c r="IP15" s="9" t="str">
        <f t="shared" si="95"/>
        <v/>
      </c>
      <c r="IQ15" s="9" t="str">
        <f t="shared" si="96"/>
        <v/>
      </c>
      <c r="IR15" s="9" t="str">
        <f t="shared" si="97"/>
        <v>"red"</v>
      </c>
      <c r="IS15" s="9" t="str">
        <f t="shared" si="98"/>
        <v>"yellow"</v>
      </c>
      <c r="IT15" s="9" t="str">
        <f t="shared" si="99"/>
        <v/>
      </c>
      <c r="IU15" s="9" t="str">
        <f t="shared" si="100"/>
        <v/>
      </c>
      <c r="IV15" s="9" t="str">
        <f t="shared" si="101"/>
        <v/>
      </c>
      <c r="IW15" s="9" t="str">
        <f t="shared" si="102"/>
        <v/>
      </c>
      <c r="IX15" s="9" t="str">
        <f t="shared" si="103"/>
        <v>{"url":"http://mkweb.bcgsc.ca/color-summarizer/?url=https://upload.wikimedia.org/wikipedia/commons/thumb/2/29/Flag_of_French_Guiana.svg/375px-Flag_of_French_Guiana.svg.png&amp;precision=low&amp;num_clusters=3&amp;text=1","name":"French Guiana"},</v>
      </c>
      <c r="IY15" s="9">
        <v>951</v>
      </c>
    </row>
    <row r="16" spans="1:259" s="9" customFormat="1" ht="38.4" customHeight="1" thickBot="1" x14ac:dyDescent="0.35">
      <c r="A16" s="78" t="s">
        <v>718</v>
      </c>
      <c r="B16" s="1" t="e" vm="15">
        <v>#VALUE!</v>
      </c>
      <c r="C16" s="2">
        <v>1</v>
      </c>
      <c r="D16" s="3" t="s">
        <v>719</v>
      </c>
      <c r="E16" s="4" t="s">
        <v>720</v>
      </c>
      <c r="F16" s="5" t="s">
        <v>0</v>
      </c>
      <c r="G16" s="6">
        <f>COUNTIF($A$1:$A$8344,A16)</f>
        <v>1</v>
      </c>
      <c r="H16" s="7"/>
      <c r="I16" s="8" t="s">
        <v>721</v>
      </c>
      <c r="J16" s="9" t="str">
        <f>""</f>
        <v/>
      </c>
      <c r="K16" s="10">
        <v>308000</v>
      </c>
      <c r="L16" s="11">
        <v>304000</v>
      </c>
      <c r="M16" s="11" t="s">
        <v>722</v>
      </c>
      <c r="N16" s="12" t="s">
        <v>169</v>
      </c>
      <c r="O16" s="13" t="s">
        <v>711</v>
      </c>
      <c r="P16" s="14" t="s">
        <v>723</v>
      </c>
      <c r="Q16" s="15">
        <v>2</v>
      </c>
      <c r="R16" s="16" t="s">
        <v>169</v>
      </c>
      <c r="S16" s="17">
        <v>3</v>
      </c>
      <c r="T16" s="18" t="s">
        <v>2</v>
      </c>
      <c r="U16" s="19" t="s">
        <v>2</v>
      </c>
      <c r="V16" s="19" t="s">
        <v>3</v>
      </c>
      <c r="W16" s="19" t="s">
        <v>2</v>
      </c>
      <c r="X16" s="19" t="s">
        <v>3</v>
      </c>
      <c r="Y16" s="19" t="s">
        <v>2</v>
      </c>
      <c r="Z16" s="19" t="s">
        <v>2</v>
      </c>
      <c r="AA16" s="19" t="s">
        <v>2</v>
      </c>
      <c r="AB16" s="19" t="s">
        <v>2</v>
      </c>
      <c r="AC16" s="19" t="s">
        <v>2</v>
      </c>
      <c r="AD16" s="19" t="s">
        <v>3</v>
      </c>
      <c r="AE16" s="19" t="s">
        <v>2</v>
      </c>
      <c r="AF16" s="20" t="s">
        <v>2</v>
      </c>
      <c r="AG16" s="20" t="s">
        <v>3</v>
      </c>
      <c r="AH16" s="20" t="s">
        <v>3</v>
      </c>
      <c r="AI16" s="20" t="s">
        <v>2</v>
      </c>
      <c r="AJ16" s="20" t="s">
        <v>2</v>
      </c>
      <c r="AK16" s="20" t="s">
        <v>2</v>
      </c>
      <c r="AL16" s="20" t="s">
        <v>3</v>
      </c>
      <c r="AM16" s="20" t="s">
        <v>2</v>
      </c>
      <c r="AN16" s="20" t="s">
        <v>3</v>
      </c>
      <c r="AO16" s="20" t="s">
        <v>2</v>
      </c>
      <c r="AP16" s="20" t="s">
        <v>3</v>
      </c>
      <c r="AQ16" s="20" t="s">
        <v>2</v>
      </c>
      <c r="AR16" s="20" t="s">
        <v>2</v>
      </c>
      <c r="AS16" s="20" t="s">
        <v>3</v>
      </c>
      <c r="AT16" s="21">
        <v>0</v>
      </c>
      <c r="AU16" s="20"/>
      <c r="AV16" s="20" t="str">
        <f>IF(LEFT(A16,1)="[",LEFT(A16,5)&amp;AU16&amp;A16,"")</f>
        <v/>
      </c>
      <c r="AW16" s="20" t="str">
        <f>C16&amp;H16&amp;A16</f>
        <v>1French Polynesia</v>
      </c>
      <c r="AX16" s="22"/>
      <c r="AY16" s="22"/>
      <c r="AZ16" s="23" t="s">
        <v>5</v>
      </c>
      <c r="BA16" s="23" t="s">
        <v>4</v>
      </c>
      <c r="BB16" s="23"/>
      <c r="BC16" s="24"/>
      <c r="BD16" s="25" t="s">
        <v>4</v>
      </c>
      <c r="BE16" s="8"/>
      <c r="BF16" s="25" t="s">
        <v>8</v>
      </c>
      <c r="BG16" s="25" t="s">
        <v>8</v>
      </c>
      <c r="BH16" s="25" t="s">
        <v>8</v>
      </c>
      <c r="BI16" s="25"/>
      <c r="BJ16" s="25"/>
      <c r="BK16" s="8"/>
      <c r="BL16" s="25" t="s">
        <v>8</v>
      </c>
      <c r="BM16" s="25" t="s">
        <v>4</v>
      </c>
      <c r="BN16" s="25" t="s">
        <v>8</v>
      </c>
      <c r="BO16" s="25" t="s">
        <v>8</v>
      </c>
      <c r="BP16" s="25" t="s">
        <v>8</v>
      </c>
      <c r="BQ16" s="25" t="s">
        <v>8</v>
      </c>
      <c r="BR16" s="25" t="s">
        <v>8</v>
      </c>
      <c r="BS16" s="25" t="s">
        <v>8</v>
      </c>
      <c r="BT16" s="25" t="s">
        <v>5</v>
      </c>
      <c r="BU16" s="26"/>
      <c r="BV16" s="27"/>
      <c r="BW16" s="27">
        <v>0</v>
      </c>
      <c r="BX16" s="8"/>
      <c r="CB16" s="28"/>
      <c r="CC16" s="28"/>
      <c r="CD16" s="29">
        <v>1</v>
      </c>
      <c r="CE16" s="29">
        <v>0</v>
      </c>
      <c r="CF16" s="29" t="e">
        <v>#REF!</v>
      </c>
      <c r="CG16" s="30" cm="1">
        <f t="array" ref="CG16">SUMPRODUCT(--(LEN(TRIM(BL16:BT16))&gt;0))</f>
        <v>2</v>
      </c>
      <c r="CH16" s="20" t="str">
        <f t="shared" si="7"/>
        <v>y</v>
      </c>
      <c r="CI16" s="20" t="str">
        <f t="shared" si="8"/>
        <v>n</v>
      </c>
      <c r="CJ16" s="20" t="str">
        <f t="shared" si="9"/>
        <v>n</v>
      </c>
      <c r="CK16" s="20" t="str">
        <f t="shared" si="10"/>
        <v>n</v>
      </c>
      <c r="CL16" s="20" t="str">
        <f t="shared" si="11"/>
        <v>n</v>
      </c>
      <c r="CM16" s="20" t="str">
        <f t="shared" si="12"/>
        <v>n</v>
      </c>
      <c r="CN16" s="20" t="str">
        <f t="shared" si="13"/>
        <v>y</v>
      </c>
      <c r="CO16" s="20" t="str">
        <f t="shared" si="14"/>
        <v>n</v>
      </c>
      <c r="CP16" s="20" t="str">
        <f t="shared" si="15"/>
        <v>y</v>
      </c>
      <c r="CQ16" s="20" t="str">
        <f t="shared" si="16"/>
        <v>n</v>
      </c>
      <c r="CR16" s="20" t="str">
        <f t="shared" si="17"/>
        <v>n</v>
      </c>
      <c r="CS16" s="20" t="str">
        <f t="shared" si="18"/>
        <v>n</v>
      </c>
      <c r="CT16" s="31" t="str">
        <f t="shared" si="19"/>
        <v>"French Polynesia"</v>
      </c>
      <c r="CU16" s="32" t="str">
        <f t="shared" si="20"/>
        <v>"rgn_Oceania"</v>
      </c>
      <c r="CV16" s="9" t="str">
        <f t="shared" si="21"/>
        <v>"https://i.ibb.co/jZ2wfRj/Tahiti-Flag.png"</v>
      </c>
      <c r="CW16" s="9" t="str">
        <f t="shared" si="0"/>
        <v>"2Color",</v>
      </c>
      <c r="CX16" s="9" t="str">
        <f t="shared" si="0"/>
        <v/>
      </c>
      <c r="CY16" s="9" t="str">
        <f t="shared" si="0"/>
        <v/>
      </c>
      <c r="CZ16" s="9" t="str">
        <f t="shared" si="0"/>
        <v/>
      </c>
      <c r="DA16" s="9" t="str">
        <f t="shared" si="22"/>
        <v>"words2",</v>
      </c>
      <c r="DB16" s="9" t="str">
        <f t="shared" si="23"/>
        <v/>
      </c>
      <c r="DC16" s="9" t="str">
        <f t="shared" si="24"/>
        <v>"exact2",</v>
      </c>
      <c r="DD16" s="9" t="str">
        <f t="shared" si="25"/>
        <v>"lets15",</v>
      </c>
      <c r="DE16" s="9" t="str">
        <f t="shared" si="26"/>
        <v>"startF",</v>
      </c>
      <c r="DF16" s="9" t="str">
        <f t="shared" si="27"/>
        <v/>
      </c>
      <c r="DG16" s="9" t="str">
        <f t="shared" si="28"/>
        <v/>
      </c>
      <c r="DH16" s="9" t="str">
        <f t="shared" si="29"/>
        <v/>
      </c>
      <c r="DI16" s="9" t="str">
        <f t="shared" si="30"/>
        <v/>
      </c>
      <c r="DJ16" s="9" t="str">
        <f t="shared" si="31"/>
        <v>"with_y",</v>
      </c>
      <c r="DK16" s="9" t="str">
        <f t="shared" si="32"/>
        <v/>
      </c>
      <c r="DL16" s="9" t="str">
        <f t="shared" si="33"/>
        <v>"BLUWHI",</v>
      </c>
      <c r="DM16" s="9" t="str" cm="1">
        <f t="array" ref="DM16">IF(CG16=3,CHAR(34) &amp; _xlfn.TEXTJOIN("", TRUE, RIGHT(HP16:HX16, 2)) &amp; CHAR(34) &amp; ",", "")</f>
        <v/>
      </c>
      <c r="DN16" s="9" t="str">
        <f t="shared" si="34"/>
        <v/>
      </c>
      <c r="DO16" s="9" t="str">
        <f t="shared" si="35"/>
        <v>"year19",</v>
      </c>
      <c r="DP16" s="28" t="str">
        <f t="shared" si="36"/>
        <v/>
      </c>
      <c r="DQ16" s="28" t="str">
        <f t="shared" si="37"/>
        <v/>
      </c>
      <c r="DR16" s="28" t="str">
        <f t="shared" si="38"/>
        <v/>
      </c>
      <c r="DS16" s="28" t="str">
        <f t="shared" si="39"/>
        <v/>
      </c>
      <c r="DT16" s="28" t="str">
        <f t="shared" si="40"/>
        <v>"allhor",</v>
      </c>
      <c r="DU16" s="28" t="str">
        <f t="shared" si="41"/>
        <v/>
      </c>
      <c r="DV16" s="9" t="str">
        <f t="shared" si="42"/>
        <v>"smallc",</v>
      </c>
      <c r="DW16" s="9" t="str">
        <f t="shared" si="1"/>
        <v/>
      </c>
      <c r="DX16" s="9" t="str">
        <f t="shared" si="1"/>
        <v/>
      </c>
      <c r="DY16" s="9" t="str">
        <f t="shared" si="1"/>
        <v>"3Bands",</v>
      </c>
      <c r="DZ16" s="9" t="str">
        <f t="shared" si="1"/>
        <v/>
      </c>
      <c r="EA16" s="9" t="str">
        <f t="shared" si="2"/>
        <v/>
      </c>
      <c r="EB16" s="9" t="str">
        <f t="shared" si="2"/>
        <v/>
      </c>
      <c r="EC16" s="9" t="str">
        <f t="shared" si="2"/>
        <v>"Horizo",</v>
      </c>
      <c r="ED16" s="9" t="str">
        <f t="shared" si="2"/>
        <v/>
      </c>
      <c r="EE16" s="9" t="str">
        <f t="shared" si="2"/>
        <v>"Circle",</v>
      </c>
      <c r="EF16" s="9" t="str">
        <f t="shared" si="43"/>
        <v/>
      </c>
      <c r="EG16" s="9" t="str">
        <f t="shared" si="3"/>
        <v/>
      </c>
      <c r="EH16" s="9" t="str">
        <f t="shared" si="3"/>
        <v/>
      </c>
      <c r="EI16" s="9" t="str">
        <f t="shared" si="3"/>
        <v/>
      </c>
      <c r="EJ16" s="9" t="str">
        <f t="shared" si="3"/>
        <v/>
      </c>
      <c r="EK16" s="9" t="str">
        <f t="shared" si="3"/>
        <v>"HasSun",</v>
      </c>
      <c r="EL16" s="9" t="str">
        <f t="shared" si="3"/>
        <v/>
      </c>
      <c r="EM16" s="9" t="str">
        <f t="shared" si="3"/>
        <v/>
      </c>
      <c r="EN16" s="9" t="str">
        <f t="shared" si="3"/>
        <v>"Unequa",</v>
      </c>
      <c r="EO16" s="9" t="str">
        <f t="shared" si="3"/>
        <v>"Center",</v>
      </c>
      <c r="EP16" s="9" t="str">
        <f t="shared" si="3"/>
        <v/>
      </c>
      <c r="EQ16" s="9" t="str">
        <f t="shared" si="3"/>
        <v/>
      </c>
      <c r="ER16" s="9" t="str">
        <f t="shared" si="3"/>
        <v/>
      </c>
      <c r="ES16" s="9" t="str">
        <f t="shared" si="3"/>
        <v>"Wavess",</v>
      </c>
      <c r="ET16" s="9" t="str">
        <f t="shared" si="3"/>
        <v/>
      </c>
      <c r="EU16" s="9" t="str">
        <f t="shared" si="3"/>
        <v>"Humans",</v>
      </c>
      <c r="EV16" s="9" t="str">
        <f t="shared" si="3"/>
        <v/>
      </c>
      <c r="EW16" s="9" t="str">
        <f t="shared" si="4"/>
        <v>"Ships!",</v>
      </c>
      <c r="EX16" s="9" t="str">
        <f t="shared" si="4"/>
        <v/>
      </c>
      <c r="EY16" s="9" t="str">
        <f t="shared" si="4"/>
        <v/>
      </c>
      <c r="EZ16" s="9" t="str">
        <f t="shared" si="4"/>
        <v>"Waters",</v>
      </c>
      <c r="FA16" s="9" t="str">
        <f t="shared" si="44"/>
        <v/>
      </c>
      <c r="FB16" s="9" t="str">
        <f t="shared" si="45"/>
        <v/>
      </c>
      <c r="FC16" s="9" t="str">
        <f t="shared" si="46"/>
        <v/>
      </c>
      <c r="FD16" s="9" t="str">
        <f t="shared" si="47"/>
        <v/>
      </c>
      <c r="FE16" s="9" t="str">
        <f t="shared" si="48"/>
        <v/>
      </c>
      <c r="FF16" s="9" t="str">
        <f t="shared" si="49"/>
        <v/>
      </c>
      <c r="FG16" s="9" t="str">
        <f t="shared" si="50"/>
        <v>"NO_RED",</v>
      </c>
      <c r="FH16" s="9" t="str">
        <f t="shared" si="51"/>
        <v>"NO_GRE",</v>
      </c>
      <c r="FI16" s="9" t="str">
        <f t="shared" si="52"/>
        <v>"NO_YEL",</v>
      </c>
      <c r="FJ16" s="9" t="str">
        <f t="shared" si="53"/>
        <v>"NO_BLA",</v>
      </c>
      <c r="FK16" s="9" t="str">
        <f t="shared" si="54"/>
        <v/>
      </c>
      <c r="FL16" s="9" t="str">
        <f t="shared" si="55"/>
        <v/>
      </c>
      <c r="FM16" s="9" t="str">
        <f t="shared" si="56"/>
        <v/>
      </c>
      <c r="FN16" s="9" t="str">
        <f t="shared" si="57"/>
        <v/>
      </c>
      <c r="FO16" s="9" t="str">
        <f t="shared" si="58"/>
        <v/>
      </c>
      <c r="FP16" s="9" t="str">
        <f t="shared" si="59"/>
        <v/>
      </c>
      <c r="FQ16" s="9" t="str">
        <f t="shared" si="60"/>
        <v/>
      </c>
      <c r="FR16" s="9" t="str">
        <f t="shared" si="61"/>
        <v/>
      </c>
      <c r="FS16" s="9" t="str">
        <f t="shared" si="62"/>
        <v/>
      </c>
      <c r="FT16" s="9" t="str">
        <f t="shared" si="63"/>
        <v>"myrBLU",</v>
      </c>
      <c r="FU16" s="9" t="str">
        <f t="shared" si="64"/>
        <v/>
      </c>
      <c r="FV16" s="9" t="str">
        <f t="shared" si="65"/>
        <v/>
      </c>
      <c r="FW16" s="9" t="str">
        <f t="shared" si="66"/>
        <v/>
      </c>
      <c r="FX16" s="9" t="str">
        <f t="shared" si="67"/>
        <v/>
      </c>
      <c r="FY16" s="9" t="str">
        <f t="shared" si="68"/>
        <v/>
      </c>
      <c r="FZ16" s="9" t="str">
        <f t="shared" si="69"/>
        <v/>
      </c>
      <c r="GA16" s="9" t="str">
        <f t="shared" si="70"/>
        <v/>
      </c>
      <c r="GB16" s="9" t="str">
        <f t="shared" si="71"/>
        <v/>
      </c>
      <c r="GC16" s="9" t="str">
        <f t="shared" si="72"/>
        <v/>
      </c>
      <c r="GD16" s="9" t="str">
        <f t="shared" si="73"/>
        <v/>
      </c>
      <c r="GE16" s="9" t="str">
        <f t="shared" si="74"/>
        <v/>
      </c>
      <c r="GF16" s="9" t="str">
        <f>IFERROR(IF(SEARCH("Historical",AU16)&gt;0,CHAR(34)&amp;"histor"&amp;CHAR(34)&amp;",",""),"")</f>
        <v/>
      </c>
      <c r="GG16" s="9" t="str">
        <f t="shared" si="75"/>
        <v/>
      </c>
      <c r="GH16" s="9" t="str">
        <f t="shared" si="76"/>
        <v>"southc",</v>
      </c>
      <c r="GI16" s="9" t="str">
        <f t="shared" si="77"/>
        <v/>
      </c>
      <c r="GJ16" s="9" t="str">
        <f t="shared" si="78"/>
        <v>"NoStar",</v>
      </c>
      <c r="GK16" s="9" t="str">
        <f t="shared" si="79"/>
        <v/>
      </c>
      <c r="GL16" s="9" t="str">
        <f t="shared" si="5"/>
        <v/>
      </c>
      <c r="GM16" s="9" t="str">
        <f t="shared" si="5"/>
        <v/>
      </c>
      <c r="GN16" s="9" t="str">
        <f t="shared" si="5"/>
        <v/>
      </c>
      <c r="GP16" s="9" t="str">
        <f t="shared" si="80"/>
        <v>""</v>
      </c>
      <c r="GS16" s="9" t="str">
        <f t="shared" si="81"/>
        <v>["2Color","words2","exact2","lets15","startF","with_y","BLUWHI","year19","allhor","smallc","3Bands","Horizo","Circle","HasSun","Unequa","Center","Wavess","Humans","Ships!","Waters","NO_RED","NO_GRE","NO_YEL","NO_BLA","myrBLU","southc","NoStar"]</v>
      </c>
      <c r="GT16" s="9" t="str">
        <f t="shared" si="6"/>
        <v/>
      </c>
      <c r="GU16" s="9" t="str">
        <f t="shared" si="6"/>
        <v>"cl_BLU",</v>
      </c>
      <c r="GV16" s="9" t="str">
        <f t="shared" si="6"/>
        <v/>
      </c>
      <c r="GW16" s="9" t="str">
        <f t="shared" si="6"/>
        <v/>
      </c>
      <c r="GX16" s="9" t="str">
        <f t="shared" si="6"/>
        <v/>
      </c>
      <c r="GY16" s="9" t="str">
        <f t="shared" si="6"/>
        <v/>
      </c>
      <c r="GZ16" s="9" t="str">
        <f t="shared" si="6"/>
        <v/>
      </c>
      <c r="HA16" s="9" t="str">
        <f t="shared" si="6"/>
        <v/>
      </c>
      <c r="HB16" s="9" t="str">
        <f t="shared" si="6"/>
        <v>"cl_WHI",</v>
      </c>
      <c r="HC16" s="9" t="str">
        <f t="shared" si="82"/>
        <v>["cl_BLU","cl_WHI"]</v>
      </c>
      <c r="HE16" s="33"/>
      <c r="HF16" s="34" t="str">
        <f t="shared" si="83"/>
        <v>{couname:"French Polynesia",year:"1984 ",region:"rgn_Oceania",Colors:["cl_BLU","cl_WHI"],Items:["2Color","words2","exact2","lets15","startF","with_y","BLUWHI","year19","allhor","smallc","3Bands","Horizo","Circle","HasSun","Unequa","Center","Wavess","Humans","Ships!","Waters","NO_RED","NO_GRE","NO_YEL","NO_BLA","myrBLU","southc","NoStar"],Flag:"https://i.ibb.co/jZ2wfRj/Tahiti-Flag.png",HDFlag:"https://upload.wikimedia.org/wikipedia/commons/thumb/d/db/Flag_of_French_Polynesia.svg/2560px-Flag_of_French_Polynesia.svg.png",type:"", describe: "\nIts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 isnew:".", links: "https://en.wikipedia.org/wiki/Flag_of_French_Polynesia"},</v>
      </c>
      <c r="HG16" s="35" t="str">
        <f t="shared" si="84"/>
        <v>{couname:"French Polynesia",year:"1984 ",region:"rgn_Oceania",Colors:["cl_BLU","cl_WHI"],Items:["2Color","words2","exact2","lets15","startF","with_y","BLUWHI","year19","allhor","smallc","3Bands","Horizo","Circle","HasSun","Unequa","Center","Wavess","Humans","Ships!","Waters","NO_RED","NO_GRE","NO_YEL","NO_BLA","myrBLU","southc","NoStar"],Flag:"https://i.ibb.co/jZ2wfRj/Tahiti-Flag.png",HDFlag:"https://upload.wikimedia.org/wikipedia/commons/thumb/d/db/Flag_of_French_Polynesia.svg/2560px-Flag_of_French_Polynesia.svg.png",type:"", describe: "\nIts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 links: "https://en.wikipedia.org/wiki/Flag_of_French_Polynesia"},</v>
      </c>
      <c r="HH16" s="9" t="str">
        <f t="shared" si="85"/>
        <v>"\nIts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v>
      </c>
      <c r="HI16" s="9" t="str">
        <f t="shared" si="86"/>
        <v>"\nIts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v>
      </c>
      <c r="HJ16" s="9" t="str">
        <f t="shared" si="87"/>
        <v>"1984 "</v>
      </c>
      <c r="HL16" s="9" t="str">
        <f t="shared" si="88"/>
        <v>"https://en.wikipedia.org/wiki/Flag_of_French_Polynesia"</v>
      </c>
      <c r="HM16" s="34" t="str">
        <f t="shared" si="89"/>
        <v>{"couname":"French Polynesia","year":"1984 ","region":"rgn_Oceania","Colors":["cl_BLU","cl_WHI"],"Items":["2Color","words2","exact2","lets15","startF","with_y","BLUWHI","year19","allhor","smallc","3Bands","Horizo","Circle","HasSun","Unequa","Center","Wavess","Humans","Ships!","Waters","NO_RED","NO_GRE","NO_YEL","NO_BLA","myrBLU","southc","NoStar"],"Flag":"https://i.ibb.co/jZ2wfRj/Tahiti-Flag.png","HDFlag":"https://upload.wikimedia.org/wikipedia/commons/thumb/d/db/Flag_of_French_Polynesia.svg/2560px-Flag_of_French_Polynesia.svg.png","type":"", "describe": "\nIts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 "isnew": ".", "links": "https://en.wikipedia.org/wiki/Flag_of_French_Polynesia"},</v>
      </c>
      <c r="HN16" s="36" t="str">
        <f t="shared" si="90"/>
        <v>{"couname":"French Polynesia","year":"1984 ","region":"rgn_Oceania","Colors":["cl_BLU","cl_WHI"],"Items":["2Color","words2","exact2","lets15","startF","with_y","BLUWHI","year19","allhor","smallc","3Bands","Horizo","Circle","HasSun","Unequa","Center","Wavess","Humans","Ships!","Waters","NO_RED","NO_GRE","NO_YEL","NO_BLA","myrBLU","southc","NoStar"],"Flag":"https://i.ibb.co/jZ2wfRj/Tahiti-Flag.png","HDFlag":"https://upload.wikimedia.org/wikipedia/commons/thumb/d/db/Flag_of_French_Polynesia.svg/2560px-Flag_of_French_Polynesia.svg.png","type":"", "describe": "\nIts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 "isnew": ".", "links": "https://en.wikipedia.org/wiki/Flag_of_French_Polynesia"},</v>
      </c>
      <c r="HO16" s="37">
        <v>45576</v>
      </c>
      <c r="HP16" s="9" t="str" cm="1">
        <f t="array" ref="HP16">IF(_xlfn.TEXTJOIN(", ", TRUE, IF(ISNUMBER(SEARCH("BLA", BL16:BT16)), COLUMN(BL16:BT16) - COLUMN(BL16) + 1, ""))&lt;&gt;"","BLA","")</f>
        <v/>
      </c>
      <c r="HQ16" s="9" t="str" cm="1">
        <f t="array" ref="HQ16">IF(_xlfn.TEXTJOIN(", ", TRUE, IF(ISNUMBER(SEARCH("BLU", BL16:BT16)), COLUMN(BL16:BT16) - COLUMN(BL16) + 1, ""))&lt;&gt;"","BLU","")</f>
        <v>BLU</v>
      </c>
      <c r="HR16" s="9" t="str" cm="1">
        <f t="array" ref="HR16">IF(_xlfn.TEXTJOIN(", ", TRUE, IF(ISNUMBER(SEARCH("GRE", BL16:BT16)), COLUMN(BL16:BT16) - COLUMN(BL16) + 1, ""))&lt;&gt;"","GRE","")</f>
        <v/>
      </c>
      <c r="HS16" s="9" t="str" cm="1">
        <f t="array" ref="HS16">IF(_xlfn.TEXTJOIN(", ", TRUE, IF(ISNUMBER(SEARCH("RED", BL16:BT16)), COLUMN(BL16:BT16) - COLUMN(BL16) + 1, ""))&lt;&gt;"","RED","")</f>
        <v/>
      </c>
      <c r="HT16" s="9" t="str" cm="1">
        <f t="array" ref="HT16">IF(_xlfn.TEXTJOIN(", ", TRUE, IF(ISNUMBER(SEARCH("YEL", BL16:BT16)), COLUMN(BL16:BT16) - COLUMN(BL16) + 1, ""))&lt;&gt;"","YEL","")</f>
        <v/>
      </c>
      <c r="HU16" s="9" t="str" cm="1">
        <f t="array" ref="HU16">IF(_xlfn.TEXTJOIN(", ", TRUE, IF(ISNUMBER(SEARCH("ORA", BL16:BT16)), COLUMN(BL16:BT16) - COLUMN(BL16) + 1, ""))&lt;&gt;"","ORA","")</f>
        <v/>
      </c>
      <c r="HV16" s="9" t="str" cm="1">
        <f t="array" ref="HV16">IF(_xlfn.TEXTJOIN(", ", TRUE, IF(ISNUMBER(SEARCH("BRO", BL16:BT16)), COLUMN(BL16:BT16) - COLUMN(BL16) + 1, ""))&lt;&gt;"","BRO","")</f>
        <v/>
      </c>
      <c r="HW16" s="9" t="str" cm="1">
        <f t="array" ref="HW16">IF(_xlfn.TEXTJOIN(", ", TRUE, IF(ISNUMBER(SEARCH("PUR", BL16:BT16)), COLUMN(BL16:BT16) - COLUMN(BL16) + 1, ""))&lt;&gt;"","PUR","")</f>
        <v/>
      </c>
      <c r="HX16" s="9" t="str" cm="1">
        <f t="array" ref="HX16">IF(_xlfn.TEXTJOIN(", ", TRUE, IF(ISNUMBER(SEARCH("WHI", BL16:BT16)), COLUMN(BL16:BT16) - COLUMN(BL16) + 1, ""))&lt;&gt;"","WHI","")</f>
        <v>WHI</v>
      </c>
      <c r="HY16" s="38"/>
      <c r="HZ16" s="38"/>
      <c r="IA16" s="28" t="s">
        <v>2</v>
      </c>
      <c r="IB16" s="28"/>
      <c r="IC16" s="39"/>
      <c r="ID16" s="39"/>
      <c r="IE16" s="39"/>
      <c r="IF16" s="39"/>
      <c r="IG16" s="39"/>
      <c r="IH16" s="39"/>
      <c r="II16" s="39"/>
      <c r="IJ16" s="39"/>
      <c r="IK16" s="39"/>
      <c r="IL16" s="9">
        <f t="shared" si="91"/>
        <v>0</v>
      </c>
      <c r="IM16" s="6">
        <f t="shared" si="92"/>
        <v>-2</v>
      </c>
      <c r="IN16" s="40" t="str">
        <f t="shared" si="93"/>
        <v>http://mkweb.bcgsc.ca/color-summarizer/?url=https://i.ibb.co/jZ2wfRj/Tahiti-Flag.png&amp;precision=low&amp;num_clusters=2&amp;text=1</v>
      </c>
      <c r="IO16" s="9" t="str">
        <f t="shared" si="94"/>
        <v/>
      </c>
      <c r="IP16" s="9" t="str">
        <f t="shared" si="95"/>
        <v>"blue"</v>
      </c>
      <c r="IQ16" s="9" t="str">
        <f t="shared" si="96"/>
        <v/>
      </c>
      <c r="IR16" s="9" t="str">
        <f t="shared" si="97"/>
        <v/>
      </c>
      <c r="IS16" s="9" t="str">
        <f t="shared" si="98"/>
        <v/>
      </c>
      <c r="IT16" s="9" t="str">
        <f t="shared" si="99"/>
        <v/>
      </c>
      <c r="IU16" s="9" t="str">
        <f t="shared" si="100"/>
        <v/>
      </c>
      <c r="IV16" s="9" t="str">
        <f t="shared" si="101"/>
        <v/>
      </c>
      <c r="IW16" s="9" t="str">
        <f t="shared" si="102"/>
        <v>"white"</v>
      </c>
      <c r="IX16" s="9" t="str">
        <f t="shared" si="103"/>
        <v>{"url":"http://mkweb.bcgsc.ca/color-summarizer/?url=https://i.ibb.co/jZ2wfRj/Tahiti-Flag.png&amp;precision=low&amp;num_clusters=2&amp;text=1","name":"French Polynesia"},</v>
      </c>
      <c r="IY16" s="9">
        <v>949</v>
      </c>
    </row>
    <row r="17" spans="1:259" s="9" customFormat="1" ht="38.4" customHeight="1" thickBot="1" x14ac:dyDescent="0.35">
      <c r="A17" s="78" t="s">
        <v>390</v>
      </c>
      <c r="B17" s="1" t="e" vm="16">
        <v>#VALUE!</v>
      </c>
      <c r="C17" s="2">
        <v>1</v>
      </c>
      <c r="D17" s="3" t="s">
        <v>391</v>
      </c>
      <c r="E17" s="4" t="s">
        <v>391</v>
      </c>
      <c r="F17" s="5" t="s">
        <v>0</v>
      </c>
      <c r="G17" s="6">
        <f>COUNTIF($A$1:$A$8197,A17)</f>
        <v>1</v>
      </c>
      <c r="H17" s="7"/>
      <c r="I17" s="8" t="s">
        <v>392</v>
      </c>
      <c r="J17" s="9" t="str">
        <f>""</f>
        <v/>
      </c>
      <c r="K17" s="10">
        <v>172000</v>
      </c>
      <c r="L17" s="11">
        <v>1500000</v>
      </c>
      <c r="M17" s="11" t="s">
        <v>393</v>
      </c>
      <c r="N17" s="12" t="s">
        <v>169</v>
      </c>
      <c r="O17" s="13" t="s">
        <v>394</v>
      </c>
      <c r="P17" s="14" t="s">
        <v>395</v>
      </c>
      <c r="Q17" s="15">
        <v>1</v>
      </c>
      <c r="R17" s="16" t="s">
        <v>396</v>
      </c>
      <c r="S17" s="17">
        <v>0</v>
      </c>
      <c r="T17" s="18" t="s">
        <v>2</v>
      </c>
      <c r="U17" s="19" t="s">
        <v>2</v>
      </c>
      <c r="V17" s="19" t="s">
        <v>2</v>
      </c>
      <c r="W17" s="19" t="s">
        <v>2</v>
      </c>
      <c r="X17" s="19" t="s">
        <v>2</v>
      </c>
      <c r="Y17" s="19" t="s">
        <v>2</v>
      </c>
      <c r="Z17" s="19" t="s">
        <v>2</v>
      </c>
      <c r="AA17" s="19" t="s">
        <v>3</v>
      </c>
      <c r="AB17" s="19" t="s">
        <v>3</v>
      </c>
      <c r="AC17" s="19" t="s">
        <v>2</v>
      </c>
      <c r="AD17" s="19" t="s">
        <v>2</v>
      </c>
      <c r="AE17" s="19" t="s">
        <v>2</v>
      </c>
      <c r="AF17" s="20" t="s">
        <v>2</v>
      </c>
      <c r="AG17" s="20" t="s">
        <v>2</v>
      </c>
      <c r="AH17" s="20" t="s">
        <v>3</v>
      </c>
      <c r="AI17" s="20" t="s">
        <v>2</v>
      </c>
      <c r="AJ17" s="20" t="s">
        <v>2</v>
      </c>
      <c r="AK17" s="20" t="s">
        <v>2</v>
      </c>
      <c r="AL17" s="20" t="s">
        <v>3</v>
      </c>
      <c r="AM17" s="20" t="s">
        <v>3</v>
      </c>
      <c r="AN17" s="20" t="s">
        <v>2</v>
      </c>
      <c r="AO17" s="20" t="s">
        <v>2</v>
      </c>
      <c r="AP17" s="20" t="s">
        <v>3</v>
      </c>
      <c r="AQ17" s="20" t="s">
        <v>2</v>
      </c>
      <c r="AR17" s="20" t="s">
        <v>2</v>
      </c>
      <c r="AS17" s="20" t="s">
        <v>3</v>
      </c>
      <c r="AT17" s="21">
        <v>0</v>
      </c>
      <c r="AU17" s="20"/>
      <c r="AV17" s="20" t="str">
        <f>IF(LEFT(A17,1)="[",LEFT(A17,5)&amp;AU17&amp;A17,"")</f>
        <v/>
      </c>
      <c r="AW17" s="20" t="str">
        <f>C17&amp;H17&amp;A17</f>
        <v>1Guam</v>
      </c>
      <c r="AX17" s="22"/>
      <c r="AY17" s="22"/>
      <c r="AZ17" s="23"/>
      <c r="BA17" s="23"/>
      <c r="BB17" s="23"/>
      <c r="BC17" s="24"/>
      <c r="BD17" s="25" t="s">
        <v>5</v>
      </c>
      <c r="BE17" s="8"/>
      <c r="BF17" s="25"/>
      <c r="BG17" s="25"/>
      <c r="BH17" s="25"/>
      <c r="BI17" s="25" t="s">
        <v>4</v>
      </c>
      <c r="BJ17" s="25"/>
      <c r="BK17" s="8"/>
      <c r="BL17" s="25" t="s">
        <v>5</v>
      </c>
      <c r="BM17" s="25" t="s">
        <v>4</v>
      </c>
      <c r="BN17" s="25"/>
      <c r="BO17" s="25"/>
      <c r="BP17" s="25"/>
      <c r="BQ17" s="25"/>
      <c r="BR17" s="25"/>
      <c r="BS17" s="25"/>
      <c r="BT17" s="25"/>
      <c r="BU17" s="26"/>
      <c r="BV17" s="27"/>
      <c r="BW17" s="27">
        <v>0</v>
      </c>
      <c r="BX17" s="8"/>
      <c r="CB17" s="28"/>
      <c r="CC17" s="28"/>
      <c r="CD17" s="29">
        <v>0</v>
      </c>
      <c r="CE17" s="29">
        <v>0</v>
      </c>
      <c r="CF17" s="29" t="e">
        <v>#REF!</v>
      </c>
      <c r="CG17" s="30" cm="1">
        <f t="array" ref="CG17">SUMPRODUCT(--(LEN(TRIM(BL17:BT17))&gt;0))</f>
        <v>2</v>
      </c>
      <c r="CH17" s="20" t="str">
        <f t="shared" si="7"/>
        <v>y</v>
      </c>
      <c r="CI17" s="20" t="str">
        <f t="shared" si="8"/>
        <v>n</v>
      </c>
      <c r="CJ17" s="20" t="str">
        <f t="shared" si="9"/>
        <v>n</v>
      </c>
      <c r="CK17" s="20" t="str">
        <f t="shared" si="10"/>
        <v>n</v>
      </c>
      <c r="CL17" s="20" t="str">
        <f t="shared" si="11"/>
        <v>y</v>
      </c>
      <c r="CM17" s="20" t="str">
        <f t="shared" si="12"/>
        <v>n</v>
      </c>
      <c r="CN17" s="20" t="str">
        <f t="shared" si="13"/>
        <v>n</v>
      </c>
      <c r="CO17" s="20" t="str">
        <f t="shared" si="14"/>
        <v>n</v>
      </c>
      <c r="CP17" s="20" t="str">
        <f t="shared" si="15"/>
        <v>y</v>
      </c>
      <c r="CQ17" s="20" t="str">
        <f t="shared" si="16"/>
        <v>n</v>
      </c>
      <c r="CR17" s="20" t="str">
        <f t="shared" si="17"/>
        <v>n</v>
      </c>
      <c r="CS17" s="20" t="str">
        <f t="shared" si="18"/>
        <v>n</v>
      </c>
      <c r="CT17" s="31" t="str">
        <f t="shared" si="19"/>
        <v>"Guam"</v>
      </c>
      <c r="CU17" s="32" t="str">
        <f t="shared" si="20"/>
        <v>"rgn_Oceania, rgn_North America"</v>
      </c>
      <c r="CV17" s="9" t="str">
        <f t="shared" si="21"/>
        <v>"https://upload.wikimedia.org/wikipedia/commons/thumb/0/07/Flag_of_Guam.svg/2560px-Flag_of_Guam.svg.png"</v>
      </c>
      <c r="CW17" s="9" t="str">
        <f t="shared" si="0"/>
        <v>"2Color",</v>
      </c>
      <c r="CX17" s="9" t="str">
        <f t="shared" si="0"/>
        <v/>
      </c>
      <c r="CY17" s="9" t="str">
        <f t="shared" si="0"/>
        <v/>
      </c>
      <c r="CZ17" s="9" t="str">
        <f t="shared" si="0"/>
        <v/>
      </c>
      <c r="DA17" s="9" t="str">
        <f t="shared" si="22"/>
        <v/>
      </c>
      <c r="DB17" s="9" t="str">
        <f t="shared" si="23"/>
        <v/>
      </c>
      <c r="DC17" s="9" t="str">
        <f t="shared" si="24"/>
        <v/>
      </c>
      <c r="DD17" s="9" t="str">
        <f t="shared" si="25"/>
        <v>"lets04",</v>
      </c>
      <c r="DE17" s="9" t="str">
        <f t="shared" si="26"/>
        <v>"startG",</v>
      </c>
      <c r="DF17" s="9" t="str">
        <f t="shared" si="27"/>
        <v/>
      </c>
      <c r="DG17" s="9" t="str">
        <f t="shared" si="28"/>
        <v/>
      </c>
      <c r="DH17" s="9" t="str">
        <f t="shared" si="29"/>
        <v/>
      </c>
      <c r="DI17" s="9" t="str">
        <f t="shared" si="30"/>
        <v/>
      </c>
      <c r="DJ17" s="9" t="str">
        <f t="shared" si="31"/>
        <v/>
      </c>
      <c r="DK17" s="9" t="str">
        <f t="shared" si="32"/>
        <v/>
      </c>
      <c r="DL17" s="9" t="str">
        <f t="shared" si="33"/>
        <v>"BLUWHI",</v>
      </c>
      <c r="DM17" s="9" t="str" cm="1">
        <f t="array" ref="DM17">IF(CG17=3,CHAR(34) &amp; _xlfn.TEXTJOIN("", TRUE, RIGHT(HP17:HX17, 2)) &amp; CHAR(34) &amp; ",", "")</f>
        <v/>
      </c>
      <c r="DN17" s="9" t="str">
        <f t="shared" si="34"/>
        <v/>
      </c>
      <c r="DO17" s="9" t="str">
        <f t="shared" si="35"/>
        <v>"year19",</v>
      </c>
      <c r="DP17" s="28" t="str">
        <f t="shared" si="36"/>
        <v/>
      </c>
      <c r="DQ17" s="28" t="str">
        <f t="shared" si="37"/>
        <v/>
      </c>
      <c r="DR17" s="28" t="str">
        <f t="shared" si="38"/>
        <v/>
      </c>
      <c r="DS17" s="28" t="str">
        <f t="shared" si="39"/>
        <v/>
      </c>
      <c r="DT17" s="28" t="str">
        <f t="shared" si="40"/>
        <v/>
      </c>
      <c r="DU17" s="28" t="str">
        <f t="shared" si="41"/>
        <v/>
      </c>
      <c r="DV17" s="9" t="str">
        <f t="shared" si="42"/>
        <v>"largec",</v>
      </c>
      <c r="DW17" s="9" t="str">
        <f t="shared" si="1"/>
        <v>"NoBand",</v>
      </c>
      <c r="DX17" s="9" t="str">
        <f t="shared" si="1"/>
        <v/>
      </c>
      <c r="DY17" s="9" t="str">
        <f t="shared" si="1"/>
        <v/>
      </c>
      <c r="DZ17" s="9" t="str">
        <f t="shared" si="1"/>
        <v/>
      </c>
      <c r="EA17" s="9" t="str">
        <f t="shared" si="2"/>
        <v/>
      </c>
      <c r="EB17" s="9" t="str">
        <f t="shared" si="2"/>
        <v/>
      </c>
      <c r="EC17" s="9" t="str">
        <f t="shared" si="2"/>
        <v/>
      </c>
      <c r="ED17" s="9" t="str">
        <f t="shared" si="2"/>
        <v/>
      </c>
      <c r="EE17" s="9" t="str">
        <f t="shared" si="2"/>
        <v/>
      </c>
      <c r="EF17" s="9" t="str">
        <f t="shared" si="43"/>
        <v/>
      </c>
      <c r="EG17" s="9" t="str">
        <f t="shared" si="3"/>
        <v/>
      </c>
      <c r="EH17" s="9" t="str">
        <f t="shared" si="3"/>
        <v>"Plants",</v>
      </c>
      <c r="EI17" s="9" t="str">
        <f t="shared" si="3"/>
        <v>"Texted",</v>
      </c>
      <c r="EJ17" s="9" t="str">
        <f t="shared" si="3"/>
        <v/>
      </c>
      <c r="EK17" s="9" t="str">
        <f t="shared" si="3"/>
        <v/>
      </c>
      <c r="EL17" s="9" t="str">
        <f t="shared" si="3"/>
        <v/>
      </c>
      <c r="EM17" s="9" t="str">
        <f t="shared" si="3"/>
        <v/>
      </c>
      <c r="EN17" s="9" t="str">
        <f t="shared" si="3"/>
        <v/>
      </c>
      <c r="EO17" s="9" t="str">
        <f t="shared" si="3"/>
        <v>"Center",</v>
      </c>
      <c r="EP17" s="9" t="str">
        <f t="shared" si="3"/>
        <v/>
      </c>
      <c r="EQ17" s="9" t="str">
        <f t="shared" si="3"/>
        <v/>
      </c>
      <c r="ER17" s="9" t="str">
        <f t="shared" si="3"/>
        <v/>
      </c>
      <c r="ES17" s="9" t="str">
        <f t="shared" si="3"/>
        <v>"Wavess",</v>
      </c>
      <c r="ET17" s="9" t="str">
        <f t="shared" si="3"/>
        <v>"Geogrh",</v>
      </c>
      <c r="EU17" s="9" t="str">
        <f t="shared" si="3"/>
        <v/>
      </c>
      <c r="EV17" s="9" t="str">
        <f t="shared" ref="EV17:EZ32" si="105">IF(AO17="y",CHAR(34)&amp;AO$1&amp;CHAR(34)&amp;",","")</f>
        <v/>
      </c>
      <c r="EW17" s="9" t="str">
        <f t="shared" si="4"/>
        <v>"Ships!",</v>
      </c>
      <c r="EX17" s="9" t="str">
        <f t="shared" si="4"/>
        <v/>
      </c>
      <c r="EY17" s="9" t="str">
        <f t="shared" si="4"/>
        <v/>
      </c>
      <c r="EZ17" s="9" t="str">
        <f t="shared" si="4"/>
        <v>"Waters",</v>
      </c>
      <c r="FA17" s="9" t="str">
        <f t="shared" si="44"/>
        <v/>
      </c>
      <c r="FB17" s="9" t="str">
        <f t="shared" si="45"/>
        <v/>
      </c>
      <c r="FC17" s="9" t="str">
        <f t="shared" si="46"/>
        <v/>
      </c>
      <c r="FD17" s="9" t="str">
        <f t="shared" si="47"/>
        <v/>
      </c>
      <c r="FE17" s="9" t="str">
        <f t="shared" si="48"/>
        <v/>
      </c>
      <c r="FF17" s="9" t="str">
        <f t="shared" si="49"/>
        <v/>
      </c>
      <c r="FG17" s="9" t="str">
        <f t="shared" si="50"/>
        <v>"NO_RED",</v>
      </c>
      <c r="FH17" s="9" t="str">
        <f t="shared" si="51"/>
        <v>"NO_GRE",</v>
      </c>
      <c r="FI17" s="9" t="str">
        <f t="shared" si="52"/>
        <v>"NO_YEL",</v>
      </c>
      <c r="FJ17" s="9" t="str">
        <f t="shared" si="53"/>
        <v>"NO_BLA",</v>
      </c>
      <c r="FK17" s="9" t="str">
        <f t="shared" si="54"/>
        <v/>
      </c>
      <c r="FL17" s="9" t="str">
        <f t="shared" si="55"/>
        <v/>
      </c>
      <c r="FM17" s="9" t="str">
        <f t="shared" si="56"/>
        <v/>
      </c>
      <c r="FN17" s="9" t="str">
        <f t="shared" si="57"/>
        <v/>
      </c>
      <c r="FO17" s="9" t="str">
        <f t="shared" si="58"/>
        <v/>
      </c>
      <c r="FP17" s="9" t="str">
        <f t="shared" si="59"/>
        <v/>
      </c>
      <c r="FQ17" s="9" t="str">
        <f t="shared" si="60"/>
        <v/>
      </c>
      <c r="FR17" s="9" t="str">
        <f t="shared" si="61"/>
        <v/>
      </c>
      <c r="FS17" s="9" t="str">
        <f t="shared" si="62"/>
        <v/>
      </c>
      <c r="FT17" s="9" t="str">
        <f t="shared" si="63"/>
        <v>"myrWHI",</v>
      </c>
      <c r="FU17" s="9" t="str">
        <f t="shared" si="64"/>
        <v/>
      </c>
      <c r="FV17" s="9" t="str">
        <f t="shared" si="65"/>
        <v/>
      </c>
      <c r="FW17" s="9" t="str">
        <f t="shared" si="66"/>
        <v/>
      </c>
      <c r="FX17" s="9" t="str">
        <f t="shared" si="67"/>
        <v/>
      </c>
      <c r="FY17" s="9" t="str">
        <f t="shared" si="68"/>
        <v/>
      </c>
      <c r="FZ17" s="9" t="str">
        <f t="shared" si="69"/>
        <v/>
      </c>
      <c r="GA17" s="9" t="str">
        <f t="shared" si="70"/>
        <v/>
      </c>
      <c r="GB17" s="9" t="str">
        <f t="shared" si="71"/>
        <v/>
      </c>
      <c r="GC17" s="9" t="str">
        <f t="shared" si="72"/>
        <v/>
      </c>
      <c r="GD17" s="9" t="str">
        <f t="shared" si="73"/>
        <v/>
      </c>
      <c r="GE17" s="9" t="str">
        <f t="shared" si="74"/>
        <v/>
      </c>
      <c r="GF17" s="9" t="str">
        <f>IFERROR(IF(SEARCH("Histor",AU17)&gt;0,CHAR(34)&amp;"histor"&amp;CHAR(34)&amp;",",""),"")</f>
        <v/>
      </c>
      <c r="GG17" s="9" t="str">
        <f t="shared" si="75"/>
        <v/>
      </c>
      <c r="GH17" s="9" t="str">
        <f t="shared" si="76"/>
        <v/>
      </c>
      <c r="GI17" s="9" t="str">
        <f t="shared" si="77"/>
        <v/>
      </c>
      <c r="GJ17" s="9" t="str">
        <f t="shared" si="78"/>
        <v>"NoStar",</v>
      </c>
      <c r="GK17" s="9" t="str">
        <f t="shared" si="79"/>
        <v/>
      </c>
      <c r="GL17" s="9" t="str">
        <f t="shared" si="5"/>
        <v/>
      </c>
      <c r="GM17" s="9" t="str">
        <f t="shared" si="5"/>
        <v/>
      </c>
      <c r="GN17" s="9" t="str">
        <f t="shared" si="5"/>
        <v/>
      </c>
      <c r="GP17" s="9" t="str">
        <f t="shared" si="80"/>
        <v>""</v>
      </c>
      <c r="GS17" s="9" t="str">
        <f t="shared" si="81"/>
        <v>["2Color","lets04","startG","BLUWHI","year19","largec","NoBand","Plants","Texted","Center","Wavess","Geogrh","Ships!","Waters","NO_RED","NO_GRE","NO_YEL","NO_BLA","myrWHI","NoStar"]</v>
      </c>
      <c r="GT17" s="9" t="str">
        <f t="shared" si="6"/>
        <v>"cl_WHI",</v>
      </c>
      <c r="GU17" s="9" t="str">
        <f t="shared" si="6"/>
        <v>"cl_BLU",</v>
      </c>
      <c r="GV17" s="9" t="str">
        <f t="shared" si="6"/>
        <v/>
      </c>
      <c r="GW17" s="9" t="str">
        <f t="shared" si="6"/>
        <v/>
      </c>
      <c r="GX17" s="9" t="str">
        <f t="shared" si="6"/>
        <v/>
      </c>
      <c r="GY17" s="9" t="str">
        <f t="shared" si="6"/>
        <v/>
      </c>
      <c r="GZ17" s="9" t="str">
        <f t="shared" si="6"/>
        <v/>
      </c>
      <c r="HA17" s="9" t="str">
        <f t="shared" si="6"/>
        <v/>
      </c>
      <c r="HB17" s="9" t="str">
        <f t="shared" si="6"/>
        <v/>
      </c>
      <c r="HC17" s="9" t="str">
        <f t="shared" si="82"/>
        <v>["cl_WHI","cl_BLU"]</v>
      </c>
      <c r="HE17" s="33"/>
      <c r="HF17" s="34" t="str">
        <f t="shared" si="83"/>
        <v>{couname:"Guam",year:"1948 ",region:"rgn_Oceania, rgn_North America",Colors:["cl_WHI","cl_BLU"],Items:["2Color","lets04","startG","BLUWHI","year19","largec","NoBand","Plants","Texted","Center","Wavess","Geogrh","Ships!","Waters","NO_RED","NO_GRE","NO_YEL","NO_BLA","myrWHI","NoStar"],Flag:"https://upload.wikimedia.org/wikipedia/commons/thumb/0/07/Flag_of_Guam.svg/2560px-Flag_of_Guam.svg.png",HDFlag:"https://upload.wikimedia.org/wikipedia/commons/thumb/0/07/Flag_of_Guam.svg/2560px-Flag_of_Guam.svg.png",type:"", describe: "\nThe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 isnew:".", links: "https://en.wikipedia.org/wiki/Flag_of_Guam"},</v>
      </c>
      <c r="HG17" s="35" t="str">
        <f t="shared" si="84"/>
        <v>{couname:"Guam",year:"1948 ",region:"rgn_Oceania, rgn_North America",Colors:["cl_WHI","cl_BLU"],Items:["2Color","lets04","startG","BLUWHI","year19","largec","NoBand","Plants","Texted","Center","Wavess","Geogrh","Ships!","Waters","NO_RED","NO_GRE","NO_YEL","NO_BLA","myrWHI","NoStar"],Flag:"https://upload.wikimedia.org/wikipedia/commons/thumb/0/07/Flag_of_Guam.svg/2560px-Flag_of_Guam.svg.png",HDFlag:"https://upload.wikimedia.org/wikipedia/commons/thumb/0/07/Flag_of_Guam.svg/2560px-Flag_of_Guam.svg.png",type:"", describe: "\nThe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 links: "https://en.wikipedia.org/wiki/Flag_of_Guam"},</v>
      </c>
      <c r="HH17" s="9" t="str">
        <f t="shared" si="85"/>
        <v>"\nThe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v>
      </c>
      <c r="HI17" s="9" t="str">
        <f t="shared" si="86"/>
        <v>"\nThe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v>
      </c>
      <c r="HJ17" s="9" t="str">
        <f t="shared" si="87"/>
        <v>"1948 "</v>
      </c>
      <c r="HL17" s="9" t="str">
        <f t="shared" si="88"/>
        <v>"https://en.wikipedia.org/wiki/Flag_of_Guam"</v>
      </c>
      <c r="HM17" s="34" t="str">
        <f t="shared" si="89"/>
        <v>{"couname":"Guam","year":"1948 ","region":"rgn_Oceania, rgn_North America","Colors":["cl_WHI","cl_BLU"],"Items":["2Color","lets04","startG","BLUWHI","year19","largec","NoBand","Plants","Texted","Center","Wavess","Geogrh","Ships!","Waters","NO_RED","NO_GRE","NO_YEL","NO_BLA","myrWHI","NoStar"],"Flag":"https://upload.wikimedia.org/wikipedia/commons/thumb/0/07/Flag_of_Guam.svg/2560px-Flag_of_Guam.svg.png","HDFlag":"https://upload.wikimedia.org/wikipedia/commons/thumb/0/07/Flag_of_Guam.svg/2560px-Flag_of_Guam.svg.png","type":"", "describe": "\nThe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 "isnew": ".", "links": "https://en.wikipedia.org/wiki/Flag_of_Guam"},</v>
      </c>
      <c r="HN17" s="36" t="str">
        <f t="shared" si="90"/>
        <v>{"couname":"Guam","year":"1948 ","region":"rgn_Oceania, rgn_North America","Colors":["cl_WHI","cl_BLU"],"Items":["2Color","lets04","startG","BLUWHI","year19","largec","NoBand","Plants","Texted","Center","Wavess","Geogrh","Ships!","Waters","NO_RED","NO_GRE","NO_YEL","NO_BLA","myrWHI","NoStar"],"Flag":"https://upload.wikimedia.org/wikipedia/commons/thumb/0/07/Flag_of_Guam.svg/2560px-Flag_of_Guam.svg.png","HDFlag":"https://upload.wikimedia.org/wikipedia/commons/thumb/0/07/Flag_of_Guam.svg/2560px-Flag_of_Guam.svg.png","type":"", "describe": "\nThe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 "isnew": ".", "links": "https://en.wikipedia.org/wiki/Flag_of_Guam"},</v>
      </c>
      <c r="HO17" s="37"/>
      <c r="HP17" s="9" t="str" cm="1">
        <f t="array" ref="HP17">IF(_xlfn.TEXTJOIN(", ", TRUE, IF(ISNUMBER(SEARCH("BLA", BL17:BT17)), COLUMN(BL17:BT17) - COLUMN(BL17) + 1, ""))&lt;&gt;"","BLA","")</f>
        <v/>
      </c>
      <c r="HQ17" s="9" t="str" cm="1">
        <f t="array" ref="HQ17">IF(_xlfn.TEXTJOIN(", ", TRUE, IF(ISNUMBER(SEARCH("BLU", BL17:BT17)), COLUMN(BL17:BT17) - COLUMN(BL17) + 1, ""))&lt;&gt;"","BLU","")</f>
        <v>BLU</v>
      </c>
      <c r="HR17" s="9" t="str" cm="1">
        <f t="array" ref="HR17">IF(_xlfn.TEXTJOIN(", ", TRUE, IF(ISNUMBER(SEARCH("GRE", BL17:BT17)), COLUMN(BL17:BT17) - COLUMN(BL17) + 1, ""))&lt;&gt;"","GRE","")</f>
        <v/>
      </c>
      <c r="HS17" s="9" t="str" cm="1">
        <f t="array" ref="HS17">IF(_xlfn.TEXTJOIN(", ", TRUE, IF(ISNUMBER(SEARCH("RED", BL17:BT17)), COLUMN(BL17:BT17) - COLUMN(BL17) + 1, ""))&lt;&gt;"","RED","")</f>
        <v/>
      </c>
      <c r="HT17" s="9" t="str" cm="1">
        <f t="array" ref="HT17">IF(_xlfn.TEXTJOIN(", ", TRUE, IF(ISNUMBER(SEARCH("YEL", BL17:BT17)), COLUMN(BL17:BT17) - COLUMN(BL17) + 1, ""))&lt;&gt;"","YEL","")</f>
        <v/>
      </c>
      <c r="HU17" s="9" t="str" cm="1">
        <f t="array" ref="HU17">IF(_xlfn.TEXTJOIN(", ", TRUE, IF(ISNUMBER(SEARCH("ORA", BL17:BT17)), COLUMN(BL17:BT17) - COLUMN(BL17) + 1, ""))&lt;&gt;"","ORA","")</f>
        <v/>
      </c>
      <c r="HV17" s="9" t="str" cm="1">
        <f t="array" ref="HV17">IF(_xlfn.TEXTJOIN(", ", TRUE, IF(ISNUMBER(SEARCH("BRO", BL17:BT17)), COLUMN(BL17:BT17) - COLUMN(BL17) + 1, ""))&lt;&gt;"","BRO","")</f>
        <v/>
      </c>
      <c r="HW17" s="9" t="str" cm="1">
        <f t="array" ref="HW17">IF(_xlfn.TEXTJOIN(", ", TRUE, IF(ISNUMBER(SEARCH("PUR", BL17:BT17)), COLUMN(BL17:BT17) - COLUMN(BL17) + 1, ""))&lt;&gt;"","PUR","")</f>
        <v/>
      </c>
      <c r="HX17" s="9" t="str" cm="1">
        <f t="array" ref="HX17">IF(_xlfn.TEXTJOIN(", ", TRUE, IF(ISNUMBER(SEARCH("WHI", BL17:BT17)), COLUMN(BL17:BT17) - COLUMN(BL17) + 1, ""))&lt;&gt;"","WHI","")</f>
        <v>WHI</v>
      </c>
      <c r="HY17" s="38"/>
      <c r="HZ17" s="38"/>
      <c r="IA17" s="28" t="s">
        <v>3</v>
      </c>
      <c r="IB17" s="28"/>
      <c r="IC17" s="39"/>
      <c r="ID17" s="39"/>
      <c r="IE17" s="39"/>
      <c r="IF17" s="39"/>
      <c r="IG17" s="39"/>
      <c r="IH17" s="39"/>
      <c r="II17" s="39"/>
      <c r="IJ17" s="39"/>
      <c r="IK17" s="39"/>
      <c r="IL17" s="9">
        <f t="shared" si="91"/>
        <v>0</v>
      </c>
      <c r="IM17" s="6">
        <f t="shared" si="92"/>
        <v>-2</v>
      </c>
      <c r="IN17" s="40" t="str">
        <f t="shared" si="93"/>
        <v>http://mkweb.bcgsc.ca/color-summarizer/?url=https://upload.wikimedia.org/wikipedia/commons/thumb/0/07/Flag_of_Guam.svg/2560px-Flag_of_Guam.svg.png&amp;precision=low&amp;num_clusters=2&amp;text=1</v>
      </c>
      <c r="IO17" s="9" t="str">
        <f t="shared" si="94"/>
        <v/>
      </c>
      <c r="IP17" s="9" t="str">
        <f t="shared" si="95"/>
        <v>"blue"</v>
      </c>
      <c r="IQ17" s="9" t="str">
        <f t="shared" si="96"/>
        <v/>
      </c>
      <c r="IR17" s="9" t="str">
        <f t="shared" si="97"/>
        <v/>
      </c>
      <c r="IS17" s="9" t="str">
        <f t="shared" si="98"/>
        <v/>
      </c>
      <c r="IT17" s="9" t="str">
        <f t="shared" si="99"/>
        <v/>
      </c>
      <c r="IU17" s="9" t="str">
        <f t="shared" si="100"/>
        <v/>
      </c>
      <c r="IV17" s="9" t="str">
        <f t="shared" si="101"/>
        <v/>
      </c>
      <c r="IW17" s="9" t="str">
        <f t="shared" si="102"/>
        <v>"white"</v>
      </c>
      <c r="IX17" s="9" t="str">
        <f t="shared" si="103"/>
        <v>{"url":"http://mkweb.bcgsc.ca/color-summarizer/?url=https://upload.wikimedia.org/wikipedia/commons/thumb/0/07/Flag_of_Guam.svg/2560px-Flag_of_Guam.svg.png&amp;precision=low&amp;num_clusters=2&amp;text=1","name":"Guam"},</v>
      </c>
      <c r="IY17" s="9">
        <v>950</v>
      </c>
    </row>
    <row r="18" spans="1:259" s="9" customFormat="1" ht="38.4" customHeight="1" thickBot="1" x14ac:dyDescent="0.35">
      <c r="A18" s="78" t="s">
        <v>1320</v>
      </c>
      <c r="B18" s="1" t="e" vm="17">
        <v>#VALUE!</v>
      </c>
      <c r="C18" s="2">
        <v>1</v>
      </c>
      <c r="D18" s="3" t="s">
        <v>1321</v>
      </c>
      <c r="E18" s="4" t="s">
        <v>1322</v>
      </c>
      <c r="F18" s="5" t="s">
        <v>0</v>
      </c>
      <c r="G18" s="6">
        <f>COUNTIF($A$1:$A$8278,A18)</f>
        <v>1</v>
      </c>
      <c r="H18" s="7"/>
      <c r="I18" s="8" t="s">
        <v>1323</v>
      </c>
      <c r="J18" s="9" t="str">
        <f>""</f>
        <v/>
      </c>
      <c r="K18" s="10">
        <v>813000</v>
      </c>
      <c r="L18" s="11">
        <v>315000</v>
      </c>
      <c r="M18" s="11" t="s">
        <v>1324</v>
      </c>
      <c r="N18" s="12" t="s">
        <v>1</v>
      </c>
      <c r="O18" s="13" t="s">
        <v>1121</v>
      </c>
      <c r="P18" s="14" t="s">
        <v>1325</v>
      </c>
      <c r="Q18" s="15">
        <v>1</v>
      </c>
      <c r="R18" s="16" t="s">
        <v>1</v>
      </c>
      <c r="S18" s="17">
        <v>0</v>
      </c>
      <c r="T18" s="18" t="s">
        <v>3</v>
      </c>
      <c r="U18" s="19" t="s">
        <v>2</v>
      </c>
      <c r="V18" s="19" t="s">
        <v>2</v>
      </c>
      <c r="W18" s="19" t="s">
        <v>2</v>
      </c>
      <c r="X18" s="19" t="s">
        <v>2</v>
      </c>
      <c r="Y18" s="19" t="s">
        <v>2</v>
      </c>
      <c r="Z18" s="19" t="s">
        <v>2</v>
      </c>
      <c r="AA18" s="19" t="s">
        <v>2</v>
      </c>
      <c r="AB18" s="19" t="s">
        <v>2</v>
      </c>
      <c r="AC18" s="19" t="s">
        <v>2</v>
      </c>
      <c r="AD18" s="19" t="s">
        <v>2</v>
      </c>
      <c r="AE18" s="19" t="s">
        <v>2</v>
      </c>
      <c r="AF18" s="20" t="s">
        <v>3</v>
      </c>
      <c r="AG18" s="20" t="s">
        <v>2</v>
      </c>
      <c r="AH18" s="20" t="s">
        <v>2</v>
      </c>
      <c r="AI18" s="20" t="s">
        <v>2</v>
      </c>
      <c r="AJ18" s="20" t="s">
        <v>2</v>
      </c>
      <c r="AK18" s="20" t="s">
        <v>2</v>
      </c>
      <c r="AL18" s="20" t="s">
        <v>2</v>
      </c>
      <c r="AM18" s="20" t="s">
        <v>2</v>
      </c>
      <c r="AN18" s="20" t="s">
        <v>2</v>
      </c>
      <c r="AO18" s="20" t="s">
        <v>2</v>
      </c>
      <c r="AP18" s="20" t="s">
        <v>2</v>
      </c>
      <c r="AQ18" s="20" t="s">
        <v>2</v>
      </c>
      <c r="AR18" s="20" t="s">
        <v>2</v>
      </c>
      <c r="AS18" s="20" t="s">
        <v>2</v>
      </c>
      <c r="AT18" s="21">
        <v>0</v>
      </c>
      <c r="AU18" s="20"/>
      <c r="AV18" s="20" t="str">
        <f>IF(LEFT(A18,1)="[",LEFT(A18,5)&amp;AU18&amp;A18,"")</f>
        <v/>
      </c>
      <c r="AW18" s="20" t="str">
        <f>C18&amp;A18</f>
        <v>1Guyana</v>
      </c>
      <c r="AX18" s="22"/>
      <c r="AY18" s="22"/>
      <c r="AZ18" s="23" t="s">
        <v>5</v>
      </c>
      <c r="BA18" s="23" t="s">
        <v>8</v>
      </c>
      <c r="BB18" s="23"/>
      <c r="BC18" s="24"/>
      <c r="BD18" s="25" t="s">
        <v>12</v>
      </c>
      <c r="BE18" s="8"/>
      <c r="BF18" s="25" t="s">
        <v>4</v>
      </c>
      <c r="BG18" s="25" t="s">
        <v>8</v>
      </c>
      <c r="BH18" s="25" t="s">
        <v>10</v>
      </c>
      <c r="BI18" s="25"/>
      <c r="BJ18" s="25"/>
      <c r="BK18" s="8"/>
      <c r="BL18" s="25" t="s">
        <v>12</v>
      </c>
      <c r="BM18" s="25" t="s">
        <v>4</v>
      </c>
      <c r="BN18" s="25" t="s">
        <v>10</v>
      </c>
      <c r="BO18" s="25" t="s">
        <v>8</v>
      </c>
      <c r="BP18" s="25" t="s">
        <v>6</v>
      </c>
      <c r="BQ18" s="25" t="s">
        <v>8</v>
      </c>
      <c r="BR18" s="25" t="s">
        <v>8</v>
      </c>
      <c r="BS18" s="25" t="s">
        <v>8</v>
      </c>
      <c r="BT18" s="25" t="s">
        <v>5</v>
      </c>
      <c r="BU18" s="26" t="s">
        <v>2</v>
      </c>
      <c r="BV18" s="27"/>
      <c r="BW18" s="27">
        <v>0</v>
      </c>
      <c r="BX18" s="8"/>
      <c r="CB18" s="28"/>
      <c r="CC18" s="28"/>
      <c r="CD18" s="29">
        <v>1</v>
      </c>
      <c r="CE18" s="29">
        <v>0</v>
      </c>
      <c r="CF18" s="29" t="e">
        <v>#REF!</v>
      </c>
      <c r="CG18" s="30" cm="1">
        <f t="array" ref="CG18">SUMPRODUCT(--(LEN(TRIM(BL18:BT18))&gt;0))</f>
        <v>5</v>
      </c>
      <c r="CH18" s="20" t="str">
        <f t="shared" si="7"/>
        <v>n</v>
      </c>
      <c r="CI18" s="20" t="str">
        <f t="shared" si="8"/>
        <v>n</v>
      </c>
      <c r="CJ18" s="20" t="str">
        <f t="shared" si="9"/>
        <v>n</v>
      </c>
      <c r="CK18" s="20" t="str">
        <f t="shared" si="10"/>
        <v>y</v>
      </c>
      <c r="CL18" s="20" t="str">
        <f t="shared" si="11"/>
        <v>y</v>
      </c>
      <c r="CM18" s="20" t="str">
        <f t="shared" si="12"/>
        <v>n</v>
      </c>
      <c r="CN18" s="20" t="str">
        <f t="shared" si="13"/>
        <v>n</v>
      </c>
      <c r="CO18" s="20" t="str">
        <f t="shared" si="14"/>
        <v>n</v>
      </c>
      <c r="CP18" s="20" t="str">
        <f t="shared" si="15"/>
        <v>y</v>
      </c>
      <c r="CQ18" s="20" t="str">
        <f t="shared" si="16"/>
        <v>n</v>
      </c>
      <c r="CR18" s="20" t="str">
        <f t="shared" si="17"/>
        <v>n</v>
      </c>
      <c r="CS18" s="20" t="str">
        <f t="shared" si="18"/>
        <v>n</v>
      </c>
      <c r="CT18" s="31" t="str">
        <f t="shared" si="19"/>
        <v>"Guyana"</v>
      </c>
      <c r="CU18" s="32" t="str">
        <f t="shared" si="20"/>
        <v>"rgn_South America"</v>
      </c>
      <c r="CV18" s="9" t="str">
        <f t="shared" si="21"/>
        <v>"https://i.ibb.co/XY6jnk1/Guyana-Flag.png"</v>
      </c>
      <c r="CW18" s="9" t="str">
        <f t="shared" ref="CW18:CZ33" si="106">IF(CH18="y",CHAR(34)&amp;CH$1&amp;CHAR(34)&amp;",","")</f>
        <v/>
      </c>
      <c r="CX18" s="9" t="str">
        <f t="shared" si="106"/>
        <v/>
      </c>
      <c r="CY18" s="9" t="str">
        <f t="shared" si="106"/>
        <v/>
      </c>
      <c r="CZ18" s="9" t="str">
        <f t="shared" si="106"/>
        <v>"5+Colo",</v>
      </c>
      <c r="DA18" s="9" t="str">
        <f t="shared" si="22"/>
        <v/>
      </c>
      <c r="DB18" s="9" t="str">
        <f t="shared" si="23"/>
        <v/>
      </c>
      <c r="DD18" s="9" t="str">
        <f>IF(LEN(CHAR(34)&amp;"lets"&amp;LEN(SUBSTITUTE(SUBSTITUTE(IFERROR(TRIM(SUBSTITUTE(A18,MID(A18,FIND("[",A18),FIND("]",A18)-FIND("[",A18)+1),"")),A18)," ",""),"-",""))&amp;CHAR(34)&amp;",")=9,CHAR(34)&amp;"lets"&amp;LEN(SUBSTITUTE(SUBSTITUTE(IFERROR(TRIM(SUBSTITUTE(A18,MID(A18,FIND("[",A18),FIND("]",A18)-FIND("[",A18)+1),"")),A18)," ",""),"-",""))&amp;CHAR(34)&amp;",",CHAR(34)&amp;"lets0"&amp;LEN(SUBSTITUTE(SUBSTITUTE(IFERROR(TRIM(SUBSTITUTE(A18,MID(A18,FIND("[",A18),FIND("]",A18)-FIND("[",A18)+1),"")),A18)," ",""),"-",""))&amp;CHAR(34)&amp;",")</f>
        <v>"lets06",</v>
      </c>
      <c r="DE18" s="9" t="str">
        <f>CHAR(34)&amp;"start"&amp;IFERROR(LEFT(SUBSTITUTE(A18,"["&amp;MID(A18,FIND("[",A18)+1,FIND("]",A18)-FIND("[",A18)-1)&amp;"] ",""),1),LEFT(A18,1))&amp;CHAR(34)&amp;","</f>
        <v>"startG",</v>
      </c>
      <c r="DF18" s="9" t="str">
        <f t="shared" si="27"/>
        <v/>
      </c>
      <c r="DG18" s="9" t="str">
        <f t="shared" si="28"/>
        <v/>
      </c>
      <c r="DH18" s="9" t="str">
        <f t="shared" si="29"/>
        <v/>
      </c>
      <c r="DI18" s="9" t="str">
        <f t="shared" si="30"/>
        <v/>
      </c>
      <c r="DJ18" s="9" t="str">
        <f t="shared" si="31"/>
        <v>"with_y",</v>
      </c>
      <c r="DK18" s="9" t="str">
        <f t="shared" si="32"/>
        <v/>
      </c>
      <c r="DL18" s="9" t="str">
        <f t="shared" si="33"/>
        <v/>
      </c>
      <c r="DM18" s="9" t="str" cm="1">
        <f t="array" ref="DM18">IF(CG18=3,CHAR(34) &amp; _xlfn.TEXTJOIN("", TRUE, RIGHT(HP18:HX18, 2)) &amp; CHAR(34) &amp; ",", "")</f>
        <v/>
      </c>
      <c r="DN18" s="9" t="str">
        <f t="shared" si="34"/>
        <v/>
      </c>
      <c r="DO18" s="9" t="str">
        <f t="shared" si="35"/>
        <v>"year19",</v>
      </c>
      <c r="DP18" s="28" t="str">
        <f t="shared" si="36"/>
        <v/>
      </c>
      <c r="DQ18" s="28" t="str">
        <f t="shared" si="37"/>
        <v/>
      </c>
      <c r="DR18" s="28" t="str">
        <f t="shared" si="38"/>
        <v/>
      </c>
      <c r="DS18" s="28" t="str">
        <f t="shared" si="39"/>
        <v/>
      </c>
      <c r="DT18" s="28" t="str">
        <f t="shared" si="40"/>
        <v/>
      </c>
      <c r="DU18" s="28" t="str">
        <f t="shared" si="41"/>
        <v/>
      </c>
      <c r="DW18" s="9" t="str">
        <f t="shared" ref="DW18:DZ33" si="107">IF(CL18="y",CHAR(34)&amp;CL$1&amp;CHAR(34)&amp;",","")</f>
        <v>"NoBand",</v>
      </c>
      <c r="DX18" s="9" t="str">
        <f t="shared" si="107"/>
        <v/>
      </c>
      <c r="DY18" s="9" t="str">
        <f t="shared" si="107"/>
        <v/>
      </c>
      <c r="DZ18" s="9" t="str">
        <f t="shared" si="107"/>
        <v/>
      </c>
      <c r="EA18" s="9" t="str">
        <f t="shared" ref="EA18:EE33" si="108">IF(T18="y",CHAR(34)&amp;T$1&amp;CHAR(34)&amp;",","")</f>
        <v>"Diagon",</v>
      </c>
      <c r="EB18" s="9" t="str">
        <f t="shared" si="108"/>
        <v/>
      </c>
      <c r="EC18" s="9" t="str">
        <f t="shared" si="108"/>
        <v/>
      </c>
      <c r="ED18" s="9" t="str">
        <f t="shared" si="108"/>
        <v/>
      </c>
      <c r="EE18" s="9" t="str">
        <f t="shared" si="108"/>
        <v/>
      </c>
      <c r="EF18" s="9" t="str">
        <f t="shared" si="43"/>
        <v/>
      </c>
      <c r="EG18" s="9" t="str">
        <f t="shared" ref="EG18:EV33" si="109">IF(Z18="y",CHAR(34)&amp;Z$1&amp;CHAR(34)&amp;",","")</f>
        <v/>
      </c>
      <c r="EH18" s="9" t="str">
        <f t="shared" si="109"/>
        <v/>
      </c>
      <c r="EI18" s="9" t="str">
        <f t="shared" si="109"/>
        <v/>
      </c>
      <c r="EJ18" s="9" t="str">
        <f t="shared" si="109"/>
        <v/>
      </c>
      <c r="EK18" s="9" t="str">
        <f t="shared" si="109"/>
        <v/>
      </c>
      <c r="EL18" s="9" t="str">
        <f t="shared" si="109"/>
        <v/>
      </c>
      <c r="EM18" s="9" t="str">
        <f t="shared" si="109"/>
        <v>"Trside",</v>
      </c>
      <c r="EN18" s="9" t="str">
        <f t="shared" si="109"/>
        <v/>
      </c>
      <c r="EO18" s="9" t="str">
        <f t="shared" si="109"/>
        <v/>
      </c>
      <c r="EP18" s="9" t="str">
        <f t="shared" si="109"/>
        <v/>
      </c>
      <c r="EQ18" s="9" t="str">
        <f t="shared" si="109"/>
        <v/>
      </c>
      <c r="ER18" s="9" t="str">
        <f t="shared" si="109"/>
        <v/>
      </c>
      <c r="ES18" s="9" t="str">
        <f t="shared" si="109"/>
        <v/>
      </c>
      <c r="ET18" s="9" t="str">
        <f t="shared" si="109"/>
        <v/>
      </c>
      <c r="EU18" s="9" t="str">
        <f t="shared" si="109"/>
        <v/>
      </c>
      <c r="EV18" s="9" t="str">
        <f t="shared" si="105"/>
        <v/>
      </c>
      <c r="EW18" s="9" t="str">
        <f t="shared" si="105"/>
        <v/>
      </c>
      <c r="EX18" s="9" t="str">
        <f t="shared" si="105"/>
        <v/>
      </c>
      <c r="EY18" s="9" t="str">
        <f t="shared" si="105"/>
        <v/>
      </c>
      <c r="EZ18" s="9" t="str">
        <f t="shared" si="105"/>
        <v/>
      </c>
      <c r="FA18" s="9" t="str">
        <f t="shared" si="44"/>
        <v/>
      </c>
      <c r="FB18" s="9" t="str">
        <f t="shared" si="45"/>
        <v/>
      </c>
      <c r="FD18" s="9" t="str">
        <f t="shared" si="47"/>
        <v/>
      </c>
      <c r="FE18" s="9" t="str">
        <f t="shared" si="48"/>
        <v/>
      </c>
      <c r="FF18" s="9" t="str">
        <f t="shared" si="49"/>
        <v/>
      </c>
      <c r="FG18" s="9" t="str">
        <f t="shared" si="50"/>
        <v>"NO_RED",</v>
      </c>
      <c r="FH18" s="9" t="str">
        <f t="shared" si="51"/>
        <v/>
      </c>
      <c r="FI18" s="9" t="str">
        <f t="shared" si="52"/>
        <v/>
      </c>
      <c r="FJ18" s="9" t="str">
        <f t="shared" si="53"/>
        <v/>
      </c>
      <c r="FK18" s="9" t="str">
        <f t="shared" si="54"/>
        <v/>
      </c>
      <c r="FL18" s="9" t="str">
        <f t="shared" si="55"/>
        <v/>
      </c>
      <c r="FM18" s="9" t="str">
        <f t="shared" si="56"/>
        <v/>
      </c>
      <c r="FN18" s="9" t="str">
        <f t="shared" si="57"/>
        <v/>
      </c>
      <c r="FO18" s="9" t="str">
        <f t="shared" si="58"/>
        <v/>
      </c>
      <c r="FP18" s="9" t="str">
        <f t="shared" si="59"/>
        <v/>
      </c>
      <c r="FQ18" s="9" t="str">
        <f t="shared" si="60"/>
        <v>"001BLU",</v>
      </c>
      <c r="FR18" s="9" t="str">
        <f t="shared" si="61"/>
        <v/>
      </c>
      <c r="FS18" s="9" t="str">
        <f t="shared" si="62"/>
        <v>"003GRE",</v>
      </c>
      <c r="FT18" s="9" t="str">
        <f t="shared" si="63"/>
        <v>"myrBLA",</v>
      </c>
      <c r="FU18" s="9" t="str">
        <f t="shared" si="64"/>
        <v/>
      </c>
      <c r="FV18" s="9" t="str">
        <f t="shared" si="65"/>
        <v/>
      </c>
      <c r="FW18" s="9" t="str">
        <f t="shared" si="66"/>
        <v/>
      </c>
      <c r="FY18" s="9" t="str">
        <f t="shared" si="68"/>
        <v/>
      </c>
      <c r="FZ18" s="9" t="str">
        <f t="shared" si="69"/>
        <v/>
      </c>
      <c r="GA18" s="9" t="str">
        <f t="shared" si="70"/>
        <v/>
      </c>
      <c r="GB18" s="9" t="str">
        <f t="shared" si="71"/>
        <v/>
      </c>
      <c r="GE18" s="9" t="str">
        <f t="shared" si="74"/>
        <v/>
      </c>
      <c r="GF18" s="9" t="str">
        <f>IFERROR(IF(SEARCH("Historical",AU18)&gt;0,CHAR(34)&amp;"histor"&amp;CHAR(34)&amp;",",""),"")</f>
        <v/>
      </c>
      <c r="GG18" s="9" t="str">
        <f t="shared" si="75"/>
        <v/>
      </c>
      <c r="GH18" s="9" t="str">
        <f t="shared" si="76"/>
        <v>"southc",</v>
      </c>
      <c r="GI18" s="9" t="str">
        <f t="shared" si="77"/>
        <v/>
      </c>
      <c r="GJ18" s="9" t="str">
        <f t="shared" si="78"/>
        <v>"NoStar",</v>
      </c>
      <c r="GK18" s="9" t="str">
        <f t="shared" si="79"/>
        <v/>
      </c>
      <c r="GL18" s="9" t="str">
        <f t="shared" ref="GL18:GN33" si="110">IF(CQ18="y",CHAR(34)&amp;CQ$1&amp;CHAR(34)&amp;",","")</f>
        <v/>
      </c>
      <c r="GM18" s="9" t="str">
        <f t="shared" si="110"/>
        <v/>
      </c>
      <c r="GN18" s="9" t="str">
        <f t="shared" si="110"/>
        <v/>
      </c>
      <c r="GP18" s="9" t="str">
        <f t="shared" si="80"/>
        <v>""</v>
      </c>
      <c r="GS18" s="9" t="str">
        <f t="shared" si="81"/>
        <v>["5+Colo","lets06","startG","with_y","year19","NoBand","Diagon","Trside","NO_RED","001BLU","003GRE","myrBLA","southc","NoStar"]</v>
      </c>
      <c r="GT18" s="9" t="str">
        <f t="shared" ref="GT18:HB33" si="111">IF(BL18&lt;&gt;"",CHAR(34)&amp;"cl_"&amp;BL18&amp;CHAR(34)&amp;",","")</f>
        <v>"cl_BLA",</v>
      </c>
      <c r="GU18" s="9" t="str">
        <f t="shared" si="111"/>
        <v>"cl_BLU",</v>
      </c>
      <c r="GV18" s="9" t="str">
        <f t="shared" si="111"/>
        <v>"cl_GRE",</v>
      </c>
      <c r="GW18" s="9" t="str">
        <f t="shared" si="111"/>
        <v/>
      </c>
      <c r="GX18" s="9" t="str">
        <f t="shared" si="111"/>
        <v>"cl_YEL",</v>
      </c>
      <c r="GY18" s="9" t="str">
        <f t="shared" si="111"/>
        <v/>
      </c>
      <c r="GZ18" s="9" t="str">
        <f t="shared" si="111"/>
        <v/>
      </c>
      <c r="HA18" s="9" t="str">
        <f t="shared" si="111"/>
        <v/>
      </c>
      <c r="HB18" s="9" t="str">
        <f t="shared" si="111"/>
        <v>"cl_WHI",</v>
      </c>
      <c r="HC18" s="9" t="str">
        <f t="shared" si="82"/>
        <v>["cl_BLA","cl_BLU","cl_GRE","cl_YEL","cl_WHI"]</v>
      </c>
      <c r="HE18" s="33"/>
      <c r="HF18" s="34" t="str">
        <f t="shared" si="83"/>
        <v>{couname:"Guyana",year:"1966 ",region:"rgn_South America",Colors:["cl_BLA","cl_BLU","cl_GRE","cl_YEL","cl_WHI"],Items:["5+Colo","lets06","startG","with_y","year19","NoBand","Diagon","Trside","NO_RED","001BLU","003GRE","myrBLA","southc","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isnew:".", links: "https://en.wikipedia.org/wiki/Flag_of_Guyana"},</v>
      </c>
      <c r="HG18" s="35" t="str">
        <f t="shared" si="84"/>
        <v>{couname:"Guyana",year:"1966 ",region:"rgn_South America",Colors:["cl_BLA","cl_BLU","cl_GRE","cl_YEL","cl_WHI"],Items:["5+Colo","lets06","startG","with_y","year19","NoBand","Diagon","Trside","NO_RED","001BLU","003GRE","myrBLA","southc","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links: "https://en.wikipedia.org/wiki/Flag_of_Guyana"},</v>
      </c>
      <c r="HH18" s="9" t="str">
        <f t="shared" si="85"/>
        <v>"\nRed for zeal and dynamism, gold for mineral wealth, green for agriculture and forests, black for endurance, white for rivers and water."</v>
      </c>
      <c r="HI18" s="9" t="str">
        <f t="shared" si="86"/>
        <v>"\nRed for zeal and dynamism, gold for mineral wealth, green for agriculture and forests, black for endurance, white for rivers and water."</v>
      </c>
      <c r="HJ18" s="9" t="str">
        <f t="shared" si="87"/>
        <v>"1966 "</v>
      </c>
      <c r="HL18" s="9" t="str">
        <f t="shared" si="88"/>
        <v>"https://en.wikipedia.org/wiki/Flag_of_Guyana"</v>
      </c>
      <c r="HM18" s="34" t="str">
        <f t="shared" si="89"/>
        <v>{"couname":"Guyana","year":"1966 ","region":"rgn_South America","Colors":["cl_BLA","cl_BLU","cl_GRE","cl_YEL","cl_WHI"],"Items":["5+Colo","lets06","startG","with_y","year19","NoBand","Diagon","Trside","NO_RED","001BLU","003GRE","myrBLA","southc","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"isnew": ".", "links": "https://en.wikipedia.org/wiki/Flag_of_Guyana"},</v>
      </c>
      <c r="HN18" s="36" t="str">
        <f t="shared" si="90"/>
        <v>{"couname":"Guyana","year":"1966 ","region":"rgn_South America","Colors":["cl_BLA","cl_BLU","cl_GRE","cl_YEL","cl_WHI"],"Items":["5+Colo","lets06","startG","with_y","year19","NoBand","Diagon","Trside","NO_RED","001BLU","003GRE","myrBLA","southc","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"isnew": ".", "links": "https://en.wikipedia.org/wiki/Flag_of_Guyana"},</v>
      </c>
      <c r="HO18" s="37">
        <v>45610</v>
      </c>
      <c r="HP18" s="9" t="str" cm="1">
        <f t="array" ref="HP18">IF(_xlfn.TEXTJOIN(", ", TRUE, IF(ISNUMBER(SEARCH("BLA", BL18:BT18)), COLUMN(BL18:BT18) - COLUMN(BL18) + 1, ""))&lt;&gt;"","BLA","")</f>
        <v>BLA</v>
      </c>
      <c r="HQ18" s="9" t="str" cm="1">
        <f t="array" ref="HQ18">IF(_xlfn.TEXTJOIN(", ", TRUE, IF(ISNUMBER(SEARCH("BLU", BL18:BT18)), COLUMN(BL18:BT18) - COLUMN(BL18) + 1, ""))&lt;&gt;"","BLU","")</f>
        <v>BLU</v>
      </c>
      <c r="HR18" s="9" t="str" cm="1">
        <f t="array" ref="HR18">IF(_xlfn.TEXTJOIN(", ", TRUE, IF(ISNUMBER(SEARCH("GRE", BL18:BT18)), COLUMN(BL18:BT18) - COLUMN(BL18) + 1, ""))&lt;&gt;"","GRE","")</f>
        <v>GRE</v>
      </c>
      <c r="HS18" s="9" t="str" cm="1">
        <f t="array" ref="HS18">IF(_xlfn.TEXTJOIN(", ", TRUE, IF(ISNUMBER(SEARCH("RED", BL18:BT18)), COLUMN(BL18:BT18) - COLUMN(BL18) + 1, ""))&lt;&gt;"","RED","")</f>
        <v/>
      </c>
      <c r="HT18" s="9" t="str" cm="1">
        <f t="array" ref="HT18">IF(_xlfn.TEXTJOIN(", ", TRUE, IF(ISNUMBER(SEARCH("YEL", BL18:BT18)), COLUMN(BL18:BT18) - COLUMN(BL18) + 1, ""))&lt;&gt;"","YEL","")</f>
        <v>YEL</v>
      </c>
      <c r="HU18" s="9" t="str" cm="1">
        <f t="array" ref="HU18">IF(_xlfn.TEXTJOIN(", ", TRUE, IF(ISNUMBER(SEARCH("ORA", BL18:BT18)), COLUMN(BL18:BT18) - COLUMN(BL18) + 1, ""))&lt;&gt;"","ORA","")</f>
        <v/>
      </c>
      <c r="HV18" s="9" t="str" cm="1">
        <f t="array" ref="HV18">IF(_xlfn.TEXTJOIN(", ", TRUE, IF(ISNUMBER(SEARCH("BRO", BL18:BT18)), COLUMN(BL18:BT18) - COLUMN(BL18) + 1, ""))&lt;&gt;"","BRO","")</f>
        <v/>
      </c>
      <c r="HW18" s="9" t="str" cm="1">
        <f t="array" ref="HW18">IF(_xlfn.TEXTJOIN(", ", TRUE, IF(ISNUMBER(SEARCH("PUR", BL18:BT18)), COLUMN(BL18:BT18) - COLUMN(BL18) + 1, ""))&lt;&gt;"","PUR","")</f>
        <v/>
      </c>
      <c r="HX18" s="9" t="str" cm="1">
        <f t="array" ref="HX18">IF(_xlfn.TEXTJOIN(", ", TRUE, IF(ISNUMBER(SEARCH("WHI", BL18:BT18)), COLUMN(BL18:BT18) - COLUMN(BL18) + 1, ""))&lt;&gt;"","WHI","")</f>
        <v>WHI</v>
      </c>
      <c r="HY18" s="38"/>
      <c r="HZ18" s="38"/>
      <c r="IA18" s="28"/>
      <c r="IB18" s="28"/>
      <c r="IC18" s="39"/>
      <c r="ID18" s="39"/>
      <c r="IE18" s="39"/>
      <c r="IF18" s="39"/>
      <c r="IG18" s="39"/>
      <c r="IH18" s="39"/>
      <c r="II18" s="39"/>
      <c r="IJ18" s="39"/>
      <c r="IK18" s="39"/>
      <c r="IM18" s="6">
        <f t="shared" si="92"/>
        <v>-5</v>
      </c>
      <c r="IN18" s="40" t="str">
        <f t="shared" si="93"/>
        <v>http://mkweb.bcgsc.ca/color-summarizer/?url=https://i.ibb.co/XY6jnk1/Guyana-Flag.png&amp;precision=low&amp;num_clusters=5&amp;text=1</v>
      </c>
      <c r="IO18" s="9" t="str">
        <f t="shared" si="94"/>
        <v>"black"</v>
      </c>
      <c r="IP18" s="9" t="str">
        <f t="shared" si="95"/>
        <v>"blue"</v>
      </c>
      <c r="IQ18" s="9" t="str">
        <f t="shared" si="96"/>
        <v>"green"</v>
      </c>
      <c r="IR18" s="9" t="str">
        <f t="shared" si="97"/>
        <v/>
      </c>
      <c r="IS18" s="9" t="str">
        <f t="shared" si="98"/>
        <v>"yellow"</v>
      </c>
      <c r="IT18" s="9" t="str">
        <f t="shared" si="99"/>
        <v/>
      </c>
      <c r="IU18" s="9" t="str">
        <f t="shared" si="100"/>
        <v/>
      </c>
      <c r="IV18" s="9" t="str">
        <f t="shared" si="101"/>
        <v/>
      </c>
      <c r="IW18" s="9" t="str">
        <f t="shared" si="102"/>
        <v>"white"</v>
      </c>
      <c r="IX18" s="9" t="str">
        <f t="shared" si="103"/>
        <v>{"url":"http://mkweb.bcgsc.ca/color-summarizer/?url=https://i.ibb.co/XY6jnk1/Guyana-Flag.png&amp;precision=low&amp;num_clusters=5&amp;text=1","name":"Guyana"},</v>
      </c>
      <c r="IY18" s="9">
        <v>1244</v>
      </c>
    </row>
    <row r="19" spans="1:259" s="9" customFormat="1" ht="38.4" customHeight="1" thickBot="1" x14ac:dyDescent="0.35">
      <c r="A19" s="78" t="s">
        <v>406</v>
      </c>
      <c r="B19" s="1" t="e" vm="18">
        <v>#VALUE!</v>
      </c>
      <c r="C19" s="2">
        <v>1</v>
      </c>
      <c r="D19" s="3" t="s">
        <v>407</v>
      </c>
      <c r="E19" s="4" t="s">
        <v>408</v>
      </c>
      <c r="F19" s="5" t="s">
        <v>0</v>
      </c>
      <c r="G19" s="6">
        <f>COUNTIF($A$1:$A$8222,A19)</f>
        <v>1</v>
      </c>
      <c r="H19" s="7"/>
      <c r="I19" s="8" t="s">
        <v>409</v>
      </c>
      <c r="J19" s="9" t="str">
        <f>""</f>
        <v/>
      </c>
      <c r="K19" s="10">
        <v>133315</v>
      </c>
      <c r="L19" s="11">
        <v>10000</v>
      </c>
      <c r="M19" s="11" t="s">
        <v>410</v>
      </c>
      <c r="N19" s="12" t="s">
        <v>169</v>
      </c>
      <c r="O19" s="13" t="s">
        <v>331</v>
      </c>
      <c r="P19" s="14" t="s">
        <v>411</v>
      </c>
      <c r="Q19" s="15">
        <v>1</v>
      </c>
      <c r="R19" s="16" t="s">
        <v>169</v>
      </c>
      <c r="S19" s="17">
        <v>6</v>
      </c>
      <c r="T19" s="18" t="s">
        <v>2</v>
      </c>
      <c r="U19" s="19" t="s">
        <v>2</v>
      </c>
      <c r="V19" s="19" t="s">
        <v>3</v>
      </c>
      <c r="W19" s="19" t="s">
        <v>2</v>
      </c>
      <c r="X19" s="19" t="s">
        <v>2</v>
      </c>
      <c r="Y19" s="19" t="s">
        <v>3</v>
      </c>
      <c r="Z19" s="19" t="s">
        <v>3</v>
      </c>
      <c r="AA19" s="19" t="s">
        <v>2</v>
      </c>
      <c r="AB19" s="19" t="s">
        <v>2</v>
      </c>
      <c r="AC19" s="19" t="s">
        <v>2</v>
      </c>
      <c r="AD19" s="19" t="s">
        <v>3</v>
      </c>
      <c r="AE19" s="19" t="s">
        <v>2</v>
      </c>
      <c r="AF19" s="20" t="s">
        <v>2</v>
      </c>
      <c r="AG19" s="20" t="s">
        <v>2</v>
      </c>
      <c r="AH19" s="20" t="s">
        <v>2</v>
      </c>
      <c r="AI19" s="20" t="s">
        <v>2</v>
      </c>
      <c r="AJ19" s="20" t="s">
        <v>2</v>
      </c>
      <c r="AK19" s="20" t="s">
        <v>2</v>
      </c>
      <c r="AL19" s="20" t="s">
        <v>3</v>
      </c>
      <c r="AM19" s="20" t="s">
        <v>2</v>
      </c>
      <c r="AN19" s="20" t="s">
        <v>2</v>
      </c>
      <c r="AO19" s="20" t="s">
        <v>2</v>
      </c>
      <c r="AP19" s="20" t="s">
        <v>2</v>
      </c>
      <c r="AQ19" s="20" t="s">
        <v>2</v>
      </c>
      <c r="AR19" s="20" t="s">
        <v>2</v>
      </c>
      <c r="AS19" s="20" t="s">
        <v>3</v>
      </c>
      <c r="AT19" s="21">
        <v>0</v>
      </c>
      <c r="AU19" s="20"/>
      <c r="AV19" s="20" t="str">
        <f>IF(LEFT(A19,1)="[",LEFT(A19,5)&amp;AU19&amp;A19,"")</f>
        <v/>
      </c>
      <c r="AW19" s="20" t="str">
        <f>C19&amp;H19&amp;A19</f>
        <v>1Kiribati</v>
      </c>
      <c r="AX19" s="22"/>
      <c r="AY19" s="22"/>
      <c r="AZ19" s="23" t="s">
        <v>5</v>
      </c>
      <c r="BA19" s="23"/>
      <c r="BB19" s="23"/>
      <c r="BC19" s="24"/>
      <c r="BD19" s="25" t="s">
        <v>10</v>
      </c>
      <c r="BE19" s="8"/>
      <c r="BF19" s="25" t="s">
        <v>10</v>
      </c>
      <c r="BG19" s="25" t="s">
        <v>4</v>
      </c>
      <c r="BH19" s="25" t="s">
        <v>10</v>
      </c>
      <c r="BI19" s="25" t="s">
        <v>12</v>
      </c>
      <c r="BJ19" s="25"/>
      <c r="BK19" s="8"/>
      <c r="BL19" s="25" t="s">
        <v>10</v>
      </c>
      <c r="BM19" s="25" t="s">
        <v>4</v>
      </c>
      <c r="BN19" s="25" t="s">
        <v>12</v>
      </c>
      <c r="BO19" s="25" t="s">
        <v>5</v>
      </c>
      <c r="BP19" s="25"/>
      <c r="BQ19" s="25"/>
      <c r="BR19" s="25"/>
      <c r="BS19" s="25"/>
      <c r="BT19" s="25"/>
      <c r="BU19" s="26"/>
      <c r="BV19" s="27"/>
      <c r="BW19" s="27">
        <v>0</v>
      </c>
      <c r="BX19" s="8"/>
      <c r="CB19" s="28"/>
      <c r="CC19" s="28"/>
      <c r="CD19" s="29">
        <v>0</v>
      </c>
      <c r="CE19" s="29">
        <v>0</v>
      </c>
      <c r="CF19" s="29" t="e">
        <v>#REF!</v>
      </c>
      <c r="CG19" s="30" cm="1">
        <f t="array" ref="CG19">SUMPRODUCT(--(LEN(TRIM(BL19:BT19))&gt;0))</f>
        <v>4</v>
      </c>
      <c r="CH19" s="20" t="str">
        <f t="shared" si="7"/>
        <v>n</v>
      </c>
      <c r="CI19" s="20" t="str">
        <f t="shared" si="8"/>
        <v>n</v>
      </c>
      <c r="CJ19" s="20" t="str">
        <f t="shared" si="9"/>
        <v>y</v>
      </c>
      <c r="CK19" s="20" t="str">
        <f t="shared" si="10"/>
        <v>n</v>
      </c>
      <c r="CL19" s="20" t="str">
        <f t="shared" si="11"/>
        <v>n</v>
      </c>
      <c r="CM19" s="20" t="str">
        <f t="shared" si="12"/>
        <v>n</v>
      </c>
      <c r="CN19" s="20" t="str">
        <f t="shared" si="13"/>
        <v>n</v>
      </c>
      <c r="CO19" s="20" t="str">
        <f t="shared" si="14"/>
        <v>y</v>
      </c>
      <c r="CP19" s="20" t="str">
        <f t="shared" si="15"/>
        <v>y</v>
      </c>
      <c r="CQ19" s="20" t="str">
        <f t="shared" si="16"/>
        <v>n</v>
      </c>
      <c r="CR19" s="20" t="str">
        <f t="shared" si="17"/>
        <v>n</v>
      </c>
      <c r="CS19" s="20" t="str">
        <f t="shared" si="18"/>
        <v>n</v>
      </c>
      <c r="CT19" s="31" t="str">
        <f t="shared" si="19"/>
        <v>"Kiribati"</v>
      </c>
      <c r="CU19" s="32" t="str">
        <f t="shared" si="20"/>
        <v>"rgn_Oceania"</v>
      </c>
      <c r="CV19" s="9" t="str">
        <f t="shared" si="21"/>
        <v>"https://i.ibb.co/zJCR6VG/Kiribati-Flag.png"</v>
      </c>
      <c r="CW19" s="9" t="str">
        <f t="shared" si="106"/>
        <v/>
      </c>
      <c r="CX19" s="9" t="str">
        <f t="shared" si="106"/>
        <v/>
      </c>
      <c r="CY19" s="9" t="str">
        <f t="shared" si="106"/>
        <v>"4Color",</v>
      </c>
      <c r="CZ19" s="9" t="str">
        <f t="shared" si="106"/>
        <v/>
      </c>
      <c r="DA19" s="9" t="str">
        <f t="shared" si="22"/>
        <v/>
      </c>
      <c r="DB19" s="9" t="str">
        <f t="shared" si="23"/>
        <v/>
      </c>
      <c r="DC19" s="9" t="str">
        <f t="shared" ref="DC19:DC24" si="112">IF(Q19=2,CHAR(34)&amp;"exact2"&amp;CHAR(34)&amp;",","")</f>
        <v/>
      </c>
      <c r="DD19" s="9" t="str">
        <f t="shared" ref="DD19:DD24" si="113">IF(LEN(CHAR(34)&amp;"lets"&amp;LEN(SUBSTITUTE(SUBSTITUTE(IFERROR(TRIM(SUBSTITUTE(SUBSTITUTE(SUBSTITUTE(IFERROR(TRIM(SUBSTITUTE(A19,MID(A19,FIND("(",A19),FIND(")",A19)-FIND("(",A19)+1),"")),A19),"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",""),"-",""))&amp;CHAR(34)&amp;",")=9,CHAR(34)&amp;"lets"&amp;LEN(SUBSTITUTE(SUBSTITUTE(IFERROR(TRIM(SUBSTITUTE(SUBSTITUTE(SUBSTITUTE(IFERROR(TRIM(SUBSTITUTE(A19,MID(A19,FIND("(",A19),FIND(")",A19)-FIND("(",A19)+1),"")),A19),"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",""),"-",""))&amp;CHAR(34)&amp;",",CHAR(34)&amp;"lets0"&amp;LEN(SUBSTITUTE(SUBSTITUTE(IFERROR(TRIM(SUBSTITUTE(SUBSTITUTE(SUBSTITUTE(IFERROR(TRIM(SUBSTITUTE(A19,MID(A19,FIND("(",A19),FIND(")",A19)-FIND("(",A19)+1),"")),A19),"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f>
        <v>"lets08",</v>
      </c>
      <c r="DE19" s="9" t="str">
        <f t="shared" ref="DE19:DE24" si="114">IFERROR(CHAR(34)&amp;"start"&amp;LEFT(TRIM(SUBSTITUTE(SUBSTITUTE(TRIM(SUBSTITUTE(SUBSTITUTE(A19, MID(A19, FIND("[", A19), FIND("]", A19) - FIND("[", A19) + 1), ""), "  ", " ")), MID(TRIM(SUBSTITUTE(SUBSTITUTE(A19, MID(A19, FIND("[", A19), FIND("]", A19) - FIND("[", A19) + 1), ""), "  ", " ")), FIND("[", TRIM(SUBSTITUTE(SUBSTITUTE(A19, MID(A19, FIND("[", A19), FIND("]", A19) - FIND("[", A19) + 1), ""), "  ", " "))), FIND("]", TRIM(SUBSTITUTE(SUBSTITUTE(A19, MID(A19, FIND("[", A19), FIND("]", A19) - FIND("[", A19) + 1), ""), "  ", " "))) - FIND("[", TRIM(SUBSTITUTE(SUBSTITUTE(A19, MID(A19, FIND("[", A19), FIND("]", A19) - FIND("[", A19) + 1), ""), "  ", " "))) + 1), ""), "  ", " ")),1)&amp;CHAR(34)&amp;",",CHAR(34)&amp;"start"&amp;IFERROR(LEFT(SUBSTITUTE(A19,"["&amp;MID(A19,FIND("[",A19)+1,FIND("]",A19)-FIND("[",A19)-1)&amp;"] ",""),1),LEFT(A19,1))&amp;CHAR(34)&amp;",")</f>
        <v>"startK",</v>
      </c>
      <c r="DF19" s="9" t="str">
        <f t="shared" si="27"/>
        <v/>
      </c>
      <c r="DG19" s="9" t="str">
        <f t="shared" si="28"/>
        <v/>
      </c>
      <c r="DH19" s="9" t="str">
        <f t="shared" si="29"/>
        <v/>
      </c>
      <c r="DI19" s="9" t="str">
        <f t="shared" si="30"/>
        <v/>
      </c>
      <c r="DJ19" s="9" t="str">
        <f t="shared" si="31"/>
        <v/>
      </c>
      <c r="DK19" s="9" t="str">
        <f t="shared" si="32"/>
        <v/>
      </c>
      <c r="DL19" s="9" t="str">
        <f t="shared" si="33"/>
        <v/>
      </c>
      <c r="DM19" s="9" t="str" cm="1">
        <f t="array" ref="DM19">IF(CG19=3,CHAR(34) &amp; _xlfn.TEXTJOIN("", TRUE, RIGHT(HP19:HX19, 2)) &amp; CHAR(34) &amp; ",", "")</f>
        <v/>
      </c>
      <c r="DN19" s="9" t="str">
        <f t="shared" si="34"/>
        <v/>
      </c>
      <c r="DO19" s="9" t="str">
        <f t="shared" si="35"/>
        <v>"year19",</v>
      </c>
      <c r="DP19" s="28" t="str">
        <f t="shared" si="36"/>
        <v/>
      </c>
      <c r="DQ19" s="28" t="str">
        <f t="shared" si="37"/>
        <v/>
      </c>
      <c r="DR19" s="28" t="str">
        <f t="shared" si="38"/>
        <v/>
      </c>
      <c r="DS19" s="28" t="str">
        <f t="shared" si="39"/>
        <v/>
      </c>
      <c r="DT19" s="28" t="str">
        <f t="shared" si="40"/>
        <v>"allhor",</v>
      </c>
      <c r="DU19" s="28" t="str">
        <f t="shared" si="41"/>
        <v/>
      </c>
      <c r="DV19" s="9" t="str">
        <f t="shared" ref="DV19:DV24" si="115">IF(IA19&lt;&gt;"",(IF(IA19="y",CHAR(34)&amp;"largec"&amp;CHAR(34)&amp;",",CHAR(34)&amp;"smallc"&amp;CHAR(34)&amp;",")),"")</f>
        <v/>
      </c>
      <c r="DW19" s="9" t="str">
        <f t="shared" si="107"/>
        <v/>
      </c>
      <c r="DX19" s="9" t="str">
        <f t="shared" si="107"/>
        <v/>
      </c>
      <c r="DY19" s="9" t="str">
        <f t="shared" si="107"/>
        <v/>
      </c>
      <c r="DZ19" s="9" t="str">
        <f t="shared" si="107"/>
        <v>"4+Band",</v>
      </c>
      <c r="EA19" s="9" t="str">
        <f t="shared" si="108"/>
        <v/>
      </c>
      <c r="EB19" s="9" t="str">
        <f t="shared" si="108"/>
        <v/>
      </c>
      <c r="EC19" s="9" t="str">
        <f t="shared" si="108"/>
        <v>"Horizo",</v>
      </c>
      <c r="ED19" s="9" t="str">
        <f t="shared" si="108"/>
        <v/>
      </c>
      <c r="EE19" s="9" t="str">
        <f t="shared" si="108"/>
        <v/>
      </c>
      <c r="EF19" s="9" t="str">
        <f t="shared" si="43"/>
        <v>"Animal",</v>
      </c>
      <c r="EG19" s="9" t="str">
        <f t="shared" si="109"/>
        <v>"Bird",</v>
      </c>
      <c r="EH19" s="9" t="str">
        <f t="shared" si="109"/>
        <v/>
      </c>
      <c r="EI19" s="9" t="str">
        <f t="shared" si="109"/>
        <v/>
      </c>
      <c r="EJ19" s="9" t="str">
        <f t="shared" si="109"/>
        <v/>
      </c>
      <c r="EK19" s="9" t="str">
        <f t="shared" si="109"/>
        <v>"HasSun",</v>
      </c>
      <c r="EL19" s="9" t="str">
        <f t="shared" si="109"/>
        <v/>
      </c>
      <c r="EM19" s="9" t="str">
        <f t="shared" si="109"/>
        <v/>
      </c>
      <c r="EN19" s="9" t="str">
        <f t="shared" si="109"/>
        <v/>
      </c>
      <c r="EO19" s="9" t="str">
        <f t="shared" si="109"/>
        <v/>
      </c>
      <c r="EP19" s="9" t="str">
        <f t="shared" si="109"/>
        <v/>
      </c>
      <c r="EQ19" s="9" t="str">
        <f t="shared" si="109"/>
        <v/>
      </c>
      <c r="ER19" s="9" t="str">
        <f t="shared" si="109"/>
        <v/>
      </c>
      <c r="ES19" s="9" t="str">
        <f t="shared" si="109"/>
        <v>"Wavess",</v>
      </c>
      <c r="ET19" s="9" t="str">
        <f t="shared" si="109"/>
        <v/>
      </c>
      <c r="EU19" s="9" t="str">
        <f t="shared" si="109"/>
        <v/>
      </c>
      <c r="EV19" s="9" t="str">
        <f t="shared" si="105"/>
        <v/>
      </c>
      <c r="EW19" s="9" t="str">
        <f t="shared" si="105"/>
        <v/>
      </c>
      <c r="EX19" s="9" t="str">
        <f t="shared" si="105"/>
        <v/>
      </c>
      <c r="EY19" s="9" t="str">
        <f t="shared" si="105"/>
        <v/>
      </c>
      <c r="EZ19" s="9" t="str">
        <f t="shared" si="105"/>
        <v>"Waters",</v>
      </c>
      <c r="FA19" s="9" t="str">
        <f t="shared" si="44"/>
        <v/>
      </c>
      <c r="FB19" s="9" t="str">
        <f t="shared" si="45"/>
        <v/>
      </c>
      <c r="FC19" s="9" t="str">
        <f t="shared" ref="FC19:FC24" si="116">IF(AND(AT19&gt;0,BB19&lt;&gt;""),CHAR(34)&amp;"sta"&amp;BB19&amp;CHAR(34)&amp;",","")</f>
        <v/>
      </c>
      <c r="FD19" s="9" t="str">
        <f t="shared" si="47"/>
        <v/>
      </c>
      <c r="FE19" s="9" t="str">
        <f t="shared" si="48"/>
        <v/>
      </c>
      <c r="FF19" s="9" t="str">
        <f t="shared" si="49"/>
        <v/>
      </c>
      <c r="FG19" s="9" t="str">
        <f t="shared" si="50"/>
        <v>"NO_RED",</v>
      </c>
      <c r="FH19" s="9" t="str">
        <f t="shared" si="51"/>
        <v/>
      </c>
      <c r="FI19" s="9" t="str">
        <f t="shared" si="52"/>
        <v>"NO_YEL",</v>
      </c>
      <c r="FJ19" s="9" t="str">
        <f t="shared" si="53"/>
        <v/>
      </c>
      <c r="FK19" s="9" t="str">
        <f t="shared" si="54"/>
        <v/>
      </c>
      <c r="FL19" s="9" t="str">
        <f t="shared" si="55"/>
        <v/>
      </c>
      <c r="FM19" s="9" t="str">
        <f t="shared" si="56"/>
        <v/>
      </c>
      <c r="FN19" s="9" t="str">
        <f t="shared" si="57"/>
        <v/>
      </c>
      <c r="FO19" s="9" t="str">
        <f t="shared" si="58"/>
        <v/>
      </c>
      <c r="FP19" s="9" t="str">
        <f t="shared" si="59"/>
        <v/>
      </c>
      <c r="FQ19" s="9" t="str">
        <f t="shared" si="60"/>
        <v>"001GRE",</v>
      </c>
      <c r="FR19" s="9" t="str">
        <f t="shared" si="61"/>
        <v>"002BLU",</v>
      </c>
      <c r="FS19" s="9" t="str">
        <f t="shared" si="62"/>
        <v>"003GRE",</v>
      </c>
      <c r="FT19" s="9" t="str">
        <f t="shared" si="63"/>
        <v>"myrGRE",</v>
      </c>
      <c r="FU19" s="9" t="str">
        <f t="shared" si="64"/>
        <v/>
      </c>
      <c r="FV19" s="9" t="str">
        <f t="shared" si="65"/>
        <v/>
      </c>
      <c r="FW19" s="9" t="str">
        <f t="shared" si="66"/>
        <v/>
      </c>
      <c r="FX19" s="9" t="str">
        <f t="shared" ref="FX19:FX24" si="117">SUBSTITUTE(IFERROR(SEARCH("[",A19),IFERROR(IF(AND(CA19&lt;&gt;"y",SEARCH("Europe",R19)&gt;0),CHAR(34)&amp;"noeuni"&amp;CHAR(34)&amp;",",""),"")),"1","")</f>
        <v/>
      </c>
      <c r="FY19" s="9" t="str">
        <f t="shared" si="68"/>
        <v/>
      </c>
      <c r="FZ19" s="9" t="str">
        <f t="shared" si="69"/>
        <v/>
      </c>
      <c r="GA19" s="9" t="str">
        <f t="shared" si="70"/>
        <v/>
      </c>
      <c r="GB19" s="9" t="str">
        <f t="shared" si="71"/>
        <v/>
      </c>
      <c r="GC19" s="9" t="str">
        <f t="shared" ref="GC19:GC24" si="118">IFERROR(IF(SEARCH("Portuguese",CB19)&gt;0,CHAR(34)&amp;"portug"&amp;CHAR(34)&amp;",",""),"")</f>
        <v/>
      </c>
      <c r="GD19" s="9" t="str">
        <f t="shared" ref="GD19:GD24" si="119">IFERROR(IF(SEARCH("German",CB19)&gt;0,CHAR(34)&amp;"german"&amp;CHAR(34)&amp;",",""),"")</f>
        <v/>
      </c>
      <c r="GE19" s="9" t="str">
        <f t="shared" si="74"/>
        <v/>
      </c>
      <c r="GF19" s="9" t="str">
        <f>IFERROR(IF(SEARCH("Histor",AU19)&gt;0,CHAR(34)&amp;"histor"&amp;CHAR(34)&amp;",",""),"")</f>
        <v/>
      </c>
      <c r="GG19" s="9" t="str">
        <f t="shared" si="75"/>
        <v/>
      </c>
      <c r="GH19" s="9" t="str">
        <f t="shared" si="76"/>
        <v/>
      </c>
      <c r="GI19" s="9" t="str">
        <f t="shared" si="77"/>
        <v/>
      </c>
      <c r="GJ19" s="9" t="str">
        <f t="shared" si="78"/>
        <v>"NoStar",</v>
      </c>
      <c r="GK19" s="9" t="str">
        <f t="shared" si="79"/>
        <v/>
      </c>
      <c r="GL19" s="9" t="str">
        <f t="shared" si="110"/>
        <v/>
      </c>
      <c r="GM19" s="9" t="str">
        <f t="shared" si="110"/>
        <v/>
      </c>
      <c r="GN19" s="9" t="str">
        <f t="shared" si="110"/>
        <v/>
      </c>
      <c r="GP19" s="9" t="str">
        <f t="shared" si="80"/>
        <v>""</v>
      </c>
      <c r="GS19" s="9" t="str">
        <f t="shared" si="81"/>
        <v>["4Color","lets08","startK","year19","allhor","4+Band","Horizo","Animal","Bird","HasSun","Wavess","Waters","NO_RED","NO_YEL","001GRE","002BLU","003GRE","myrGRE","NoStar"]</v>
      </c>
      <c r="GT19" s="9" t="str">
        <f t="shared" si="111"/>
        <v>"cl_GRE",</v>
      </c>
      <c r="GU19" s="9" t="str">
        <f t="shared" si="111"/>
        <v>"cl_BLU",</v>
      </c>
      <c r="GV19" s="9" t="str">
        <f t="shared" si="111"/>
        <v>"cl_BLA",</v>
      </c>
      <c r="GW19" s="9" t="str">
        <f t="shared" si="111"/>
        <v>"cl_WHI",</v>
      </c>
      <c r="GX19" s="9" t="str">
        <f t="shared" si="111"/>
        <v/>
      </c>
      <c r="GY19" s="9" t="str">
        <f t="shared" si="111"/>
        <v/>
      </c>
      <c r="GZ19" s="9" t="str">
        <f t="shared" si="111"/>
        <v/>
      </c>
      <c r="HA19" s="9" t="str">
        <f t="shared" si="111"/>
        <v/>
      </c>
      <c r="HB19" s="9" t="str">
        <f t="shared" si="111"/>
        <v/>
      </c>
      <c r="HC19" s="9" t="str">
        <f t="shared" si="82"/>
        <v>["cl_GRE","cl_BLU","cl_BLA","cl_WHI"]</v>
      </c>
      <c r="HE19" s="33"/>
      <c r="HF19" s="34" t="str">
        <f t="shared" si="83"/>
        <v>{couname:"Kiribati",year:"1979 ",region:"rgn_Oceania",Colors:["cl_GRE","cl_BLU","cl_BLA","cl_WHI"],Items:["4Color","lets08","startK","year19","allhor","4+Band","Horizo","Animal","Bird","HasSun","Wavess","Waters","NO_RED","NO_YEL","001GRE","002BLU","003GRE","myrGRE","NoStar"],Flag:"https://i.ibb.co/zJCR6VG/Kiribati-Flag.png",HDFlag:"https://upload.wikimedia.org/wikipedia/commons/thumb/d/d3/Flag_of_Kiribati.svg/2560px-Flag_of_Kiribati.svg.png",type:"", describe: "\nThe bird is a frigate bird which represents power, freedom and Kiribati cultural dance patterns. The rising sun is the tropical sun as Kiribati lies astride the Equator.The sea is the Pacific Ocean which surrounds Kiribati.", isnew:".", links: "https://en.wikipedia.org/wiki/Flag_of_Kiribati"},</v>
      </c>
      <c r="HG19" s="35" t="str">
        <f t="shared" si="84"/>
        <v>{couname:"Kiribati",year:"1979 ",region:"rgn_Oceania",Colors:["cl_GRE","cl_BLU","cl_BLA","cl_WHI"],Items:["4Color","lets08","startK","year19","allhor","4+Band","Horizo","Animal","Bird","HasSun","Wavess","Waters","NO_RED","NO_YEL","001GRE","002BLU","003GRE","myrGRE","NoStar"],Flag:"https://i.ibb.co/zJCR6VG/Kiribati-Flag.png",HDFlag:"https://upload.wikimedia.org/wikipedia/commons/thumb/d/d3/Flag_of_Kiribati.svg/2560px-Flag_of_Kiribati.svg.png",type:"", describe: "\nThe bird is a frigate bird which represents power, freedom and Kiribati cultural dance patterns. The rising sun is the tropical sun as Kiribati lies astride the Equator.The sea is the Pacific Ocean which surrounds Kiribati.", links: "https://en.wikipedia.org/wiki/Flag_of_Kiribati"},</v>
      </c>
      <c r="HH19" s="9" t="str">
        <f t="shared" si="85"/>
        <v>"\nThe bird is a frigate bird which represents power, freedom and Kiribati cultural dance patterns. The rising sun is the tropical sun as Kiribati lies astride the Equator.The sea is the Pacific Ocean which surrounds Kiribati."</v>
      </c>
      <c r="HI19" s="9" t="str">
        <f t="shared" si="86"/>
        <v>"\nThe bird is a frigate bird which represents power, freedom and Kiribati cultural dance patterns. The rising sun is the tropical sun as Kiribati lies astride the Equator.The sea is the Pacific Ocean which surrounds Kiribati."</v>
      </c>
      <c r="HJ19" s="9" t="str">
        <f t="shared" si="87"/>
        <v>"1979 "</v>
      </c>
      <c r="HL19" s="9" t="str">
        <f t="shared" si="88"/>
        <v>"https://en.wikipedia.org/wiki/Flag_of_Kiribati"</v>
      </c>
      <c r="HM19" s="34" t="str">
        <f t="shared" si="89"/>
        <v>{"couname":"Kiribati","year":"1979 ","region":"rgn_Oceania","Colors":["cl_GRE","cl_BLU","cl_BLA","cl_WHI"],"Items":["4Color","lets08","startK","year19","allhor","4+Band","Horizo","Animal","Bird","HasSun","Wavess","Waters","NO_RED","NO_YEL","001GRE","002BLU","003GRE","myrGRE","NoStar"],"Flag":"https://i.ibb.co/zJCR6VG/Kiribati-Flag.png","HDFlag":"https://upload.wikimedia.org/wikipedia/commons/thumb/d/d3/Flag_of_Kiribati.svg/2560px-Flag_of_Kiribati.svg.png","type":"", "describe": "\nThe bird is a frigate bird which represents power, freedom and Kiribati cultural dance patterns. The rising sun is the tropical sun as Kiribati lies astride the Equator.The sea is the Pacific Ocean which surrounds Kiribati.", "isnew": ".", "links": "https://en.wikipedia.org/wiki/Flag_of_Kiribati"},</v>
      </c>
      <c r="HN19" s="36" t="str">
        <f t="shared" si="90"/>
        <v>{"couname":"Kiribati","year":"1979 ","region":"rgn_Oceania","Colors":["cl_GRE","cl_BLU","cl_BLA","cl_WHI"],"Items":["4Color","lets08","startK","year19","allhor","4+Band","Horizo","Animal","Bird","HasSun","Wavess","Waters","NO_RED","NO_YEL","001GRE","002BLU","003GRE","myrGRE","NoStar"],"Flag":"https://i.ibb.co/zJCR6VG/Kiribati-Flag.png","HDFlag":"https://upload.wikimedia.org/wikipedia/commons/thumb/d/d3/Flag_of_Kiribati.svg/2560px-Flag_of_Kiribati.svg.png","type":"", "describe": "\nThe bird is a frigate bird which represents power, freedom and Kiribati cultural dance patterns. The rising sun is the tropical sun as Kiribati lies astride the Equator.The sea is the Pacific Ocean which surrounds Kiribati.", "isnew": ".", "links": "https://en.wikipedia.org/wiki/Flag_of_Kiribati"},</v>
      </c>
      <c r="HO19" s="37"/>
      <c r="HP19" s="9" t="str" cm="1">
        <f t="array" ref="HP19">IF(_xlfn.TEXTJOIN(", ", TRUE, IF(ISNUMBER(SEARCH("BLA", BL19:BT19)), COLUMN(BL19:BT19) - COLUMN(BL19) + 1, ""))&lt;&gt;"","BLA","")</f>
        <v>BLA</v>
      </c>
      <c r="HQ19" s="9" t="str" cm="1">
        <f t="array" ref="HQ19">IF(_xlfn.TEXTJOIN(", ", TRUE, IF(ISNUMBER(SEARCH("BLU", BL19:BT19)), COLUMN(BL19:BT19) - COLUMN(BL19) + 1, ""))&lt;&gt;"","BLU","")</f>
        <v>BLU</v>
      </c>
      <c r="HR19" s="9" t="str" cm="1">
        <f t="array" ref="HR19">IF(_xlfn.TEXTJOIN(", ", TRUE, IF(ISNUMBER(SEARCH("GRE", BL19:BT19)), COLUMN(BL19:BT19) - COLUMN(BL19) + 1, ""))&lt;&gt;"","GRE","")</f>
        <v>GRE</v>
      </c>
      <c r="HS19" s="9" t="str" cm="1">
        <f t="array" ref="HS19">IF(_xlfn.TEXTJOIN(", ", TRUE, IF(ISNUMBER(SEARCH("RED", BL19:BT19)), COLUMN(BL19:BT19) - COLUMN(BL19) + 1, ""))&lt;&gt;"","RED","")</f>
        <v/>
      </c>
      <c r="HT19" s="9" t="str" cm="1">
        <f t="array" ref="HT19">IF(_xlfn.TEXTJOIN(", ", TRUE, IF(ISNUMBER(SEARCH("YEL", BL19:BT19)), COLUMN(BL19:BT19) - COLUMN(BL19) + 1, ""))&lt;&gt;"","YEL","")</f>
        <v/>
      </c>
      <c r="HU19" s="9" t="str" cm="1">
        <f t="array" ref="HU19">IF(_xlfn.TEXTJOIN(", ", TRUE, IF(ISNUMBER(SEARCH("ORA", BL19:BT19)), COLUMN(BL19:BT19) - COLUMN(BL19) + 1, ""))&lt;&gt;"","ORA","")</f>
        <v/>
      </c>
      <c r="HV19" s="9" t="str" cm="1">
        <f t="array" ref="HV19">IF(_xlfn.TEXTJOIN(", ", TRUE, IF(ISNUMBER(SEARCH("BRO", BL19:BT19)), COLUMN(BL19:BT19) - COLUMN(BL19) + 1, ""))&lt;&gt;"","BRO","")</f>
        <v/>
      </c>
      <c r="HW19" s="9" t="str" cm="1">
        <f t="array" ref="HW19">IF(_xlfn.TEXTJOIN(", ", TRUE, IF(ISNUMBER(SEARCH("PUR", BL19:BT19)), COLUMN(BL19:BT19) - COLUMN(BL19) + 1, ""))&lt;&gt;"","PUR","")</f>
        <v/>
      </c>
      <c r="HX19" s="9" t="str" cm="1">
        <f t="array" ref="HX19">IF(_xlfn.TEXTJOIN(", ", TRUE, IF(ISNUMBER(SEARCH("WHI", BL19:BT19)), COLUMN(BL19:BT19) - COLUMN(BL19) + 1, ""))&lt;&gt;"","WHI","")</f>
        <v>WHI</v>
      </c>
      <c r="HY19" s="38"/>
      <c r="HZ19" s="38"/>
      <c r="IA19" s="28"/>
      <c r="IB19" s="28"/>
      <c r="IC19" s="39"/>
      <c r="ID19" s="39"/>
      <c r="IE19" s="39"/>
      <c r="IF19" s="39"/>
      <c r="IG19" s="39"/>
      <c r="IH19" s="39"/>
      <c r="II19" s="39"/>
      <c r="IJ19" s="39"/>
      <c r="IK19" s="39"/>
      <c r="IL19" s="9">
        <f t="shared" ref="IL19:IL24" si="120">SUM(IC19:IK19)</f>
        <v>0</v>
      </c>
      <c r="IM19" s="6">
        <f t="shared" si="92"/>
        <v>-4</v>
      </c>
      <c r="IN19" s="40" t="str">
        <f t="shared" si="93"/>
        <v>http://mkweb.bcgsc.ca/color-summarizer/?url=https://i.ibb.co/zJCR6VG/Kiribati-Flag.png&amp;precision=low&amp;num_clusters=4&amp;text=1</v>
      </c>
      <c r="IO19" s="9" t="str">
        <f t="shared" si="94"/>
        <v>"black"</v>
      </c>
      <c r="IP19" s="9" t="str">
        <f t="shared" si="95"/>
        <v>"blue"</v>
      </c>
      <c r="IQ19" s="9" t="str">
        <f t="shared" si="96"/>
        <v>"green"</v>
      </c>
      <c r="IR19" s="9" t="str">
        <f t="shared" si="97"/>
        <v/>
      </c>
      <c r="IS19" s="9" t="str">
        <f t="shared" si="98"/>
        <v/>
      </c>
      <c r="IT19" s="9" t="str">
        <f t="shared" si="99"/>
        <v/>
      </c>
      <c r="IU19" s="9" t="str">
        <f t="shared" si="100"/>
        <v/>
      </c>
      <c r="IV19" s="9" t="str">
        <f t="shared" si="101"/>
        <v/>
      </c>
      <c r="IW19" s="9" t="str">
        <f t="shared" si="102"/>
        <v>"white"</v>
      </c>
      <c r="IX19" s="9" t="str">
        <f t="shared" si="103"/>
        <v>{"url":"http://mkweb.bcgsc.ca/color-summarizer/?url=https://i.ibb.co/zJCR6VG/Kiribati-Flag.png&amp;precision=low&amp;num_clusters=4&amp;text=1","name":"Kiribati"},</v>
      </c>
      <c r="IY19" s="9">
        <v>952</v>
      </c>
    </row>
    <row r="20" spans="1:259" s="9" customFormat="1" ht="38.4" customHeight="1" thickBot="1" x14ac:dyDescent="0.35">
      <c r="A20" s="78" t="s">
        <v>448</v>
      </c>
      <c r="B20" s="1" t="e" vm="19">
        <v>#VALUE!</v>
      </c>
      <c r="C20" s="84">
        <v>1</v>
      </c>
      <c r="D20" s="3" t="s">
        <v>449</v>
      </c>
      <c r="E20" s="4" t="s">
        <v>450</v>
      </c>
      <c r="F20" s="5" t="s">
        <v>0</v>
      </c>
      <c r="G20" s="6">
        <f>COUNTIF($A$1:$A$8343,A20)</f>
        <v>1</v>
      </c>
      <c r="H20" s="7"/>
      <c r="I20" s="8" t="s">
        <v>451</v>
      </c>
      <c r="J20" s="9" t="str">
        <f>""</f>
        <v/>
      </c>
      <c r="K20" s="10">
        <v>42000</v>
      </c>
      <c r="L20" s="11">
        <v>6100</v>
      </c>
      <c r="M20" s="11" t="s">
        <v>452</v>
      </c>
      <c r="N20" s="12" t="s">
        <v>169</v>
      </c>
      <c r="O20" s="13" t="s">
        <v>331</v>
      </c>
      <c r="P20" s="14" t="s">
        <v>453</v>
      </c>
      <c r="Q20" s="15">
        <v>2</v>
      </c>
      <c r="R20" s="16" t="s">
        <v>169</v>
      </c>
      <c r="S20" s="17">
        <v>2</v>
      </c>
      <c r="T20" s="18" t="s">
        <v>3</v>
      </c>
      <c r="U20" s="19" t="s">
        <v>2</v>
      </c>
      <c r="V20" s="19" t="s">
        <v>2</v>
      </c>
      <c r="W20" s="19" t="s">
        <v>2</v>
      </c>
      <c r="X20" s="19" t="s">
        <v>2</v>
      </c>
      <c r="Y20" s="19" t="s">
        <v>2</v>
      </c>
      <c r="Z20" s="19" t="s">
        <v>2</v>
      </c>
      <c r="AA20" s="19" t="s">
        <v>2</v>
      </c>
      <c r="AB20" s="19" t="s">
        <v>2</v>
      </c>
      <c r="AC20" s="19" t="s">
        <v>2</v>
      </c>
      <c r="AD20" s="19" t="s">
        <v>3</v>
      </c>
      <c r="AE20" s="19" t="s">
        <v>2</v>
      </c>
      <c r="AF20" s="20" t="s">
        <v>2</v>
      </c>
      <c r="AG20" s="20" t="s">
        <v>3</v>
      </c>
      <c r="AH20" s="20" t="s">
        <v>2</v>
      </c>
      <c r="AI20" s="20" t="s">
        <v>2</v>
      </c>
      <c r="AJ20" s="20" t="s">
        <v>2</v>
      </c>
      <c r="AK20" s="20" t="s">
        <v>2</v>
      </c>
      <c r="AL20" s="20" t="s">
        <v>2</v>
      </c>
      <c r="AM20" s="20" t="s">
        <v>2</v>
      </c>
      <c r="AN20" s="20" t="s">
        <v>2</v>
      </c>
      <c r="AO20" s="20" t="s">
        <v>2</v>
      </c>
      <c r="AP20" s="20" t="s">
        <v>2</v>
      </c>
      <c r="AQ20" s="20" t="s">
        <v>2</v>
      </c>
      <c r="AR20" s="20" t="s">
        <v>2</v>
      </c>
      <c r="AS20" s="20" t="s">
        <v>2</v>
      </c>
      <c r="AT20" s="21">
        <v>1</v>
      </c>
      <c r="AU20" s="20"/>
      <c r="AV20" s="20" t="str">
        <f>IF(LEFT(A20,1)="[",LEFT(A20,5)&amp;AU20&amp;A20,"")</f>
        <v/>
      </c>
      <c r="AW20" s="20" t="str">
        <f>C20&amp;H20&amp;A20</f>
        <v>1Marshall Islands</v>
      </c>
      <c r="AX20" s="22"/>
      <c r="AY20" s="22"/>
      <c r="AZ20" s="23" t="s">
        <v>5</v>
      </c>
      <c r="BA20" s="23"/>
      <c r="BB20" s="23"/>
      <c r="BC20" s="24"/>
      <c r="BD20" s="25" t="s">
        <v>4</v>
      </c>
      <c r="BE20" s="8"/>
      <c r="BF20" s="25" t="s">
        <v>8</v>
      </c>
      <c r="BG20" s="25" t="s">
        <v>8</v>
      </c>
      <c r="BH20" s="25" t="s">
        <v>8</v>
      </c>
      <c r="BI20" s="25"/>
      <c r="BJ20" s="25"/>
      <c r="BK20" s="8"/>
      <c r="BL20" s="25" t="s">
        <v>12</v>
      </c>
      <c r="BM20" s="25" t="s">
        <v>4</v>
      </c>
      <c r="BN20" s="25" t="s">
        <v>8</v>
      </c>
      <c r="BO20" s="25" t="s">
        <v>8</v>
      </c>
      <c r="BP20" s="25" t="s">
        <v>6</v>
      </c>
      <c r="BQ20" s="25" t="s">
        <v>8</v>
      </c>
      <c r="BR20" s="25" t="s">
        <v>8</v>
      </c>
      <c r="BS20" s="25" t="s">
        <v>8</v>
      </c>
      <c r="BT20" s="25" t="s">
        <v>5</v>
      </c>
      <c r="BU20" s="26"/>
      <c r="BV20" s="27"/>
      <c r="BW20" s="27">
        <v>0</v>
      </c>
      <c r="BX20" s="8"/>
      <c r="CB20" s="28"/>
      <c r="CC20" s="28"/>
      <c r="CD20" s="29">
        <v>0</v>
      </c>
      <c r="CE20" s="29">
        <v>0</v>
      </c>
      <c r="CF20" s="29" t="e">
        <v>#REF!</v>
      </c>
      <c r="CG20" s="30" cm="1">
        <f t="array" ref="CG20">SUMPRODUCT(--(LEN(TRIM(BL20:BT20))&gt;0))</f>
        <v>4</v>
      </c>
      <c r="CH20" s="20" t="str">
        <f t="shared" si="7"/>
        <v>n</v>
      </c>
      <c r="CI20" s="20" t="str">
        <f t="shared" si="8"/>
        <v>n</v>
      </c>
      <c r="CJ20" s="20" t="str">
        <f t="shared" si="9"/>
        <v>y</v>
      </c>
      <c r="CK20" s="20" t="str">
        <f t="shared" si="10"/>
        <v>n</v>
      </c>
      <c r="CL20" s="20" t="str">
        <f t="shared" si="11"/>
        <v>n</v>
      </c>
      <c r="CM20" s="20" t="str">
        <f t="shared" si="12"/>
        <v>y</v>
      </c>
      <c r="CN20" s="20" t="str">
        <f t="shared" si="13"/>
        <v>n</v>
      </c>
      <c r="CO20" s="20" t="str">
        <f t="shared" si="14"/>
        <v>n</v>
      </c>
      <c r="CP20" s="20" t="str">
        <f t="shared" si="15"/>
        <v>n</v>
      </c>
      <c r="CQ20" s="20" t="str">
        <f t="shared" si="16"/>
        <v>y</v>
      </c>
      <c r="CR20" s="20" t="str">
        <f t="shared" si="17"/>
        <v>n</v>
      </c>
      <c r="CS20" s="20" t="str">
        <f t="shared" si="18"/>
        <v>n</v>
      </c>
      <c r="CT20" s="31" t="str">
        <f t="shared" si="19"/>
        <v>"Marshall Islands"</v>
      </c>
      <c r="CU20" s="32" t="str">
        <f t="shared" si="20"/>
        <v>"rgn_Oceania"</v>
      </c>
      <c r="CV20" s="9" t="str">
        <f t="shared" si="21"/>
        <v>"https://i.ibb.co/98FvLgw/Marshall-Islands-Flag.png"</v>
      </c>
      <c r="CW20" s="9" t="str">
        <f t="shared" si="106"/>
        <v/>
      </c>
      <c r="CX20" s="9" t="str">
        <f t="shared" si="106"/>
        <v/>
      </c>
      <c r="CY20" s="9" t="str">
        <f t="shared" si="106"/>
        <v>"4Color",</v>
      </c>
      <c r="CZ20" s="9" t="str">
        <f t="shared" si="106"/>
        <v/>
      </c>
      <c r="DA20" s="9" t="str">
        <f t="shared" si="22"/>
        <v>"words2",</v>
      </c>
      <c r="DB20" s="9" t="str">
        <f t="shared" si="23"/>
        <v/>
      </c>
      <c r="DC20" s="9" t="str">
        <f t="shared" si="112"/>
        <v>"exact2",</v>
      </c>
      <c r="DD20" s="9" t="str">
        <f t="shared" si="113"/>
        <v>"lets15",</v>
      </c>
      <c r="DE20" s="9" t="str">
        <f t="shared" si="114"/>
        <v>"startM",</v>
      </c>
      <c r="DF20" s="9" t="str">
        <f t="shared" si="27"/>
        <v/>
      </c>
      <c r="DG20" s="9" t="str">
        <f t="shared" si="28"/>
        <v/>
      </c>
      <c r="DH20" s="9" t="str">
        <f t="shared" si="29"/>
        <v/>
      </c>
      <c r="DI20" s="9" t="str">
        <f t="shared" si="30"/>
        <v/>
      </c>
      <c r="DJ20" s="9" t="str">
        <f t="shared" si="31"/>
        <v/>
      </c>
      <c r="DK20" s="9" t="str">
        <f t="shared" si="32"/>
        <v/>
      </c>
      <c r="DL20" s="9" t="str">
        <f t="shared" si="33"/>
        <v/>
      </c>
      <c r="DM20" s="9" t="str" cm="1">
        <f t="array" ref="DM20">IF(CG20=3,CHAR(34) &amp; _xlfn.TEXTJOIN("", TRUE, RIGHT(HP20:HX20, 2)) &amp; CHAR(34) &amp; ",", "")</f>
        <v/>
      </c>
      <c r="DN20" s="9" t="str">
        <f t="shared" si="34"/>
        <v/>
      </c>
      <c r="DO20" s="9" t="str">
        <f t="shared" si="35"/>
        <v>"year19",</v>
      </c>
      <c r="DP20" s="28" t="str">
        <f t="shared" si="36"/>
        <v/>
      </c>
      <c r="DQ20" s="28" t="str">
        <f t="shared" si="37"/>
        <v/>
      </c>
      <c r="DR20" s="28" t="str">
        <f t="shared" si="38"/>
        <v/>
      </c>
      <c r="DS20" s="28" t="str">
        <f t="shared" si="39"/>
        <v/>
      </c>
      <c r="DT20" s="28" t="str">
        <f t="shared" si="40"/>
        <v/>
      </c>
      <c r="DU20" s="28" t="str">
        <f t="shared" si="41"/>
        <v/>
      </c>
      <c r="DV20" s="9" t="str">
        <f t="shared" si="115"/>
        <v/>
      </c>
      <c r="DW20" s="9" t="str">
        <f t="shared" si="107"/>
        <v/>
      </c>
      <c r="DX20" s="9" t="str">
        <f t="shared" si="107"/>
        <v>"2Bands",</v>
      </c>
      <c r="DY20" s="9" t="str">
        <f t="shared" si="107"/>
        <v/>
      </c>
      <c r="DZ20" s="9" t="str">
        <f t="shared" si="107"/>
        <v/>
      </c>
      <c r="EA20" s="9" t="str">
        <f t="shared" si="108"/>
        <v>"Diagon",</v>
      </c>
      <c r="EB20" s="9" t="str">
        <f t="shared" si="108"/>
        <v/>
      </c>
      <c r="EC20" s="9" t="str">
        <f t="shared" si="108"/>
        <v/>
      </c>
      <c r="ED20" s="9" t="str">
        <f t="shared" si="108"/>
        <v/>
      </c>
      <c r="EE20" s="9" t="str">
        <f t="shared" si="108"/>
        <v/>
      </c>
      <c r="EF20" s="9" t="str">
        <f t="shared" si="43"/>
        <v/>
      </c>
      <c r="EG20" s="9" t="str">
        <f t="shared" si="109"/>
        <v/>
      </c>
      <c r="EH20" s="9" t="str">
        <f t="shared" si="109"/>
        <v/>
      </c>
      <c r="EI20" s="9" t="str">
        <f t="shared" si="109"/>
        <v/>
      </c>
      <c r="EJ20" s="9" t="str">
        <f t="shared" si="109"/>
        <v/>
      </c>
      <c r="EK20" s="9" t="str">
        <f t="shared" si="109"/>
        <v>"HasSun",</v>
      </c>
      <c r="EL20" s="9" t="str">
        <f t="shared" si="109"/>
        <v/>
      </c>
      <c r="EM20" s="9" t="str">
        <f t="shared" si="109"/>
        <v/>
      </c>
      <c r="EN20" s="9" t="str">
        <f t="shared" si="109"/>
        <v>"Unequa",</v>
      </c>
      <c r="EO20" s="9" t="str">
        <f t="shared" si="109"/>
        <v/>
      </c>
      <c r="EP20" s="9" t="str">
        <f t="shared" si="109"/>
        <v/>
      </c>
      <c r="EQ20" s="9" t="str">
        <f t="shared" si="109"/>
        <v/>
      </c>
      <c r="ER20" s="9" t="str">
        <f t="shared" si="109"/>
        <v/>
      </c>
      <c r="ES20" s="9" t="str">
        <f t="shared" si="109"/>
        <v/>
      </c>
      <c r="ET20" s="9" t="str">
        <f t="shared" si="109"/>
        <v/>
      </c>
      <c r="EU20" s="9" t="str">
        <f t="shared" si="109"/>
        <v/>
      </c>
      <c r="EV20" s="9" t="str">
        <f t="shared" si="105"/>
        <v/>
      </c>
      <c r="EW20" s="9" t="str">
        <f t="shared" si="105"/>
        <v/>
      </c>
      <c r="EX20" s="9" t="str">
        <f t="shared" si="105"/>
        <v/>
      </c>
      <c r="EY20" s="9" t="str">
        <f t="shared" si="105"/>
        <v/>
      </c>
      <c r="EZ20" s="9" t="str">
        <f t="shared" si="105"/>
        <v/>
      </c>
      <c r="FA20" s="9" t="str">
        <f t="shared" si="44"/>
        <v>"staWHI",</v>
      </c>
      <c r="FB20" s="9" t="str">
        <f t="shared" si="45"/>
        <v/>
      </c>
      <c r="FC20" s="9" t="str">
        <f t="shared" si="116"/>
        <v/>
      </c>
      <c r="FD20" s="9" t="str">
        <f t="shared" si="47"/>
        <v/>
      </c>
      <c r="FE20" s="9" t="str">
        <f t="shared" si="48"/>
        <v/>
      </c>
      <c r="FF20" s="9" t="str">
        <f t="shared" si="49"/>
        <v/>
      </c>
      <c r="FG20" s="9" t="str">
        <f t="shared" si="50"/>
        <v>"NO_RED",</v>
      </c>
      <c r="FH20" s="9" t="str">
        <f t="shared" si="51"/>
        <v>"NO_GRE",</v>
      </c>
      <c r="FI20" s="9" t="str">
        <f t="shared" si="52"/>
        <v/>
      </c>
      <c r="FJ20" s="9" t="str">
        <f t="shared" si="53"/>
        <v/>
      </c>
      <c r="FK20" s="9" t="str">
        <f t="shared" si="54"/>
        <v/>
      </c>
      <c r="FL20" s="9" t="str">
        <f t="shared" si="55"/>
        <v/>
      </c>
      <c r="FM20" s="9" t="str">
        <f t="shared" si="56"/>
        <v/>
      </c>
      <c r="FN20" s="9" t="str">
        <f t="shared" si="57"/>
        <v/>
      </c>
      <c r="FO20" s="9" t="str">
        <f t="shared" si="58"/>
        <v/>
      </c>
      <c r="FP20" s="9" t="str">
        <f t="shared" si="59"/>
        <v/>
      </c>
      <c r="FQ20" s="9" t="str">
        <f t="shared" si="60"/>
        <v/>
      </c>
      <c r="FR20" s="9" t="str">
        <f t="shared" si="61"/>
        <v/>
      </c>
      <c r="FS20" s="9" t="str">
        <f t="shared" si="62"/>
        <v/>
      </c>
      <c r="FT20" s="9" t="str">
        <f t="shared" si="63"/>
        <v>"myrBLU",</v>
      </c>
      <c r="FU20" s="9" t="str">
        <f t="shared" si="64"/>
        <v/>
      </c>
      <c r="FV20" s="9" t="str">
        <f t="shared" si="65"/>
        <v/>
      </c>
      <c r="FW20" s="9" t="str">
        <f t="shared" si="66"/>
        <v/>
      </c>
      <c r="FX20" s="9" t="str">
        <f t="shared" si="117"/>
        <v/>
      </c>
      <c r="FY20" s="9" t="str">
        <f t="shared" si="68"/>
        <v/>
      </c>
      <c r="FZ20" s="9" t="str">
        <f t="shared" si="69"/>
        <v/>
      </c>
      <c r="GA20" s="9" t="str">
        <f t="shared" si="70"/>
        <v/>
      </c>
      <c r="GB20" s="9" t="str">
        <f t="shared" si="71"/>
        <v/>
      </c>
      <c r="GC20" s="9" t="str">
        <f t="shared" si="118"/>
        <v/>
      </c>
      <c r="GD20" s="9" t="str">
        <f t="shared" si="119"/>
        <v/>
      </c>
      <c r="GE20" s="9" t="str">
        <f t="shared" si="74"/>
        <v/>
      </c>
      <c r="GF20" s="9" t="str">
        <f>IFERROR(IF(SEARCH("Historical",AU20)&gt;0,CHAR(34)&amp;"histor"&amp;CHAR(34)&amp;",",""),"")</f>
        <v/>
      </c>
      <c r="GG20" s="9" t="str">
        <f t="shared" si="75"/>
        <v/>
      </c>
      <c r="GH20" s="9" t="str">
        <f t="shared" si="76"/>
        <v/>
      </c>
      <c r="GI20" s="9" t="str">
        <f t="shared" si="77"/>
        <v/>
      </c>
      <c r="GJ20" s="9" t="str">
        <f t="shared" si="78"/>
        <v/>
      </c>
      <c r="GK20" s="9" t="str">
        <f t="shared" si="79"/>
        <v>"HasSta",</v>
      </c>
      <c r="GL20" s="9" t="str">
        <f t="shared" si="110"/>
        <v>"1Stars",</v>
      </c>
      <c r="GM20" s="9" t="str">
        <f t="shared" si="110"/>
        <v/>
      </c>
      <c r="GN20" s="9" t="str">
        <f t="shared" si="110"/>
        <v/>
      </c>
      <c r="GP20" s="9" t="str">
        <f t="shared" si="80"/>
        <v>""</v>
      </c>
      <c r="GS20" s="9" t="str">
        <f t="shared" si="81"/>
        <v>["4Color","words2","exact2","lets15","startM","year19","2Bands","Diagon","HasSun","Unequa","staWHI","NO_RED","NO_GRE","myrBLU","HasSta","1Stars"]</v>
      </c>
      <c r="GT20" s="9" t="str">
        <f t="shared" si="111"/>
        <v>"cl_BLA",</v>
      </c>
      <c r="GU20" s="9" t="str">
        <f t="shared" si="111"/>
        <v>"cl_BLU",</v>
      </c>
      <c r="GV20" s="9" t="str">
        <f t="shared" si="111"/>
        <v/>
      </c>
      <c r="GW20" s="9" t="str">
        <f t="shared" si="111"/>
        <v/>
      </c>
      <c r="GX20" s="9" t="str">
        <f t="shared" si="111"/>
        <v>"cl_YEL",</v>
      </c>
      <c r="GY20" s="9" t="str">
        <f t="shared" si="111"/>
        <v/>
      </c>
      <c r="GZ20" s="9" t="str">
        <f t="shared" si="111"/>
        <v/>
      </c>
      <c r="HA20" s="9" t="str">
        <f t="shared" si="111"/>
        <v/>
      </c>
      <c r="HB20" s="9" t="str">
        <f t="shared" si="111"/>
        <v>"cl_WHI",</v>
      </c>
      <c r="HC20" s="9" t="str">
        <f t="shared" si="82"/>
        <v>["cl_BLA","cl_BLU","cl_YEL","cl_WHI"]</v>
      </c>
      <c r="HE20" s="33"/>
      <c r="HF20" s="34" t="str">
        <f t="shared" si="83"/>
        <v>{couname:"Marshall Islands",year:"1979 ",region:"rgn_Oceania",Colors:["cl_BLA","cl_BLU","cl_YEL","cl_WHI"],Items:["4Color","words2","exact2","lets15","startM","year19","2Bands","Diagon","HasSun","Unequa","staWHI","NO_RED","NO_GRE","myrBLU","HasSta","1Stars"],Flag:"https://i.ibb.co/98FvLgw/Marshall-Islands-Flag.png",HDFlag:"https://upload.wikimedia.org/wikipedia/commons/thumb/2/2e/Flag_of_the_Marshall_Islands.svg/2560px-Flag_of_the_Marshall_Islands.svg.png",type:"", describe: "\nIn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 isnew:".", links: "https://en.wikipedia.org/wiki/Flag_of_the_Marshall_Islands"},</v>
      </c>
      <c r="HG20" s="35" t="str">
        <f t="shared" si="84"/>
        <v>{couname:"Marshall Islands",year:"1979 ",region:"rgn_Oceania",Colors:["cl_BLA","cl_BLU","cl_YEL","cl_WHI"],Items:["4Color","words2","exact2","lets15","startM","year19","2Bands","Diagon","HasSun","Unequa","staWHI","NO_RED","NO_GRE","myrBLU","HasSta","1Stars"],Flag:"https://i.ibb.co/98FvLgw/Marshall-Islands-Flag.png",HDFlag:"https://upload.wikimedia.org/wikipedia/commons/thumb/2/2e/Flag_of_the_Marshall_Islands.svg/2560px-Flag_of_the_Marshall_Islands.svg.png",type:"", describe: "\nIn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 links: "https://en.wikipedia.org/wiki/Flag_of_the_Marshall_Islands"},</v>
      </c>
      <c r="HH20" s="9" t="str">
        <f t="shared" si="85"/>
        <v>"\nIn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v>
      </c>
      <c r="HI20" s="9" t="str">
        <f t="shared" si="86"/>
        <v>"\nIn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v>
      </c>
      <c r="HJ20" s="9" t="str">
        <f t="shared" si="87"/>
        <v>"1979 "</v>
      </c>
      <c r="HL20" s="9" t="str">
        <f t="shared" si="88"/>
        <v>"https://en.wikipedia.org/wiki/Flag_of_the_Marshall_Islands"</v>
      </c>
      <c r="HM20" s="34" t="str">
        <f t="shared" si="89"/>
        <v>{"couname":"Marshall Islands","year":"1979 ","region":"rgn_Oceania","Colors":["cl_BLA","cl_BLU","cl_YEL","cl_WHI"],"Items":["4Color","words2","exact2","lets15","startM","year19","2Bands","Diagon","HasSun","Unequa","staWHI","NO_RED","NO_GRE","myrBLU","HasSta","1Stars"],"Flag":"https://i.ibb.co/98FvLgw/Marshall-Islands-Flag.png","HDFlag":"https://upload.wikimedia.org/wikipedia/commons/thumb/2/2e/Flag_of_the_Marshall_Islands.svg/2560px-Flag_of_the_Marshall_Islands.svg.png","type":"", "describe": "\nIn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 "isnew": ".", "links": "https://en.wikipedia.org/wiki/Flag_of_the_Marshall_Islands"},</v>
      </c>
      <c r="HN20" s="36" t="str">
        <f t="shared" si="90"/>
        <v>{"couname":"Marshall Islands","year":"1979 ","region":"rgn_Oceania","Colors":["cl_BLA","cl_BLU","cl_YEL","cl_WHI"],"Items":["4Color","words2","exact2","lets15","startM","year19","2Bands","Diagon","HasSun","Unequa","staWHI","NO_RED","NO_GRE","myrBLU","HasSta","1Stars"],"Flag":"https://i.ibb.co/98FvLgw/Marshall-Islands-Flag.png","HDFlag":"https://upload.wikimedia.org/wikipedia/commons/thumb/2/2e/Flag_of_the_Marshall_Islands.svg/2560px-Flag_of_the_Marshall_Islands.svg.png","type":"", "describe": "\nIn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 "isnew": ".", "links": "https://en.wikipedia.org/wiki/Flag_of_the_Marshall_Islands"},</v>
      </c>
      <c r="HO20" s="37">
        <v>45576</v>
      </c>
      <c r="HP20" s="9" t="str" cm="1">
        <f t="array" ref="HP20">IF(_xlfn.TEXTJOIN(", ", TRUE, IF(ISNUMBER(SEARCH("BLA", BL20:BT20)), COLUMN(BL20:BT20) - COLUMN(BL20) + 1, ""))&lt;&gt;"","BLA","")</f>
        <v>BLA</v>
      </c>
      <c r="HQ20" s="9" t="str" cm="1">
        <f t="array" ref="HQ20">IF(_xlfn.TEXTJOIN(", ", TRUE, IF(ISNUMBER(SEARCH("BLU", BL20:BT20)), COLUMN(BL20:BT20) - COLUMN(BL20) + 1, ""))&lt;&gt;"","BLU","")</f>
        <v>BLU</v>
      </c>
      <c r="HR20" s="9" t="str" cm="1">
        <f t="array" ref="HR20">IF(_xlfn.TEXTJOIN(", ", TRUE, IF(ISNUMBER(SEARCH("GRE", BL20:BT20)), COLUMN(BL20:BT20) - COLUMN(BL20) + 1, ""))&lt;&gt;"","GRE","")</f>
        <v/>
      </c>
      <c r="HS20" s="9" t="str" cm="1">
        <f t="array" ref="HS20">IF(_xlfn.TEXTJOIN(", ", TRUE, IF(ISNUMBER(SEARCH("RED", BL20:BT20)), COLUMN(BL20:BT20) - COLUMN(BL20) + 1, ""))&lt;&gt;"","RED","")</f>
        <v/>
      </c>
      <c r="HT20" s="9" t="str" cm="1">
        <f t="array" ref="HT20">IF(_xlfn.TEXTJOIN(", ", TRUE, IF(ISNUMBER(SEARCH("YEL", BL20:BT20)), COLUMN(BL20:BT20) - COLUMN(BL20) + 1, ""))&lt;&gt;"","YEL","")</f>
        <v>YEL</v>
      </c>
      <c r="HU20" s="9" t="str" cm="1">
        <f t="array" ref="HU20">IF(_xlfn.TEXTJOIN(", ", TRUE, IF(ISNUMBER(SEARCH("ORA", BL20:BT20)), COLUMN(BL20:BT20) - COLUMN(BL20) + 1, ""))&lt;&gt;"","ORA","")</f>
        <v/>
      </c>
      <c r="HV20" s="9" t="str" cm="1">
        <f t="array" ref="HV20">IF(_xlfn.TEXTJOIN(", ", TRUE, IF(ISNUMBER(SEARCH("BRO", BL20:BT20)), COLUMN(BL20:BT20) - COLUMN(BL20) + 1, ""))&lt;&gt;"","BRO","")</f>
        <v/>
      </c>
      <c r="HW20" s="9" t="str" cm="1">
        <f t="array" ref="HW20">IF(_xlfn.TEXTJOIN(", ", TRUE, IF(ISNUMBER(SEARCH("PUR", BL20:BT20)), COLUMN(BL20:BT20) - COLUMN(BL20) + 1, ""))&lt;&gt;"","PUR","")</f>
        <v/>
      </c>
      <c r="HX20" s="9" t="str" cm="1">
        <f t="array" ref="HX20">IF(_xlfn.TEXTJOIN(", ", TRUE, IF(ISNUMBER(SEARCH("WHI", BL20:BT20)), COLUMN(BL20:BT20) - COLUMN(BL20) + 1, ""))&lt;&gt;"","WHI","")</f>
        <v>WHI</v>
      </c>
      <c r="HY20" s="38"/>
      <c r="HZ20" s="38"/>
      <c r="IA20" s="28"/>
      <c r="IB20" s="28"/>
      <c r="IC20" s="39"/>
      <c r="ID20" s="39"/>
      <c r="IE20" s="39"/>
      <c r="IF20" s="39"/>
      <c r="IG20" s="39"/>
      <c r="IH20" s="39"/>
      <c r="II20" s="39"/>
      <c r="IJ20" s="39"/>
      <c r="IK20" s="39"/>
      <c r="IL20" s="9">
        <f t="shared" si="120"/>
        <v>0</v>
      </c>
      <c r="IM20" s="6">
        <f t="shared" si="92"/>
        <v>-4</v>
      </c>
      <c r="IN20" s="40" t="str">
        <f t="shared" si="93"/>
        <v>http://mkweb.bcgsc.ca/color-summarizer/?url=https://i.ibb.co/98FvLgw/Marshall-Islands-Flag.png&amp;precision=low&amp;num_clusters=4&amp;text=1</v>
      </c>
      <c r="IO20" s="9" t="str">
        <f t="shared" si="94"/>
        <v>"black"</v>
      </c>
      <c r="IP20" s="9" t="str">
        <f t="shared" si="95"/>
        <v>"blue"</v>
      </c>
      <c r="IQ20" s="9" t="str">
        <f t="shared" si="96"/>
        <v/>
      </c>
      <c r="IR20" s="9" t="str">
        <f t="shared" si="97"/>
        <v/>
      </c>
      <c r="IS20" s="9" t="str">
        <f t="shared" si="98"/>
        <v>"yellow"</v>
      </c>
      <c r="IT20" s="9" t="str">
        <f t="shared" si="99"/>
        <v/>
      </c>
      <c r="IU20" s="9" t="str">
        <f t="shared" si="100"/>
        <v/>
      </c>
      <c r="IV20" s="9" t="str">
        <f t="shared" si="101"/>
        <v/>
      </c>
      <c r="IW20" s="9" t="str">
        <f t="shared" si="102"/>
        <v>"white"</v>
      </c>
      <c r="IX20" s="9" t="str">
        <f t="shared" si="103"/>
        <v>{"url":"http://mkweb.bcgsc.ca/color-summarizer/?url=https://i.ibb.co/98FvLgw/Marshall-Islands-Flag.png&amp;precision=low&amp;num_clusters=4&amp;text=1","name":"Marshall Islands"},</v>
      </c>
      <c r="IY20" s="9">
        <v>943</v>
      </c>
    </row>
    <row r="21" spans="1:259" s="9" customFormat="1" ht="38.4" customHeight="1" thickBot="1" x14ac:dyDescent="0.35">
      <c r="A21" s="78" t="s">
        <v>419</v>
      </c>
      <c r="B21" s="1" t="e" vm="20">
        <v>#VALUE!</v>
      </c>
      <c r="C21" s="2">
        <v>1</v>
      </c>
      <c r="D21" s="3" t="s">
        <v>420</v>
      </c>
      <c r="E21" s="4" t="s">
        <v>421</v>
      </c>
      <c r="F21" s="5" t="s">
        <v>0</v>
      </c>
      <c r="G21" s="6">
        <f>COUNTIF($A$1:$A$8341,A21)</f>
        <v>1</v>
      </c>
      <c r="H21" s="7"/>
      <c r="I21" s="8" t="s">
        <v>422</v>
      </c>
      <c r="J21" s="9" t="str">
        <f>""</f>
        <v/>
      </c>
      <c r="K21" s="10">
        <v>114700</v>
      </c>
      <c r="L21" s="11">
        <v>18000</v>
      </c>
      <c r="M21" s="11" t="s">
        <v>423</v>
      </c>
      <c r="N21" s="12" t="s">
        <v>169</v>
      </c>
      <c r="O21" s="13" t="s">
        <v>424</v>
      </c>
      <c r="P21" s="14" t="s">
        <v>425</v>
      </c>
      <c r="Q21" s="15">
        <v>1</v>
      </c>
      <c r="R21" s="16" t="s">
        <v>169</v>
      </c>
      <c r="S21" s="17">
        <v>0</v>
      </c>
      <c r="T21" s="18" t="s">
        <v>2</v>
      </c>
      <c r="U21" s="19" t="s">
        <v>2</v>
      </c>
      <c r="V21" s="19" t="s">
        <v>2</v>
      </c>
      <c r="W21" s="19" t="s">
        <v>2</v>
      </c>
      <c r="X21" s="19" t="s">
        <v>2</v>
      </c>
      <c r="Y21" s="19" t="s">
        <v>2</v>
      </c>
      <c r="Z21" s="19" t="s">
        <v>2</v>
      </c>
      <c r="AA21" s="19" t="s">
        <v>2</v>
      </c>
      <c r="AB21" s="19" t="s">
        <v>2</v>
      </c>
      <c r="AC21" s="19" t="s">
        <v>2</v>
      </c>
      <c r="AD21" s="19" t="s">
        <v>2</v>
      </c>
      <c r="AE21" s="19" t="s">
        <v>2</v>
      </c>
      <c r="AF21" s="20" t="s">
        <v>2</v>
      </c>
      <c r="AG21" s="20" t="s">
        <v>2</v>
      </c>
      <c r="AH21" s="20" t="s">
        <v>3</v>
      </c>
      <c r="AI21" s="20" t="s">
        <v>2</v>
      </c>
      <c r="AJ21" s="20" t="s">
        <v>2</v>
      </c>
      <c r="AK21" s="20" t="s">
        <v>2</v>
      </c>
      <c r="AL21" s="20" t="s">
        <v>2</v>
      </c>
      <c r="AM21" s="20" t="s">
        <v>2</v>
      </c>
      <c r="AN21" s="20" t="s">
        <v>2</v>
      </c>
      <c r="AO21" s="20" t="s">
        <v>2</v>
      </c>
      <c r="AP21" s="20" t="s">
        <v>2</v>
      </c>
      <c r="AQ21" s="20" t="s">
        <v>2</v>
      </c>
      <c r="AR21" s="20" t="s">
        <v>3</v>
      </c>
      <c r="AS21" s="20" t="s">
        <v>2</v>
      </c>
      <c r="AT21" s="21">
        <v>4</v>
      </c>
      <c r="AU21" s="20"/>
      <c r="AV21" s="20" t="str">
        <f>IF(LEFT(A21,1)="[",LEFT(A21,5)&amp;AU21&amp;A21,"")</f>
        <v/>
      </c>
      <c r="AW21" s="20" t="str">
        <f>C21&amp;H21&amp;A21</f>
        <v>1Micronesia</v>
      </c>
      <c r="AX21" s="22"/>
      <c r="AY21" s="22"/>
      <c r="AZ21" s="23" t="s">
        <v>8</v>
      </c>
      <c r="BA21" s="23"/>
      <c r="BB21" s="23"/>
      <c r="BC21" s="24"/>
      <c r="BD21" s="25" t="s">
        <v>4</v>
      </c>
      <c r="BE21" s="8"/>
      <c r="BF21" s="25" t="s">
        <v>8</v>
      </c>
      <c r="BG21" s="25" t="s">
        <v>8</v>
      </c>
      <c r="BH21" s="25" t="s">
        <v>8</v>
      </c>
      <c r="BI21" s="25"/>
      <c r="BJ21" s="25"/>
      <c r="BK21" s="8"/>
      <c r="BL21" s="25" t="s">
        <v>12</v>
      </c>
      <c r="BM21" s="25" t="s">
        <v>4</v>
      </c>
      <c r="BN21" s="25" t="s">
        <v>8</v>
      </c>
      <c r="BO21" s="25" t="s">
        <v>9</v>
      </c>
      <c r="BP21" s="25" t="s">
        <v>6</v>
      </c>
      <c r="BQ21" s="25" t="s">
        <v>8</v>
      </c>
      <c r="BR21" s="25" t="s">
        <v>13</v>
      </c>
      <c r="BS21" s="25" t="s">
        <v>8</v>
      </c>
      <c r="BT21" s="25" t="s">
        <v>5</v>
      </c>
      <c r="BU21" s="26"/>
      <c r="BV21" s="27"/>
      <c r="BW21" s="27">
        <v>0</v>
      </c>
      <c r="BX21" s="8"/>
      <c r="CB21" s="28"/>
      <c r="CC21" s="28"/>
      <c r="CD21" s="29">
        <v>0</v>
      </c>
      <c r="CE21" s="29">
        <v>0</v>
      </c>
      <c r="CF21" s="29" t="e">
        <v>#REF!</v>
      </c>
      <c r="CG21" s="30" cm="1">
        <f t="array" ref="CG21">SUMPRODUCT(--(LEN(TRIM(BL21:BT21))&gt;0))</f>
        <v>6</v>
      </c>
      <c r="CH21" s="20" t="str">
        <f t="shared" si="7"/>
        <v>n</v>
      </c>
      <c r="CI21" s="20" t="str">
        <f t="shared" si="8"/>
        <v>n</v>
      </c>
      <c r="CJ21" s="20" t="str">
        <f t="shared" si="9"/>
        <v>n</v>
      </c>
      <c r="CK21" s="20" t="str">
        <f t="shared" si="10"/>
        <v>y</v>
      </c>
      <c r="CL21" s="20" t="str">
        <f t="shared" si="11"/>
        <v>y</v>
      </c>
      <c r="CM21" s="20" t="str">
        <f t="shared" si="12"/>
        <v>n</v>
      </c>
      <c r="CN21" s="20" t="str">
        <f t="shared" si="13"/>
        <v>n</v>
      </c>
      <c r="CO21" s="20" t="str">
        <f t="shared" si="14"/>
        <v>n</v>
      </c>
      <c r="CP21" s="20" t="str">
        <f t="shared" si="15"/>
        <v>n</v>
      </c>
      <c r="CQ21" s="20" t="str">
        <f t="shared" si="16"/>
        <v>n</v>
      </c>
      <c r="CR21" s="20" t="str">
        <f t="shared" si="17"/>
        <v>n</v>
      </c>
      <c r="CS21" s="20" t="str">
        <f t="shared" si="18"/>
        <v>y</v>
      </c>
      <c r="CT21" s="31" t="str">
        <f t="shared" si="19"/>
        <v>"Micronesia"</v>
      </c>
      <c r="CU21" s="32" t="str">
        <f t="shared" si="20"/>
        <v>"rgn_Oceania"</v>
      </c>
      <c r="CV21" s="9" t="str">
        <f t="shared" si="21"/>
        <v>"https://i.ibb.co/j4nBMmd/Micronesia-Flag.png"</v>
      </c>
      <c r="CW21" s="9" t="str">
        <f t="shared" si="106"/>
        <v/>
      </c>
      <c r="CX21" s="9" t="str">
        <f t="shared" si="106"/>
        <v/>
      </c>
      <c r="CY21" s="9" t="str">
        <f t="shared" si="106"/>
        <v/>
      </c>
      <c r="CZ21" s="9" t="str">
        <f t="shared" si="106"/>
        <v>"5+Colo",</v>
      </c>
      <c r="DA21" s="9" t="str">
        <f t="shared" si="22"/>
        <v/>
      </c>
      <c r="DB21" s="9" t="str">
        <f t="shared" si="23"/>
        <v/>
      </c>
      <c r="DC21" s="9" t="str">
        <f t="shared" si="112"/>
        <v/>
      </c>
      <c r="DD21" s="9" t="str">
        <f t="shared" si="113"/>
        <v>"lets10",</v>
      </c>
      <c r="DE21" s="9" t="str">
        <f t="shared" si="114"/>
        <v>"startM",</v>
      </c>
      <c r="DF21" s="9" t="str">
        <f t="shared" si="27"/>
        <v/>
      </c>
      <c r="DG21" s="9" t="str">
        <f t="shared" si="28"/>
        <v/>
      </c>
      <c r="DH21" s="9" t="str">
        <f t="shared" si="29"/>
        <v/>
      </c>
      <c r="DI21" s="9" t="str">
        <f t="shared" si="30"/>
        <v/>
      </c>
      <c r="DJ21" s="9" t="str">
        <f t="shared" si="31"/>
        <v/>
      </c>
      <c r="DK21" s="9" t="str">
        <f t="shared" si="32"/>
        <v/>
      </c>
      <c r="DL21" s="9" t="str">
        <f t="shared" si="33"/>
        <v/>
      </c>
      <c r="DM21" s="9" t="str" cm="1">
        <f t="array" ref="DM21">IF(CG21=3,CHAR(34) &amp; _xlfn.TEXTJOIN("", TRUE, RIGHT(HP21:HX21, 2)) &amp; CHAR(34) &amp; ",", "")</f>
        <v/>
      </c>
      <c r="DN21" s="9" t="str">
        <f t="shared" si="34"/>
        <v/>
      </c>
      <c r="DO21" s="9" t="str">
        <f t="shared" si="35"/>
        <v>"year19",</v>
      </c>
      <c r="DP21" s="28" t="str">
        <f t="shared" si="36"/>
        <v/>
      </c>
      <c r="DQ21" s="28" t="str">
        <f t="shared" si="37"/>
        <v/>
      </c>
      <c r="DR21" s="28" t="str">
        <f t="shared" si="38"/>
        <v/>
      </c>
      <c r="DS21" s="28" t="str">
        <f t="shared" si="39"/>
        <v/>
      </c>
      <c r="DT21" s="28" t="str">
        <f t="shared" si="40"/>
        <v/>
      </c>
      <c r="DU21" s="28" t="str">
        <f t="shared" si="41"/>
        <v/>
      </c>
      <c r="DV21" s="9" t="str">
        <f t="shared" si="115"/>
        <v>"largec",</v>
      </c>
      <c r="DW21" s="9" t="str">
        <f t="shared" si="107"/>
        <v>"NoBand",</v>
      </c>
      <c r="DX21" s="9" t="str">
        <f t="shared" si="107"/>
        <v/>
      </c>
      <c r="DY21" s="9" t="str">
        <f t="shared" si="107"/>
        <v/>
      </c>
      <c r="DZ21" s="9" t="str">
        <f t="shared" si="107"/>
        <v/>
      </c>
      <c r="EA21" s="9" t="str">
        <f t="shared" si="108"/>
        <v/>
      </c>
      <c r="EB21" s="9" t="str">
        <f t="shared" si="108"/>
        <v/>
      </c>
      <c r="EC21" s="9" t="str">
        <f t="shared" si="108"/>
        <v/>
      </c>
      <c r="ED21" s="9" t="str">
        <f t="shared" si="108"/>
        <v/>
      </c>
      <c r="EE21" s="9" t="str">
        <f t="shared" si="108"/>
        <v/>
      </c>
      <c r="EF21" s="9" t="str">
        <f t="shared" si="43"/>
        <v/>
      </c>
      <c r="EG21" s="9" t="str">
        <f t="shared" si="109"/>
        <v/>
      </c>
      <c r="EH21" s="9" t="str">
        <f t="shared" si="109"/>
        <v/>
      </c>
      <c r="EI21" s="9" t="str">
        <f t="shared" si="109"/>
        <v/>
      </c>
      <c r="EJ21" s="9" t="str">
        <f t="shared" si="109"/>
        <v/>
      </c>
      <c r="EK21" s="9" t="str">
        <f t="shared" si="109"/>
        <v/>
      </c>
      <c r="EL21" s="9" t="str">
        <f t="shared" si="109"/>
        <v/>
      </c>
      <c r="EM21" s="9" t="str">
        <f t="shared" si="109"/>
        <v/>
      </c>
      <c r="EN21" s="9" t="str">
        <f t="shared" si="109"/>
        <v/>
      </c>
      <c r="EO21" s="9" t="str">
        <f t="shared" si="109"/>
        <v>"Center",</v>
      </c>
      <c r="EP21" s="9" t="str">
        <f t="shared" si="109"/>
        <v/>
      </c>
      <c r="EQ21" s="9" t="str">
        <f t="shared" si="109"/>
        <v/>
      </c>
      <c r="ER21" s="9" t="str">
        <f t="shared" si="109"/>
        <v/>
      </c>
      <c r="ES21" s="9" t="str">
        <f t="shared" si="109"/>
        <v/>
      </c>
      <c r="ET21" s="9" t="str">
        <f t="shared" si="109"/>
        <v/>
      </c>
      <c r="EU21" s="9" t="str">
        <f t="shared" si="109"/>
        <v/>
      </c>
      <c r="EV21" s="9" t="str">
        <f t="shared" si="105"/>
        <v/>
      </c>
      <c r="EW21" s="9" t="str">
        <f t="shared" si="105"/>
        <v/>
      </c>
      <c r="EX21" s="9" t="str">
        <f t="shared" si="105"/>
        <v/>
      </c>
      <c r="EY21" s="9" t="str">
        <f t="shared" si="105"/>
        <v>"Rotate",</v>
      </c>
      <c r="EZ21" s="9" t="str">
        <f t="shared" si="105"/>
        <v/>
      </c>
      <c r="FA21" s="9" t="str">
        <f t="shared" si="44"/>
        <v>"sta",</v>
      </c>
      <c r="FB21" s="9" t="str">
        <f t="shared" si="45"/>
        <v/>
      </c>
      <c r="FC21" s="9" t="str">
        <f t="shared" si="116"/>
        <v/>
      </c>
      <c r="FD21" s="9" t="str">
        <f t="shared" si="47"/>
        <v/>
      </c>
      <c r="FE21" s="9" t="str">
        <f t="shared" si="48"/>
        <v/>
      </c>
      <c r="FF21" s="9" t="str">
        <f t="shared" si="49"/>
        <v/>
      </c>
      <c r="FG21" s="9" t="str">
        <f t="shared" si="50"/>
        <v/>
      </c>
      <c r="FH21" s="9" t="str">
        <f t="shared" si="51"/>
        <v>"NO_GRE",</v>
      </c>
      <c r="FI21" s="9" t="str">
        <f t="shared" si="52"/>
        <v/>
      </c>
      <c r="FJ21" s="9" t="str">
        <f t="shared" si="53"/>
        <v/>
      </c>
      <c r="FK21" s="9" t="str">
        <f t="shared" si="54"/>
        <v/>
      </c>
      <c r="FL21" s="9" t="str">
        <f t="shared" si="55"/>
        <v/>
      </c>
      <c r="FM21" s="9" t="str">
        <f t="shared" si="56"/>
        <v/>
      </c>
      <c r="FN21" s="9" t="str">
        <f t="shared" si="57"/>
        <v/>
      </c>
      <c r="FO21" s="9" t="str">
        <f t="shared" si="58"/>
        <v/>
      </c>
      <c r="FP21" s="9" t="str">
        <f t="shared" si="59"/>
        <v/>
      </c>
      <c r="FQ21" s="9" t="str">
        <f t="shared" si="60"/>
        <v/>
      </c>
      <c r="FR21" s="9" t="str">
        <f t="shared" si="61"/>
        <v/>
      </c>
      <c r="FS21" s="9" t="str">
        <f t="shared" si="62"/>
        <v/>
      </c>
      <c r="FT21" s="9" t="str">
        <f t="shared" si="63"/>
        <v>"myrBLU",</v>
      </c>
      <c r="FU21" s="9" t="str">
        <f t="shared" si="64"/>
        <v/>
      </c>
      <c r="FV21" s="9" t="str">
        <f t="shared" si="65"/>
        <v/>
      </c>
      <c r="FW21" s="9" t="str">
        <f t="shared" si="66"/>
        <v/>
      </c>
      <c r="FX21" s="9" t="str">
        <f t="shared" si="117"/>
        <v/>
      </c>
      <c r="FY21" s="9" t="str">
        <f t="shared" si="68"/>
        <v/>
      </c>
      <c r="FZ21" s="9" t="str">
        <f t="shared" si="69"/>
        <v/>
      </c>
      <c r="GA21" s="9" t="str">
        <f t="shared" si="70"/>
        <v/>
      </c>
      <c r="GB21" s="9" t="str">
        <f t="shared" si="71"/>
        <v/>
      </c>
      <c r="GC21" s="9" t="str">
        <f t="shared" si="118"/>
        <v/>
      </c>
      <c r="GD21" s="9" t="str">
        <f t="shared" si="119"/>
        <v/>
      </c>
      <c r="GE21" s="9" t="str">
        <f t="shared" si="74"/>
        <v/>
      </c>
      <c r="GF21" s="9" t="str">
        <f>IFERROR(IF(SEARCH("Historical",AU21)&gt;0,CHAR(34)&amp;"histor"&amp;CHAR(34)&amp;",",""),"")</f>
        <v/>
      </c>
      <c r="GG21" s="9" t="str">
        <f t="shared" si="75"/>
        <v/>
      </c>
      <c r="GH21" s="9" t="str">
        <f t="shared" si="76"/>
        <v/>
      </c>
      <c r="GI21" s="9" t="str">
        <f t="shared" si="77"/>
        <v/>
      </c>
      <c r="GJ21" s="9" t="str">
        <f t="shared" si="78"/>
        <v/>
      </c>
      <c r="GK21" s="9" t="str">
        <f t="shared" si="79"/>
        <v>"HasSta",</v>
      </c>
      <c r="GL21" s="9" t="str">
        <f t="shared" si="110"/>
        <v/>
      </c>
      <c r="GM21" s="9" t="str">
        <f t="shared" si="110"/>
        <v/>
      </c>
      <c r="GN21" s="9" t="str">
        <f t="shared" si="110"/>
        <v>"3+Star",</v>
      </c>
      <c r="GP21" s="9" t="str">
        <f t="shared" si="80"/>
        <v>""</v>
      </c>
      <c r="GS21" s="9" t="str">
        <f t="shared" si="81"/>
        <v>["5+Colo","lets10","startM","year19","largec","NoBand","Center","Rotate","sta","NO_GRE","myrBLU","HasSta","3+Star"]</v>
      </c>
      <c r="GT21" s="9" t="str">
        <f t="shared" si="111"/>
        <v>"cl_BLA",</v>
      </c>
      <c r="GU21" s="9" t="str">
        <f t="shared" si="111"/>
        <v>"cl_BLU",</v>
      </c>
      <c r="GV21" s="9" t="str">
        <f t="shared" si="111"/>
        <v/>
      </c>
      <c r="GW21" s="9" t="str">
        <f t="shared" si="111"/>
        <v>"cl_RED",</v>
      </c>
      <c r="GX21" s="9" t="str">
        <f t="shared" si="111"/>
        <v>"cl_YEL",</v>
      </c>
      <c r="GY21" s="9" t="str">
        <f t="shared" si="111"/>
        <v/>
      </c>
      <c r="GZ21" s="9" t="str">
        <f t="shared" si="111"/>
        <v>"cl_BRO",</v>
      </c>
      <c r="HA21" s="9" t="str">
        <f t="shared" si="111"/>
        <v/>
      </c>
      <c r="HB21" s="9" t="str">
        <f t="shared" si="111"/>
        <v>"cl_WHI",</v>
      </c>
      <c r="HC21" s="9" t="str">
        <f t="shared" si="82"/>
        <v>["cl_BLA","cl_BLU","cl_RED","cl_YEL","cl_BRO","cl_WHI"]</v>
      </c>
      <c r="HE21" s="33"/>
      <c r="HF21" s="34" t="str">
        <f t="shared" si="83"/>
        <v>{couname:"Micronesia",year:"1978 ",region:"rgn_Oceania",Colors:["cl_BLA","cl_BLU","cl_RED","cl_YEL","cl_BRO","cl_WHI"],Items:["5+Colo","lets10","startM","year19","largec","NoBand","Center","Rotate","sta","NO_GRE","myrBLU","HasSta","3+Star"],Flag:"https://i.ibb.co/j4nBMmd/Micronesia-Flag.png",HDFlag:"https://upload.wikimedia.org/wikipedia/commons/thumb/e/e4/Flag_of_the_Federated_States_of_Micronesia.svg/2560px-Flag_of_the_Federated_States_of_Micronesia.svg.png",type:"", describe: "\nThe blue field represents the Pacific Ocean. In an echo of U.S. heraldic practice, the stars represent the four federated states: Chuuk, Pohnpei, Kosrae and Yap, arranged like the points of the compass.", isnew:".", links: "https://en.wikipedia.org/wiki/Flag_of_the_Federated_States_of_Micronesia"},</v>
      </c>
      <c r="HG21" s="35" t="str">
        <f t="shared" si="84"/>
        <v>{couname:"Micronesia",year:"1978 ",region:"rgn_Oceania",Colors:["cl_BLA","cl_BLU","cl_RED","cl_YEL","cl_BRO","cl_WHI"],Items:["5+Colo","lets10","startM","year19","largec","NoBand","Center","Rotate","sta","NO_GRE","myrBLU","HasSta","3+Star"],Flag:"https://i.ibb.co/j4nBMmd/Micronesia-Flag.png",HDFlag:"https://upload.wikimedia.org/wikipedia/commons/thumb/e/e4/Flag_of_the_Federated_States_of_Micronesia.svg/2560px-Flag_of_the_Federated_States_of_Micronesia.svg.png",type:"", describe: "\nThe blue field represents the Pacific Ocean. In an echo of U.S. heraldic practice, the stars represent the four federated states: Chuuk, Pohnpei, Kosrae and Yap, arranged like the points of the compass.", links: "https://en.wikipedia.org/wiki/Flag_of_the_Federated_States_of_Micronesia"},</v>
      </c>
      <c r="HH21" s="9" t="str">
        <f t="shared" si="85"/>
        <v>"\nThe blue field represents the Pacific Ocean. In an echo of U.S. heraldic practice, the stars represent the four federated states: Chuuk, Pohnpei, Kosrae and Yap, arranged like the points of the compass."</v>
      </c>
      <c r="HI21" s="9" t="str">
        <f t="shared" si="86"/>
        <v>"\nThe blue field represents the Pacific Ocean. In an echo of U.S. heraldic practice, the stars represent the four federated states: Chuuk, Pohnpei, Kosrae and Yap, arranged like the points of the compass."</v>
      </c>
      <c r="HJ21" s="9" t="str">
        <f t="shared" si="87"/>
        <v>"1978 "</v>
      </c>
      <c r="HL21" s="9" t="str">
        <f t="shared" si="88"/>
        <v>"https://en.wikipedia.org/wiki/Flag_of_the_Federated_States_of_Micronesia"</v>
      </c>
      <c r="HM21" s="34" t="str">
        <f t="shared" si="89"/>
        <v>{"couname":"Micronesia","year":"1978 ","region":"rgn_Oceania","Colors":["cl_BLA","cl_BLU","cl_RED","cl_YEL","cl_BRO","cl_WHI"],"Items":["5+Colo","lets10","startM","year19","largec","NoBand","Center","Rotate","sta","NO_GRE","myrBLU","HasSta","3+Star"],"Flag":"https://i.ibb.co/j4nBMmd/Micronesia-Flag.png","HDFlag":"https://upload.wikimedia.org/wikipedia/commons/thumb/e/e4/Flag_of_the_Federated_States_of_Micronesia.svg/2560px-Flag_of_the_Federated_States_of_Micronesia.svg.png","type":"", "describe": "\nThe blue field represents the Pacific Ocean. In an echo of U.S. heraldic practice, the stars represent the four federated states: Chuuk, Pohnpei, Kosrae and Yap, arranged like the points of the compass.", "isnew": ".", "links": "https://en.wikipedia.org/wiki/Flag_of_the_Federated_States_of_Micronesia"},</v>
      </c>
      <c r="HN21" s="36" t="str">
        <f t="shared" si="90"/>
        <v>{"couname":"Micronesia","year":"1978 ","region":"rgn_Oceania","Colors":["cl_BLA","cl_BLU","cl_RED","cl_YEL","cl_BRO","cl_WHI"],"Items":["5+Colo","lets10","startM","year19","largec","NoBand","Center","Rotate","sta","NO_GRE","myrBLU","HasSta","3+Star"],"Flag":"https://i.ibb.co/j4nBMmd/Micronesia-Flag.png","HDFlag":"https://upload.wikimedia.org/wikipedia/commons/thumb/e/e4/Flag_of_the_Federated_States_of_Micronesia.svg/2560px-Flag_of_the_Federated_States_of_Micronesia.svg.png","type":"", "describe": "\nThe blue field represents the Pacific Ocean. In an echo of U.S. heraldic practice, the stars represent the four federated states: Chuuk, Pohnpei, Kosrae and Yap, arranged like the points of the compass.", "isnew": ".", "links": "https://en.wikipedia.org/wiki/Flag_of_the_Federated_States_of_Micronesia"},</v>
      </c>
      <c r="HO21" s="37">
        <v>45576</v>
      </c>
      <c r="HP21" s="9" t="str" cm="1">
        <f t="array" ref="HP21">IF(_xlfn.TEXTJOIN(", ", TRUE, IF(ISNUMBER(SEARCH("BLA", BL21:BT21)), COLUMN(BL21:BT21) - COLUMN(BL21) + 1, ""))&lt;&gt;"","BLA","")</f>
        <v>BLA</v>
      </c>
      <c r="HQ21" s="9" t="str" cm="1">
        <f t="array" ref="HQ21">IF(_xlfn.TEXTJOIN(", ", TRUE, IF(ISNUMBER(SEARCH("BLU", BL21:BT21)), COLUMN(BL21:BT21) - COLUMN(BL21) + 1, ""))&lt;&gt;"","BLU","")</f>
        <v>BLU</v>
      </c>
      <c r="HR21" s="9" t="str" cm="1">
        <f t="array" ref="HR21">IF(_xlfn.TEXTJOIN(", ", TRUE, IF(ISNUMBER(SEARCH("GRE", BL21:BT21)), COLUMN(BL21:BT21) - COLUMN(BL21) + 1, ""))&lt;&gt;"","GRE","")</f>
        <v/>
      </c>
      <c r="HS21" s="9" t="str" cm="1">
        <f t="array" ref="HS21">IF(_xlfn.TEXTJOIN(", ", TRUE, IF(ISNUMBER(SEARCH("RED", BL21:BT21)), COLUMN(BL21:BT21) - COLUMN(BL21) + 1, ""))&lt;&gt;"","RED","")</f>
        <v>RED</v>
      </c>
      <c r="HT21" s="9" t="str" cm="1">
        <f t="array" ref="HT21">IF(_xlfn.TEXTJOIN(", ", TRUE, IF(ISNUMBER(SEARCH("YEL", BL21:BT21)), COLUMN(BL21:BT21) - COLUMN(BL21) + 1, ""))&lt;&gt;"","YEL","")</f>
        <v>YEL</v>
      </c>
      <c r="HU21" s="9" t="str" cm="1">
        <f t="array" ref="HU21">IF(_xlfn.TEXTJOIN(", ", TRUE, IF(ISNUMBER(SEARCH("ORA", BL21:BT21)), COLUMN(BL21:BT21) - COLUMN(BL21) + 1, ""))&lt;&gt;"","ORA","")</f>
        <v/>
      </c>
      <c r="HV21" s="9" t="str" cm="1">
        <f t="array" ref="HV21">IF(_xlfn.TEXTJOIN(", ", TRUE, IF(ISNUMBER(SEARCH("BRO", BL21:BT21)), COLUMN(BL21:BT21) - COLUMN(BL21) + 1, ""))&lt;&gt;"","BRO","")</f>
        <v>BRO</v>
      </c>
      <c r="HW21" s="9" t="str" cm="1">
        <f t="array" ref="HW21">IF(_xlfn.TEXTJOIN(", ", TRUE, IF(ISNUMBER(SEARCH("PUR", BL21:BT21)), COLUMN(BL21:BT21) - COLUMN(BL21) + 1, ""))&lt;&gt;"","PUR","")</f>
        <v/>
      </c>
      <c r="HX21" s="9" t="str" cm="1">
        <f t="array" ref="HX21">IF(_xlfn.TEXTJOIN(", ", TRUE, IF(ISNUMBER(SEARCH("WHI", BL21:BT21)), COLUMN(BL21:BT21) - COLUMN(BL21) + 1, ""))&lt;&gt;"","WHI","")</f>
        <v>WHI</v>
      </c>
      <c r="HY21" s="38"/>
      <c r="HZ21" s="38"/>
      <c r="IA21" s="28" t="s">
        <v>3</v>
      </c>
      <c r="IB21" s="28"/>
      <c r="IC21" s="39"/>
      <c r="ID21" s="39"/>
      <c r="IE21" s="39"/>
      <c r="IF21" s="39"/>
      <c r="IG21" s="39"/>
      <c r="IH21" s="39"/>
      <c r="II21" s="39"/>
      <c r="IJ21" s="39"/>
      <c r="IK21" s="39"/>
      <c r="IL21" s="9">
        <f t="shared" si="120"/>
        <v>0</v>
      </c>
      <c r="IM21" s="6">
        <f t="shared" si="92"/>
        <v>-6</v>
      </c>
      <c r="IN21" s="40" t="str">
        <f t="shared" si="93"/>
        <v>http://mkweb.bcgsc.ca/color-summarizer/?url=https://i.ibb.co/j4nBMmd/Micronesia-Flag.png&amp;precision=low&amp;num_clusters=6&amp;text=1</v>
      </c>
      <c r="IO21" s="9" t="str">
        <f t="shared" si="94"/>
        <v>"black"</v>
      </c>
      <c r="IP21" s="9" t="str">
        <f t="shared" si="95"/>
        <v>"blue"</v>
      </c>
      <c r="IQ21" s="9" t="str">
        <f t="shared" si="96"/>
        <v/>
      </c>
      <c r="IR21" s="9" t="str">
        <f t="shared" si="97"/>
        <v>"red"</v>
      </c>
      <c r="IS21" s="9" t="str">
        <f t="shared" si="98"/>
        <v>"yellow"</v>
      </c>
      <c r="IT21" s="9" t="str">
        <f t="shared" si="99"/>
        <v/>
      </c>
      <c r="IU21" s="9" t="str">
        <f t="shared" si="100"/>
        <v>"brown"</v>
      </c>
      <c r="IV21" s="9" t="str">
        <f t="shared" si="101"/>
        <v/>
      </c>
      <c r="IW21" s="9" t="str">
        <f t="shared" si="102"/>
        <v>"white"</v>
      </c>
      <c r="IX21" s="9" t="str">
        <f t="shared" si="103"/>
        <v>{"url":"http://mkweb.bcgsc.ca/color-summarizer/?url=https://i.ibb.co/j4nBMmd/Micronesia-Flag.png&amp;precision=low&amp;num_clusters=6&amp;text=1","name":"Micronesia"},</v>
      </c>
      <c r="IY21" s="9">
        <v>942</v>
      </c>
    </row>
    <row r="22" spans="1:259" s="9" customFormat="1" ht="38.4" customHeight="1" thickBot="1" x14ac:dyDescent="0.35">
      <c r="A22" s="78" t="s">
        <v>563</v>
      </c>
      <c r="B22" s="1" t="e" vm="21">
        <v>#VALUE!</v>
      </c>
      <c r="C22" s="2">
        <v>1</v>
      </c>
      <c r="D22" s="3" t="s">
        <v>564</v>
      </c>
      <c r="E22" s="4" t="s">
        <v>565</v>
      </c>
      <c r="F22" s="5" t="s">
        <v>0</v>
      </c>
      <c r="G22" s="6">
        <f>COUNTIF($A$1:$A$8256,A22)</f>
        <v>1</v>
      </c>
      <c r="H22" s="7"/>
      <c r="I22" s="8" t="s">
        <v>566</v>
      </c>
      <c r="J22" s="9" t="str">
        <f>""</f>
        <v/>
      </c>
      <c r="K22" s="10">
        <v>12780</v>
      </c>
      <c r="L22" s="11">
        <v>200</v>
      </c>
      <c r="M22" s="11" t="s">
        <v>567</v>
      </c>
      <c r="N22" s="12" t="s">
        <v>169</v>
      </c>
      <c r="O22" s="13" t="s">
        <v>568</v>
      </c>
      <c r="P22" s="14" t="s">
        <v>569</v>
      </c>
      <c r="Q22" s="15">
        <v>1</v>
      </c>
      <c r="R22" s="16" t="s">
        <v>169</v>
      </c>
      <c r="S22" s="17">
        <v>3</v>
      </c>
      <c r="T22" s="18" t="s">
        <v>2</v>
      </c>
      <c r="U22" s="19" t="s">
        <v>2</v>
      </c>
      <c r="V22" s="19" t="s">
        <v>3</v>
      </c>
      <c r="W22" s="19" t="s">
        <v>2</v>
      </c>
      <c r="X22" s="19" t="s">
        <v>2</v>
      </c>
      <c r="Y22" s="19" t="s">
        <v>2</v>
      </c>
      <c r="Z22" s="19" t="s">
        <v>2</v>
      </c>
      <c r="AA22" s="19" t="s">
        <v>2</v>
      </c>
      <c r="AB22" s="19" t="s">
        <v>2</v>
      </c>
      <c r="AC22" s="19" t="s">
        <v>2</v>
      </c>
      <c r="AD22" s="19" t="s">
        <v>2</v>
      </c>
      <c r="AE22" s="19" t="s">
        <v>2</v>
      </c>
      <c r="AF22" s="20" t="s">
        <v>2</v>
      </c>
      <c r="AG22" s="20" t="s">
        <v>3</v>
      </c>
      <c r="AH22" s="20" t="s">
        <v>2</v>
      </c>
      <c r="AI22" s="20" t="s">
        <v>2</v>
      </c>
      <c r="AJ22" s="20" t="s">
        <v>2</v>
      </c>
      <c r="AK22" s="20" t="s">
        <v>2</v>
      </c>
      <c r="AL22" s="20" t="s">
        <v>2</v>
      </c>
      <c r="AM22" s="20" t="s">
        <v>2</v>
      </c>
      <c r="AN22" s="20" t="s">
        <v>2</v>
      </c>
      <c r="AO22" s="20" t="s">
        <v>2</v>
      </c>
      <c r="AP22" s="20" t="s">
        <v>2</v>
      </c>
      <c r="AQ22" s="20" t="s">
        <v>2</v>
      </c>
      <c r="AR22" s="20" t="s">
        <v>2</v>
      </c>
      <c r="AS22" s="20" t="s">
        <v>2</v>
      </c>
      <c r="AT22" s="21">
        <v>1</v>
      </c>
      <c r="AU22" s="20"/>
      <c r="AV22" s="20" t="str">
        <f>IF(LEFT(A22,1)="[",LEFT(A22,5)&amp;AU22&amp;A22,"")</f>
        <v/>
      </c>
      <c r="AW22" s="20" t="str">
        <f>C22&amp;H22&amp;A22</f>
        <v>1Nauru</v>
      </c>
      <c r="AX22" s="22"/>
      <c r="AY22" s="22"/>
      <c r="AZ22" s="23" t="s">
        <v>6</v>
      </c>
      <c r="BA22" s="23"/>
      <c r="BB22" s="23"/>
      <c r="BC22" s="24"/>
      <c r="BD22" s="25" t="s">
        <v>4</v>
      </c>
      <c r="BE22" s="8"/>
      <c r="BF22" s="25" t="s">
        <v>5</v>
      </c>
      <c r="BG22" s="25" t="s">
        <v>8</v>
      </c>
      <c r="BH22" s="25" t="s">
        <v>4</v>
      </c>
      <c r="BI22" s="25"/>
      <c r="BJ22" s="25"/>
      <c r="BK22" s="8"/>
      <c r="BL22" s="25"/>
      <c r="BM22" s="25" t="s">
        <v>4</v>
      </c>
      <c r="BN22" s="25" t="s">
        <v>8</v>
      </c>
      <c r="BO22" s="25" t="s">
        <v>9</v>
      </c>
      <c r="BP22" s="25" t="s">
        <v>6</v>
      </c>
      <c r="BQ22" s="25" t="s">
        <v>8</v>
      </c>
      <c r="BR22" s="25" t="s">
        <v>8</v>
      </c>
      <c r="BS22" s="25" t="s">
        <v>8</v>
      </c>
      <c r="BT22" s="25" t="s">
        <v>5</v>
      </c>
      <c r="BU22" s="26"/>
      <c r="BV22" s="27"/>
      <c r="BW22" s="27">
        <v>0</v>
      </c>
      <c r="BX22" s="8"/>
      <c r="CB22" s="28"/>
      <c r="CC22" s="28"/>
      <c r="CD22" s="29">
        <v>0</v>
      </c>
      <c r="CE22" s="29">
        <v>0</v>
      </c>
      <c r="CF22" s="29" t="e">
        <v>#REF!</v>
      </c>
      <c r="CG22" s="30" cm="1">
        <f t="array" ref="CG22">SUMPRODUCT(--(LEN(TRIM(BL22:BT22))&gt;0))</f>
        <v>4</v>
      </c>
      <c r="CH22" s="20" t="str">
        <f t="shared" si="7"/>
        <v>n</v>
      </c>
      <c r="CI22" s="20" t="str">
        <f t="shared" si="8"/>
        <v>n</v>
      </c>
      <c r="CJ22" s="20" t="str">
        <f t="shared" si="9"/>
        <v>y</v>
      </c>
      <c r="CK22" s="20" t="str">
        <f t="shared" si="10"/>
        <v>n</v>
      </c>
      <c r="CL22" s="20" t="str">
        <f t="shared" si="11"/>
        <v>n</v>
      </c>
      <c r="CM22" s="20" t="str">
        <f t="shared" si="12"/>
        <v>n</v>
      </c>
      <c r="CN22" s="20" t="str">
        <f t="shared" si="13"/>
        <v>y</v>
      </c>
      <c r="CO22" s="20" t="str">
        <f t="shared" si="14"/>
        <v>n</v>
      </c>
      <c r="CP22" s="20" t="str">
        <f t="shared" si="15"/>
        <v>n</v>
      </c>
      <c r="CQ22" s="20" t="str">
        <f t="shared" si="16"/>
        <v>y</v>
      </c>
      <c r="CR22" s="20" t="str">
        <f t="shared" si="17"/>
        <v>n</v>
      </c>
      <c r="CS22" s="20" t="str">
        <f t="shared" si="18"/>
        <v>n</v>
      </c>
      <c r="CT22" s="31" t="str">
        <f t="shared" si="19"/>
        <v>"Nauru"</v>
      </c>
      <c r="CU22" s="32" t="str">
        <f t="shared" si="20"/>
        <v>"rgn_Oceania"</v>
      </c>
      <c r="CV22" s="9" t="str">
        <f t="shared" si="21"/>
        <v>"https://i.ibb.co/Sm3L855/Nauru-Flag.png"</v>
      </c>
      <c r="CW22" s="9" t="str">
        <f t="shared" si="106"/>
        <v/>
      </c>
      <c r="CX22" s="9" t="str">
        <f t="shared" si="106"/>
        <v/>
      </c>
      <c r="CY22" s="9" t="str">
        <f t="shared" si="106"/>
        <v>"4Color",</v>
      </c>
      <c r="CZ22" s="9" t="str">
        <f t="shared" si="106"/>
        <v/>
      </c>
      <c r="DA22" s="9" t="str">
        <f t="shared" si="22"/>
        <v/>
      </c>
      <c r="DB22" s="9" t="str">
        <f t="shared" si="23"/>
        <v/>
      </c>
      <c r="DC22" s="9" t="str">
        <f t="shared" si="112"/>
        <v/>
      </c>
      <c r="DD22" s="9" t="str">
        <f t="shared" si="113"/>
        <v>"lets05",</v>
      </c>
      <c r="DE22" s="9" t="str">
        <f t="shared" si="114"/>
        <v>"startN",</v>
      </c>
      <c r="DF22" s="9" t="str">
        <f t="shared" si="27"/>
        <v/>
      </c>
      <c r="DG22" s="9" t="str">
        <f t="shared" si="28"/>
        <v/>
      </c>
      <c r="DH22" s="9" t="str">
        <f t="shared" si="29"/>
        <v/>
      </c>
      <c r="DI22" s="9" t="str">
        <f t="shared" si="30"/>
        <v/>
      </c>
      <c r="DJ22" s="9" t="str">
        <f t="shared" si="31"/>
        <v/>
      </c>
      <c r="DK22" s="9" t="str">
        <f t="shared" si="32"/>
        <v/>
      </c>
      <c r="DL22" s="9" t="str">
        <f t="shared" si="33"/>
        <v/>
      </c>
      <c r="DM22" s="9" t="str" cm="1">
        <f t="array" ref="DM22">IF(CG22=3,CHAR(34) &amp; _xlfn.TEXTJOIN("", TRUE, RIGHT(HP22:HX22, 2)) &amp; CHAR(34) &amp; ",", "")</f>
        <v/>
      </c>
      <c r="DN22" s="9" t="str">
        <f t="shared" si="34"/>
        <v/>
      </c>
      <c r="DO22" s="9" t="str">
        <f t="shared" si="35"/>
        <v>"year19",</v>
      </c>
      <c r="DP22" s="28" t="str">
        <f t="shared" si="36"/>
        <v/>
      </c>
      <c r="DQ22" s="28" t="str">
        <f t="shared" si="37"/>
        <v/>
      </c>
      <c r="DR22" s="28" t="str">
        <f t="shared" si="38"/>
        <v/>
      </c>
      <c r="DS22" s="28" t="str">
        <f t="shared" si="39"/>
        <v/>
      </c>
      <c r="DT22" s="28" t="str">
        <f t="shared" si="40"/>
        <v>"allhor",</v>
      </c>
      <c r="DU22" s="28" t="str">
        <f t="shared" si="41"/>
        <v/>
      </c>
      <c r="DV22" s="9" t="str">
        <f t="shared" si="115"/>
        <v/>
      </c>
      <c r="DW22" s="9" t="str">
        <f t="shared" si="107"/>
        <v/>
      </c>
      <c r="DX22" s="9" t="str">
        <f t="shared" si="107"/>
        <v/>
      </c>
      <c r="DY22" s="9" t="str">
        <f t="shared" si="107"/>
        <v>"3Bands",</v>
      </c>
      <c r="DZ22" s="9" t="str">
        <f t="shared" si="107"/>
        <v/>
      </c>
      <c r="EA22" s="9" t="str">
        <f t="shared" si="108"/>
        <v/>
      </c>
      <c r="EB22" s="9" t="str">
        <f t="shared" si="108"/>
        <v/>
      </c>
      <c r="EC22" s="9" t="str">
        <f t="shared" si="108"/>
        <v>"Horizo",</v>
      </c>
      <c r="ED22" s="9" t="str">
        <f t="shared" si="108"/>
        <v/>
      </c>
      <c r="EE22" s="9" t="str">
        <f t="shared" si="108"/>
        <v/>
      </c>
      <c r="EF22" s="9" t="str">
        <f t="shared" si="43"/>
        <v/>
      </c>
      <c r="EG22" s="9" t="str">
        <f t="shared" si="109"/>
        <v/>
      </c>
      <c r="EH22" s="9" t="str">
        <f t="shared" si="109"/>
        <v/>
      </c>
      <c r="EI22" s="9" t="str">
        <f t="shared" si="109"/>
        <v/>
      </c>
      <c r="EJ22" s="9" t="str">
        <f t="shared" si="109"/>
        <v/>
      </c>
      <c r="EK22" s="9" t="str">
        <f t="shared" si="109"/>
        <v/>
      </c>
      <c r="EL22" s="9" t="str">
        <f t="shared" si="109"/>
        <v/>
      </c>
      <c r="EM22" s="9" t="str">
        <f t="shared" si="109"/>
        <v/>
      </c>
      <c r="EN22" s="9" t="str">
        <f t="shared" si="109"/>
        <v>"Unequa",</v>
      </c>
      <c r="EO22" s="9" t="str">
        <f t="shared" si="109"/>
        <v/>
      </c>
      <c r="EP22" s="9" t="str">
        <f t="shared" si="109"/>
        <v/>
      </c>
      <c r="EQ22" s="9" t="str">
        <f t="shared" si="109"/>
        <v/>
      </c>
      <c r="ER22" s="9" t="str">
        <f t="shared" si="109"/>
        <v/>
      </c>
      <c r="ES22" s="9" t="str">
        <f t="shared" si="109"/>
        <v/>
      </c>
      <c r="ET22" s="9" t="str">
        <f t="shared" si="109"/>
        <v/>
      </c>
      <c r="EU22" s="9" t="str">
        <f t="shared" si="109"/>
        <v/>
      </c>
      <c r="EV22" s="9" t="str">
        <f t="shared" si="105"/>
        <v/>
      </c>
      <c r="EW22" s="9" t="str">
        <f t="shared" si="105"/>
        <v/>
      </c>
      <c r="EX22" s="9" t="str">
        <f t="shared" si="105"/>
        <v/>
      </c>
      <c r="EY22" s="9" t="str">
        <f t="shared" si="105"/>
        <v/>
      </c>
      <c r="EZ22" s="9" t="str">
        <f t="shared" si="105"/>
        <v/>
      </c>
      <c r="FA22" s="9" t="str">
        <f t="shared" si="44"/>
        <v>"staYEL",</v>
      </c>
      <c r="FB22" s="9" t="str">
        <f t="shared" si="45"/>
        <v/>
      </c>
      <c r="FC22" s="9" t="str">
        <f t="shared" si="116"/>
        <v/>
      </c>
      <c r="FD22" s="9" t="str">
        <f t="shared" si="47"/>
        <v/>
      </c>
      <c r="FE22" s="9" t="str">
        <f t="shared" si="48"/>
        <v/>
      </c>
      <c r="FF22" s="9" t="str">
        <f t="shared" si="49"/>
        <v/>
      </c>
      <c r="FG22" s="9" t="str">
        <f t="shared" si="50"/>
        <v/>
      </c>
      <c r="FH22" s="9" t="str">
        <f t="shared" si="51"/>
        <v>"NO_GRE",</v>
      </c>
      <c r="FI22" s="9" t="str">
        <f t="shared" si="52"/>
        <v/>
      </c>
      <c r="FJ22" s="9" t="str">
        <f t="shared" si="53"/>
        <v>"NO_BLA",</v>
      </c>
      <c r="FK22" s="9" t="str">
        <f t="shared" si="54"/>
        <v/>
      </c>
      <c r="FL22" s="9" t="str">
        <f t="shared" si="55"/>
        <v/>
      </c>
      <c r="FM22" s="9" t="str">
        <f t="shared" si="56"/>
        <v/>
      </c>
      <c r="FN22" s="9" t="str">
        <f t="shared" si="57"/>
        <v/>
      </c>
      <c r="FO22" s="9" t="str">
        <f t="shared" si="58"/>
        <v/>
      </c>
      <c r="FP22" s="9" t="str">
        <f t="shared" si="59"/>
        <v/>
      </c>
      <c r="FQ22" s="9" t="str">
        <f t="shared" si="60"/>
        <v>"001WHI",</v>
      </c>
      <c r="FR22" s="9" t="str">
        <f t="shared" si="61"/>
        <v/>
      </c>
      <c r="FS22" s="9" t="str">
        <f t="shared" si="62"/>
        <v>"003BLU",</v>
      </c>
      <c r="FT22" s="9" t="str">
        <f t="shared" si="63"/>
        <v>"myrBLU",</v>
      </c>
      <c r="FU22" s="9" t="str">
        <f t="shared" si="64"/>
        <v/>
      </c>
      <c r="FV22" s="9" t="str">
        <f t="shared" si="65"/>
        <v/>
      </c>
      <c r="FW22" s="9" t="str">
        <f t="shared" si="66"/>
        <v/>
      </c>
      <c r="FX22" s="9" t="str">
        <f t="shared" si="117"/>
        <v/>
      </c>
      <c r="FY22" s="9" t="str">
        <f t="shared" si="68"/>
        <v/>
      </c>
      <c r="FZ22" s="9" t="str">
        <f t="shared" si="69"/>
        <v/>
      </c>
      <c r="GA22" s="9" t="str">
        <f t="shared" si="70"/>
        <v/>
      </c>
      <c r="GB22" s="9" t="str">
        <f t="shared" si="71"/>
        <v/>
      </c>
      <c r="GC22" s="9" t="str">
        <f t="shared" si="118"/>
        <v/>
      </c>
      <c r="GD22" s="9" t="str">
        <f t="shared" si="119"/>
        <v/>
      </c>
      <c r="GE22" s="9" t="str">
        <f t="shared" si="74"/>
        <v/>
      </c>
      <c r="GF22" s="9" t="str">
        <f>IFERROR(IF(SEARCH("Historical",AU22)&gt;0,CHAR(34)&amp;"histor"&amp;CHAR(34)&amp;",",""),"")</f>
        <v/>
      </c>
      <c r="GG22" s="9" t="str">
        <f t="shared" si="75"/>
        <v/>
      </c>
      <c r="GH22" s="9" t="str">
        <f t="shared" si="76"/>
        <v/>
      </c>
      <c r="GI22" s="9" t="str">
        <f t="shared" si="77"/>
        <v/>
      </c>
      <c r="GJ22" s="9" t="str">
        <f t="shared" si="78"/>
        <v/>
      </c>
      <c r="GK22" s="9" t="str">
        <f t="shared" si="79"/>
        <v>"HasSta",</v>
      </c>
      <c r="GL22" s="9" t="str">
        <f t="shared" si="110"/>
        <v>"1Stars",</v>
      </c>
      <c r="GM22" s="9" t="str">
        <f t="shared" si="110"/>
        <v/>
      </c>
      <c r="GN22" s="9" t="str">
        <f t="shared" si="110"/>
        <v/>
      </c>
      <c r="GP22" s="9" t="str">
        <f t="shared" si="80"/>
        <v>""</v>
      </c>
      <c r="GS22" s="9" t="str">
        <f t="shared" si="81"/>
        <v>["4Color","lets05","startN","year19","allhor","3Bands","Horizo","Unequa","staYEL","NO_GRE","NO_BLA","001WHI","003BLU","myrBLU","HasSta","1Stars"]</v>
      </c>
      <c r="GT22" s="9" t="str">
        <f t="shared" si="111"/>
        <v/>
      </c>
      <c r="GU22" s="9" t="str">
        <f t="shared" si="111"/>
        <v>"cl_BLU",</v>
      </c>
      <c r="GV22" s="9" t="str">
        <f t="shared" si="111"/>
        <v/>
      </c>
      <c r="GW22" s="9" t="str">
        <f t="shared" si="111"/>
        <v>"cl_RED",</v>
      </c>
      <c r="GX22" s="9" t="str">
        <f t="shared" si="111"/>
        <v>"cl_YEL",</v>
      </c>
      <c r="GY22" s="9" t="str">
        <f t="shared" si="111"/>
        <v/>
      </c>
      <c r="GZ22" s="9" t="str">
        <f t="shared" si="111"/>
        <v/>
      </c>
      <c r="HA22" s="9" t="str">
        <f t="shared" si="111"/>
        <v/>
      </c>
      <c r="HB22" s="9" t="str">
        <f t="shared" si="111"/>
        <v>"cl_WHI",</v>
      </c>
      <c r="HC22" s="9" t="str">
        <f t="shared" si="82"/>
        <v>["cl_BLU","cl_RED","cl_YEL","cl_WHI"]</v>
      </c>
      <c r="HE22" s="33"/>
      <c r="HF22" s="34" t="str">
        <f t="shared" si="83"/>
        <v>{couname:"Nauru",year:"1968 ",region:"rgn_Oceania",Colors:["cl_BLU","cl_RED","cl_YEL","cl_WHI"],Items:["4Color","lets05","startN","year19","allhor","3Bands","Horizo","Unequa","staYEL","NO_GRE","NO_BLA","001WHI","003BLU","myrBLU","HasSta","1Stars"],Flag:"https://i.ibb.co/Sm3L855/Nauru-Flag.png",HDFlag:"https://upload.wikimedia.org/wikipedia/commons/thumb/3/30/Flag_of_Nauru.svg/2560px-Flag_of_Nauru.svg.png",type:"", describe: "\nThe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 isnew:".", links: "https://en.wikipedia.org/wiki/Flag_of_Nauru"},</v>
      </c>
      <c r="HG22" s="35" t="str">
        <f t="shared" si="84"/>
        <v>{couname:"Nauru",year:"1968 ",region:"rgn_Oceania",Colors:["cl_BLU","cl_RED","cl_YEL","cl_WHI"],Items:["4Color","lets05","startN","year19","allhor","3Bands","Horizo","Unequa","staYEL","NO_GRE","NO_BLA","001WHI","003BLU","myrBLU","HasSta","1Stars"],Flag:"https://i.ibb.co/Sm3L855/Nauru-Flag.png",HDFlag:"https://upload.wikimedia.org/wikipedia/commons/thumb/3/30/Flag_of_Nauru.svg/2560px-Flag_of_Nauru.svg.png",type:"", describe: "\nThe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 links: "https://en.wikipedia.org/wiki/Flag_of_Nauru"},</v>
      </c>
      <c r="HH22" s="9" t="str">
        <f t="shared" si="85"/>
        <v>"\nThe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v>
      </c>
      <c r="HI22" s="9" t="str">
        <f t="shared" si="86"/>
        <v>"\nThe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v>
      </c>
      <c r="HJ22" s="9" t="str">
        <f t="shared" si="87"/>
        <v>"1968 "</v>
      </c>
      <c r="HL22" s="9" t="str">
        <f t="shared" si="88"/>
        <v>"https://en.wikipedia.org/wiki/Flag_of_Nauru"</v>
      </c>
      <c r="HM22" s="34" t="str">
        <f t="shared" si="89"/>
        <v>{"couname":"Nauru","year":"1968 ","region":"rgn_Oceania","Colors":["cl_BLU","cl_RED","cl_YEL","cl_WHI"],"Items":["4Color","lets05","startN","year19","allhor","3Bands","Horizo","Unequa","staYEL","NO_GRE","NO_BLA","001WHI","003BLU","myrBLU","HasSta","1Stars"],"Flag":"https://i.ibb.co/Sm3L855/Nauru-Flag.png","HDFlag":"https://upload.wikimedia.org/wikipedia/commons/thumb/3/30/Flag_of_Nauru.svg/2560px-Flag_of_Nauru.svg.png","type":"", "describe": "\nThe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 "isnew": ".", "links": "https://en.wikipedia.org/wiki/Flag_of_Nauru"},</v>
      </c>
      <c r="HN22" s="36" t="str">
        <f t="shared" si="90"/>
        <v>{"couname":"Nauru","year":"1968 ","region":"rgn_Oceania","Colors":["cl_BLU","cl_RED","cl_YEL","cl_WHI"],"Items":["4Color","lets05","startN","year19","allhor","3Bands","Horizo","Unequa","staYEL","NO_GRE","NO_BLA","001WHI","003BLU","myrBLU","HasSta","1Stars"],"Flag":"https://i.ibb.co/Sm3L855/Nauru-Flag.png","HDFlag":"https://upload.wikimedia.org/wikipedia/commons/thumb/3/30/Flag_of_Nauru.svg/2560px-Flag_of_Nauru.svg.png","type":"", "describe": "\nThe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 "isnew": ".", "links": "https://en.wikipedia.org/wiki/Flag_of_Nauru"},</v>
      </c>
      <c r="HO22" s="37">
        <v>45576</v>
      </c>
      <c r="HP22" s="9" t="str" cm="1">
        <f t="array" ref="HP22">IF(_xlfn.TEXTJOIN(", ", TRUE, IF(ISNUMBER(SEARCH("BLA", BL22:BT22)), COLUMN(BL22:BT22) - COLUMN(BL22) + 1, ""))&lt;&gt;"","BLA","")</f>
        <v/>
      </c>
      <c r="HQ22" s="9" t="str" cm="1">
        <f t="array" ref="HQ22">IF(_xlfn.TEXTJOIN(", ", TRUE, IF(ISNUMBER(SEARCH("BLU", BL22:BT22)), COLUMN(BL22:BT22) - COLUMN(BL22) + 1, ""))&lt;&gt;"","BLU","")</f>
        <v>BLU</v>
      </c>
      <c r="HR22" s="9" t="str" cm="1">
        <f t="array" ref="HR22">IF(_xlfn.TEXTJOIN(", ", TRUE, IF(ISNUMBER(SEARCH("GRE", BL22:BT22)), COLUMN(BL22:BT22) - COLUMN(BL22) + 1, ""))&lt;&gt;"","GRE","")</f>
        <v/>
      </c>
      <c r="HS22" s="9" t="str" cm="1">
        <f t="array" ref="HS22">IF(_xlfn.TEXTJOIN(", ", TRUE, IF(ISNUMBER(SEARCH("RED", BL22:BT22)), COLUMN(BL22:BT22) - COLUMN(BL22) + 1, ""))&lt;&gt;"","RED","")</f>
        <v>RED</v>
      </c>
      <c r="HT22" s="9" t="str" cm="1">
        <f t="array" ref="HT22">IF(_xlfn.TEXTJOIN(", ", TRUE, IF(ISNUMBER(SEARCH("YEL", BL22:BT22)), COLUMN(BL22:BT22) - COLUMN(BL22) + 1, ""))&lt;&gt;"","YEL","")</f>
        <v>YEL</v>
      </c>
      <c r="HU22" s="9" t="str" cm="1">
        <f t="array" ref="HU22">IF(_xlfn.TEXTJOIN(", ", TRUE, IF(ISNUMBER(SEARCH("ORA", BL22:BT22)), COLUMN(BL22:BT22) - COLUMN(BL22) + 1, ""))&lt;&gt;"","ORA","")</f>
        <v/>
      </c>
      <c r="HV22" s="9" t="str" cm="1">
        <f t="array" ref="HV22">IF(_xlfn.TEXTJOIN(", ", TRUE, IF(ISNUMBER(SEARCH("BRO", BL22:BT22)), COLUMN(BL22:BT22) - COLUMN(BL22) + 1, ""))&lt;&gt;"","BRO","")</f>
        <v/>
      </c>
      <c r="HW22" s="9" t="str" cm="1">
        <f t="array" ref="HW22">IF(_xlfn.TEXTJOIN(", ", TRUE, IF(ISNUMBER(SEARCH("PUR", BL22:BT22)), COLUMN(BL22:BT22) - COLUMN(BL22) + 1, ""))&lt;&gt;"","PUR","")</f>
        <v/>
      </c>
      <c r="HX22" s="9" t="str" cm="1">
        <f t="array" ref="HX22">IF(_xlfn.TEXTJOIN(", ", TRUE, IF(ISNUMBER(SEARCH("WHI", BL22:BT22)), COLUMN(BL22:BT22) - COLUMN(BL22) + 1, ""))&lt;&gt;"","WHI","")</f>
        <v>WHI</v>
      </c>
      <c r="HY22" s="38"/>
      <c r="HZ22" s="38"/>
      <c r="IA22" s="28"/>
      <c r="IB22" s="28"/>
      <c r="IC22" s="39"/>
      <c r="ID22" s="39"/>
      <c r="IE22" s="39"/>
      <c r="IF22" s="39"/>
      <c r="IG22" s="39"/>
      <c r="IH22" s="39"/>
      <c r="II22" s="39"/>
      <c r="IJ22" s="39"/>
      <c r="IK22" s="39"/>
      <c r="IL22" s="9">
        <f t="shared" si="120"/>
        <v>0</v>
      </c>
      <c r="IM22" s="6">
        <f t="shared" si="92"/>
        <v>-4</v>
      </c>
      <c r="IN22" s="40" t="str">
        <f t="shared" si="93"/>
        <v>http://mkweb.bcgsc.ca/color-summarizer/?url=https://i.ibb.co/Sm3L855/Nauru-Flag.png&amp;precision=low&amp;num_clusters=4&amp;text=1</v>
      </c>
      <c r="IO22" s="9" t="str">
        <f t="shared" si="94"/>
        <v/>
      </c>
      <c r="IP22" s="9" t="str">
        <f t="shared" si="95"/>
        <v>"blue"</v>
      </c>
      <c r="IQ22" s="9" t="str">
        <f t="shared" si="96"/>
        <v/>
      </c>
      <c r="IR22" s="9" t="str">
        <f t="shared" si="97"/>
        <v>"red"</v>
      </c>
      <c r="IS22" s="9" t="str">
        <f t="shared" si="98"/>
        <v>"yellow"</v>
      </c>
      <c r="IT22" s="9" t="str">
        <f t="shared" si="99"/>
        <v/>
      </c>
      <c r="IU22" s="9" t="str">
        <f t="shared" si="100"/>
        <v/>
      </c>
      <c r="IV22" s="9" t="str">
        <f t="shared" si="101"/>
        <v/>
      </c>
      <c r="IW22" s="9" t="str">
        <f t="shared" si="102"/>
        <v>"white"</v>
      </c>
      <c r="IX22" s="9" t="str">
        <f t="shared" si="103"/>
        <v>{"url":"http://mkweb.bcgsc.ca/color-summarizer/?url=https://i.ibb.co/Sm3L855/Nauru-Flag.png&amp;precision=low&amp;num_clusters=4&amp;text=1","name":"Nauru"},</v>
      </c>
      <c r="IY22" s="9">
        <v>945</v>
      </c>
    </row>
    <row r="23" spans="1:259" s="9" customFormat="1" ht="38.4" customHeight="1" thickBot="1" x14ac:dyDescent="0.35">
      <c r="A23" s="78" t="s">
        <v>516</v>
      </c>
      <c r="B23" s="1" t="e" vm="22">
        <v>#VALUE!</v>
      </c>
      <c r="C23" s="2">
        <v>1</v>
      </c>
      <c r="D23" s="3" t="s">
        <v>517</v>
      </c>
      <c r="E23" s="4" t="s">
        <v>518</v>
      </c>
      <c r="F23" s="5" t="s">
        <v>0</v>
      </c>
      <c r="G23" s="6">
        <f>COUNTIF($A$1:$A$8342,A23)</f>
        <v>1</v>
      </c>
      <c r="H23" s="7"/>
      <c r="I23" s="8" t="s">
        <v>519</v>
      </c>
      <c r="J23" s="9" t="str">
        <f>""</f>
        <v/>
      </c>
      <c r="K23" s="10">
        <v>292000</v>
      </c>
      <c r="L23" s="11">
        <v>125000</v>
      </c>
      <c r="M23" s="11" t="s">
        <v>520</v>
      </c>
      <c r="N23" s="12" t="s">
        <v>169</v>
      </c>
      <c r="O23" s="13" t="s">
        <v>521</v>
      </c>
      <c r="P23" s="14" t="s">
        <v>522</v>
      </c>
      <c r="Q23" s="15">
        <v>2</v>
      </c>
      <c r="R23" s="16" t="s">
        <v>169</v>
      </c>
      <c r="S23" s="17">
        <v>3</v>
      </c>
      <c r="T23" s="18" t="s">
        <v>2</v>
      </c>
      <c r="U23" s="19" t="s">
        <v>2</v>
      </c>
      <c r="V23" s="19" t="s">
        <v>3</v>
      </c>
      <c r="W23" s="19" t="s">
        <v>2</v>
      </c>
      <c r="X23" s="19" t="s">
        <v>3</v>
      </c>
      <c r="Y23" s="19" t="s">
        <v>2</v>
      </c>
      <c r="Z23" s="19" t="s">
        <v>2</v>
      </c>
      <c r="AA23" s="19" t="s">
        <v>2</v>
      </c>
      <c r="AB23" s="19" t="s">
        <v>2</v>
      </c>
      <c r="AC23" s="19" t="s">
        <v>3</v>
      </c>
      <c r="AD23" s="19" t="s">
        <v>3</v>
      </c>
      <c r="AE23" s="19" t="s">
        <v>2</v>
      </c>
      <c r="AF23" s="20" t="s">
        <v>2</v>
      </c>
      <c r="AG23" s="20" t="s">
        <v>2</v>
      </c>
      <c r="AH23" s="20" t="s">
        <v>2</v>
      </c>
      <c r="AI23" s="20" t="s">
        <v>2</v>
      </c>
      <c r="AJ23" s="20" t="s">
        <v>2</v>
      </c>
      <c r="AK23" s="20" t="s">
        <v>2</v>
      </c>
      <c r="AL23" s="20" t="s">
        <v>2</v>
      </c>
      <c r="AM23" s="20" t="s">
        <v>2</v>
      </c>
      <c r="AN23" s="20" t="s">
        <v>2</v>
      </c>
      <c r="AO23" s="20" t="s">
        <v>2</v>
      </c>
      <c r="AP23" s="20" t="s">
        <v>2</v>
      </c>
      <c r="AQ23" s="20" t="s">
        <v>2</v>
      </c>
      <c r="AR23" s="20" t="s">
        <v>2</v>
      </c>
      <c r="AS23" s="20" t="s">
        <v>2</v>
      </c>
      <c r="AT23" s="21">
        <v>0</v>
      </c>
      <c r="AU23" s="20"/>
      <c r="AV23" s="20" t="str">
        <f>IF(LEFT(A23,1)="[",LEFT(A23,5)&amp;AU23&amp;A23,"")</f>
        <v/>
      </c>
      <c r="AW23" s="20" t="str">
        <f>C23&amp;H23&amp;A23</f>
        <v>1New Caledonia</v>
      </c>
      <c r="AX23" s="22"/>
      <c r="AY23" s="22"/>
      <c r="AZ23" s="23" t="s">
        <v>8</v>
      </c>
      <c r="BA23" s="23"/>
      <c r="BB23" s="23"/>
      <c r="BC23" s="24"/>
      <c r="BD23" s="25" t="s">
        <v>5</v>
      </c>
      <c r="BE23" s="8"/>
      <c r="BF23" s="25" t="s">
        <v>8</v>
      </c>
      <c r="BG23" s="25" t="s">
        <v>8</v>
      </c>
      <c r="BH23" s="25" t="s">
        <v>8</v>
      </c>
      <c r="BI23" s="25"/>
      <c r="BJ23" s="25"/>
      <c r="BK23" s="8"/>
      <c r="BL23" s="25" t="s">
        <v>12</v>
      </c>
      <c r="BM23" s="25" t="s">
        <v>4</v>
      </c>
      <c r="BN23" s="25" t="s">
        <v>10</v>
      </c>
      <c r="BO23" s="25" t="s">
        <v>9</v>
      </c>
      <c r="BP23" s="25" t="s">
        <v>6</v>
      </c>
      <c r="BQ23" s="25" t="s">
        <v>8</v>
      </c>
      <c r="BR23" s="25" t="s">
        <v>13</v>
      </c>
      <c r="BS23" s="25" t="s">
        <v>8</v>
      </c>
      <c r="BT23" s="25" t="s">
        <v>5</v>
      </c>
      <c r="BU23" s="26"/>
      <c r="BV23" s="27"/>
      <c r="BW23" s="27">
        <v>0</v>
      </c>
      <c r="BX23" s="8"/>
      <c r="CB23" s="28"/>
      <c r="CC23" s="28"/>
      <c r="CD23" s="29">
        <v>0</v>
      </c>
      <c r="CE23" s="29">
        <v>0</v>
      </c>
      <c r="CF23" s="29" t="e">
        <v>#REF!</v>
      </c>
      <c r="CG23" s="30" cm="1">
        <f t="array" ref="CG23">SUMPRODUCT(--(LEN(TRIM(BL23:BT23))&gt;0))</f>
        <v>7</v>
      </c>
      <c r="CH23" s="20" t="str">
        <f t="shared" si="7"/>
        <v>n</v>
      </c>
      <c r="CI23" s="20" t="str">
        <f t="shared" si="8"/>
        <v>n</v>
      </c>
      <c r="CJ23" s="20" t="str">
        <f t="shared" si="9"/>
        <v>n</v>
      </c>
      <c r="CK23" s="20" t="str">
        <f t="shared" si="10"/>
        <v>y</v>
      </c>
      <c r="CL23" s="20" t="str">
        <f t="shared" si="11"/>
        <v>n</v>
      </c>
      <c r="CM23" s="20" t="str">
        <f t="shared" si="12"/>
        <v>n</v>
      </c>
      <c r="CN23" s="20" t="str">
        <f t="shared" si="13"/>
        <v>y</v>
      </c>
      <c r="CO23" s="20" t="str">
        <f t="shared" si="14"/>
        <v>n</v>
      </c>
      <c r="CP23" s="20" t="str">
        <f t="shared" si="15"/>
        <v>y</v>
      </c>
      <c r="CQ23" s="20" t="str">
        <f t="shared" si="16"/>
        <v>n</v>
      </c>
      <c r="CR23" s="20" t="str">
        <f t="shared" si="17"/>
        <v>n</v>
      </c>
      <c r="CS23" s="20" t="str">
        <f t="shared" si="18"/>
        <v>n</v>
      </c>
      <c r="CT23" s="31" t="str">
        <f t="shared" si="19"/>
        <v>"New Caledonia"</v>
      </c>
      <c r="CU23" s="32" t="str">
        <f t="shared" si="20"/>
        <v>"rgn_Oceania"</v>
      </c>
      <c r="CV23" s="9" t="str">
        <f t="shared" si="21"/>
        <v>"https://i.ibb.co/8BYXc8r/New-Caledonia-Flag.png"</v>
      </c>
      <c r="CW23" s="9" t="str">
        <f t="shared" si="106"/>
        <v/>
      </c>
      <c r="CX23" s="9" t="str">
        <f t="shared" si="106"/>
        <v/>
      </c>
      <c r="CY23" s="9" t="str">
        <f t="shared" si="106"/>
        <v/>
      </c>
      <c r="CZ23" s="9" t="str">
        <f t="shared" si="106"/>
        <v>"5+Colo",</v>
      </c>
      <c r="DA23" s="9" t="str">
        <f t="shared" si="22"/>
        <v>"words2",</v>
      </c>
      <c r="DB23" s="9" t="str">
        <f t="shared" si="23"/>
        <v/>
      </c>
      <c r="DC23" s="9" t="str">
        <f t="shared" si="112"/>
        <v>"exact2",</v>
      </c>
      <c r="DD23" s="9" t="str">
        <f t="shared" si="113"/>
        <v>"lets12",</v>
      </c>
      <c r="DE23" s="9" t="str">
        <f t="shared" si="114"/>
        <v>"startN",</v>
      </c>
      <c r="DF23" s="9" t="str">
        <f t="shared" si="27"/>
        <v/>
      </c>
      <c r="DG23" s="9" t="str">
        <f t="shared" si="28"/>
        <v/>
      </c>
      <c r="DH23" s="9" t="str">
        <f t="shared" si="29"/>
        <v/>
      </c>
      <c r="DI23" s="9" t="str">
        <f t="shared" si="30"/>
        <v>"with_w",</v>
      </c>
      <c r="DJ23" s="9" t="str">
        <f t="shared" si="31"/>
        <v/>
      </c>
      <c r="DK23" s="9" t="str">
        <f t="shared" si="32"/>
        <v/>
      </c>
      <c r="DL23" s="9" t="str">
        <f t="shared" si="33"/>
        <v/>
      </c>
      <c r="DM23" s="9" t="str" cm="1">
        <f t="array" ref="DM23">IF(CG23=3,CHAR(34) &amp; _xlfn.TEXTJOIN("", TRUE, RIGHT(HP23:HX23, 2)) &amp; CHAR(34) &amp; ",", "")</f>
        <v/>
      </c>
      <c r="DN23" s="9" t="str">
        <f t="shared" si="34"/>
        <v/>
      </c>
      <c r="DO23" s="9" t="str">
        <f t="shared" si="35"/>
        <v/>
      </c>
      <c r="DP23" s="28" t="str">
        <f t="shared" si="36"/>
        <v>"year00",</v>
      </c>
      <c r="DQ23" s="28" t="str">
        <f t="shared" si="37"/>
        <v/>
      </c>
      <c r="DR23" s="28" t="str">
        <f t="shared" si="38"/>
        <v/>
      </c>
      <c r="DS23" s="28" t="str">
        <f t="shared" si="39"/>
        <v/>
      </c>
      <c r="DT23" s="28" t="str">
        <f t="shared" si="40"/>
        <v>"allhor",</v>
      </c>
      <c r="DU23" s="28" t="str">
        <f t="shared" si="41"/>
        <v/>
      </c>
      <c r="DV23" s="9" t="str">
        <f t="shared" si="115"/>
        <v>"largec",</v>
      </c>
      <c r="DW23" s="9" t="str">
        <f t="shared" si="107"/>
        <v/>
      </c>
      <c r="DX23" s="9" t="str">
        <f t="shared" si="107"/>
        <v/>
      </c>
      <c r="DY23" s="9" t="str">
        <f t="shared" si="107"/>
        <v>"3Bands",</v>
      </c>
      <c r="DZ23" s="9" t="str">
        <f t="shared" si="107"/>
        <v/>
      </c>
      <c r="EA23" s="9" t="str">
        <f t="shared" si="108"/>
        <v/>
      </c>
      <c r="EB23" s="9" t="str">
        <f t="shared" si="108"/>
        <v/>
      </c>
      <c r="EC23" s="9" t="str">
        <f t="shared" si="108"/>
        <v>"Horizo",</v>
      </c>
      <c r="ED23" s="9" t="str">
        <f t="shared" si="108"/>
        <v/>
      </c>
      <c r="EE23" s="9" t="str">
        <f t="shared" si="108"/>
        <v>"Circle",</v>
      </c>
      <c r="EF23" s="9" t="str">
        <f t="shared" si="43"/>
        <v/>
      </c>
      <c r="EG23" s="9" t="str">
        <f t="shared" si="109"/>
        <v/>
      </c>
      <c r="EH23" s="9" t="str">
        <f t="shared" si="109"/>
        <v/>
      </c>
      <c r="EI23" s="9" t="str">
        <f t="shared" si="109"/>
        <v/>
      </c>
      <c r="EJ23" s="9" t="str">
        <f t="shared" si="109"/>
        <v>"Weapon",</v>
      </c>
      <c r="EK23" s="9" t="str">
        <f t="shared" si="109"/>
        <v>"HasSun",</v>
      </c>
      <c r="EL23" s="9" t="str">
        <f t="shared" si="109"/>
        <v/>
      </c>
      <c r="EM23" s="9" t="str">
        <f t="shared" si="109"/>
        <v/>
      </c>
      <c r="EN23" s="9" t="str">
        <f t="shared" si="109"/>
        <v/>
      </c>
      <c r="EO23" s="9" t="str">
        <f t="shared" si="109"/>
        <v/>
      </c>
      <c r="EP23" s="9" t="str">
        <f t="shared" si="109"/>
        <v/>
      </c>
      <c r="EQ23" s="9" t="str">
        <f t="shared" si="109"/>
        <v/>
      </c>
      <c r="ER23" s="9" t="str">
        <f t="shared" si="109"/>
        <v/>
      </c>
      <c r="ES23" s="9" t="str">
        <f t="shared" si="109"/>
        <v/>
      </c>
      <c r="ET23" s="9" t="str">
        <f t="shared" si="109"/>
        <v/>
      </c>
      <c r="EU23" s="9" t="str">
        <f t="shared" si="109"/>
        <v/>
      </c>
      <c r="EV23" s="9" t="str">
        <f t="shared" si="105"/>
        <v/>
      </c>
      <c r="EW23" s="9" t="str">
        <f t="shared" si="105"/>
        <v/>
      </c>
      <c r="EX23" s="9" t="str">
        <f t="shared" si="105"/>
        <v/>
      </c>
      <c r="EY23" s="9" t="str">
        <f t="shared" si="105"/>
        <v/>
      </c>
      <c r="EZ23" s="9" t="str">
        <f t="shared" si="105"/>
        <v/>
      </c>
      <c r="FA23" s="9" t="str">
        <f t="shared" si="44"/>
        <v/>
      </c>
      <c r="FB23" s="9" t="str">
        <f t="shared" si="45"/>
        <v/>
      </c>
      <c r="FC23" s="9" t="str">
        <f t="shared" si="116"/>
        <v/>
      </c>
      <c r="FD23" s="9" t="str">
        <f t="shared" si="47"/>
        <v/>
      </c>
      <c r="FE23" s="9" t="str">
        <f t="shared" si="48"/>
        <v/>
      </c>
      <c r="FF23" s="9" t="str">
        <f t="shared" si="49"/>
        <v/>
      </c>
      <c r="FG23" s="9" t="str">
        <f t="shared" si="50"/>
        <v/>
      </c>
      <c r="FH23" s="9" t="str">
        <f t="shared" si="51"/>
        <v/>
      </c>
      <c r="FI23" s="9" t="str">
        <f t="shared" si="52"/>
        <v/>
      </c>
      <c r="FJ23" s="9" t="str">
        <f t="shared" si="53"/>
        <v/>
      </c>
      <c r="FK23" s="9" t="str">
        <f t="shared" si="54"/>
        <v/>
      </c>
      <c r="FL23" s="9" t="str">
        <f t="shared" si="55"/>
        <v/>
      </c>
      <c r="FM23" s="9" t="str">
        <f t="shared" si="56"/>
        <v/>
      </c>
      <c r="FN23" s="9" t="str">
        <f t="shared" si="57"/>
        <v/>
      </c>
      <c r="FO23" s="9" t="str">
        <f t="shared" si="58"/>
        <v/>
      </c>
      <c r="FP23" s="9" t="str">
        <f t="shared" si="59"/>
        <v/>
      </c>
      <c r="FQ23" s="9" t="str">
        <f t="shared" si="60"/>
        <v/>
      </c>
      <c r="FR23" s="9" t="str">
        <f t="shared" si="61"/>
        <v/>
      </c>
      <c r="FS23" s="9" t="str">
        <f t="shared" si="62"/>
        <v/>
      </c>
      <c r="FT23" s="9" t="str">
        <f t="shared" si="63"/>
        <v>"myrWHI",</v>
      </c>
      <c r="FU23" s="9" t="str">
        <f t="shared" si="64"/>
        <v/>
      </c>
      <c r="FV23" s="9" t="str">
        <f t="shared" si="65"/>
        <v/>
      </c>
      <c r="FW23" s="9" t="str">
        <f t="shared" si="66"/>
        <v/>
      </c>
      <c r="FX23" s="9" t="str">
        <f t="shared" si="117"/>
        <v/>
      </c>
      <c r="FY23" s="9" t="str">
        <f t="shared" si="68"/>
        <v/>
      </c>
      <c r="FZ23" s="9" t="str">
        <f t="shared" si="69"/>
        <v/>
      </c>
      <c r="GA23" s="9" t="str">
        <f t="shared" si="70"/>
        <v/>
      </c>
      <c r="GB23" s="9" t="str">
        <f t="shared" si="71"/>
        <v/>
      </c>
      <c r="GC23" s="9" t="str">
        <f t="shared" si="118"/>
        <v/>
      </c>
      <c r="GD23" s="9" t="str">
        <f t="shared" si="119"/>
        <v/>
      </c>
      <c r="GE23" s="9" t="str">
        <f t="shared" si="74"/>
        <v/>
      </c>
      <c r="GF23" s="9" t="str">
        <f>IFERROR(IF(SEARCH("Historical",AU23)&gt;0,CHAR(34)&amp;"histor"&amp;CHAR(34)&amp;",",""),"")</f>
        <v/>
      </c>
      <c r="GG23" s="9" t="str">
        <f t="shared" si="75"/>
        <v/>
      </c>
      <c r="GH23" s="9" t="str">
        <f t="shared" si="76"/>
        <v/>
      </c>
      <c r="GI23" s="9" t="str">
        <f t="shared" si="77"/>
        <v/>
      </c>
      <c r="GJ23" s="9" t="str">
        <f t="shared" si="78"/>
        <v>"NoStar",</v>
      </c>
      <c r="GK23" s="9" t="str">
        <f t="shared" si="79"/>
        <v/>
      </c>
      <c r="GL23" s="9" t="str">
        <f t="shared" si="110"/>
        <v/>
      </c>
      <c r="GM23" s="9" t="str">
        <f t="shared" si="110"/>
        <v/>
      </c>
      <c r="GN23" s="9" t="str">
        <f t="shared" si="110"/>
        <v/>
      </c>
      <c r="GP23" s="9" t="str">
        <f t="shared" si="80"/>
        <v>""</v>
      </c>
      <c r="GS23" s="9" t="str">
        <f t="shared" si="81"/>
        <v>["5+Colo","words2","exact2","lets12","startN","with_w","year00","allhor","largec","3Bands","Horizo","Circle","Weapon","HasSun","myrWHI","NoStar"]</v>
      </c>
      <c r="GT23" s="9" t="str">
        <f t="shared" si="111"/>
        <v>"cl_BLA",</v>
      </c>
      <c r="GU23" s="9" t="str">
        <f t="shared" si="111"/>
        <v>"cl_BLU",</v>
      </c>
      <c r="GV23" s="9" t="str">
        <f t="shared" si="111"/>
        <v>"cl_GRE",</v>
      </c>
      <c r="GW23" s="9" t="str">
        <f t="shared" si="111"/>
        <v>"cl_RED",</v>
      </c>
      <c r="GX23" s="9" t="str">
        <f t="shared" si="111"/>
        <v>"cl_YEL",</v>
      </c>
      <c r="GY23" s="9" t="str">
        <f t="shared" si="111"/>
        <v/>
      </c>
      <c r="GZ23" s="9" t="str">
        <f t="shared" si="111"/>
        <v>"cl_BRO",</v>
      </c>
      <c r="HA23" s="9" t="str">
        <f t="shared" si="111"/>
        <v/>
      </c>
      <c r="HB23" s="9" t="str">
        <f t="shared" si="111"/>
        <v>"cl_WHI",</v>
      </c>
      <c r="HC23" s="9" t="str">
        <f t="shared" si="82"/>
        <v>["cl_BLA","cl_BLU","cl_GRE","cl_RED","cl_YEL","cl_BRO","cl_WHI"]</v>
      </c>
      <c r="HE23" s="33"/>
      <c r="HF23" s="34" t="str">
        <f t="shared" si="83"/>
        <v>{couname:"New Caledonia",year:"2010 ",region:"rgn_Oceania",Colors:["cl_BLA","cl_BLU","cl_GRE","cl_RED","cl_YEL","cl_BRO","cl_WHI"],Items:["5+Colo","words2","exact2","lets12","startN","with_w","year00","allhor","largec","3Bands","Horizo","Circle","Weapon","HasSun","myrWHI","NoStar"],Flag:"https://i.ibb.co/8BYXc8r/New-Caledonia-Flag.png",HDFlag:"https://upload.wikimedia.org/wikipedia/commons/thumb/6/66/Flag_of_FLNKS.svg/2560px-Flag_of_FLNKS.svg.png",type:"", describe: "\nIn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 isnew:".", links: "https://en.wikipedia.org/wiki/Flags_of_New_Caledonia"},</v>
      </c>
      <c r="HG23" s="35" t="str">
        <f t="shared" si="84"/>
        <v>{couname:"New Caledonia",year:"2010 ",region:"rgn_Oceania",Colors:["cl_BLA","cl_BLU","cl_GRE","cl_RED","cl_YEL","cl_BRO","cl_WHI"],Items:["5+Colo","words2","exact2","lets12","startN","with_w","year00","allhor","largec","3Bands","Horizo","Circle","Weapon","HasSun","myrWHI","NoStar"],Flag:"https://i.ibb.co/8BYXc8r/New-Caledonia-Flag.png",HDFlag:"https://upload.wikimedia.org/wikipedia/commons/thumb/6/66/Flag_of_FLNKS.svg/2560px-Flag_of_FLNKS.svg.png",type:"", describe: "\nIn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 links: "https://en.wikipedia.org/wiki/Flags_of_New_Caledonia"},</v>
      </c>
      <c r="HH23" s="9" t="str">
        <f t="shared" si="85"/>
        <v>"\nIn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v>
      </c>
      <c r="HI23" s="9" t="str">
        <f t="shared" si="86"/>
        <v>"\nIn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v>
      </c>
      <c r="HJ23" s="9" t="str">
        <f t="shared" si="87"/>
        <v>"2010 "</v>
      </c>
      <c r="HL23" s="9" t="str">
        <f t="shared" si="88"/>
        <v>"https://en.wikipedia.org/wiki/Flags_of_New_Caledonia"</v>
      </c>
      <c r="HM23" s="34" t="str">
        <f t="shared" si="89"/>
        <v>{"couname":"New Caledonia","year":"2010 ","region":"rgn_Oceania","Colors":["cl_BLA","cl_BLU","cl_GRE","cl_RED","cl_YEL","cl_BRO","cl_WHI"],"Items":["5+Colo","words2","exact2","lets12","startN","with_w","year00","allhor","largec","3Bands","Horizo","Circle","Weapon","HasSun","myrWHI","NoStar"],"Flag":"https://i.ibb.co/8BYXc8r/New-Caledonia-Flag.png","HDFlag":"https://upload.wikimedia.org/wikipedia/commons/thumb/6/66/Flag_of_FLNKS.svg/2560px-Flag_of_FLNKS.svg.png","type":"", "describe": "\nIn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 "isnew": ".", "links": "https://en.wikipedia.org/wiki/Flags_of_New_Caledonia"},</v>
      </c>
      <c r="HN23" s="36" t="str">
        <f t="shared" si="90"/>
        <v>{"couname":"New Caledonia","year":"2010 ","region":"rgn_Oceania","Colors":["cl_BLA","cl_BLU","cl_GRE","cl_RED","cl_YEL","cl_BRO","cl_WHI"],"Items":["5+Colo","words2","exact2","lets12","startN","with_w","year00","allhor","largec","3Bands","Horizo","Circle","Weapon","HasSun","myrWHI","NoStar"],"Flag":"https://i.ibb.co/8BYXc8r/New-Caledonia-Flag.png","HDFlag":"https://upload.wikimedia.org/wikipedia/commons/thumb/6/66/Flag_of_FLNKS.svg/2560px-Flag_of_FLNKS.svg.png","type":"", "describe": "\nIn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 "isnew": ".", "links": "https://en.wikipedia.org/wiki/Flags_of_New_Caledonia"},</v>
      </c>
      <c r="HO23" s="37">
        <v>45576</v>
      </c>
      <c r="HP23" s="9" t="str" cm="1">
        <f t="array" ref="HP23">IF(_xlfn.TEXTJOIN(", ", TRUE, IF(ISNUMBER(SEARCH("BLA", BL23:BT23)), COLUMN(BL23:BT23) - COLUMN(BL23) + 1, ""))&lt;&gt;"","BLA","")</f>
        <v>BLA</v>
      </c>
      <c r="HQ23" s="9" t="str" cm="1">
        <f t="array" ref="HQ23">IF(_xlfn.TEXTJOIN(", ", TRUE, IF(ISNUMBER(SEARCH("BLU", BL23:BT23)), COLUMN(BL23:BT23) - COLUMN(BL23) + 1, ""))&lt;&gt;"","BLU","")</f>
        <v>BLU</v>
      </c>
      <c r="HR23" s="9" t="str" cm="1">
        <f t="array" ref="HR23">IF(_xlfn.TEXTJOIN(", ", TRUE, IF(ISNUMBER(SEARCH("GRE", BL23:BT23)), COLUMN(BL23:BT23) - COLUMN(BL23) + 1, ""))&lt;&gt;"","GRE","")</f>
        <v>GRE</v>
      </c>
      <c r="HS23" s="9" t="str" cm="1">
        <f t="array" ref="HS23">IF(_xlfn.TEXTJOIN(", ", TRUE, IF(ISNUMBER(SEARCH("RED", BL23:BT23)), COLUMN(BL23:BT23) - COLUMN(BL23) + 1, ""))&lt;&gt;"","RED","")</f>
        <v>RED</v>
      </c>
      <c r="HT23" s="9" t="str" cm="1">
        <f t="array" ref="HT23">IF(_xlfn.TEXTJOIN(", ", TRUE, IF(ISNUMBER(SEARCH("YEL", BL23:BT23)), COLUMN(BL23:BT23) - COLUMN(BL23) + 1, ""))&lt;&gt;"","YEL","")</f>
        <v>YEL</v>
      </c>
      <c r="HU23" s="9" t="str" cm="1">
        <f t="array" ref="HU23">IF(_xlfn.TEXTJOIN(", ", TRUE, IF(ISNUMBER(SEARCH("ORA", BL23:BT23)), COLUMN(BL23:BT23) - COLUMN(BL23) + 1, ""))&lt;&gt;"","ORA","")</f>
        <v/>
      </c>
      <c r="HV23" s="9" t="str" cm="1">
        <f t="array" ref="HV23">IF(_xlfn.TEXTJOIN(", ", TRUE, IF(ISNUMBER(SEARCH("BRO", BL23:BT23)), COLUMN(BL23:BT23) - COLUMN(BL23) + 1, ""))&lt;&gt;"","BRO","")</f>
        <v>BRO</v>
      </c>
      <c r="HW23" s="9" t="str" cm="1">
        <f t="array" ref="HW23">IF(_xlfn.TEXTJOIN(", ", TRUE, IF(ISNUMBER(SEARCH("PUR", BL23:BT23)), COLUMN(BL23:BT23) - COLUMN(BL23) + 1, ""))&lt;&gt;"","PUR","")</f>
        <v/>
      </c>
      <c r="HX23" s="9" t="str" cm="1">
        <f t="array" ref="HX23">IF(_xlfn.TEXTJOIN(", ", TRUE, IF(ISNUMBER(SEARCH("WHI", BL23:BT23)), COLUMN(BL23:BT23) - COLUMN(BL23) + 1, ""))&lt;&gt;"","WHI","")</f>
        <v>WHI</v>
      </c>
      <c r="HY23" s="38"/>
      <c r="HZ23" s="38"/>
      <c r="IA23" s="28" t="s">
        <v>3</v>
      </c>
      <c r="IB23" s="28"/>
      <c r="IC23" s="39"/>
      <c r="ID23" s="39"/>
      <c r="IE23" s="39"/>
      <c r="IF23" s="39"/>
      <c r="IG23" s="39"/>
      <c r="IH23" s="39"/>
      <c r="II23" s="39"/>
      <c r="IJ23" s="39"/>
      <c r="IK23" s="39"/>
      <c r="IL23" s="9">
        <f t="shared" si="120"/>
        <v>0</v>
      </c>
      <c r="IM23" s="6">
        <f t="shared" si="92"/>
        <v>-7</v>
      </c>
      <c r="IN23" s="40" t="str">
        <f t="shared" si="93"/>
        <v>http://mkweb.bcgsc.ca/color-summarizer/?url=https://i.ibb.co/8BYXc8r/New-Caledonia-Flag.png&amp;precision=low&amp;num_clusters=7&amp;text=1</v>
      </c>
      <c r="IO23" s="9" t="str">
        <f t="shared" si="94"/>
        <v>"black"</v>
      </c>
      <c r="IP23" s="9" t="str">
        <f t="shared" si="95"/>
        <v>"blue"</v>
      </c>
      <c r="IQ23" s="9" t="str">
        <f t="shared" si="96"/>
        <v>"green"</v>
      </c>
      <c r="IR23" s="9" t="str">
        <f t="shared" si="97"/>
        <v>"red"</v>
      </c>
      <c r="IS23" s="9" t="str">
        <f t="shared" si="98"/>
        <v>"yellow"</v>
      </c>
      <c r="IT23" s="9" t="str">
        <f t="shared" si="99"/>
        <v/>
      </c>
      <c r="IU23" s="9" t="str">
        <f t="shared" si="100"/>
        <v>"brown"</v>
      </c>
      <c r="IV23" s="9" t="str">
        <f t="shared" si="101"/>
        <v/>
      </c>
      <c r="IW23" s="9" t="str">
        <f t="shared" si="102"/>
        <v>"white"</v>
      </c>
      <c r="IX23" s="9" t="str">
        <f t="shared" si="103"/>
        <v>{"url":"http://mkweb.bcgsc.ca/color-summarizer/?url=https://i.ibb.co/8BYXc8r/New-Caledonia-Flag.png&amp;precision=low&amp;num_clusters=7&amp;text=1","name":"New Caledonia"},</v>
      </c>
      <c r="IY23" s="9">
        <v>946</v>
      </c>
    </row>
    <row r="24" spans="1:259" s="9" customFormat="1" ht="38.4" customHeight="1" thickBot="1" x14ac:dyDescent="0.35">
      <c r="A24" s="78" t="s">
        <v>579</v>
      </c>
      <c r="B24" s="1" t="e" vm="23">
        <v>#VALUE!</v>
      </c>
      <c r="C24" s="2">
        <v>1</v>
      </c>
      <c r="D24" s="3" t="s">
        <v>580</v>
      </c>
      <c r="E24" s="4" t="s">
        <v>581</v>
      </c>
      <c r="F24" s="5" t="s">
        <v>0</v>
      </c>
      <c r="G24" s="6">
        <f>COUNTIF($A$1:$A$8354,A24)</f>
        <v>1</v>
      </c>
      <c r="H24" s="7"/>
      <c r="I24" s="8" t="s">
        <v>582</v>
      </c>
      <c r="J24" s="9" t="str">
        <f>""</f>
        <v/>
      </c>
      <c r="K24" s="10">
        <v>5305000</v>
      </c>
      <c r="L24" s="11">
        <v>4900000</v>
      </c>
      <c r="M24" s="11" t="s">
        <v>583</v>
      </c>
      <c r="N24" s="12" t="s">
        <v>169</v>
      </c>
      <c r="O24" s="13" t="s">
        <v>584</v>
      </c>
      <c r="P24" s="14" t="s">
        <v>585</v>
      </c>
      <c r="Q24" s="15">
        <v>2</v>
      </c>
      <c r="R24" s="16" t="s">
        <v>169</v>
      </c>
      <c r="S24" s="17">
        <v>0</v>
      </c>
      <c r="T24" s="18" t="s">
        <v>2</v>
      </c>
      <c r="U24" s="19" t="s">
        <v>3</v>
      </c>
      <c r="V24" s="19" t="s">
        <v>2</v>
      </c>
      <c r="W24" s="19" t="s">
        <v>2</v>
      </c>
      <c r="X24" s="19" t="s">
        <v>2</v>
      </c>
      <c r="Y24" s="19" t="s">
        <v>2</v>
      </c>
      <c r="Z24" s="19" t="s">
        <v>2</v>
      </c>
      <c r="AA24" s="19" t="s">
        <v>2</v>
      </c>
      <c r="AB24" s="19" t="s">
        <v>2</v>
      </c>
      <c r="AC24" s="19" t="s">
        <v>2</v>
      </c>
      <c r="AD24" s="19" t="s">
        <v>2</v>
      </c>
      <c r="AE24" s="19" t="s">
        <v>2</v>
      </c>
      <c r="AF24" s="20" t="s">
        <v>2</v>
      </c>
      <c r="AG24" s="20" t="s">
        <v>2</v>
      </c>
      <c r="AH24" s="20" t="s">
        <v>2</v>
      </c>
      <c r="AI24" s="20" t="s">
        <v>3</v>
      </c>
      <c r="AJ24" s="20" t="s">
        <v>2</v>
      </c>
      <c r="AK24" s="20" t="s">
        <v>2</v>
      </c>
      <c r="AL24" s="20" t="s">
        <v>2</v>
      </c>
      <c r="AM24" s="20" t="s">
        <v>2</v>
      </c>
      <c r="AN24" s="20" t="s">
        <v>2</v>
      </c>
      <c r="AO24" s="20" t="s">
        <v>2</v>
      </c>
      <c r="AP24" s="20" t="s">
        <v>2</v>
      </c>
      <c r="AQ24" s="20" t="s">
        <v>2</v>
      </c>
      <c r="AR24" s="20" t="s">
        <v>2</v>
      </c>
      <c r="AS24" s="20" t="s">
        <v>2</v>
      </c>
      <c r="AT24" s="21">
        <v>4</v>
      </c>
      <c r="AU24" s="20"/>
      <c r="AV24" s="20" t="str">
        <f>IF(LEFT(A24,1)="[",LEFT(A24,5)&amp;AU24&amp;A24,"")</f>
        <v/>
      </c>
      <c r="AW24" s="20" t="str">
        <f>C24&amp;H24&amp;A24</f>
        <v>1New Zealand</v>
      </c>
      <c r="AX24" s="22"/>
      <c r="AY24" s="22"/>
      <c r="AZ24" s="23" t="s">
        <v>8</v>
      </c>
      <c r="BA24" s="23"/>
      <c r="BB24" s="23"/>
      <c r="BC24" s="24"/>
      <c r="BD24" s="25" t="s">
        <v>5</v>
      </c>
      <c r="BE24" s="8"/>
      <c r="BF24" s="25" t="s">
        <v>8</v>
      </c>
      <c r="BG24" s="25" t="s">
        <v>8</v>
      </c>
      <c r="BH24" s="25" t="s">
        <v>8</v>
      </c>
      <c r="BI24" s="25"/>
      <c r="BJ24" s="25"/>
      <c r="BK24" s="8"/>
      <c r="BL24" s="25" t="s">
        <v>12</v>
      </c>
      <c r="BM24" s="25" t="s">
        <v>4</v>
      </c>
      <c r="BN24" s="25" t="s">
        <v>8</v>
      </c>
      <c r="BO24" s="25" t="s">
        <v>9</v>
      </c>
      <c r="BP24" s="25" t="s">
        <v>6</v>
      </c>
      <c r="BQ24" s="25" t="s">
        <v>8</v>
      </c>
      <c r="BR24" s="25" t="s">
        <v>8</v>
      </c>
      <c r="BS24" s="25" t="s">
        <v>8</v>
      </c>
      <c r="BT24" s="25" t="s">
        <v>5</v>
      </c>
      <c r="BU24" s="26"/>
      <c r="BV24" s="27"/>
      <c r="BW24" s="27">
        <v>0</v>
      </c>
      <c r="BX24" s="8"/>
      <c r="CB24" s="28"/>
      <c r="CC24" s="28"/>
      <c r="CD24" s="29">
        <v>0</v>
      </c>
      <c r="CE24" s="29">
        <v>0</v>
      </c>
      <c r="CF24" s="29" t="e">
        <v>#REF!</v>
      </c>
      <c r="CG24" s="30" cm="1">
        <f t="array" ref="CG24">SUMPRODUCT(--(LEN(TRIM(BL24:BT24))&gt;0))</f>
        <v>5</v>
      </c>
      <c r="CH24" s="20" t="str">
        <f t="shared" si="7"/>
        <v>n</v>
      </c>
      <c r="CI24" s="20" t="str">
        <f t="shared" si="8"/>
        <v>n</v>
      </c>
      <c r="CJ24" s="20" t="str">
        <f t="shared" si="9"/>
        <v>n</v>
      </c>
      <c r="CK24" s="20" t="str">
        <f t="shared" si="10"/>
        <v>y</v>
      </c>
      <c r="CL24" s="20" t="str">
        <f t="shared" si="11"/>
        <v>y</v>
      </c>
      <c r="CM24" s="20" t="str">
        <f t="shared" si="12"/>
        <v>n</v>
      </c>
      <c r="CN24" s="20" t="str">
        <f t="shared" si="13"/>
        <v>n</v>
      </c>
      <c r="CO24" s="20" t="str">
        <f t="shared" si="14"/>
        <v>n</v>
      </c>
      <c r="CP24" s="20" t="str">
        <f t="shared" si="15"/>
        <v>n</v>
      </c>
      <c r="CQ24" s="20" t="str">
        <f t="shared" si="16"/>
        <v>n</v>
      </c>
      <c r="CR24" s="20" t="str">
        <f t="shared" si="17"/>
        <v>n</v>
      </c>
      <c r="CS24" s="20" t="str">
        <f t="shared" si="18"/>
        <v>y</v>
      </c>
      <c r="CT24" s="31" t="str">
        <f t="shared" si="19"/>
        <v>"New Zealand"</v>
      </c>
      <c r="CU24" s="32" t="str">
        <f t="shared" si="20"/>
        <v>"rgn_Oceania"</v>
      </c>
      <c r="CV24" s="9" t="str">
        <f t="shared" si="21"/>
        <v>"https://i.ibb.co/Y8G5GLw/New-Zealand-Flag.png"</v>
      </c>
      <c r="CW24" s="9" t="str">
        <f t="shared" si="106"/>
        <v/>
      </c>
      <c r="CX24" s="9" t="str">
        <f t="shared" si="106"/>
        <v/>
      </c>
      <c r="CY24" s="9" t="str">
        <f t="shared" si="106"/>
        <v/>
      </c>
      <c r="CZ24" s="9" t="str">
        <f t="shared" si="106"/>
        <v>"5+Colo",</v>
      </c>
      <c r="DA24" s="9" t="str">
        <f t="shared" si="22"/>
        <v>"words2",</v>
      </c>
      <c r="DB24" s="9" t="str">
        <f t="shared" si="23"/>
        <v/>
      </c>
      <c r="DC24" s="9" t="str">
        <f t="shared" si="112"/>
        <v>"exact2",</v>
      </c>
      <c r="DD24" s="9" t="str">
        <f t="shared" si="113"/>
        <v>"lets10",</v>
      </c>
      <c r="DE24" s="9" t="str">
        <f t="shared" si="114"/>
        <v>"startN",</v>
      </c>
      <c r="DF24" s="9" t="str">
        <f t="shared" si="27"/>
        <v/>
      </c>
      <c r="DG24" s="9" t="str">
        <f t="shared" si="28"/>
        <v/>
      </c>
      <c r="DH24" s="9" t="str">
        <f t="shared" si="29"/>
        <v/>
      </c>
      <c r="DI24" s="9" t="str">
        <f t="shared" si="30"/>
        <v>"with_w",</v>
      </c>
      <c r="DJ24" s="9" t="str">
        <f t="shared" si="31"/>
        <v/>
      </c>
      <c r="DK24" s="9" t="str">
        <f t="shared" si="32"/>
        <v>"with_z",</v>
      </c>
      <c r="DL24" s="9" t="str">
        <f t="shared" si="33"/>
        <v/>
      </c>
      <c r="DM24" s="9" t="str" cm="1">
        <f t="array" ref="DM24">IF(CG24=3,CHAR(34) &amp; _xlfn.TEXTJOIN("", TRUE, RIGHT(HP24:HX24, 2)) &amp; CHAR(34) &amp; ",", "")</f>
        <v/>
      </c>
      <c r="DN24" s="9" t="str">
        <f t="shared" si="34"/>
        <v/>
      </c>
      <c r="DO24" s="9" t="str">
        <f t="shared" si="35"/>
        <v>"year19",</v>
      </c>
      <c r="DP24" s="28" t="str">
        <f t="shared" si="36"/>
        <v/>
      </c>
      <c r="DQ24" s="28" t="str">
        <f t="shared" si="37"/>
        <v/>
      </c>
      <c r="DR24" s="28" t="str">
        <f t="shared" si="38"/>
        <v/>
      </c>
      <c r="DS24" s="28" t="str">
        <f t="shared" si="39"/>
        <v/>
      </c>
      <c r="DT24" s="28" t="str">
        <f t="shared" si="40"/>
        <v/>
      </c>
      <c r="DU24" s="28" t="str">
        <f t="shared" si="41"/>
        <v/>
      </c>
      <c r="DV24" s="9" t="str">
        <f t="shared" si="115"/>
        <v>"largec",</v>
      </c>
      <c r="DW24" s="9" t="str">
        <f t="shared" si="107"/>
        <v>"NoBand",</v>
      </c>
      <c r="DX24" s="9" t="str">
        <f t="shared" si="107"/>
        <v/>
      </c>
      <c r="DY24" s="9" t="str">
        <f t="shared" si="107"/>
        <v/>
      </c>
      <c r="DZ24" s="9" t="str">
        <f t="shared" si="107"/>
        <v/>
      </c>
      <c r="EA24" s="9" t="str">
        <f t="shared" si="108"/>
        <v/>
      </c>
      <c r="EB24" s="9" t="str">
        <f t="shared" si="108"/>
        <v>"Crosse",</v>
      </c>
      <c r="EC24" s="9" t="str">
        <f t="shared" si="108"/>
        <v/>
      </c>
      <c r="ED24" s="9" t="str">
        <f t="shared" si="108"/>
        <v/>
      </c>
      <c r="EE24" s="9" t="str">
        <f t="shared" si="108"/>
        <v/>
      </c>
      <c r="EF24" s="9" t="str">
        <f t="shared" si="43"/>
        <v/>
      </c>
      <c r="EG24" s="9" t="str">
        <f t="shared" si="109"/>
        <v/>
      </c>
      <c r="EH24" s="9" t="str">
        <f t="shared" si="109"/>
        <v/>
      </c>
      <c r="EI24" s="9" t="str">
        <f t="shared" si="109"/>
        <v/>
      </c>
      <c r="EJ24" s="9" t="str">
        <f t="shared" si="109"/>
        <v/>
      </c>
      <c r="EK24" s="9" t="str">
        <f t="shared" si="109"/>
        <v/>
      </c>
      <c r="EL24" s="9" t="str">
        <f t="shared" si="109"/>
        <v/>
      </c>
      <c r="EM24" s="9" t="str">
        <f t="shared" si="109"/>
        <v/>
      </c>
      <c r="EN24" s="9" t="str">
        <f t="shared" si="109"/>
        <v/>
      </c>
      <c r="EO24" s="9" t="str">
        <f t="shared" si="109"/>
        <v/>
      </c>
      <c r="EP24" s="9" t="str">
        <f t="shared" si="109"/>
        <v>"Canton",</v>
      </c>
      <c r="EQ24" s="9" t="str">
        <f t="shared" si="109"/>
        <v/>
      </c>
      <c r="ER24" s="9" t="str">
        <f t="shared" si="109"/>
        <v/>
      </c>
      <c r="ES24" s="9" t="str">
        <f t="shared" si="109"/>
        <v/>
      </c>
      <c r="ET24" s="9" t="str">
        <f t="shared" si="109"/>
        <v/>
      </c>
      <c r="EU24" s="9" t="str">
        <f t="shared" si="109"/>
        <v/>
      </c>
      <c r="EV24" s="9" t="str">
        <f t="shared" si="105"/>
        <v/>
      </c>
      <c r="EW24" s="9" t="str">
        <f t="shared" si="105"/>
        <v/>
      </c>
      <c r="EX24" s="9" t="str">
        <f t="shared" si="105"/>
        <v/>
      </c>
      <c r="EY24" s="9" t="str">
        <f t="shared" si="105"/>
        <v/>
      </c>
      <c r="EZ24" s="9" t="str">
        <f t="shared" si="105"/>
        <v/>
      </c>
      <c r="FA24" s="9" t="str">
        <f t="shared" si="44"/>
        <v>"sta",</v>
      </c>
      <c r="FB24" s="9" t="str">
        <f t="shared" si="45"/>
        <v/>
      </c>
      <c r="FC24" s="9" t="str">
        <f t="shared" si="116"/>
        <v/>
      </c>
      <c r="FD24" s="9" t="str">
        <f t="shared" si="47"/>
        <v/>
      </c>
      <c r="FE24" s="9" t="str">
        <f t="shared" si="48"/>
        <v/>
      </c>
      <c r="FF24" s="9" t="str">
        <f t="shared" si="49"/>
        <v/>
      </c>
      <c r="FG24" s="9" t="str">
        <f t="shared" si="50"/>
        <v/>
      </c>
      <c r="FH24" s="9" t="str">
        <f t="shared" si="51"/>
        <v>"NO_GRE",</v>
      </c>
      <c r="FI24" s="9" t="str">
        <f t="shared" si="52"/>
        <v/>
      </c>
      <c r="FJ24" s="9" t="str">
        <f t="shared" si="53"/>
        <v/>
      </c>
      <c r="FK24" s="9" t="str">
        <f t="shared" si="54"/>
        <v/>
      </c>
      <c r="FL24" s="9" t="str">
        <f t="shared" si="55"/>
        <v/>
      </c>
      <c r="FM24" s="9" t="str">
        <f t="shared" si="56"/>
        <v/>
      </c>
      <c r="FN24" s="9" t="str">
        <f t="shared" si="57"/>
        <v/>
      </c>
      <c r="FO24" s="9" t="str">
        <f t="shared" si="58"/>
        <v/>
      </c>
      <c r="FP24" s="9" t="str">
        <f t="shared" si="59"/>
        <v/>
      </c>
      <c r="FQ24" s="9" t="str">
        <f t="shared" si="60"/>
        <v/>
      </c>
      <c r="FR24" s="9" t="str">
        <f t="shared" si="61"/>
        <v/>
      </c>
      <c r="FS24" s="9" t="str">
        <f t="shared" si="62"/>
        <v/>
      </c>
      <c r="FT24" s="9" t="str">
        <f t="shared" si="63"/>
        <v>"myrWHI",</v>
      </c>
      <c r="FU24" s="9" t="str">
        <f t="shared" si="64"/>
        <v/>
      </c>
      <c r="FV24" s="9" t="str">
        <f t="shared" si="65"/>
        <v/>
      </c>
      <c r="FW24" s="9" t="str">
        <f t="shared" si="66"/>
        <v/>
      </c>
      <c r="FX24" s="9" t="str">
        <f t="shared" si="117"/>
        <v/>
      </c>
      <c r="FY24" s="9" t="str">
        <f t="shared" si="68"/>
        <v/>
      </c>
      <c r="FZ24" s="9" t="str">
        <f t="shared" si="69"/>
        <v/>
      </c>
      <c r="GA24" s="9" t="str">
        <f t="shared" si="70"/>
        <v/>
      </c>
      <c r="GB24" s="9" t="str">
        <f t="shared" si="71"/>
        <v/>
      </c>
      <c r="GC24" s="9" t="str">
        <f t="shared" si="118"/>
        <v/>
      </c>
      <c r="GD24" s="9" t="str">
        <f t="shared" si="119"/>
        <v/>
      </c>
      <c r="GE24" s="9" t="str">
        <f t="shared" si="74"/>
        <v/>
      </c>
      <c r="GF24" s="9" t="str">
        <f>IFERROR(IF(SEARCH("Historical",AU24)&gt;0,CHAR(34)&amp;"histor"&amp;CHAR(34)&amp;",",""),"")</f>
        <v/>
      </c>
      <c r="GG24" s="9" t="str">
        <f t="shared" si="75"/>
        <v/>
      </c>
      <c r="GH24" s="9" t="str">
        <f t="shared" si="76"/>
        <v/>
      </c>
      <c r="GI24" s="9" t="str">
        <f t="shared" si="77"/>
        <v/>
      </c>
      <c r="GJ24" s="9" t="str">
        <f t="shared" si="78"/>
        <v/>
      </c>
      <c r="GK24" s="9" t="str">
        <f t="shared" si="79"/>
        <v>"HasSta",</v>
      </c>
      <c r="GL24" s="9" t="str">
        <f t="shared" si="110"/>
        <v/>
      </c>
      <c r="GM24" s="9" t="str">
        <f t="shared" si="110"/>
        <v/>
      </c>
      <c r="GN24" s="9" t="str">
        <f t="shared" si="110"/>
        <v>"3+Star",</v>
      </c>
      <c r="GP24" s="9" t="str">
        <f t="shared" si="80"/>
        <v>""</v>
      </c>
      <c r="GS24" s="9" t="str">
        <f t="shared" si="81"/>
        <v>["5+Colo","words2","exact2","lets10","startN","with_w","with_z","year19","largec","NoBand","Crosse","Canton","sta","NO_GRE","myrWHI","HasSta","3+Star"]</v>
      </c>
      <c r="GT24" s="9" t="str">
        <f t="shared" si="111"/>
        <v>"cl_BLA",</v>
      </c>
      <c r="GU24" s="9" t="str">
        <f t="shared" si="111"/>
        <v>"cl_BLU",</v>
      </c>
      <c r="GV24" s="9" t="str">
        <f t="shared" si="111"/>
        <v/>
      </c>
      <c r="GW24" s="9" t="str">
        <f t="shared" si="111"/>
        <v>"cl_RED",</v>
      </c>
      <c r="GX24" s="9" t="str">
        <f t="shared" si="111"/>
        <v>"cl_YEL",</v>
      </c>
      <c r="GY24" s="9" t="str">
        <f t="shared" si="111"/>
        <v/>
      </c>
      <c r="GZ24" s="9" t="str">
        <f t="shared" si="111"/>
        <v/>
      </c>
      <c r="HA24" s="9" t="str">
        <f t="shared" si="111"/>
        <v/>
      </c>
      <c r="HB24" s="9" t="str">
        <f t="shared" si="111"/>
        <v>"cl_WHI",</v>
      </c>
      <c r="HC24" s="9" t="str">
        <f t="shared" si="82"/>
        <v>["cl_BLA","cl_BLU","cl_RED","cl_YEL","cl_WHI"]</v>
      </c>
      <c r="HE24" s="33"/>
      <c r="HF24" s="34" t="str">
        <f t="shared" si="83"/>
        <v>{couname:"New Zealand",year:"1902 ",region:"rgn_Oceania",Colors:["cl_BLA","cl_BLU","cl_RED","cl_YEL","cl_WHI"],Items:["5+Colo","words2","exact2","lets10","startN","with_w","with_z","year19","largec","NoBand","Crosse","Canton","sta","NO_GRE","myrWHI","HasSta","3+Star"],Flag:"https://i.ibb.co/Y8G5GLw/New-Zealand-Flag.png",HDFlag:"https://upload.wikimedia.org/wikipedia/commons/thumb/3/3e/Flag_of_New_Zealand.svg/2560px-Flag_of_New_Zealand.svg.png",type:"", describe: "\nThe blue of the background is reminiscent of the blue sea and sky surrounding , and the stars of the Southern Cross signify the place in the South Pacific Ocean.", isnew:".", links: "https://en.wikipedia.org/wiki/Flag_of_New_Zealand"},</v>
      </c>
      <c r="HG24" s="35" t="str">
        <f t="shared" si="84"/>
        <v>{couname:"New Zealand",year:"1902 ",region:"rgn_Oceania",Colors:["cl_BLA","cl_BLU","cl_RED","cl_YEL","cl_WHI"],Items:["5+Colo","words2","exact2","lets10","startN","with_w","with_z","year19","largec","NoBand","Crosse","Canton","sta","NO_GRE","myrWHI","HasSta","3+Star"],Flag:"https://i.ibb.co/Y8G5GLw/New-Zealand-Flag.png",HDFlag:"https://upload.wikimedia.org/wikipedia/commons/thumb/3/3e/Flag_of_New_Zealand.svg/2560px-Flag_of_New_Zealand.svg.png",type:"", describe: "\nThe blue of the background is reminiscent of the blue sea and sky surrounding , and the stars of the Southern Cross signify the place in the South Pacific Ocean.", links: "https://en.wikipedia.org/wiki/Flag_of_New_Zealand"},</v>
      </c>
      <c r="HH24" s="9" t="str">
        <f t="shared" si="85"/>
        <v>"\nThe blue of the background is reminiscent of the blue sea and sky surrounding , and the stars of the Southern Cross signify the place in the South Pacific Ocean."</v>
      </c>
      <c r="HI24" s="9" t="str">
        <f t="shared" si="86"/>
        <v>"\nThe blue of the background is reminiscent of the blue sea and sky surrounding , and the stars of the Southern Cross signify the place in the South Pacific Ocean."</v>
      </c>
      <c r="HJ24" s="9" t="str">
        <f t="shared" si="87"/>
        <v>"1902 "</v>
      </c>
      <c r="HL24" s="9" t="str">
        <f t="shared" si="88"/>
        <v>"https://en.wikipedia.org/wiki/Flag_of_New_Zealand"</v>
      </c>
      <c r="HM24" s="34" t="str">
        <f t="shared" si="89"/>
        <v>{"couname":"New Zealand","year":"1902 ","region":"rgn_Oceania","Colors":["cl_BLA","cl_BLU","cl_RED","cl_YEL","cl_WHI"],"Items":["5+Colo","words2","exact2","lets10","startN","with_w","with_z","year19","largec","NoBand","Crosse","Canton","sta","NO_GRE","myrWHI","HasSta","3+Star"],"Flag":"https://i.ibb.co/Y8G5GLw/New-Zealand-Flag.png","HDFlag":"https://upload.wikimedia.org/wikipedia/commons/thumb/3/3e/Flag_of_New_Zealand.svg/2560px-Flag_of_New_Zealand.svg.png","type":"", "describe": "\nThe blue of the background is reminiscent of the blue sea and sky surrounding , and the stars of the Southern Cross signify the place in the South Pacific Ocean.", "isnew": ".", "links": "https://en.wikipedia.org/wiki/Flag_of_New_Zealand"},</v>
      </c>
      <c r="HN24" s="36" t="str">
        <f t="shared" si="90"/>
        <v>{"couname":"New Zealand","year":"1902 ","region":"rgn_Oceania","Colors":["cl_BLA","cl_BLU","cl_RED","cl_YEL","cl_WHI"],"Items":["5+Colo","words2","exact2","lets10","startN","with_w","with_z","year19","largec","NoBand","Crosse","Canton","sta","NO_GRE","myrWHI","HasSta","3+Star"],"Flag":"https://i.ibb.co/Y8G5GLw/New-Zealand-Flag.png","HDFlag":"https://upload.wikimedia.org/wikipedia/commons/thumb/3/3e/Flag_of_New_Zealand.svg/2560px-Flag_of_New_Zealand.svg.png","type":"", "describe": "\nThe blue of the background is reminiscent of the blue sea and sky surrounding , and the stars of the Southern Cross signify the place in the South Pacific Ocean.", "isnew": ".", "links": "https://en.wikipedia.org/wiki/Flag_of_New_Zealand"},</v>
      </c>
      <c r="HO24" s="37">
        <v>45576</v>
      </c>
      <c r="HP24" s="9" t="str" cm="1">
        <f t="array" ref="HP24">IF(_xlfn.TEXTJOIN(", ", TRUE, IF(ISNUMBER(SEARCH("BLA", BL24:BT24)), COLUMN(BL24:BT24) - COLUMN(BL24) + 1, ""))&lt;&gt;"","BLA","")</f>
        <v>BLA</v>
      </c>
      <c r="HQ24" s="9" t="str" cm="1">
        <f t="array" ref="HQ24">IF(_xlfn.TEXTJOIN(", ", TRUE, IF(ISNUMBER(SEARCH("BLU", BL24:BT24)), COLUMN(BL24:BT24) - COLUMN(BL24) + 1, ""))&lt;&gt;"","BLU","")</f>
        <v>BLU</v>
      </c>
      <c r="HR24" s="9" t="str" cm="1">
        <f t="array" ref="HR24">IF(_xlfn.TEXTJOIN(", ", TRUE, IF(ISNUMBER(SEARCH("GRE", BL24:BT24)), COLUMN(BL24:BT24) - COLUMN(BL24) + 1, ""))&lt;&gt;"","GRE","")</f>
        <v/>
      </c>
      <c r="HS24" s="9" t="str" cm="1">
        <f t="array" ref="HS24">IF(_xlfn.TEXTJOIN(", ", TRUE, IF(ISNUMBER(SEARCH("RED", BL24:BT24)), COLUMN(BL24:BT24) - COLUMN(BL24) + 1, ""))&lt;&gt;"","RED","")</f>
        <v>RED</v>
      </c>
      <c r="HT24" s="9" t="str" cm="1">
        <f t="array" ref="HT24">IF(_xlfn.TEXTJOIN(", ", TRUE, IF(ISNUMBER(SEARCH("YEL", BL24:BT24)), COLUMN(BL24:BT24) - COLUMN(BL24) + 1, ""))&lt;&gt;"","YEL","")</f>
        <v>YEL</v>
      </c>
      <c r="HU24" s="9" t="str" cm="1">
        <f t="array" ref="HU24">IF(_xlfn.TEXTJOIN(", ", TRUE, IF(ISNUMBER(SEARCH("ORA", BL24:BT24)), COLUMN(BL24:BT24) - COLUMN(BL24) + 1, ""))&lt;&gt;"","ORA","")</f>
        <v/>
      </c>
      <c r="HV24" s="9" t="str" cm="1">
        <f t="array" ref="HV24">IF(_xlfn.TEXTJOIN(", ", TRUE, IF(ISNUMBER(SEARCH("BRO", BL24:BT24)), COLUMN(BL24:BT24) - COLUMN(BL24) + 1, ""))&lt;&gt;"","BRO","")</f>
        <v/>
      </c>
      <c r="HW24" s="9" t="str" cm="1">
        <f t="array" ref="HW24">IF(_xlfn.TEXTJOIN(", ", TRUE, IF(ISNUMBER(SEARCH("PUR", BL24:BT24)), COLUMN(BL24:BT24) - COLUMN(BL24) + 1, ""))&lt;&gt;"","PUR","")</f>
        <v/>
      </c>
      <c r="HX24" s="9" t="str" cm="1">
        <f t="array" ref="HX24">IF(_xlfn.TEXTJOIN(", ", TRUE, IF(ISNUMBER(SEARCH("WHI", BL24:BT24)), COLUMN(BL24:BT24) - COLUMN(BL24) + 1, ""))&lt;&gt;"","WHI","")</f>
        <v>WHI</v>
      </c>
      <c r="HY24" s="38"/>
      <c r="HZ24" s="38"/>
      <c r="IA24" s="28" t="s">
        <v>3</v>
      </c>
      <c r="IB24" s="28"/>
      <c r="IC24" s="39"/>
      <c r="ID24" s="39"/>
      <c r="IE24" s="39"/>
      <c r="IF24" s="39"/>
      <c r="IG24" s="39"/>
      <c r="IH24" s="39"/>
      <c r="II24" s="39"/>
      <c r="IJ24" s="39"/>
      <c r="IK24" s="39"/>
      <c r="IL24" s="9">
        <f t="shared" si="120"/>
        <v>0</v>
      </c>
      <c r="IM24" s="6">
        <f t="shared" si="92"/>
        <v>-5</v>
      </c>
      <c r="IN24" s="40" t="str">
        <f t="shared" si="93"/>
        <v>http://mkweb.bcgsc.ca/color-summarizer/?url=https://i.ibb.co/Y8G5GLw/New-Zealand-Flag.png&amp;precision=low&amp;num_clusters=5&amp;text=1</v>
      </c>
      <c r="IO24" s="9" t="str">
        <f t="shared" si="94"/>
        <v>"black"</v>
      </c>
      <c r="IP24" s="9" t="str">
        <f t="shared" si="95"/>
        <v>"blue"</v>
      </c>
      <c r="IQ24" s="9" t="str">
        <f t="shared" si="96"/>
        <v/>
      </c>
      <c r="IR24" s="9" t="str">
        <f t="shared" si="97"/>
        <v>"red"</v>
      </c>
      <c r="IS24" s="9" t="str">
        <f t="shared" si="98"/>
        <v>"yellow"</v>
      </c>
      <c r="IT24" s="9" t="str">
        <f t="shared" si="99"/>
        <v/>
      </c>
      <c r="IU24" s="9" t="str">
        <f t="shared" si="100"/>
        <v/>
      </c>
      <c r="IV24" s="9" t="str">
        <f t="shared" si="101"/>
        <v/>
      </c>
      <c r="IW24" s="9" t="str">
        <f t="shared" si="102"/>
        <v>"white"</v>
      </c>
      <c r="IX24" s="9" t="str">
        <f t="shared" si="103"/>
        <v>{"url":"http://mkweb.bcgsc.ca/color-summarizer/?url=https://i.ibb.co/Y8G5GLw/New-Zealand-Flag.png&amp;precision=low&amp;num_clusters=5&amp;text=1","name":"New Zealand"},</v>
      </c>
      <c r="IY24" s="9">
        <v>947</v>
      </c>
    </row>
    <row r="25" spans="1:259" s="9" customFormat="1" ht="38.4" customHeight="1" thickBot="1" x14ac:dyDescent="0.35">
      <c r="A25" s="78" t="s">
        <v>545</v>
      </c>
      <c r="B25" s="1" t="e" vm="24">
        <v>#VALUE!</v>
      </c>
      <c r="C25" s="2">
        <v>1</v>
      </c>
      <c r="D25" s="3" t="s">
        <v>546</v>
      </c>
      <c r="E25" s="4" t="s">
        <v>547</v>
      </c>
      <c r="F25" s="5" t="s">
        <v>0</v>
      </c>
      <c r="G25" s="6">
        <f>COUNTIF($A$1:$A$8250,A25)</f>
        <v>1</v>
      </c>
      <c r="H25" s="7"/>
      <c r="I25" s="8" t="s">
        <v>548</v>
      </c>
      <c r="J25" s="9" t="str">
        <f>""</f>
        <v/>
      </c>
      <c r="K25" s="10">
        <v>1620</v>
      </c>
      <c r="L25" s="11">
        <v>10000</v>
      </c>
      <c r="M25" s="11" t="s">
        <v>549</v>
      </c>
      <c r="N25" s="12" t="s">
        <v>169</v>
      </c>
      <c r="O25" s="13" t="s">
        <v>550</v>
      </c>
      <c r="P25" s="14" t="s">
        <v>551</v>
      </c>
      <c r="Q25" s="15">
        <v>1</v>
      </c>
      <c r="R25" s="16" t="s">
        <v>169</v>
      </c>
      <c r="S25" s="17">
        <v>0</v>
      </c>
      <c r="T25" s="18" t="s">
        <v>2</v>
      </c>
      <c r="U25" s="19" t="s">
        <v>3</v>
      </c>
      <c r="V25" s="19" t="s">
        <v>2</v>
      </c>
      <c r="W25" s="19" t="s">
        <v>2</v>
      </c>
      <c r="X25" s="19" t="s">
        <v>3</v>
      </c>
      <c r="Y25" s="19" t="s">
        <v>2</v>
      </c>
      <c r="Z25" s="19" t="s">
        <v>2</v>
      </c>
      <c r="AA25" s="19" t="s">
        <v>2</v>
      </c>
      <c r="AB25" s="19" t="s">
        <v>2</v>
      </c>
      <c r="AC25" s="19" t="s">
        <v>2</v>
      </c>
      <c r="AD25" s="19" t="s">
        <v>2</v>
      </c>
      <c r="AE25" s="19" t="s">
        <v>2</v>
      </c>
      <c r="AF25" s="20" t="s">
        <v>2</v>
      </c>
      <c r="AG25" s="20" t="s">
        <v>2</v>
      </c>
      <c r="AH25" s="20" t="s">
        <v>2</v>
      </c>
      <c r="AI25" s="20" t="s">
        <v>3</v>
      </c>
      <c r="AJ25" s="20" t="s">
        <v>2</v>
      </c>
      <c r="AK25" s="20" t="s">
        <v>2</v>
      </c>
      <c r="AL25" s="20" t="s">
        <v>2</v>
      </c>
      <c r="AM25" s="20" t="s">
        <v>2</v>
      </c>
      <c r="AN25" s="20" t="s">
        <v>2</v>
      </c>
      <c r="AO25" s="20" t="s">
        <v>2</v>
      </c>
      <c r="AP25" s="20" t="s">
        <v>2</v>
      </c>
      <c r="AQ25" s="20" t="s">
        <v>2</v>
      </c>
      <c r="AR25" s="20" t="s">
        <v>2</v>
      </c>
      <c r="AS25" s="20" t="s">
        <v>2</v>
      </c>
      <c r="AT25" s="21">
        <v>5</v>
      </c>
      <c r="AU25" s="20"/>
      <c r="AV25" s="20" t="str">
        <f>IF(LEFT(A25,1)="[",LEFT(A25,5)&amp;AU25&amp;A25,"")</f>
        <v/>
      </c>
      <c r="AW25" s="20" t="str">
        <f>C25&amp;H25&amp;A25</f>
        <v>1Niue</v>
      </c>
      <c r="AX25" s="22" t="str">
        <f>_xlfn.TEXTJOIN(";",TRUE,AU25:AW25)</f>
        <v>1Niue</v>
      </c>
      <c r="AY25" s="22" t="s">
        <v>3</v>
      </c>
      <c r="AZ25" s="23" t="s">
        <v>6</v>
      </c>
      <c r="BA25" s="23"/>
      <c r="BB25" s="23"/>
      <c r="BC25" s="24"/>
      <c r="BD25" s="25" t="s">
        <v>10</v>
      </c>
      <c r="BE25" s="8"/>
      <c r="BF25" s="25"/>
      <c r="BG25" s="25"/>
      <c r="BH25" s="25"/>
      <c r="BI25" s="25"/>
      <c r="BJ25" s="25"/>
      <c r="BK25" s="8"/>
      <c r="BL25" s="25" t="s">
        <v>10</v>
      </c>
      <c r="BM25" s="25" t="s">
        <v>6</v>
      </c>
      <c r="BN25" s="25" t="s">
        <v>13</v>
      </c>
      <c r="BO25" s="25"/>
      <c r="BP25" s="25"/>
      <c r="BQ25" s="25"/>
      <c r="BR25" s="25"/>
      <c r="BS25" s="25"/>
      <c r="BT25" s="25"/>
      <c r="BU25" s="26"/>
      <c r="BV25" s="27" t="s">
        <v>184</v>
      </c>
      <c r="BW25" s="27">
        <v>0</v>
      </c>
      <c r="BX25" s="8"/>
      <c r="CB25" s="28" t="s">
        <v>319</v>
      </c>
      <c r="CC25" s="28"/>
      <c r="CD25" s="29">
        <v>0</v>
      </c>
      <c r="CE25" s="29">
        <v>0</v>
      </c>
      <c r="CF25" s="29" t="e">
        <v>#REF!</v>
      </c>
      <c r="CG25" s="30" cm="1">
        <f t="array" ref="CG25">SUMPRODUCT(--(LEN(TRIM(BL25:BT25))&gt;0))</f>
        <v>3</v>
      </c>
      <c r="CH25" s="20" t="str">
        <f>IF(CG25=2,"y","n")</f>
        <v>n</v>
      </c>
      <c r="CI25" s="20" t="str">
        <f>IF(CG25=3,"y","n")</f>
        <v>y</v>
      </c>
      <c r="CJ25" s="20" t="str">
        <f>IF(CG25=4,"y","n")</f>
        <v>n</v>
      </c>
      <c r="CK25" s="20" t="str">
        <f>IF(CG25&gt;4,"y","n")</f>
        <v>n</v>
      </c>
      <c r="CL25" s="20" t="str">
        <f>IF(S25=0,"y","n")</f>
        <v>y</v>
      </c>
      <c r="CM25" s="20" t="str">
        <f>IF(S25=2,"y","n")</f>
        <v>n</v>
      </c>
      <c r="CN25" s="20" t="str">
        <f>IF(S25=3,"y","n")</f>
        <v>n</v>
      </c>
      <c r="CO25" s="20" t="str">
        <f>IF(S25&gt;=4,"y","n")</f>
        <v>n</v>
      </c>
      <c r="CP25" s="20" t="str">
        <f>IF(AT25=0,"y","n")</f>
        <v>n</v>
      </c>
      <c r="CQ25" s="20" t="str">
        <f>IF(AT25=1,"y","n")</f>
        <v>n</v>
      </c>
      <c r="CR25" s="20" t="str">
        <f>IF(AT25=2,"y","n")</f>
        <v>n</v>
      </c>
      <c r="CS25" s="20" t="str">
        <f>IF(AT25&gt;=3,"y","n")</f>
        <v>y</v>
      </c>
      <c r="CT25" s="31" t="str">
        <f>CHAR(34)&amp;A25&amp;CHAR(34)</f>
        <v>"Niue"</v>
      </c>
      <c r="CU25" s="32" t="str">
        <f>CHAR(34)&amp;"rgn_"&amp;R25&amp;CHAR(34)</f>
        <v>"rgn_Oceania"</v>
      </c>
      <c r="CV25" s="9" t="str">
        <f>CHAR(34)&amp;D25&amp;CHAR(34)</f>
        <v>"https://upload.wikimedia.org/wikipedia/commons/thumb/0/01/Flag_of_Niue.svg/300px-Flag_of_Niue.svg.png"</v>
      </c>
      <c r="CW25" s="9" t="str">
        <f t="shared" si="106"/>
        <v/>
      </c>
      <c r="CX25" s="9" t="str">
        <f t="shared" si="106"/>
        <v>"3Color",</v>
      </c>
      <c r="CY25" s="9" t="str">
        <f t="shared" si="106"/>
        <v/>
      </c>
      <c r="CZ25" s="9" t="str">
        <f t="shared" si="106"/>
        <v/>
      </c>
      <c r="DA25" s="9" t="str">
        <f>IF(Q25&gt;1,CHAR(34)&amp;"words2"&amp;CHAR(34)&amp;",","")</f>
        <v/>
      </c>
      <c r="DB25" s="9" t="str">
        <f>IF(Q25&gt;2,CHAR(34)&amp;"words3"&amp;CHAR(34)&amp;",","")</f>
        <v/>
      </c>
      <c r="DC25" s="9" t="str">
        <f>IF(Q25=2,CHAR(34)&amp;"exact2"&amp;CHAR(34)&amp;",","")</f>
        <v/>
      </c>
      <c r="DD25" s="9" t="str">
        <f>IF(LEN(CHAR(34)&amp;"lets"&amp;LEN(SUBSTITUTE(SUBSTITUTE(IFERROR(TRIM(SUBSTITUTE(SUBSTITUTE(SUBSTITUTE(IFERROR(TRIM(SUBSTITUTE(A25,MID(A25,FIND("(",A25),FIND(")",A25)-FIND("(",A25)+1),"")),A25),"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",""),"-",""))&amp;CHAR(34)&amp;",")=9,CHAR(34)&amp;"lets"&amp;LEN(SUBSTITUTE(SUBSTITUTE(IFERROR(TRIM(SUBSTITUTE(SUBSTITUTE(SUBSTITUTE(IFERROR(TRIM(SUBSTITUTE(A25,MID(A25,FIND("(",A25),FIND(")",A25)-FIND("(",A25)+1),"")),A25),"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",""),"-",""))&amp;CHAR(34)&amp;",",CHAR(34)&amp;"lets0"&amp;LEN(SUBSTITUTE(SUBSTITUTE(IFERROR(TRIM(SUBSTITUTE(SUBSTITUTE(SUBSTITUTE(IFERROR(TRIM(SUBSTITUTE(A25,MID(A25,FIND("(",A25),FIND(")",A25)-FIND("(",A25)+1),"")),A25),"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f>
        <v>"lets04",</v>
      </c>
      <c r="DE25" s="9" t="str">
        <f>IFERROR(CHAR(34)&amp;"start"&amp;LEFT(TRIM(SUBSTITUTE(SUBSTITUTE(TRIM(SUBSTITUTE(SUBSTITUTE(A25, MID(A25, FIND("[", A25), FIND("]", A25) - FIND("[", A25) + 1), ""), "  ", " ")), MID(TRIM(SUBSTITUTE(SUBSTITUTE(A25, MID(A25, FIND("[", A25), FIND("]", A25) - FIND("[", A25) + 1), ""), "  ", " ")), FIND("[", TRIM(SUBSTITUTE(SUBSTITUTE(A25, MID(A25, FIND("[", A25), FIND("]", A25) - FIND("[", A25) + 1), ""), "  ", " "))), FIND("]", TRIM(SUBSTITUTE(SUBSTITUTE(A25, MID(A25, FIND("[", A25), FIND("]", A25) - FIND("[", A25) + 1), ""), "  ", " "))) - FIND("[", TRIM(SUBSTITUTE(SUBSTITUTE(A25, MID(A25, FIND("[", A25), FIND("]", A25) - FIND("[", A25) + 1), ""), "  ", " "))) + 1), ""), "  ", " ")),1)&amp;CHAR(34)&amp;",",CHAR(34)&amp;"start"&amp;IFERROR(LEFT(SUBSTITUTE(A25,"["&amp;MID(A25,FIND("[",A25)+1,FIND("]",A25)-FIND("[",A25)-1)&amp;"] ",""),1),LEFT(A25,1))&amp;CHAR(34)&amp;",")</f>
        <v>"startN",</v>
      </c>
      <c r="DF25" s="9" t="str">
        <f>IFERROR(IF(SEARCH("tan",A25)&gt;0,CHAR(34)&amp;"withtn"&amp;CHAR(34)&amp;",",""),"")</f>
        <v/>
      </c>
      <c r="DG25" s="9" t="str">
        <f>IFERROR(IF(SEARCH("q",A25)&gt;0,CHAR(34)&amp;"with_q"&amp;CHAR(34)&amp;",",""),"")</f>
        <v/>
      </c>
      <c r="DH25" s="9" t="str">
        <f>IFERROR(IF(SEARCH("v",A25)&gt;0,CHAR(34)&amp;"with_v"&amp;CHAR(34)&amp;",",""),"")</f>
        <v/>
      </c>
      <c r="DI25" s="9" t="str">
        <f>IFERROR(IF(SEARCH("w",A25)&gt;0,CHAR(34)&amp;"with_w"&amp;CHAR(34)&amp;",",""),"")</f>
        <v/>
      </c>
      <c r="DJ25" s="9" t="str">
        <f>IFERROR(IF(SEARCH("y",A25)&gt;0,CHAR(34)&amp;"with_y"&amp;CHAR(34)&amp;",",""),"")</f>
        <v/>
      </c>
      <c r="DK25" s="9" t="str">
        <f>IFERROR(IF(SEARCH("z",A25)&gt;0,CHAR(34)&amp;"with_z"&amp;CHAR(34)&amp;",",""),"")</f>
        <v/>
      </c>
      <c r="DL25" s="9" t="str">
        <f>IF(CG25=2, CHAR(34) &amp; _xlfn.TEXTJOIN("", TRUE, _xlfn._xlws.SORT(HP25:HX25)) &amp; CHAR(34) &amp; ",", "")</f>
        <v/>
      </c>
      <c r="DM25" s="9" t="str" cm="1">
        <f t="array" ref="DM25">IF(CG25=3,CHAR(34) &amp; _xlfn.TEXTJOIN("", TRUE, RIGHT(HP25:HX25, 2)) &amp; CHAR(34) &amp; ",", "")</f>
        <v>"REELRO",</v>
      </c>
      <c r="DN25" s="9" t="str">
        <f>IF(AND(ISNUMBER(SEARCH("18", O25)), ISERROR(SEARCH("1918", O25)), ISERROR(SEARCH("2018", O25))), CHAR(34) &amp; "year18" &amp; CHAR(34) &amp; ",", "")</f>
        <v/>
      </c>
      <c r="DO25" s="9" t="str">
        <f>IF(AND(ISNUMBER(SEARCH("19", O25)), ISERROR(SEARCH("1819", O25)),  ISERROR(SEARCH("1219", O25)),ISERROR(SEARCH("1119", O25)),ISERROR(SEARCH("1190", O25)),ISERROR(SEARCH("2019", O25))), CHAR(34) &amp; "year19" &amp; CHAR(34) &amp; ",", "")</f>
        <v>"year19",</v>
      </c>
      <c r="DP25" s="28" t="str">
        <f>IF(AND(ISNUMBER(SEARCH("20", O25)), ISERROR(SEARCH("1920", O25))), CHAR(34)&amp;"year00"&amp;CHAR(34)&amp;",", "")</f>
        <v/>
      </c>
      <c r="DQ25" s="28" t="str">
        <f>IF(CC25="y",CHAR(34)&amp;"soviet"&amp;CHAR(34)&amp;",","")</f>
        <v/>
      </c>
      <c r="DR25" s="28" t="str">
        <f>IF(BY25="y",CHAR(34)&amp;"dgband"&amp;CHAR(34)&amp;",","")</f>
        <v/>
      </c>
      <c r="DS25" s="28" t="str">
        <f>IF(W25="y",IF(AND(V25="n",BY25&lt;&gt;"y"),CHAR(34)&amp;"allver"&amp;CHAR(34)&amp;",",""),"")</f>
        <v/>
      </c>
      <c r="DT25" s="28" t="str">
        <f>IF(V25="y",IF(AND(W25="n",BY25&lt;&gt;"y"),CHAR(34)&amp;"allhor"&amp;CHAR(34)&amp;",",""),"")</f>
        <v/>
      </c>
      <c r="DU25" s="28" t="str">
        <f>IF(BY25="y",IF(AND(W25="n",V25="n"),CHAR(34)&amp;"alldia"&amp;CHAR(34)&amp;",",""),"")</f>
        <v/>
      </c>
      <c r="DV25" s="9" t="str">
        <f>IF(IA25&lt;&gt;"",(IF(IA25="y",CHAR(34)&amp;"largec"&amp;CHAR(34)&amp;",",CHAR(34)&amp;"smallc"&amp;CHAR(34)&amp;",")),"")</f>
        <v/>
      </c>
      <c r="DW25" s="9" t="str">
        <f t="shared" si="107"/>
        <v>"NoBand",</v>
      </c>
      <c r="DX25" s="9" t="str">
        <f t="shared" si="107"/>
        <v/>
      </c>
      <c r="DY25" s="9" t="str">
        <f t="shared" si="107"/>
        <v/>
      </c>
      <c r="DZ25" s="9" t="str">
        <f t="shared" si="107"/>
        <v/>
      </c>
      <c r="EA25" s="9" t="str">
        <f t="shared" si="108"/>
        <v/>
      </c>
      <c r="EB25" s="9" t="str">
        <f t="shared" si="108"/>
        <v>"Crosse",</v>
      </c>
      <c r="EC25" s="9" t="str">
        <f t="shared" si="108"/>
        <v/>
      </c>
      <c r="ED25" s="9" t="str">
        <f t="shared" si="108"/>
        <v/>
      </c>
      <c r="EE25" s="9" t="str">
        <f t="shared" si="108"/>
        <v>"Circle",</v>
      </c>
      <c r="EF25" s="9" t="str">
        <f>IF(AND(Y25&lt;&gt;"n",Y25&lt;&gt;""),CHAR(34)&amp;Y$1&amp;CHAR(34)&amp;",","")</f>
        <v/>
      </c>
      <c r="EG25" s="9" t="str">
        <f t="shared" si="109"/>
        <v/>
      </c>
      <c r="EH25" s="9" t="str">
        <f t="shared" si="109"/>
        <v/>
      </c>
      <c r="EI25" s="9" t="str">
        <f t="shared" si="109"/>
        <v/>
      </c>
      <c r="EJ25" s="9" t="str">
        <f t="shared" si="109"/>
        <v/>
      </c>
      <c r="EK25" s="9" t="str">
        <f t="shared" si="109"/>
        <v/>
      </c>
      <c r="EL25" s="9" t="str">
        <f t="shared" si="109"/>
        <v/>
      </c>
      <c r="EM25" s="9" t="str">
        <f t="shared" si="109"/>
        <v/>
      </c>
      <c r="EN25" s="9" t="str">
        <f t="shared" si="109"/>
        <v/>
      </c>
      <c r="EO25" s="9" t="str">
        <f t="shared" si="109"/>
        <v/>
      </c>
      <c r="EP25" s="9" t="str">
        <f t="shared" si="109"/>
        <v>"Canton",</v>
      </c>
      <c r="EQ25" s="9" t="str">
        <f t="shared" si="109"/>
        <v/>
      </c>
      <c r="ER25" s="9" t="str">
        <f t="shared" si="109"/>
        <v/>
      </c>
      <c r="ES25" s="9" t="str">
        <f t="shared" si="109"/>
        <v/>
      </c>
      <c r="ET25" s="9" t="str">
        <f t="shared" si="109"/>
        <v/>
      </c>
      <c r="EU25" s="9" t="str">
        <f t="shared" si="109"/>
        <v/>
      </c>
      <c r="EV25" s="9" t="str">
        <f t="shared" si="109"/>
        <v/>
      </c>
      <c r="EW25" s="9" t="str">
        <f t="shared" si="105"/>
        <v/>
      </c>
      <c r="EX25" s="9" t="str">
        <f t="shared" si="105"/>
        <v/>
      </c>
      <c r="EY25" s="9" t="str">
        <f t="shared" si="105"/>
        <v/>
      </c>
      <c r="EZ25" s="9" t="str">
        <f t="shared" si="105"/>
        <v/>
      </c>
      <c r="FA25" s="9" t="str">
        <f>IF(AT25&gt;0,CHAR(34)&amp;"sta"&amp;AZ25&amp;CHAR(34)&amp;",","")</f>
        <v>"staYEL",</v>
      </c>
      <c r="FB25" s="9" t="str">
        <f>IF(AND(AT25&gt;0,BA25&lt;&gt;""),CHAR(34)&amp;"sta"&amp;BA25&amp;CHAR(34)&amp;",","")</f>
        <v/>
      </c>
      <c r="FC25" s="9" t="str">
        <f>IF(AND(AT25&gt;0,BB25&lt;&gt;""),CHAR(34)&amp;"sta"&amp;BB25&amp;CHAR(34)&amp;",","")</f>
        <v/>
      </c>
      <c r="FD25" s="9" t="str">
        <f>IF(BV25="n",CHAR(34)&amp;"tcWHYE"&amp;CHAR(34)&amp;",",IF(BV25="y",CHAR(34)&amp;FD$1&amp;CHAR(34)&amp;",",""))</f>
        <v/>
      </c>
      <c r="FE25" s="9" t="str">
        <f>IF(COUNTIF(BL25:BT25,"BLU")=0,CHAR(34)&amp;"NO_BLU"&amp;CHAR(34)&amp;",", "")</f>
        <v>"NO_BLU",</v>
      </c>
      <c r="FF25" s="9" t="str">
        <f>IF(COUNTIF(BL25:BT25,"WHI")=0,CHAR(34)&amp;"NO_WHI"&amp;CHAR(34)&amp;",", "")</f>
        <v>"NO_WHI",</v>
      </c>
      <c r="FG25" s="9" t="str">
        <f>IF(COUNTIF(BL25:BT25,"RED")=0,CHAR(34)&amp;"NO_RED"&amp;CHAR(34)&amp;",", "")</f>
        <v>"NO_RED",</v>
      </c>
      <c r="FH25" s="9" t="str">
        <f>IF(COUNTIF(BL25:BS25,"GRE")=0,CHAR(34)&amp;"NO_GRE"&amp;CHAR(34)&amp;",", "")</f>
        <v/>
      </c>
      <c r="FI25" s="9" t="str">
        <f>IF(COUNTIF(BL25:BT25,"YEL")=0,CHAR(34)&amp;"NO_YEL"&amp;CHAR(34)&amp;",", "")</f>
        <v/>
      </c>
      <c r="FJ25" s="9" t="str">
        <f>IF(COUNTIF(BL25:BT25,"BLA")=0,CHAR(34)&amp;"NO_BLA"&amp;CHAR(34)&amp;",", "")</f>
        <v>"NO_BLA",</v>
      </c>
      <c r="FK25" s="9" t="str">
        <f>IF(AND(FH25&lt;&gt;"",FF25&lt;&gt;""),CHAR(34)&amp;"WHGRNO"&amp;CHAR(34)&amp;",","")</f>
        <v/>
      </c>
      <c r="FL25" s="9" t="str">
        <f>IF(AND(FI25&lt;&gt;"",FF25&lt;&gt;""),CHAR(34)&amp;"WHYENO"&amp;CHAR(34)&amp;",","")</f>
        <v/>
      </c>
      <c r="FM25" s="9" t="str">
        <f>IF(AND(FJ25&lt;&gt;"",FF25&lt;&gt;""),CHAR(34)&amp;"BAWHNO"&amp;CHAR(34)&amp;",","")</f>
        <v>"BAWHNO",</v>
      </c>
      <c r="FN25" s="9" t="str">
        <f>IF(AND(FE25&lt;&gt;"",FF25&lt;&gt;""),CHAR(34)&amp;"BLWHNO"&amp;CHAR(34)&amp;",","")</f>
        <v>"BLWHNO",</v>
      </c>
      <c r="FO25" s="9" t="str">
        <f>IF(AND(FE25&lt;&gt;"",FG25&lt;&gt;""),CHAR(34)&amp;"BLRENO"&amp;CHAR(34)&amp;",","")</f>
        <v>"BLRENO",</v>
      </c>
      <c r="FP25" s="9" t="str">
        <f>IF(AND(FF25&lt;&gt;"",FF25&lt;&gt;""),CHAR(34)&amp;"WHRENO"&amp;CHAR(34)&amp;",","")</f>
        <v>"WHRENO",</v>
      </c>
      <c r="FQ25" s="9" t="str">
        <f>IF(LEN(BF25)=3,CHAR(34)&amp;"001"&amp;BF25&amp;CHAR(34)&amp;",","")</f>
        <v/>
      </c>
      <c r="FR25" s="9" t="str">
        <f>IF(LEN(BG25)=3,CHAR(34)&amp;"002"&amp;BG25&amp;CHAR(34)&amp;",","")</f>
        <v/>
      </c>
      <c r="FS25" s="9" t="str">
        <f>IF(LEN(BH25)=3,CHAR(34)&amp;"003"&amp;BH25&amp;CHAR(34)&amp;",","")</f>
        <v/>
      </c>
      <c r="FT25" s="9" t="str">
        <f>CHAR(34)&amp;"myr"&amp;BD25&amp;CHAR(34)&amp;","</f>
        <v>"myrGRE",</v>
      </c>
      <c r="FU25" s="9" t="str">
        <f>IF(AY25="y",CHAR(34)&amp;"island"&amp;CHAR(34)&amp;",","")</f>
        <v>"island",</v>
      </c>
      <c r="FV25" s="9" t="str">
        <f>IF(BZ25="y",CHAR(34)&amp;"landlo"&amp;CHAR(34)&amp;",","")</f>
        <v/>
      </c>
      <c r="FW25" s="9" t="str">
        <f>IF(CA25="y",CHAR(34)&amp;"eunion"&amp;CHAR(34)&amp;",","")</f>
        <v/>
      </c>
      <c r="FX25" s="9" t="str">
        <f>SUBSTITUTE(IFERROR(SEARCH("[",A25),IFERROR(IF(AND(CA25&lt;&gt;"y",SEARCH("Europe",R25)&gt;0),CHAR(34)&amp;"noeuni"&amp;CHAR(34)&amp;",",""),"")),"1","")</f>
        <v/>
      </c>
      <c r="FY25" s="9" t="str">
        <f>IFERROR(IF(SEARCH("Arabic",CB25)&gt;0,CHAR(34)&amp;"arabic"&amp;CHAR(34)&amp;",",""),"")</f>
        <v/>
      </c>
      <c r="FZ25" s="9" t="str">
        <f>IFERROR(IF(SEARCH("English",CB25)&gt;0,CHAR(34)&amp;"englis"&amp;CHAR(34)&amp;",",""),"")</f>
        <v>"englis",</v>
      </c>
      <c r="GA25" s="9" t="str">
        <f>IFERROR(IF(SEARCH("French",CB25)&gt;0,CHAR(34)&amp;"french"&amp;CHAR(34)&amp;",",""),"")</f>
        <v/>
      </c>
      <c r="GB25" s="9" t="str">
        <f>IFERROR(IF(SEARCH("Spanish",CB25)&gt;0,CHAR(34)&amp;"spanis"&amp;CHAR(34)&amp;",",""),"")</f>
        <v/>
      </c>
      <c r="GC25" s="9" t="str">
        <f>IFERROR(IF(SEARCH("Portuguese",CB25)&gt;0,CHAR(34)&amp;"portug"&amp;CHAR(34)&amp;",",""),"")</f>
        <v/>
      </c>
      <c r="GD25" s="9" t="str">
        <f>IFERROR(IF(SEARCH("German",CB25)&gt;0,CHAR(34)&amp;"german"&amp;CHAR(34)&amp;",",""),"")</f>
        <v/>
      </c>
      <c r="GE25" s="9" t="str">
        <f>IFERROR(IF(SEARCH("Dutch",CB25)&gt;0,CHAR(34)&amp;"dutchs"&amp;CHAR(34)&amp;",",""),"")</f>
        <v/>
      </c>
      <c r="GF25" s="9" t="str">
        <f>IFERROR(IF(SEARCH("Histor",AU25)&gt;0,CHAR(34)&amp;"histor"&amp;CHAR(34)&amp;",",""),"")</f>
        <v/>
      </c>
      <c r="GG25" s="9" t="str">
        <f>IF(BU25="y",CHAR(34)&amp;"unjack"&amp;CHAR(34)&amp;",","")</f>
        <v/>
      </c>
      <c r="GH25" s="9" t="str">
        <f>IF(CD25=1,CHAR(34)&amp;"southc"&amp;CHAR(34)&amp;",","")</f>
        <v/>
      </c>
      <c r="GI25" s="9" t="str">
        <f>IF(CE25=1,CHAR(34)&amp;"hasmap"&amp;CHAR(34)&amp;",","")</f>
        <v/>
      </c>
      <c r="GJ25" s="9" t="str">
        <f>IF(CP25="y",CHAR(34)&amp;CP$1&amp;CHAR(34)&amp;",","")</f>
        <v/>
      </c>
      <c r="GK25" s="9" t="str">
        <f>IF(GJ25="",CHAR(34)&amp;"HasSta"&amp;CHAR(34)&amp;",","")</f>
        <v>"HasSta",</v>
      </c>
      <c r="GL25" s="9" t="str">
        <f t="shared" si="110"/>
        <v/>
      </c>
      <c r="GM25" s="9" t="str">
        <f t="shared" si="110"/>
        <v/>
      </c>
      <c r="GN25" s="9" t="str">
        <f t="shared" si="110"/>
        <v>"3+Star",</v>
      </c>
      <c r="GP25" s="9" t="str">
        <f>CHAR(34)&amp;AU25&amp;CHAR(34)</f>
        <v>""</v>
      </c>
      <c r="GS25" s="9" t="str">
        <f>SUBSTITUTE("["&amp;_xlfn.CONCAT(CW25:GN25)&amp;"]",",]","]")</f>
        <v>["3Color","lets04","startN","REELRO","year19","NoBand","Crosse","Circle","Canton","staYEL","NO_BLU","NO_WHI","NO_RED","NO_BLA","BAWHNO","BLWHNO","BLRENO","WHRENO","myrGRE","island","englis","HasSta","3+Star"]</v>
      </c>
      <c r="GT25" s="9" t="str">
        <f t="shared" si="111"/>
        <v>"cl_GRE",</v>
      </c>
      <c r="GU25" s="9" t="str">
        <f t="shared" si="111"/>
        <v>"cl_YEL",</v>
      </c>
      <c r="GV25" s="9" t="str">
        <f t="shared" si="111"/>
        <v>"cl_BRO",</v>
      </c>
      <c r="GW25" s="9" t="str">
        <f t="shared" si="111"/>
        <v/>
      </c>
      <c r="GX25" s="9" t="str">
        <f t="shared" si="111"/>
        <v/>
      </c>
      <c r="GY25" s="9" t="str">
        <f t="shared" si="111"/>
        <v/>
      </c>
      <c r="GZ25" s="9" t="str">
        <f t="shared" si="111"/>
        <v/>
      </c>
      <c r="HA25" s="9" t="str">
        <f t="shared" si="111"/>
        <v/>
      </c>
      <c r="HB25" s="9" t="str">
        <f t="shared" si="111"/>
        <v/>
      </c>
      <c r="HC25" s="9" t="str">
        <f>SUBSTITUTE("["&amp;_xlfn.CONCAT(GT25:HB25)&amp;"]",",]","]")</f>
        <v>["cl_GRE","cl_YEL","cl_BRO"]</v>
      </c>
      <c r="HE25" s="33"/>
      <c r="HF25" s="34" t="str">
        <f>"{couname:"&amp;CT25&amp;(IF(HK25&lt;&gt;"",",subtype:"&amp;CHAR(34)&amp;HK25&amp;CHAR(34),""))&amp;",year:"&amp;HJ25&amp;",region:"&amp;CU25&amp;",Colors:"&amp;HC25&amp;",Items:"&amp;GS25&amp;",Flag:"&amp;CV25&amp;",HDFlag:"&amp;CHAR(34)&amp;E25&amp;CHAR(34)&amp;",type:"&amp;GP25&amp;", describe: "&amp;HH25&amp;", isnew:"&amp;CHAR(34)&amp;F25&amp;CHAR(34)&amp;", links: "&amp;HL25&amp;"},"</f>
        <v>{couname:"Niue",year:"1975 ",region:"rgn_Oceania",Colors:["cl_GRE","cl_YEL","cl_BRO"],Items:["3Color","lets04","startN","REELRO","year19","NoBand","Crosse","Circle","Canton","staYEL","NO_BLU","NO_WHI","NO_RED","NO_BLA","BAWHNO","BLWHNO","BLRENO","WHRENO","myrGRE","island","englis","HasSta","3+Star"],Flag:"https://upload.wikimedia.org/wikipedia/commons/thumb/0/01/Flag_of_Niue.svg/300px-Flag_of_Niue.svg.png",HDFlag:"https://upload.wikimedia.org/wikipedia/commons/thumb/0/01/Flag_of_Niue.svg/2560px-Flag_of_Niue.svg.png",type:"", describe: "\nThe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 isnew:".", links: "https://en.wikipedia.org/wiki/Flag_of_Niue"},</v>
      </c>
      <c r="HG25" s="35" t="str">
        <f>"{couname:"&amp;CT25&amp;(IF(HK25&lt;&gt;"",",subtype:"&amp;CHAR(34)&amp;HK25&amp;CHAR(34),""))&amp;",year:"&amp;HJ25&amp;",region:"&amp;CU25&amp;",Colors:"&amp;HC25&amp;",Items:"&amp;GS25&amp;",Flag:"&amp;CV25&amp;",HDFlag:"&amp;CHAR(34)&amp;E25&amp;CHAR(34)&amp;",type:"&amp;GP25&amp;", describe: "&amp;HI25&amp;", links: "&amp;HL25&amp;"},"</f>
        <v>{couname:"Niue",year:"1975 ",region:"rgn_Oceania",Colors:["cl_GRE","cl_YEL","cl_BRO"],Items:["3Color","lets04","startN","REELRO","year19","NoBand","Crosse","Circle","Canton","staYEL","NO_BLU","NO_WHI","NO_RED","NO_BLA","BAWHNO","BLWHNO","BLRENO","WHRENO","myrGRE","island","englis","HasSta","3+Star"],Flag:"https://upload.wikimedia.org/wikipedia/commons/thumb/0/01/Flag_of_Niue.svg/300px-Flag_of_Niue.svg.png",HDFlag:"https://upload.wikimedia.org/wikipedia/commons/thumb/0/01/Flag_of_Niue.svg/2560px-Flag_of_Niue.svg.png",type:"", describe: "\nThe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 links: "https://en.wikipedia.org/wiki/Flag_of_Niue"},</v>
      </c>
      <c r="HH25" s="9" t="str">
        <f>IF(P25&lt;&gt;"",CHAR(34)&amp;"\n"&amp;P25&amp;CHAR(34),CHAR(34)&amp;CHAR(34))</f>
        <v>"\nThe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v>
      </c>
      <c r="HI25" s="9" t="str">
        <f>IF(J25=0,CHAR(34)&amp;CHAR(34),HH25)</f>
        <v>"\nThe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v>
      </c>
      <c r="HJ25" s="9" t="str">
        <f>CHAR(34)&amp;O25&amp;CHAR(34)</f>
        <v>"1975 "</v>
      </c>
      <c r="HL25" s="9" t="str">
        <f>CHAR(34)&amp;I25&amp;CHAR(34)</f>
        <v>"https://en.wikipedia.org/wiki/Flag_of_Niue"</v>
      </c>
      <c r="HM25" s="34"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"&amp;HH25&amp;", "&amp;CHAR(34)&amp;"isnew"&amp;CHAR(34)&amp;": "&amp;CHAR(34)&amp;F25&amp;CHAR(34)&amp;", "&amp;CHAR(34)&amp;"links"&amp;CHAR(34)&amp;": "&amp;HL25&amp;"},"</f>
        <v>{"couname":"Niue","year":"1975 ","region":"rgn_Oceania","Colors":["cl_GRE","cl_YEL","cl_BRO"],"Items":["3Color","lets04","startN","REELRO","year19","NoBand","Crosse","Circle","Canton","staYEL","NO_BLU","NO_WHI","NO_RED","NO_BLA","BAWHNO","BLWHNO","BLRENO","WHRENO","myrGRE","island","englis","HasSta","3+Star"],"Flag":"https://upload.wikimedia.org/wikipedia/commons/thumb/0/01/Flag_of_Niue.svg/300px-Flag_of_Niue.svg.png","HDFlag":"https://upload.wikimedia.org/wikipedia/commons/thumb/0/01/Flag_of_Niue.svg/2560px-Flag_of_Niue.svg.png","type":"", "describe": "\nThe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 "isnew": ".", "links": "https://en.wikipedia.org/wiki/Flag_of_Niue"},</v>
      </c>
      <c r="HN25" s="36"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"&amp;HI25&amp;", "&amp;CHAR(34)&amp;"isnew"&amp;CHAR(34)&amp;": "&amp;CHAR(34)&amp;F25&amp;CHAR(34)&amp;", "&amp;CHAR(34)&amp;"links"&amp;CHAR(34)&amp;": "&amp;HL25&amp;"},"</f>
        <v>{"couname":"Niue","year":"1975 ","region":"rgn_Oceania","Colors":["cl_GRE","cl_YEL","cl_BRO"],"Items":["3Color","lets04","startN","REELRO","year19","NoBand","Crosse","Circle","Canton","staYEL","NO_BLU","NO_WHI","NO_RED","NO_BLA","BAWHNO","BLWHNO","BLRENO","WHRENO","myrGRE","island","englis","HasSta","3+Star"],"Flag":"https://upload.wikimedia.org/wikipedia/commons/thumb/0/01/Flag_of_Niue.svg/300px-Flag_of_Niue.svg.png","HDFlag":"https://upload.wikimedia.org/wikipedia/commons/thumb/0/01/Flag_of_Niue.svg/2560px-Flag_of_Niue.svg.png","type":"", "describe": "\nThe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 "isnew": ".", "links": "https://en.wikipedia.org/wiki/Flag_of_Niue"},</v>
      </c>
      <c r="HO25" s="37"/>
      <c r="HP25" s="9" t="str" cm="1">
        <f t="array" ref="HP25">IF(_xlfn.TEXTJOIN(", ", TRUE, IF(ISNUMBER(SEARCH("BLA", BL25:BT25)), COLUMN(BL25:BT25) - COLUMN(BL25) + 1, ""))&lt;&gt;"","BLA","")</f>
        <v/>
      </c>
      <c r="HQ25" s="9" t="str" cm="1">
        <f t="array" ref="HQ25">IF(_xlfn.TEXTJOIN(", ", TRUE, IF(ISNUMBER(SEARCH("BLU", BL25:BT25)), COLUMN(BL25:BT25) - COLUMN(BL25) + 1, ""))&lt;&gt;"","BLU","")</f>
        <v/>
      </c>
      <c r="HR25" s="9" t="str" cm="1">
        <f t="array" ref="HR25">IF(_xlfn.TEXTJOIN(", ", TRUE, IF(ISNUMBER(SEARCH("GRE", BL25:BT25)), COLUMN(BL25:BT25) - COLUMN(BL25) + 1, ""))&lt;&gt;"","GRE","")</f>
        <v>GRE</v>
      </c>
      <c r="HS25" s="9" t="str" cm="1">
        <f t="array" ref="HS25">IF(_xlfn.TEXTJOIN(", ", TRUE, IF(ISNUMBER(SEARCH("RED", BL25:BT25)), COLUMN(BL25:BT25) - COLUMN(BL25) + 1, ""))&lt;&gt;"","RED","")</f>
        <v/>
      </c>
      <c r="HT25" s="9" t="str" cm="1">
        <f t="array" ref="HT25">IF(_xlfn.TEXTJOIN(", ", TRUE, IF(ISNUMBER(SEARCH("YEL", BL25:BT25)), COLUMN(BL25:BT25) - COLUMN(BL25) + 1, ""))&lt;&gt;"","YEL","")</f>
        <v>YEL</v>
      </c>
      <c r="HU25" s="9" t="str" cm="1">
        <f t="array" ref="HU25">IF(_xlfn.TEXTJOIN(", ", TRUE, IF(ISNUMBER(SEARCH("ORA", BL25:BT25)), COLUMN(BL25:BT25) - COLUMN(BL25) + 1, ""))&lt;&gt;"","ORA","")</f>
        <v/>
      </c>
      <c r="HV25" s="9" t="str" cm="1">
        <f t="array" ref="HV25">IF(_xlfn.TEXTJOIN(", ", TRUE, IF(ISNUMBER(SEARCH("BRO", BL25:BT25)), COLUMN(BL25:BT25) - COLUMN(BL25) + 1, ""))&lt;&gt;"","BRO","")</f>
        <v>BRO</v>
      </c>
      <c r="HW25" s="9" t="str" cm="1">
        <f t="array" ref="HW25">IF(_xlfn.TEXTJOIN(", ", TRUE, IF(ISNUMBER(SEARCH("PUR", BL25:BT25)), COLUMN(BL25:BT25) - COLUMN(BL25) + 1, ""))&lt;&gt;"","PUR","")</f>
        <v/>
      </c>
      <c r="HX25" s="9" t="str" cm="1">
        <f t="array" ref="HX25">IF(_xlfn.TEXTJOIN(", ", TRUE, IF(ISNUMBER(SEARCH("WHI", BL25:BT25)), COLUMN(BL25:BT25) - COLUMN(BL25) + 1, ""))&lt;&gt;"","WHI","")</f>
        <v/>
      </c>
      <c r="HY25" s="38"/>
      <c r="HZ25" s="38"/>
      <c r="IA25" s="28"/>
      <c r="IB25" s="28"/>
      <c r="IC25" s="39"/>
      <c r="ID25" s="39"/>
      <c r="IE25" s="39"/>
      <c r="IF25" s="39"/>
      <c r="IG25" s="39"/>
      <c r="IH25" s="39"/>
      <c r="II25" s="39"/>
      <c r="IJ25" s="39"/>
      <c r="IK25" s="39"/>
      <c r="IL25" s="9">
        <f>SUM(IC25:IK25)</f>
        <v>0</v>
      </c>
      <c r="IM25" s="6">
        <f>COUNTIF(IC25:IK25,"&gt;0")-CG25</f>
        <v>-3</v>
      </c>
      <c r="IN25" s="40" t="str">
        <f>"http://mkweb.bcgsc.ca/color-summarizer/?url="&amp;D25&amp;"&amp;precision=low&amp;num_clusters="&amp;CG25&amp;"&amp;text=1"</f>
        <v>http://mkweb.bcgsc.ca/color-summarizer/?url=https://upload.wikimedia.org/wikipedia/commons/thumb/0/01/Flag_of_Niue.svg/300px-Flag_of_Niue.svg.png&amp;precision=low&amp;num_clusters=3&amp;text=1</v>
      </c>
      <c r="IO25" s="9" t="str">
        <f>IF(HP25&lt;&gt;"",CHAR(34)&amp;"black"&amp;CHAR(34),"")</f>
        <v/>
      </c>
      <c r="IP25" s="9" t="str">
        <f>IF(HQ25&lt;&gt;"",CHAR(34)&amp;"blue"&amp;CHAR(34),"")</f>
        <v/>
      </c>
      <c r="IQ25" s="9" t="str">
        <f>IF(HR25&lt;&gt;"",CHAR(34)&amp;"green"&amp;CHAR(34),"")</f>
        <v>"green"</v>
      </c>
      <c r="IR25" s="9" t="str">
        <f>IF(HS25&lt;&gt;"",CHAR(34)&amp;"red"&amp;CHAR(34),"")</f>
        <v/>
      </c>
      <c r="IS25" s="9" t="str">
        <f>IF(HT25&lt;&gt;"",CHAR(34)&amp;"yellow"&amp;CHAR(34),"")</f>
        <v>"yellow"</v>
      </c>
      <c r="IT25" s="9" t="str">
        <f>IF(HU25&lt;&gt;"",CHAR(34)&amp;"orange"&amp;CHAR(34),"")</f>
        <v/>
      </c>
      <c r="IU25" s="9" t="str">
        <f>IF(HV25&lt;&gt;"",CHAR(34)&amp;"brown"&amp;CHAR(34),"")</f>
        <v>"brown"</v>
      </c>
      <c r="IV25" s="9" t="str">
        <f>IF(HW25&lt;&gt;"",CHAR(34)&amp;"purple"&amp;CHAR(34),"")</f>
        <v/>
      </c>
      <c r="IW25" s="9" t="str">
        <f>IF(HX25&lt;&gt;"",CHAR(34)&amp;"white"&amp;CHAR(34),"")</f>
        <v/>
      </c>
      <c r="IX25" s="9" t="str">
        <f>"{"&amp;CHAR(34)&amp;"url"&amp;CHAR(34)&amp;":"&amp;CHAR(34)&amp;IN25&amp;CHAR(34)&amp;","&amp;CHAR(34)&amp;"name"&amp;CHAR(34)&amp;":"&amp;CHAR(34)&amp;A25&amp;CHAR(34)&amp;"},"</f>
        <v>{"url":"http://mkweb.bcgsc.ca/color-summarizer/?url=https://upload.wikimedia.org/wikipedia/commons/thumb/0/01/Flag_of_Niue.svg/300px-Flag_of_Niue.svg.png&amp;precision=low&amp;num_clusters=3&amp;text=1","name":"Niue"},</v>
      </c>
      <c r="IY25" s="9">
        <v>48</v>
      </c>
    </row>
    <row r="26" spans="1:259" s="9" customFormat="1" ht="38.4" customHeight="1" thickBot="1" x14ac:dyDescent="0.35">
      <c r="A26" s="78" t="s">
        <v>538</v>
      </c>
      <c r="B26" s="1" t="e" vm="25">
        <v>#VALUE!</v>
      </c>
      <c r="C26" s="2">
        <v>1</v>
      </c>
      <c r="D26" s="3" t="s">
        <v>539</v>
      </c>
      <c r="E26" s="4" t="s">
        <v>540</v>
      </c>
      <c r="F26" s="5" t="s">
        <v>0</v>
      </c>
      <c r="G26" s="6">
        <f>COUNTIF($A$1:$A$8302,A26)</f>
        <v>1</v>
      </c>
      <c r="H26" s="7"/>
      <c r="I26" s="8" t="s">
        <v>541</v>
      </c>
      <c r="J26" s="9" t="str">
        <f>""</f>
        <v/>
      </c>
      <c r="K26" s="10">
        <v>2169</v>
      </c>
      <c r="L26" s="11">
        <v>22562</v>
      </c>
      <c r="M26" s="11" t="s">
        <v>542</v>
      </c>
      <c r="N26" s="12" t="s">
        <v>169</v>
      </c>
      <c r="O26" s="13" t="s">
        <v>331</v>
      </c>
      <c r="P26" s="14" t="s">
        <v>543</v>
      </c>
      <c r="Q26" s="15">
        <v>2</v>
      </c>
      <c r="R26" s="16" t="s">
        <v>169</v>
      </c>
      <c r="S26" s="17">
        <v>3</v>
      </c>
      <c r="T26" s="18" t="s">
        <v>2</v>
      </c>
      <c r="U26" s="19" t="s">
        <v>2</v>
      </c>
      <c r="V26" s="19" t="s">
        <v>2</v>
      </c>
      <c r="W26" s="19" t="s">
        <v>3</v>
      </c>
      <c r="X26" s="19" t="s">
        <v>2</v>
      </c>
      <c r="Y26" s="19" t="s">
        <v>2</v>
      </c>
      <c r="Z26" s="19" t="s">
        <v>2</v>
      </c>
      <c r="AA26" s="19" t="s">
        <v>3</v>
      </c>
      <c r="AB26" s="19" t="s">
        <v>2</v>
      </c>
      <c r="AC26" s="19" t="s">
        <v>2</v>
      </c>
      <c r="AD26" s="19" t="s">
        <v>2</v>
      </c>
      <c r="AE26" s="19" t="s">
        <v>2</v>
      </c>
      <c r="AF26" s="20" t="s">
        <v>2</v>
      </c>
      <c r="AG26" s="20" t="s">
        <v>2</v>
      </c>
      <c r="AH26" s="20" t="s">
        <v>3</v>
      </c>
      <c r="AI26" s="20" t="s">
        <v>2</v>
      </c>
      <c r="AJ26" s="20" t="s">
        <v>2</v>
      </c>
      <c r="AK26" s="20" t="s">
        <v>2</v>
      </c>
      <c r="AL26" s="20" t="s">
        <v>2</v>
      </c>
      <c r="AM26" s="20" t="s">
        <v>2</v>
      </c>
      <c r="AN26" s="20" t="s">
        <v>2</v>
      </c>
      <c r="AO26" s="20" t="s">
        <v>2</v>
      </c>
      <c r="AP26" s="20" t="s">
        <v>2</v>
      </c>
      <c r="AQ26" s="20" t="s">
        <v>2</v>
      </c>
      <c r="AR26" s="20" t="s">
        <v>2</v>
      </c>
      <c r="AS26" s="20" t="s">
        <v>2</v>
      </c>
      <c r="AT26" s="21">
        <v>0</v>
      </c>
      <c r="AU26" s="20"/>
      <c r="AV26" s="20" t="str">
        <f>IF(LEFT(A26,1)="[",LEFT(A26,5)&amp;AU26&amp;A26,"")</f>
        <v/>
      </c>
      <c r="AW26" s="20" t="str">
        <f>C26&amp;H26&amp;A26</f>
        <v>1Norfolk Island</v>
      </c>
      <c r="AX26" s="22"/>
      <c r="AY26" s="22"/>
      <c r="AZ26" s="23"/>
      <c r="BA26" s="23"/>
      <c r="BB26" s="23"/>
      <c r="BC26" s="24"/>
      <c r="BD26" s="25" t="s">
        <v>5</v>
      </c>
      <c r="BE26" s="8"/>
      <c r="BF26" s="25"/>
      <c r="BG26" s="25"/>
      <c r="BH26" s="25"/>
      <c r="BI26" s="25"/>
      <c r="BJ26" s="25"/>
      <c r="BK26" s="8"/>
      <c r="BL26" s="25" t="s">
        <v>5</v>
      </c>
      <c r="BM26" s="25" t="s">
        <v>4</v>
      </c>
      <c r="BN26" s="25" t="s">
        <v>6</v>
      </c>
      <c r="BO26" s="25" t="s">
        <v>9</v>
      </c>
      <c r="BP26" s="25" t="s">
        <v>10</v>
      </c>
      <c r="BQ26" s="25"/>
      <c r="BR26" s="25"/>
      <c r="BS26" s="25"/>
      <c r="BT26" s="25"/>
      <c r="BU26" s="26"/>
      <c r="BV26" s="27"/>
      <c r="BW26" s="27">
        <v>0</v>
      </c>
      <c r="BX26" s="8"/>
      <c r="CB26" s="28"/>
      <c r="CC26" s="28"/>
      <c r="CD26" s="29">
        <v>0</v>
      </c>
      <c r="CE26" s="29">
        <v>0</v>
      </c>
      <c r="CF26" s="29" t="e">
        <v>#REF!</v>
      </c>
      <c r="CG26" s="30" cm="1">
        <f t="array" ref="CG26">SUMPRODUCT(--(LEN(TRIM(BL26:BT26))&gt;0))</f>
        <v>5</v>
      </c>
      <c r="CH26" s="20" t="str">
        <f>IF(CG26=2,"y","n")</f>
        <v>n</v>
      </c>
      <c r="CI26" s="20" t="str">
        <f>IF(CG26=3,"y","n")</f>
        <v>n</v>
      </c>
      <c r="CJ26" s="20" t="str">
        <f>IF(CG26=4,"y","n")</f>
        <v>n</v>
      </c>
      <c r="CK26" s="20" t="str">
        <f>IF(CG26&gt;4,"y","n")</f>
        <v>y</v>
      </c>
      <c r="CL26" s="20" t="str">
        <f>IF(S26=0,"y","n")</f>
        <v>n</v>
      </c>
      <c r="CM26" s="20" t="str">
        <f>IF(S26=2,"y","n")</f>
        <v>n</v>
      </c>
      <c r="CN26" s="20" t="str">
        <f>IF(S26=3,"y","n")</f>
        <v>y</v>
      </c>
      <c r="CO26" s="20" t="str">
        <f>IF(S26&gt;=4,"y","n")</f>
        <v>n</v>
      </c>
      <c r="CP26" s="20" t="str">
        <f>IF(AT26=0,"y","n")</f>
        <v>y</v>
      </c>
      <c r="CQ26" s="20" t="str">
        <f>IF(AT26=1,"y","n")</f>
        <v>n</v>
      </c>
      <c r="CR26" s="20" t="str">
        <f>IF(AT26=2,"y","n")</f>
        <v>n</v>
      </c>
      <c r="CS26" s="20" t="str">
        <f>IF(AT26&gt;=3,"y","n")</f>
        <v>n</v>
      </c>
      <c r="CT26" s="31" t="str">
        <f>CHAR(34)&amp;A26&amp;CHAR(34)</f>
        <v>"Norfolk Island"</v>
      </c>
      <c r="CU26" s="32" t="str">
        <f>CHAR(34)&amp;"rgn_"&amp;R26&amp;CHAR(34)</f>
        <v>"rgn_Oceania"</v>
      </c>
      <c r="CV26" s="9" t="str">
        <f>CHAR(34)&amp;D26&amp;CHAR(34)</f>
        <v>"https://upload.wikimedia.org/wikipedia/commons/thumb/4/48/Flag_of_Norfolk_Island.svg/383px-Flag_of_Norfolk_Island.svg.png"</v>
      </c>
      <c r="CW26" s="9" t="str">
        <f t="shared" si="106"/>
        <v/>
      </c>
      <c r="CX26" s="9" t="str">
        <f t="shared" si="106"/>
        <v/>
      </c>
      <c r="CY26" s="9" t="str">
        <f t="shared" si="106"/>
        <v/>
      </c>
      <c r="CZ26" s="9" t="str">
        <f t="shared" si="106"/>
        <v>"5+Colo",</v>
      </c>
      <c r="DA26" s="9" t="str">
        <f>IF(Q26&gt;1,CHAR(34)&amp;"words2"&amp;CHAR(34)&amp;",","")</f>
        <v>"words2",</v>
      </c>
      <c r="DB26" s="9" t="str">
        <f>IF(Q26&gt;2,CHAR(34)&amp;"words3"&amp;CHAR(34)&amp;",","")</f>
        <v/>
      </c>
      <c r="DD26" s="9" t="str">
        <f>IF(LEN(CHAR(34)&amp;"lets"&amp;LEN(SUBSTITUTE(SUBSTITUTE(IFERROR(TRIM(SUBSTITUTE(A26,MID(A26,FIND("[",A26),FIND("]",A26)-FIND("[",A26)+1),"")),A26)," ",""),"-",""))&amp;CHAR(34)&amp;",")=9,CHAR(34)&amp;"lets"&amp;LEN(SUBSTITUTE(SUBSTITUTE(IFERROR(TRIM(SUBSTITUTE(A26,MID(A26,FIND("[",A26),FIND("]",A26)-FIND("[",A26)+1),"")),A26)," ",""),"-",""))&amp;CHAR(34)&amp;",",CHAR(34)&amp;"lets0"&amp;LEN(SUBSTITUTE(SUBSTITUTE(IFERROR(TRIM(SUBSTITUTE(A26,MID(A26,FIND("[",A26),FIND("]",A26)-FIND("[",A26)+1),"")),A26)," ",""),"-",""))&amp;CHAR(34)&amp;",")</f>
        <v>"lets13",</v>
      </c>
      <c r="DE26" s="9" t="str">
        <f>CHAR(34)&amp;"start"&amp;IFERROR(LEFT(SUBSTITUTE(A26,"["&amp;MID(A26,FIND("[",A26)+1,FIND("]",A26)-FIND("[",A26)-1)&amp;"] ",""),1),LEFT(A26,1))&amp;CHAR(34)&amp;","</f>
        <v>"startN",</v>
      </c>
      <c r="DF26" s="9" t="str">
        <f>IFERROR(IF(SEARCH("tan",A26)&gt;0,CHAR(34)&amp;"withtn"&amp;CHAR(34)&amp;",",""),"")</f>
        <v/>
      </c>
      <c r="DG26" s="9" t="str">
        <f>IFERROR(IF(SEARCH("q",A26)&gt;0,CHAR(34)&amp;"with_q"&amp;CHAR(34)&amp;",",""),"")</f>
        <v/>
      </c>
      <c r="DH26" s="9" t="str">
        <f>IFERROR(IF(SEARCH("v",A26)&gt;0,CHAR(34)&amp;"with_v"&amp;CHAR(34)&amp;",",""),"")</f>
        <v/>
      </c>
      <c r="DI26" s="9" t="str">
        <f>IFERROR(IF(SEARCH("w",A26)&gt;0,CHAR(34)&amp;"with_w"&amp;CHAR(34)&amp;",",""),"")</f>
        <v/>
      </c>
      <c r="DJ26" s="9" t="str">
        <f>IFERROR(IF(SEARCH("y",A26)&gt;0,CHAR(34)&amp;"with_y"&amp;CHAR(34)&amp;",",""),"")</f>
        <v/>
      </c>
      <c r="DK26" s="9" t="str">
        <f>IFERROR(IF(SEARCH("z",A26)&gt;0,CHAR(34)&amp;"with_z"&amp;CHAR(34)&amp;",",""),"")</f>
        <v/>
      </c>
      <c r="DL26" s="9" t="str">
        <f>IF(CG26=2, CHAR(34) &amp; _xlfn.TEXTJOIN("", TRUE, _xlfn._xlws.SORT(HP26:HX26)) &amp; CHAR(34) &amp; ",", "")</f>
        <v/>
      </c>
      <c r="DM26" s="9" t="str" cm="1">
        <f t="array" ref="DM26">IF(CG26=3,CHAR(34) &amp; _xlfn.TEXTJOIN("", TRUE, RIGHT(HP26:HX26, 2)) &amp; CHAR(34) &amp; ",", "")</f>
        <v/>
      </c>
      <c r="DN26" s="9" t="str">
        <f>IF(AND(ISNUMBER(SEARCH("18", O26)), ISERROR(SEARCH("1918", O26)), ISERROR(SEARCH("2018", O26))), CHAR(34) &amp; "year18" &amp; CHAR(34) &amp; ",", "")</f>
        <v/>
      </c>
      <c r="DO26" s="9" t="str">
        <f>IF(AND(ISNUMBER(SEARCH("19", O26)), ISERROR(SEARCH("1819", O26)),  ISERROR(SEARCH("1219", O26)),ISERROR(SEARCH("1119", O26)),ISERROR(SEARCH("1190", O26)),ISERROR(SEARCH("2019", O26))), CHAR(34) &amp; "year19" &amp; CHAR(34) &amp; ",", "")</f>
        <v>"year19",</v>
      </c>
      <c r="DP26" s="28" t="str">
        <f>IF(AND(ISNUMBER(SEARCH("20", O26)), ISERROR(SEARCH("1920", O26))), CHAR(34)&amp;"year00"&amp;CHAR(34)&amp;",", "")</f>
        <v/>
      </c>
      <c r="DQ26" s="28" t="str">
        <f>IF(CC26="y",CHAR(34)&amp;"soviet"&amp;CHAR(34)&amp;",","")</f>
        <v/>
      </c>
      <c r="DR26" s="28" t="str">
        <f>IF(BY26="y",CHAR(34)&amp;"dgband"&amp;CHAR(34)&amp;",","")</f>
        <v/>
      </c>
      <c r="DS26" s="28" t="str">
        <f>IF(W26="y",IF(AND(V26="n",BY26&lt;&gt;"y"),CHAR(34)&amp;"allver"&amp;CHAR(34)&amp;",",""),"")</f>
        <v>"allver",</v>
      </c>
      <c r="DT26" s="28" t="str">
        <f>IF(V26="y",IF(AND(W26="n",BY26&lt;&gt;"y"),CHAR(34)&amp;"allhor"&amp;CHAR(34)&amp;",",""),"")</f>
        <v/>
      </c>
      <c r="DU26" s="28" t="str">
        <f>IF(BY26="y",IF(AND(W26="n",V26="n"),CHAR(34)&amp;"alldia"&amp;CHAR(34)&amp;",",""),"")</f>
        <v/>
      </c>
      <c r="DW26" s="9" t="str">
        <f t="shared" si="107"/>
        <v/>
      </c>
      <c r="DX26" s="9" t="str">
        <f t="shared" si="107"/>
        <v/>
      </c>
      <c r="DY26" s="9" t="str">
        <f t="shared" si="107"/>
        <v>"3Bands",</v>
      </c>
      <c r="DZ26" s="9" t="str">
        <f t="shared" si="107"/>
        <v/>
      </c>
      <c r="EA26" s="9" t="str">
        <f t="shared" si="108"/>
        <v/>
      </c>
      <c r="EB26" s="9" t="str">
        <f t="shared" si="108"/>
        <v/>
      </c>
      <c r="EC26" s="9" t="str">
        <f t="shared" si="108"/>
        <v/>
      </c>
      <c r="ED26" s="9" t="str">
        <f t="shared" si="108"/>
        <v>"Vertic",</v>
      </c>
      <c r="EE26" s="9" t="str">
        <f t="shared" si="108"/>
        <v/>
      </c>
      <c r="EF26" s="9" t="str">
        <f>IF(AND(Y26&lt;&gt;"n",Y26&lt;&gt;""),CHAR(34)&amp;Y$1&amp;CHAR(34)&amp;",","")</f>
        <v/>
      </c>
      <c r="EG26" s="9" t="str">
        <f t="shared" si="109"/>
        <v/>
      </c>
      <c r="EH26" s="9" t="str">
        <f t="shared" si="109"/>
        <v>"Plants",</v>
      </c>
      <c r="EI26" s="9" t="str">
        <f t="shared" si="109"/>
        <v/>
      </c>
      <c r="EJ26" s="9" t="str">
        <f t="shared" si="109"/>
        <v/>
      </c>
      <c r="EK26" s="9" t="str">
        <f t="shared" si="109"/>
        <v/>
      </c>
      <c r="EL26" s="9" t="str">
        <f t="shared" si="109"/>
        <v/>
      </c>
      <c r="EM26" s="9" t="str">
        <f t="shared" si="109"/>
        <v/>
      </c>
      <c r="EN26" s="9" t="str">
        <f t="shared" si="109"/>
        <v/>
      </c>
      <c r="EO26" s="9" t="str">
        <f t="shared" si="109"/>
        <v>"Center",</v>
      </c>
      <c r="EP26" s="9" t="str">
        <f t="shared" si="109"/>
        <v/>
      </c>
      <c r="EQ26" s="9" t="str">
        <f t="shared" si="109"/>
        <v/>
      </c>
      <c r="ER26" s="9" t="str">
        <f t="shared" si="109"/>
        <v/>
      </c>
      <c r="ES26" s="9" t="str">
        <f t="shared" si="109"/>
        <v/>
      </c>
      <c r="ET26" s="9" t="str">
        <f t="shared" si="109"/>
        <v/>
      </c>
      <c r="EU26" s="9" t="str">
        <f t="shared" si="109"/>
        <v/>
      </c>
      <c r="EV26" s="9" t="str">
        <f t="shared" si="109"/>
        <v/>
      </c>
      <c r="EW26" s="9" t="str">
        <f t="shared" si="105"/>
        <v/>
      </c>
      <c r="EX26" s="9" t="str">
        <f t="shared" si="105"/>
        <v/>
      </c>
      <c r="EY26" s="9" t="str">
        <f t="shared" si="105"/>
        <v/>
      </c>
      <c r="EZ26" s="9" t="str">
        <f t="shared" si="105"/>
        <v/>
      </c>
      <c r="FA26" s="9" t="str">
        <f>IF(AT26&gt;0,CHAR(34)&amp;"sta"&amp;AZ26&amp;CHAR(34)&amp;",","")</f>
        <v/>
      </c>
      <c r="FB26" s="9" t="str">
        <f>IF(AND(AT26&gt;0,BA26&lt;&gt;""),CHAR(34)&amp;"sta"&amp;BA26&amp;CHAR(34)&amp;",","")</f>
        <v/>
      </c>
      <c r="FD26" s="9" t="str">
        <f>IF(BV26="n",CHAR(34)&amp;"tcWHYE"&amp;CHAR(34)&amp;",",IF(BV26="y",CHAR(34)&amp;FD$1&amp;CHAR(34)&amp;",",""))</f>
        <v/>
      </c>
      <c r="FE26" s="9" t="str">
        <f>IF(COUNTIF(BL26:BT26,"BLU")=0,CHAR(34)&amp;"NO_BLU"&amp;CHAR(34)&amp;",", "")</f>
        <v/>
      </c>
      <c r="FF26" s="9" t="str">
        <f>IF(COUNTIF(BL26:BT26,"WHI")=0,CHAR(34)&amp;"NO_WHI"&amp;CHAR(34)&amp;",", "")</f>
        <v/>
      </c>
      <c r="FG26" s="9" t="str">
        <f>IF(COUNTIF(BL26:BT26,"RED")=0,CHAR(34)&amp;"NO_RED"&amp;CHAR(34)&amp;",", "")</f>
        <v/>
      </c>
      <c r="FH26" s="9" t="str">
        <f>IF(COUNTIF(BL26:BS26,"GRE")=0,CHAR(34)&amp;"NO_GRE"&amp;CHAR(34)&amp;",", "")</f>
        <v/>
      </c>
      <c r="FI26" s="9" t="str">
        <f>IF(COUNTIF(BL26:BT26,"YEL")=0,CHAR(34)&amp;"NO_YEL"&amp;CHAR(34)&amp;",", "")</f>
        <v/>
      </c>
      <c r="FJ26" s="9" t="str">
        <f>IF(COUNTIF(BL26:BT26,"BLA")=0,CHAR(34)&amp;"NO_BLA"&amp;CHAR(34)&amp;",", "")</f>
        <v>"NO_BLA",</v>
      </c>
      <c r="FK26" s="9" t="str">
        <f>IF(AND(FH26&lt;&gt;"",FF26&lt;&gt;""),CHAR(34)&amp;"WHGRNO"&amp;CHAR(34)&amp;",","")</f>
        <v/>
      </c>
      <c r="FL26" s="9" t="str">
        <f>IF(AND(FI26&lt;&gt;"",FF26&lt;&gt;""),CHAR(34)&amp;"WHYENO"&amp;CHAR(34)&amp;",","")</f>
        <v/>
      </c>
      <c r="FM26" s="9" t="str">
        <f>IF(AND(FJ26&lt;&gt;"",FF26&lt;&gt;""),CHAR(34)&amp;"BAWHNO"&amp;CHAR(34)&amp;",","")</f>
        <v/>
      </c>
      <c r="FN26" s="9" t="str">
        <f>IF(AND(FE26&lt;&gt;"",FF26&lt;&gt;""),CHAR(34)&amp;"BLWHNO"&amp;CHAR(34)&amp;",","")</f>
        <v/>
      </c>
      <c r="FO26" s="9" t="str">
        <f>IF(AND(FE26&lt;&gt;"",FG26&lt;&gt;""),CHAR(34)&amp;"BLRENO"&amp;CHAR(34)&amp;",","")</f>
        <v/>
      </c>
      <c r="FP26" s="9" t="str">
        <f>IF(AND(FF26&lt;&gt;"",FF26&lt;&gt;""),CHAR(34)&amp;"WHRENO"&amp;CHAR(34)&amp;",","")</f>
        <v/>
      </c>
      <c r="FQ26" s="9" t="str">
        <f>IF(LEN(BF26)=3,CHAR(34)&amp;"001"&amp;BF26&amp;CHAR(34)&amp;",","")</f>
        <v/>
      </c>
      <c r="FR26" s="9" t="str">
        <f>IF(LEN(BG26)=3,CHAR(34)&amp;"002"&amp;BG26&amp;CHAR(34)&amp;",","")</f>
        <v/>
      </c>
      <c r="FS26" s="9" t="str">
        <f>IF(LEN(BH26)=3,CHAR(34)&amp;"003"&amp;BH26&amp;CHAR(34)&amp;",","")</f>
        <v/>
      </c>
      <c r="FT26" s="9" t="str">
        <f>CHAR(34)&amp;"myr"&amp;BD26&amp;CHAR(34)&amp;","</f>
        <v>"myrWHI",</v>
      </c>
      <c r="FU26" s="9" t="str">
        <f>IF(AY26="y",CHAR(34)&amp;"island"&amp;CHAR(34)&amp;",","")</f>
        <v/>
      </c>
      <c r="FV26" s="9" t="str">
        <f>IF(BZ26="y",CHAR(34)&amp;"landlo"&amp;CHAR(34)&amp;",","")</f>
        <v/>
      </c>
      <c r="FW26" s="9" t="str">
        <f>IF(CA26="y",CHAR(34)&amp;"eunion"&amp;CHAR(34)&amp;",","")</f>
        <v/>
      </c>
      <c r="FY26" s="9" t="str">
        <f>IFERROR(IF(SEARCH("Arabic",CB26)&gt;0,CHAR(34)&amp;"arabic"&amp;CHAR(34)&amp;",",""),"")</f>
        <v/>
      </c>
      <c r="FZ26" s="9" t="str">
        <f>IFERROR(IF(SEARCH("English",CB26)&gt;0,CHAR(34)&amp;"englis"&amp;CHAR(34)&amp;",",""),"")</f>
        <v/>
      </c>
      <c r="GA26" s="9" t="str">
        <f>IFERROR(IF(SEARCH("French",CB26)&gt;0,CHAR(34)&amp;"french"&amp;CHAR(34)&amp;",",""),"")</f>
        <v/>
      </c>
      <c r="GB26" s="9" t="str">
        <f>IFERROR(IF(SEARCH("Spanish",CB26)&gt;0,CHAR(34)&amp;"spanis"&amp;CHAR(34)&amp;",",""),"")</f>
        <v/>
      </c>
      <c r="GE26" s="9" t="str">
        <f>IFERROR(IF(SEARCH("Dutch",CB26)&gt;0,CHAR(34)&amp;"dutchs"&amp;CHAR(34)&amp;",",""),"")</f>
        <v/>
      </c>
      <c r="GF26" s="9" t="str">
        <f>IFERROR(IF(SEARCH("Historical",AU26)&gt;0,CHAR(34)&amp;"histor"&amp;CHAR(34)&amp;",",""),"")</f>
        <v/>
      </c>
      <c r="GG26" s="9" t="str">
        <f>IF(BU26="y",CHAR(34)&amp;"unjack"&amp;CHAR(34)&amp;",","")</f>
        <v/>
      </c>
      <c r="GH26" s="9" t="str">
        <f>IF(CD26=1,CHAR(34)&amp;"southc"&amp;CHAR(34)&amp;",","")</f>
        <v/>
      </c>
      <c r="GI26" s="9" t="str">
        <f>IF(CE26=1,CHAR(34)&amp;"hasmap"&amp;CHAR(34)&amp;",","")</f>
        <v/>
      </c>
      <c r="GJ26" s="9" t="str">
        <f>IF(CP26="y",CHAR(34)&amp;CP$1&amp;CHAR(34)&amp;",","")</f>
        <v>"NoStar",</v>
      </c>
      <c r="GK26" s="9" t="str">
        <f>IF(GJ26="",CHAR(34)&amp;"HasSta"&amp;CHAR(34)&amp;",","")</f>
        <v/>
      </c>
      <c r="GL26" s="9" t="str">
        <f t="shared" si="110"/>
        <v/>
      </c>
      <c r="GM26" s="9" t="str">
        <f t="shared" si="110"/>
        <v/>
      </c>
      <c r="GN26" s="9" t="str">
        <f t="shared" si="110"/>
        <v/>
      </c>
      <c r="GP26" s="9" t="str">
        <f>CHAR(34)&amp;AU26&amp;CHAR(34)</f>
        <v>""</v>
      </c>
      <c r="GS26" s="9" t="str">
        <f>SUBSTITUTE("["&amp;_xlfn.CONCAT(CW26:GN26)&amp;"]",",]","]")</f>
        <v>["5+Colo","words2","lets13","startN","year19","allver","3Bands","Vertic","Plants","Center","NO_BLA","myrWHI","NoStar"]</v>
      </c>
      <c r="GT26" s="9" t="str">
        <f t="shared" si="111"/>
        <v>"cl_WHI",</v>
      </c>
      <c r="GU26" s="9" t="str">
        <f t="shared" si="111"/>
        <v>"cl_BLU",</v>
      </c>
      <c r="GV26" s="9" t="str">
        <f t="shared" si="111"/>
        <v>"cl_YEL",</v>
      </c>
      <c r="GW26" s="9" t="str">
        <f t="shared" si="111"/>
        <v>"cl_RED",</v>
      </c>
      <c r="GX26" s="9" t="str">
        <f t="shared" si="111"/>
        <v>"cl_GRE",</v>
      </c>
      <c r="GY26" s="9" t="str">
        <f t="shared" si="111"/>
        <v/>
      </c>
      <c r="GZ26" s="9" t="str">
        <f t="shared" si="111"/>
        <v/>
      </c>
      <c r="HA26" s="9" t="str">
        <f t="shared" si="111"/>
        <v/>
      </c>
      <c r="HB26" s="9" t="str">
        <f t="shared" si="111"/>
        <v/>
      </c>
      <c r="HC26" s="9" t="str">
        <f>SUBSTITUTE("["&amp;_xlfn.CONCAT(GT26:HB26)&amp;"]",",]","]")</f>
        <v>["cl_WHI","cl_BLU","cl_YEL","cl_RED","cl_GRE"]</v>
      </c>
      <c r="HE26" s="33"/>
      <c r="HF26" s="34" t="str">
        <f>"{couname:"&amp;CT26&amp;(IF(HK26&lt;&gt;"",",subtype:"&amp;CHAR(34)&amp;HK26&amp;CHAR(34),""))&amp;",year:"&amp;HJ26&amp;",region:"&amp;CU26&amp;",Colors:"&amp;HC26&amp;",Items:"&amp;GS26&amp;",Flag:"&amp;CV26&amp;",HDFlag:"&amp;CHAR(34)&amp;E26&amp;CHAR(34)&amp;",type:"&amp;GP26&amp;", describe: "&amp;HH26&amp;", isnew:"&amp;CHAR(34)&amp;F26&amp;CHAR(34)&amp;", links: "&amp;HL26&amp;"},"</f>
        <v>{couname:"Norfolk Island",year:"1979 ",region:"rgn_Oceania",Colors:["cl_WHI","cl_BLU","cl_YEL","cl_RED","cl_GRE"],Items:["5+Colo","words2","lets13","startN","year19","allver","3Bands","Vertic","Plants","Center","NO_BLA","myrWHI","NoStar"],Flag:"https://upload.wikimedia.org/wikipedia/commons/thumb/4/48/Flag_of_Norfolk_Island.svg/383px-Flag_of_Norfolk_Island.svg.png",HDFlag:"https://upload.wikimedia.org/wikipedia/commons/thumb/4/48/Flag_of_Norfolk_Island.svg/2560px-Flag_of_Norfolk_Island.svg.png",type:"", describe: "\nThe green symbolises Norfolk Island's plentiful vegetation and fertile land. The Norfolk Island pine is native to the islands, and is the official tree of the territory.", isnew:".", links: "https://en.wikipedia.org/wiki/Flag_of_Norfolk_Island"},</v>
      </c>
      <c r="HG26" s="35" t="str">
        <f>"{couname:"&amp;CT26&amp;(IF(HK26&lt;&gt;"",",subtype:"&amp;CHAR(34)&amp;HK26&amp;CHAR(34),""))&amp;",year:"&amp;HJ26&amp;",region:"&amp;CU26&amp;",Colors:"&amp;HC26&amp;",Items:"&amp;GS26&amp;",Flag:"&amp;CV26&amp;",HDFlag:"&amp;CHAR(34)&amp;E26&amp;CHAR(34)&amp;",type:"&amp;GP26&amp;", describe: "&amp;HI26&amp;", links: "&amp;HL26&amp;"},"</f>
        <v>{couname:"Norfolk Island",year:"1979 ",region:"rgn_Oceania",Colors:["cl_WHI","cl_BLU","cl_YEL","cl_RED","cl_GRE"],Items:["5+Colo","words2","lets13","startN","year19","allver","3Bands","Vertic","Plants","Center","NO_BLA","myrWHI","NoStar"],Flag:"https://upload.wikimedia.org/wikipedia/commons/thumb/4/48/Flag_of_Norfolk_Island.svg/383px-Flag_of_Norfolk_Island.svg.png",HDFlag:"https://upload.wikimedia.org/wikipedia/commons/thumb/4/48/Flag_of_Norfolk_Island.svg/2560px-Flag_of_Norfolk_Island.svg.png",type:"", describe: "\nThe green symbolises Norfolk Island's plentiful vegetation and fertile land. The Norfolk Island pine is native to the islands, and is the official tree of the territory.", links: "https://en.wikipedia.org/wiki/Flag_of_Norfolk_Island"},</v>
      </c>
      <c r="HH26" s="9" t="str">
        <f>IF(P26&lt;&gt;"",CHAR(34)&amp;"\n"&amp;P26&amp;CHAR(34),CHAR(34)&amp;CHAR(34))</f>
        <v>"\nThe green symbolises Norfolk Island's plentiful vegetation and fertile land. The Norfolk Island pine is native to the islands, and is the official tree of the territory."</v>
      </c>
      <c r="HI26" s="9" t="str">
        <f>IF(J26=0,CHAR(34)&amp;CHAR(34),HH26)</f>
        <v>"\nThe green symbolises Norfolk Island's plentiful vegetation and fertile land. The Norfolk Island pine is native to the islands, and is the official tree of the territory."</v>
      </c>
      <c r="HJ26" s="9" t="str">
        <f>CHAR(34)&amp;O26&amp;CHAR(34)</f>
        <v>"1979 "</v>
      </c>
      <c r="HL26" s="9" t="str">
        <f>CHAR(34)&amp;I26&amp;CHAR(34)</f>
        <v>"https://en.wikipedia.org/wiki/Flag_of_Norfolk_Island"</v>
      </c>
      <c r="HM26" s="34"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"&amp;HH26&amp;", "&amp;CHAR(34)&amp;"isnew"&amp;CHAR(34)&amp;": "&amp;CHAR(34)&amp;F26&amp;CHAR(34)&amp;", "&amp;CHAR(34)&amp;"links"&amp;CHAR(34)&amp;": "&amp;HL26&amp;"},"</f>
        <v>{"couname":"Norfolk Island","year":"1979 ","region":"rgn_Oceania","Colors":["cl_WHI","cl_BLU","cl_YEL","cl_RED","cl_GRE"],"Items":["5+Colo","words2","lets13","startN","year19","allver","3Bands","Vertic","Plants","Center","NO_BLA","myrWHI","NoStar"],"Flag":"https://upload.wikimedia.org/wikipedia/commons/thumb/4/48/Flag_of_Norfolk_Island.svg/383px-Flag_of_Norfolk_Island.svg.png","HDFlag":"https://upload.wikimedia.org/wikipedia/commons/thumb/4/48/Flag_of_Norfolk_Island.svg/2560px-Flag_of_Norfolk_Island.svg.png","type":"", "describe": "\nThe green symbolises Norfolk Island's plentiful vegetation and fertile land. The Norfolk Island pine is native to the islands, and is the official tree of the territory.", "isnew": ".", "links": "https://en.wikipedia.org/wiki/Flag_of_Norfolk_Island"},</v>
      </c>
      <c r="HN26" s="36"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"&amp;HI26&amp;", "&amp;CHAR(34)&amp;"isnew"&amp;CHAR(34)&amp;": "&amp;CHAR(34)&amp;F26&amp;CHAR(34)&amp;", "&amp;CHAR(34)&amp;"links"&amp;CHAR(34)&amp;": "&amp;HL26&amp;"},"</f>
        <v>{"couname":"Norfolk Island","year":"1979 ","region":"rgn_Oceania","Colors":["cl_WHI","cl_BLU","cl_YEL","cl_RED","cl_GRE"],"Items":["5+Colo","words2","lets13","startN","year19","allver","3Bands","Vertic","Plants","Center","NO_BLA","myrWHI","NoStar"],"Flag":"https://upload.wikimedia.org/wikipedia/commons/thumb/4/48/Flag_of_Norfolk_Island.svg/383px-Flag_of_Norfolk_Island.svg.png","HDFlag":"https://upload.wikimedia.org/wikipedia/commons/thumb/4/48/Flag_of_Norfolk_Island.svg/2560px-Flag_of_Norfolk_Island.svg.png","type":"", "describe": "\nThe green symbolises Norfolk Island's plentiful vegetation and fertile land. The Norfolk Island pine is native to the islands, and is the official tree of the territory.", "isnew": ".", "links": "https://en.wikipedia.org/wiki/Flag_of_Norfolk_Island"},</v>
      </c>
      <c r="HO26" s="37">
        <v>45653</v>
      </c>
      <c r="HP26" s="9" t="str" cm="1">
        <f t="array" ref="HP26">IF(_xlfn.TEXTJOIN(", ", TRUE, IF(ISNUMBER(SEARCH("BLA", BL26:BT26)), COLUMN(BL26:BT26) - COLUMN(BL26) + 1, ""))&lt;&gt;"","BLA","")</f>
        <v/>
      </c>
      <c r="HQ26" s="9" t="str" cm="1">
        <f t="array" ref="HQ26">IF(_xlfn.TEXTJOIN(", ", TRUE, IF(ISNUMBER(SEARCH("BLU", BL26:BT26)), COLUMN(BL26:BT26) - COLUMN(BL26) + 1, ""))&lt;&gt;"","BLU","")</f>
        <v>BLU</v>
      </c>
      <c r="HR26" s="9" t="str" cm="1">
        <f t="array" ref="HR26">IF(_xlfn.TEXTJOIN(", ", TRUE, IF(ISNUMBER(SEARCH("GRE", BL26:BT26)), COLUMN(BL26:BT26) - COLUMN(BL26) + 1, ""))&lt;&gt;"","GRE","")</f>
        <v>GRE</v>
      </c>
      <c r="HS26" s="9" t="str" cm="1">
        <f t="array" ref="HS26">IF(_xlfn.TEXTJOIN(", ", TRUE, IF(ISNUMBER(SEARCH("RED", BL26:BT26)), COLUMN(BL26:BT26) - COLUMN(BL26) + 1, ""))&lt;&gt;"","RED","")</f>
        <v>RED</v>
      </c>
      <c r="HT26" s="9" t="str" cm="1">
        <f t="array" ref="HT26">IF(_xlfn.TEXTJOIN(", ", TRUE, IF(ISNUMBER(SEARCH("YEL", BL26:BT26)), COLUMN(BL26:BT26) - COLUMN(BL26) + 1, ""))&lt;&gt;"","YEL","")</f>
        <v>YEL</v>
      </c>
      <c r="HU26" s="9" t="str" cm="1">
        <f t="array" ref="HU26">IF(_xlfn.TEXTJOIN(", ", TRUE, IF(ISNUMBER(SEARCH("ORA", BL26:BT26)), COLUMN(BL26:BT26) - COLUMN(BL26) + 1, ""))&lt;&gt;"","ORA","")</f>
        <v/>
      </c>
      <c r="HV26" s="9" t="str" cm="1">
        <f t="array" ref="HV26">IF(_xlfn.TEXTJOIN(", ", TRUE, IF(ISNUMBER(SEARCH("BRO", BL26:BT26)), COLUMN(BL26:BT26) - COLUMN(BL26) + 1, ""))&lt;&gt;"","BRO","")</f>
        <v/>
      </c>
      <c r="HW26" s="9" t="str" cm="1">
        <f t="array" ref="HW26">IF(_xlfn.TEXTJOIN(", ", TRUE, IF(ISNUMBER(SEARCH("PUR", BL26:BT26)), COLUMN(BL26:BT26) - COLUMN(BL26) + 1, ""))&lt;&gt;"","PUR","")</f>
        <v/>
      </c>
      <c r="HX26" s="9" t="str" cm="1">
        <f t="array" ref="HX26">IF(_xlfn.TEXTJOIN(", ", TRUE, IF(ISNUMBER(SEARCH("WHI", BL26:BT26)), COLUMN(BL26:BT26) - COLUMN(BL26) + 1, ""))&lt;&gt;"","WHI","")</f>
        <v>WHI</v>
      </c>
      <c r="HY26" s="38"/>
      <c r="HZ26" s="38"/>
      <c r="IA26" s="28"/>
      <c r="IB26" s="28"/>
      <c r="IC26" s="39"/>
      <c r="ID26" s="39"/>
      <c r="IE26" s="39"/>
      <c r="IF26" s="39"/>
      <c r="IG26" s="39"/>
      <c r="IH26" s="39"/>
      <c r="II26" s="39"/>
      <c r="IJ26" s="39"/>
      <c r="IK26" s="39"/>
      <c r="IM26" s="6">
        <f>COUNTIF(IC26:IK26,"&gt;0")-CG26</f>
        <v>-5</v>
      </c>
      <c r="IN26" s="40" t="str">
        <f>"http://mkweb.bcgsc.ca/color-summarizer/?url="&amp;D26&amp;"&amp;precision=low&amp;num_clusters="&amp;CG26&amp;"&amp;text=1"</f>
        <v>http://mkweb.bcgsc.ca/color-summarizer/?url=https://upload.wikimedia.org/wikipedia/commons/thumb/4/48/Flag_of_Norfolk_Island.svg/383px-Flag_of_Norfolk_Island.svg.png&amp;precision=low&amp;num_clusters=5&amp;text=1</v>
      </c>
      <c r="IO26" s="9" t="str">
        <f>IF(HP26&lt;&gt;"",CHAR(34)&amp;"black"&amp;CHAR(34),"")</f>
        <v/>
      </c>
      <c r="IP26" s="9" t="str">
        <f>IF(HQ26&lt;&gt;"",CHAR(34)&amp;"blue"&amp;CHAR(34),"")</f>
        <v>"blue"</v>
      </c>
      <c r="IQ26" s="9" t="str">
        <f>IF(HR26&lt;&gt;"",CHAR(34)&amp;"green"&amp;CHAR(34),"")</f>
        <v>"green"</v>
      </c>
      <c r="IR26" s="9" t="str">
        <f>IF(HS26&lt;&gt;"",CHAR(34)&amp;"red"&amp;CHAR(34),"")</f>
        <v>"red"</v>
      </c>
      <c r="IS26" s="9" t="str">
        <f>IF(HT26&lt;&gt;"",CHAR(34)&amp;"yellow"&amp;CHAR(34),"")</f>
        <v>"yellow"</v>
      </c>
      <c r="IT26" s="9" t="str">
        <f>IF(HU26&lt;&gt;"",CHAR(34)&amp;"orange"&amp;CHAR(34),"")</f>
        <v/>
      </c>
      <c r="IU26" s="9" t="str">
        <f>IF(HV26&lt;&gt;"",CHAR(34)&amp;"brown"&amp;CHAR(34),"")</f>
        <v/>
      </c>
      <c r="IV26" s="9" t="str">
        <f>IF(HW26&lt;&gt;"",CHAR(34)&amp;"purple"&amp;CHAR(34),"")</f>
        <v/>
      </c>
      <c r="IW26" s="9" t="str">
        <f>IF(HX26&lt;&gt;"",CHAR(34)&amp;"white"&amp;CHAR(34),"")</f>
        <v>"white"</v>
      </c>
      <c r="IX26" s="9" t="str">
        <f>"{"&amp;CHAR(34)&amp;"url"&amp;CHAR(34)&amp;":"&amp;CHAR(34)&amp;IN26&amp;CHAR(34)&amp;","&amp;CHAR(34)&amp;"name"&amp;CHAR(34)&amp;":"&amp;CHAR(34)&amp;A26&amp;CHAR(34)&amp;"},"</f>
        <v>{"url":"http://mkweb.bcgsc.ca/color-summarizer/?url=https://upload.wikimedia.org/wikipedia/commons/thumb/4/48/Flag_of_Norfolk_Island.svg/383px-Flag_of_Norfolk_Island.svg.png&amp;precision=low&amp;num_clusters=5&amp;text=1","name":"Norfolk Island"},</v>
      </c>
      <c r="IY26" s="9">
        <v>1503</v>
      </c>
    </row>
    <row r="27" spans="1:259" s="9" customFormat="1" ht="38.4" customHeight="1" thickBot="1" x14ac:dyDescent="0.35">
      <c r="A27" s="78" t="s">
        <v>497</v>
      </c>
      <c r="B27" s="1" t="e" vm="26">
        <v>#VALUE!</v>
      </c>
      <c r="C27" s="2">
        <v>1</v>
      </c>
      <c r="D27" s="3" t="s">
        <v>498</v>
      </c>
      <c r="E27" s="4" t="s">
        <v>499</v>
      </c>
      <c r="F27" s="5" t="s">
        <v>0</v>
      </c>
      <c r="G27" s="6">
        <f>COUNTIF($A$1:$A$8229,A27)</f>
        <v>1</v>
      </c>
      <c r="H27" s="7"/>
      <c r="I27" s="8" t="s">
        <v>500</v>
      </c>
      <c r="J27" s="9" t="str">
        <f>""</f>
        <v/>
      </c>
      <c r="K27" s="10">
        <v>49551</v>
      </c>
      <c r="L27" s="11">
        <v>12686</v>
      </c>
      <c r="M27" s="11" t="s">
        <v>501</v>
      </c>
      <c r="N27" s="12" t="s">
        <v>169</v>
      </c>
      <c r="O27" s="13" t="s">
        <v>502</v>
      </c>
      <c r="P27" s="14" t="s">
        <v>503</v>
      </c>
      <c r="Q27" s="15">
        <v>3</v>
      </c>
      <c r="R27" s="16" t="s">
        <v>169</v>
      </c>
      <c r="S27" s="17">
        <v>0</v>
      </c>
      <c r="T27" s="18" t="s">
        <v>2</v>
      </c>
      <c r="U27" s="19" t="s">
        <v>2</v>
      </c>
      <c r="V27" s="19" t="s">
        <v>2</v>
      </c>
      <c r="W27" s="19" t="s">
        <v>2</v>
      </c>
      <c r="X27" s="19" t="s">
        <v>3</v>
      </c>
      <c r="Y27" s="19" t="s">
        <v>2</v>
      </c>
      <c r="Z27" s="19" t="s">
        <v>2</v>
      </c>
      <c r="AA27" s="19" t="s">
        <v>3</v>
      </c>
      <c r="AB27" s="19" t="s">
        <v>2</v>
      </c>
      <c r="AC27" s="19" t="s">
        <v>2</v>
      </c>
      <c r="AD27" s="19" t="s">
        <v>2</v>
      </c>
      <c r="AE27" s="19" t="s">
        <v>2</v>
      </c>
      <c r="AF27" s="20" t="s">
        <v>2</v>
      </c>
      <c r="AG27" s="20" t="s">
        <v>2</v>
      </c>
      <c r="AH27" s="20" t="s">
        <v>3</v>
      </c>
      <c r="AI27" s="20" t="s">
        <v>2</v>
      </c>
      <c r="AJ27" s="20" t="s">
        <v>2</v>
      </c>
      <c r="AK27" s="20" t="s">
        <v>2</v>
      </c>
      <c r="AL27" s="20" t="s">
        <v>3</v>
      </c>
      <c r="AM27" s="20" t="s">
        <v>2</v>
      </c>
      <c r="AN27" s="20" t="s">
        <v>2</v>
      </c>
      <c r="AO27" s="20" t="s">
        <v>2</v>
      </c>
      <c r="AP27" s="20" t="s">
        <v>2</v>
      </c>
      <c r="AQ27" s="20" t="s">
        <v>2</v>
      </c>
      <c r="AR27" s="20" t="s">
        <v>2</v>
      </c>
      <c r="AS27" s="20" t="s">
        <v>2</v>
      </c>
      <c r="AT27" s="21">
        <v>1</v>
      </c>
      <c r="AU27" s="20"/>
      <c r="AV27" s="20" t="str">
        <f>IF(LEFT(A27,1)="[",LEFT(A27,5)&amp;AU27&amp;A27,"")</f>
        <v/>
      </c>
      <c r="AW27" s="20" t="str">
        <f>C27&amp;H27&amp;A27</f>
        <v>1Northern Mariana Islands</v>
      </c>
      <c r="AX27" s="22" t="str">
        <f>_xlfn.TEXTJOIN(";",TRUE,AU27:AW27)</f>
        <v>1Northern Mariana Islands</v>
      </c>
      <c r="AY27" s="22" t="s">
        <v>3</v>
      </c>
      <c r="AZ27" s="23" t="s">
        <v>5</v>
      </c>
      <c r="BA27" s="23"/>
      <c r="BB27" s="23"/>
      <c r="BC27" s="24"/>
      <c r="BD27" s="25" t="s">
        <v>4</v>
      </c>
      <c r="BE27" s="8"/>
      <c r="BF27" s="25"/>
      <c r="BG27" s="25"/>
      <c r="BH27" s="25"/>
      <c r="BI27" s="25"/>
      <c r="BJ27" s="25"/>
      <c r="BK27" s="8"/>
      <c r="BL27" s="25" t="s">
        <v>4</v>
      </c>
      <c r="BM27" s="25" t="s">
        <v>5</v>
      </c>
      <c r="BN27" s="25" t="s">
        <v>9</v>
      </c>
      <c r="BO27" s="25"/>
      <c r="BP27" s="25"/>
      <c r="BQ27" s="25"/>
      <c r="BR27" s="25"/>
      <c r="BS27" s="25"/>
      <c r="BT27" s="25"/>
      <c r="BU27" s="26" t="s">
        <v>3</v>
      </c>
      <c r="BV27" s="27" t="s">
        <v>184</v>
      </c>
      <c r="BW27" s="27" t="s">
        <v>176</v>
      </c>
      <c r="BX27" s="8"/>
      <c r="CB27" s="28" t="s">
        <v>333</v>
      </c>
      <c r="CC27" s="28"/>
      <c r="CD27" s="29">
        <v>0</v>
      </c>
      <c r="CE27" s="29">
        <v>0</v>
      </c>
      <c r="CF27" s="29" t="e">
        <v>#REF!</v>
      </c>
      <c r="CG27" s="30" cm="1">
        <f t="array" ref="CG27">SUMPRODUCT(--(LEN(TRIM(BL27:BT27))&gt;0))</f>
        <v>3</v>
      </c>
      <c r="CH27" s="20" t="str">
        <f>IF(CG27=2,"y","n")</f>
        <v>n</v>
      </c>
      <c r="CI27" s="20" t="str">
        <f>IF(CG27=3,"y","n")</f>
        <v>y</v>
      </c>
      <c r="CJ27" s="20" t="str">
        <f>IF(CG27=4,"y","n")</f>
        <v>n</v>
      </c>
      <c r="CK27" s="20" t="str">
        <f>IF(CG27&gt;4,"y","n")</f>
        <v>n</v>
      </c>
      <c r="CL27" s="20" t="str">
        <f>IF(S27=0,"y","n")</f>
        <v>y</v>
      </c>
      <c r="CM27" s="20" t="str">
        <f>IF(S27=2,"y","n")</f>
        <v>n</v>
      </c>
      <c r="CN27" s="20" t="str">
        <f>IF(S27=3,"y","n")</f>
        <v>n</v>
      </c>
      <c r="CO27" s="20" t="str">
        <f>IF(S27&gt;=4,"y","n")</f>
        <v>n</v>
      </c>
      <c r="CP27" s="20" t="str">
        <f>IF(AT27=0,"y","n")</f>
        <v>n</v>
      </c>
      <c r="CQ27" s="20" t="str">
        <f>IF(AT27=1,"y","n")</f>
        <v>y</v>
      </c>
      <c r="CR27" s="20" t="str">
        <f>IF(AT27=2,"y","n")</f>
        <v>n</v>
      </c>
      <c r="CS27" s="20" t="str">
        <f>IF(AT27&gt;=3,"y","n")</f>
        <v>n</v>
      </c>
      <c r="CT27" s="31" t="str">
        <f>CHAR(34)&amp;A27&amp;CHAR(34)</f>
        <v>"Northern Mariana Islands"</v>
      </c>
      <c r="CU27" s="32" t="str">
        <f>CHAR(34)&amp;"rgn_"&amp;R27&amp;CHAR(34)</f>
        <v>"rgn_Oceania"</v>
      </c>
      <c r="CV27" s="9" t="str">
        <f>CHAR(34)&amp;D27&amp;CHAR(34)</f>
        <v>"https://upload.wikimedia.org/wikipedia/commons/thumb/e/e0/Flag_of_the_Northern_Mariana_Islands.svg/1200px-Flag_of_the_Northern_Mariana_Islands.svg.png"</v>
      </c>
      <c r="CW27" s="9" t="str">
        <f t="shared" si="106"/>
        <v/>
      </c>
      <c r="CX27" s="9" t="str">
        <f t="shared" si="106"/>
        <v>"3Color",</v>
      </c>
      <c r="CY27" s="9" t="str">
        <f t="shared" si="106"/>
        <v/>
      </c>
      <c r="CZ27" s="9" t="str">
        <f t="shared" si="106"/>
        <v/>
      </c>
      <c r="DA27" s="9" t="str">
        <f>IF(Q27&gt;1,CHAR(34)&amp;"words2"&amp;CHAR(34)&amp;",","")</f>
        <v>"words2",</v>
      </c>
      <c r="DB27" s="9" t="str">
        <f>IF(Q27&gt;2,CHAR(34)&amp;"words3"&amp;CHAR(34)&amp;",","")</f>
        <v>"words3",</v>
      </c>
      <c r="DC27" s="9" t="str">
        <f>IF(Q27=2,CHAR(34)&amp;"exact2"&amp;CHAR(34)&amp;",","")</f>
        <v/>
      </c>
      <c r="DD27" s="9" t="str">
        <f>IF(LEN(CHAR(34)&amp;"lets"&amp;LEN(SUBSTITUTE(SUBSTITUTE(IFERROR(TRIM(SUBSTITUTE(SUBSTITUTE(SUBSTITUTE(IFERROR(TRIM(SUBSTITUTE(A27,MID(A27,FIND("(",A27),FIND(")",A27)-FIND("(",A27)+1),"")),A27),"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",""),"-",""))&amp;CHAR(34)&amp;",")=9,CHAR(34)&amp;"lets"&amp;LEN(SUBSTITUTE(SUBSTITUTE(IFERROR(TRIM(SUBSTITUTE(SUBSTITUTE(SUBSTITUTE(IFERROR(TRIM(SUBSTITUTE(A27,MID(A27,FIND("(",A27),FIND(")",A27)-FIND("(",A27)+1),"")),A27),"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",""),"-",""))&amp;CHAR(34)&amp;",",CHAR(34)&amp;"lets0"&amp;LEN(SUBSTITUTE(SUBSTITUTE(IFERROR(TRIM(SUBSTITUTE(SUBSTITUTE(SUBSTITUTE(IFERROR(TRIM(SUBSTITUTE(A27,MID(A27,FIND("(",A27),FIND(")",A27)-FIND("(",A27)+1),"")),A27),"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f>
        <v>"lets22",</v>
      </c>
      <c r="DE27" s="9" t="str">
        <f>IFERROR(CHAR(34)&amp;"start"&amp;LEFT(TRIM(SUBSTITUTE(SUBSTITUTE(TRIM(SUBSTITUTE(SUBSTITUTE(A27, MID(A27, FIND("[", A27), FIND("]", A27) - FIND("[", A27) + 1), ""), "  ", " ")), MID(TRIM(SUBSTITUTE(SUBSTITUTE(A27, MID(A27, FIND("[", A27), FIND("]", A27) - FIND("[", A27) + 1), ""), "  ", " ")), FIND("[", TRIM(SUBSTITUTE(SUBSTITUTE(A27, MID(A27, FIND("[", A27), FIND("]", A27) - FIND("[", A27) + 1), ""), "  ", " "))), FIND("]", TRIM(SUBSTITUTE(SUBSTITUTE(A27, MID(A27, FIND("[", A27), FIND("]", A27) - FIND("[", A27) + 1), ""), "  ", " "))) - FIND("[", TRIM(SUBSTITUTE(SUBSTITUTE(A27, MID(A27, FIND("[", A27), FIND("]", A27) - FIND("[", A27) + 1), ""), "  ", " "))) + 1), ""), "  ", " ")),1)&amp;CHAR(34)&amp;",",CHAR(34)&amp;"start"&amp;IFERROR(LEFT(SUBSTITUTE(A27,"["&amp;MID(A27,FIND("[",A27)+1,FIND("]",A27)-FIND("[",A27)-1)&amp;"] ",""),1),LEFT(A27,1))&amp;CHAR(34)&amp;",")</f>
        <v>"startN",</v>
      </c>
      <c r="DF27" s="9" t="str">
        <f>IFERROR(IF(SEARCH("tan",A27)&gt;0,CHAR(34)&amp;"withtn"&amp;CHAR(34)&amp;",",""),"")</f>
        <v/>
      </c>
      <c r="DG27" s="9" t="str">
        <f>IFERROR(IF(SEARCH("q",A27)&gt;0,CHAR(34)&amp;"with_q"&amp;CHAR(34)&amp;",",""),"")</f>
        <v/>
      </c>
      <c r="DH27" s="9" t="str">
        <f>IFERROR(IF(SEARCH("v",A27)&gt;0,CHAR(34)&amp;"with_v"&amp;CHAR(34)&amp;",",""),"")</f>
        <v/>
      </c>
      <c r="DI27" s="9" t="str">
        <f>IFERROR(IF(SEARCH("w",A27)&gt;0,CHAR(34)&amp;"with_w"&amp;CHAR(34)&amp;",",""),"")</f>
        <v/>
      </c>
      <c r="DJ27" s="9" t="str">
        <f>IFERROR(IF(SEARCH("y",A27)&gt;0,CHAR(34)&amp;"with_y"&amp;CHAR(34)&amp;",",""),"")</f>
        <v/>
      </c>
      <c r="DK27" s="9" t="str">
        <f>IFERROR(IF(SEARCH("z",A27)&gt;0,CHAR(34)&amp;"with_z"&amp;CHAR(34)&amp;",",""),"")</f>
        <v/>
      </c>
      <c r="DL27" s="9" t="str">
        <f>IF(CG27=2, CHAR(34) &amp; _xlfn.TEXTJOIN("", TRUE, _xlfn._xlws.SORT(HP27:HX27)) &amp; CHAR(34) &amp; ",", "")</f>
        <v/>
      </c>
      <c r="DM27" s="9" t="str" cm="1">
        <f t="array" ref="DM27">IF(CG27=3,CHAR(34) &amp; _xlfn.TEXTJOIN("", TRUE, RIGHT(HP27:HX27, 2)) &amp; CHAR(34) &amp; ",", "")</f>
        <v>"LUEDHI",</v>
      </c>
      <c r="DN27" s="9" t="str">
        <f>IF(AND(ISNUMBER(SEARCH("18", O27)), ISERROR(SEARCH("1918", O27)), ISERROR(SEARCH("2018", O27))), CHAR(34) &amp; "year18" &amp; CHAR(34) &amp; ",", "")</f>
        <v/>
      </c>
      <c r="DO27" s="9" t="str">
        <f>IF(AND(ISNUMBER(SEARCH("19", O27)), ISERROR(SEARCH("1819", O27)),  ISERROR(SEARCH("1219", O27)),ISERROR(SEARCH("1119", O27)),ISERROR(SEARCH("1190", O27)),ISERROR(SEARCH("2019", O27))), CHAR(34) &amp; "year19" &amp; CHAR(34) &amp; ",", "")</f>
        <v>"year19",</v>
      </c>
      <c r="DP27" s="28" t="str">
        <f>IF(AND(ISNUMBER(SEARCH("20", O27)), ISERROR(SEARCH("1920", O27))), CHAR(34)&amp;"year00"&amp;CHAR(34)&amp;",", "")</f>
        <v/>
      </c>
      <c r="DQ27" s="28" t="str">
        <f>IF(CC27="y",CHAR(34)&amp;"soviet"&amp;CHAR(34)&amp;",","")</f>
        <v/>
      </c>
      <c r="DR27" s="28" t="str">
        <f>IF(BY27="y",CHAR(34)&amp;"dgband"&amp;CHAR(34)&amp;",","")</f>
        <v/>
      </c>
      <c r="DS27" s="28" t="str">
        <f>IF(W27="y",IF(AND(V27="n",BY27&lt;&gt;"y"),CHAR(34)&amp;"allver"&amp;CHAR(34)&amp;",",""),"")</f>
        <v/>
      </c>
      <c r="DT27" s="28" t="str">
        <f>IF(V27="y",IF(AND(W27="n",BY27&lt;&gt;"y"),CHAR(34)&amp;"allhor"&amp;CHAR(34)&amp;",",""),"")</f>
        <v/>
      </c>
      <c r="DU27" s="28" t="str">
        <f>IF(BY27="y",IF(AND(W27="n",V27="n"),CHAR(34)&amp;"alldia"&amp;CHAR(34)&amp;",",""),"")</f>
        <v/>
      </c>
      <c r="DV27" s="9" t="str">
        <f>IF(IA27&lt;&gt;"",(IF(IA27="y",CHAR(34)&amp;"largec"&amp;CHAR(34)&amp;",",CHAR(34)&amp;"smallc"&amp;CHAR(34)&amp;",")),"")</f>
        <v>"smallc",</v>
      </c>
      <c r="DW27" s="9" t="str">
        <f t="shared" si="107"/>
        <v>"NoBand",</v>
      </c>
      <c r="DX27" s="9" t="str">
        <f t="shared" si="107"/>
        <v/>
      </c>
      <c r="DY27" s="9" t="str">
        <f t="shared" si="107"/>
        <v/>
      </c>
      <c r="DZ27" s="9" t="str">
        <f t="shared" si="107"/>
        <v/>
      </c>
      <c r="EA27" s="9" t="str">
        <f t="shared" si="108"/>
        <v/>
      </c>
      <c r="EB27" s="9" t="str">
        <f t="shared" si="108"/>
        <v/>
      </c>
      <c r="EC27" s="9" t="str">
        <f t="shared" si="108"/>
        <v/>
      </c>
      <c r="ED27" s="9" t="str">
        <f t="shared" si="108"/>
        <v/>
      </c>
      <c r="EE27" s="9" t="str">
        <f t="shared" si="108"/>
        <v>"Circle",</v>
      </c>
      <c r="EF27" s="9" t="str">
        <f>IF(AND(Y27&lt;&gt;"n",Y27&lt;&gt;""),CHAR(34)&amp;Y$1&amp;CHAR(34)&amp;",","")</f>
        <v/>
      </c>
      <c r="EG27" s="9" t="str">
        <f t="shared" si="109"/>
        <v/>
      </c>
      <c r="EH27" s="9" t="str">
        <f t="shared" si="109"/>
        <v>"Plants",</v>
      </c>
      <c r="EI27" s="9" t="str">
        <f t="shared" si="109"/>
        <v/>
      </c>
      <c r="EJ27" s="9" t="str">
        <f t="shared" si="109"/>
        <v/>
      </c>
      <c r="EK27" s="9" t="str">
        <f t="shared" si="109"/>
        <v/>
      </c>
      <c r="EL27" s="9" t="str">
        <f t="shared" si="109"/>
        <v/>
      </c>
      <c r="EM27" s="9" t="str">
        <f t="shared" si="109"/>
        <v/>
      </c>
      <c r="EN27" s="9" t="str">
        <f t="shared" si="109"/>
        <v/>
      </c>
      <c r="EO27" s="9" t="str">
        <f t="shared" si="109"/>
        <v>"Center",</v>
      </c>
      <c r="EP27" s="9" t="str">
        <f t="shared" si="109"/>
        <v/>
      </c>
      <c r="EQ27" s="9" t="str">
        <f t="shared" si="109"/>
        <v/>
      </c>
      <c r="ER27" s="9" t="str">
        <f t="shared" si="109"/>
        <v/>
      </c>
      <c r="ES27" s="9" t="str">
        <f t="shared" si="109"/>
        <v>"Wavess",</v>
      </c>
      <c r="ET27" s="9" t="str">
        <f t="shared" si="109"/>
        <v/>
      </c>
      <c r="EU27" s="9" t="str">
        <f t="shared" si="109"/>
        <v/>
      </c>
      <c r="EV27" s="9" t="str">
        <f t="shared" si="109"/>
        <v/>
      </c>
      <c r="EW27" s="9" t="str">
        <f t="shared" si="105"/>
        <v/>
      </c>
      <c r="EX27" s="9" t="str">
        <f t="shared" si="105"/>
        <v/>
      </c>
      <c r="EY27" s="9" t="str">
        <f t="shared" si="105"/>
        <v/>
      </c>
      <c r="EZ27" s="9" t="str">
        <f t="shared" si="105"/>
        <v/>
      </c>
      <c r="FA27" s="9" t="str">
        <f>IF(AT27&gt;0,CHAR(34)&amp;"sta"&amp;AZ27&amp;CHAR(34)&amp;",","")</f>
        <v>"staWHI",</v>
      </c>
      <c r="FB27" s="9" t="str">
        <f>IF(AND(AT27&gt;0,BA27&lt;&gt;""),CHAR(34)&amp;"sta"&amp;BA27&amp;CHAR(34)&amp;",","")</f>
        <v/>
      </c>
      <c r="FC27" s="9" t="str">
        <f>IF(AND(AT27&gt;0,BB27&lt;&gt;""),CHAR(34)&amp;"sta"&amp;BB27&amp;CHAR(34)&amp;",","")</f>
        <v/>
      </c>
      <c r="FD27" s="9" t="str">
        <f>IF(BV27="n",CHAR(34)&amp;"tcWHYE"&amp;CHAR(34)&amp;",",IF(BV27="y",CHAR(34)&amp;FD$1&amp;CHAR(34)&amp;",",""))</f>
        <v/>
      </c>
      <c r="FE27" s="9" t="str">
        <f>IF(COUNTIF(BL27:BT27,"BLU")=0,CHAR(34)&amp;"NO_BLU"&amp;CHAR(34)&amp;",", "")</f>
        <v/>
      </c>
      <c r="FF27" s="9" t="str">
        <f>IF(COUNTIF(BL27:BT27,"WHI")=0,CHAR(34)&amp;"NO_WHI"&amp;CHAR(34)&amp;",", "")</f>
        <v/>
      </c>
      <c r="FG27" s="9" t="str">
        <f>IF(COUNTIF(BL27:BT27,"RED")=0,CHAR(34)&amp;"NO_RED"&amp;CHAR(34)&amp;",", "")</f>
        <v/>
      </c>
      <c r="FH27" s="9" t="str">
        <f>IF(COUNTIF(BL27:BS27,"GRE")=0,CHAR(34)&amp;"NO_GRE"&amp;CHAR(34)&amp;",", "")</f>
        <v>"NO_GRE",</v>
      </c>
      <c r="FI27" s="9" t="str">
        <f>IF(COUNTIF(BL27:BT27,"YEL")=0,CHAR(34)&amp;"NO_YEL"&amp;CHAR(34)&amp;",", "")</f>
        <v>"NO_YEL",</v>
      </c>
      <c r="FJ27" s="9" t="str">
        <f>IF(COUNTIF(BL27:BT27,"BLA")=0,CHAR(34)&amp;"NO_BLA"&amp;CHAR(34)&amp;",", "")</f>
        <v>"NO_BLA",</v>
      </c>
      <c r="FK27" s="9" t="str">
        <f>IF(AND(FH27&lt;&gt;"",FF27&lt;&gt;""),CHAR(34)&amp;"WHGRNO"&amp;CHAR(34)&amp;",","")</f>
        <v/>
      </c>
      <c r="FL27" s="9" t="str">
        <f>IF(AND(FI27&lt;&gt;"",FF27&lt;&gt;""),CHAR(34)&amp;"WHYENO"&amp;CHAR(34)&amp;",","")</f>
        <v/>
      </c>
      <c r="FM27" s="9" t="str">
        <f>IF(AND(FJ27&lt;&gt;"",FF27&lt;&gt;""),CHAR(34)&amp;"BAWHNO"&amp;CHAR(34)&amp;",","")</f>
        <v/>
      </c>
      <c r="FN27" s="9" t="str">
        <f>IF(AND(FE27&lt;&gt;"",FF27&lt;&gt;""),CHAR(34)&amp;"BLWHNO"&amp;CHAR(34)&amp;",","")</f>
        <v/>
      </c>
      <c r="FO27" s="9" t="str">
        <f>IF(AND(FE27&lt;&gt;"",FG27&lt;&gt;""),CHAR(34)&amp;"BLRENO"&amp;CHAR(34)&amp;",","")</f>
        <v/>
      </c>
      <c r="FP27" s="9" t="str">
        <f>IF(AND(FF27&lt;&gt;"",FF27&lt;&gt;""),CHAR(34)&amp;"WHRENO"&amp;CHAR(34)&amp;",","")</f>
        <v/>
      </c>
      <c r="FQ27" s="9" t="str">
        <f>IF(LEN(BF27)=3,CHAR(34)&amp;"001"&amp;BF27&amp;CHAR(34)&amp;",","")</f>
        <v/>
      </c>
      <c r="FR27" s="9" t="str">
        <f>IF(LEN(BG27)=3,CHAR(34)&amp;"002"&amp;BG27&amp;CHAR(34)&amp;",","")</f>
        <v/>
      </c>
      <c r="FS27" s="9" t="str">
        <f>IF(LEN(BH27)=3,CHAR(34)&amp;"003"&amp;BH27&amp;CHAR(34)&amp;",","")</f>
        <v/>
      </c>
      <c r="FT27" s="9" t="str">
        <f>CHAR(34)&amp;"myr"&amp;BD27&amp;CHAR(34)&amp;","</f>
        <v>"myrBLU",</v>
      </c>
      <c r="FU27" s="9" t="str">
        <f>IF(AY27="y",CHAR(34)&amp;"island"&amp;CHAR(34)&amp;",","")</f>
        <v>"island",</v>
      </c>
      <c r="FV27" s="9" t="str">
        <f>IF(BZ27="y",CHAR(34)&amp;"landlo"&amp;CHAR(34)&amp;",","")</f>
        <v/>
      </c>
      <c r="FW27" s="9" t="str">
        <f>IF(CA27="y",CHAR(34)&amp;"eunion"&amp;CHAR(34)&amp;",","")</f>
        <v/>
      </c>
      <c r="FX27" s="9" t="str">
        <f>SUBSTITUTE(IFERROR(SEARCH("[",A27),IFERROR(IF(AND(CA27&lt;&gt;"y",SEARCH("Europe",R27)&gt;0),CHAR(34)&amp;"noeuni"&amp;CHAR(34)&amp;",",""),"")),"1","")</f>
        <v/>
      </c>
      <c r="FY27" s="9" t="str">
        <f>IFERROR(IF(SEARCH("Arabic",CB27)&gt;0,CHAR(34)&amp;"arabic"&amp;CHAR(34)&amp;",",""),"")</f>
        <v/>
      </c>
      <c r="FZ27" s="9" t="str">
        <f>IFERROR(IF(SEARCH("English",CB27)&gt;0,CHAR(34)&amp;"englis"&amp;CHAR(34)&amp;",",""),"")</f>
        <v>"englis",</v>
      </c>
      <c r="GA27" s="9" t="str">
        <f>IFERROR(IF(SEARCH("French",CB27)&gt;0,CHAR(34)&amp;"french"&amp;CHAR(34)&amp;",",""),"")</f>
        <v/>
      </c>
      <c r="GB27" s="9" t="str">
        <f>IFERROR(IF(SEARCH("Spanish",CB27)&gt;0,CHAR(34)&amp;"spanis"&amp;CHAR(34)&amp;",",""),"")</f>
        <v/>
      </c>
      <c r="GC27" s="9" t="str">
        <f>IFERROR(IF(SEARCH("Portuguese",CB27)&gt;0,CHAR(34)&amp;"portug"&amp;CHAR(34)&amp;",",""),"")</f>
        <v/>
      </c>
      <c r="GD27" s="9" t="str">
        <f>IFERROR(IF(SEARCH("German",CB27)&gt;0,CHAR(34)&amp;"german"&amp;CHAR(34)&amp;",",""),"")</f>
        <v/>
      </c>
      <c r="GE27" s="9" t="str">
        <f>IFERROR(IF(SEARCH("Dutch",CB27)&gt;0,CHAR(34)&amp;"dutchs"&amp;CHAR(34)&amp;",",""),"")</f>
        <v/>
      </c>
      <c r="GF27" s="9" t="str">
        <f>IFERROR(IF(SEARCH("Histor",AU27)&gt;0,CHAR(34)&amp;"histor"&amp;CHAR(34)&amp;",",""),"")</f>
        <v/>
      </c>
      <c r="GG27" s="9" t="str">
        <f>IF(BU27="y",CHAR(34)&amp;"unjack"&amp;CHAR(34)&amp;",","")</f>
        <v>"unjack",</v>
      </c>
      <c r="GH27" s="9" t="str">
        <f>IF(CD27=1,CHAR(34)&amp;"southc"&amp;CHAR(34)&amp;",","")</f>
        <v/>
      </c>
      <c r="GI27" s="9" t="str">
        <f>IF(CE27=1,CHAR(34)&amp;"hasmap"&amp;CHAR(34)&amp;",","")</f>
        <v/>
      </c>
      <c r="GJ27" s="9" t="str">
        <f>IF(CP27="y",CHAR(34)&amp;CP$1&amp;CHAR(34)&amp;",","")</f>
        <v/>
      </c>
      <c r="GK27" s="9" t="str">
        <f>IF(GJ27="",CHAR(34)&amp;"HasSta"&amp;CHAR(34)&amp;",","")</f>
        <v>"HasSta",</v>
      </c>
      <c r="GL27" s="9" t="str">
        <f t="shared" si="110"/>
        <v>"1Stars",</v>
      </c>
      <c r="GM27" s="9" t="str">
        <f t="shared" si="110"/>
        <v/>
      </c>
      <c r="GN27" s="9" t="str">
        <f t="shared" si="110"/>
        <v/>
      </c>
      <c r="GP27" s="9" t="str">
        <f>CHAR(34)&amp;AU27&amp;CHAR(34)</f>
        <v>""</v>
      </c>
      <c r="GS27" s="9" t="str">
        <f>SUBSTITUTE("["&amp;_xlfn.CONCAT(CW27:GN27)&amp;"]",",]","]")</f>
        <v>["3Color","words2","words3","lets22","startN","LUEDHI","year19","smallc","NoBand","Circle","Plants","Center","Wavess","staWHI","NO_GRE","NO_YEL","NO_BLA","myrBLU","island","englis","unjack","HasSta","1Stars"]</v>
      </c>
      <c r="GT27" s="9" t="str">
        <f t="shared" si="111"/>
        <v>"cl_BLU",</v>
      </c>
      <c r="GU27" s="9" t="str">
        <f t="shared" si="111"/>
        <v>"cl_WHI",</v>
      </c>
      <c r="GV27" s="9" t="str">
        <f t="shared" si="111"/>
        <v>"cl_RED",</v>
      </c>
      <c r="GW27" s="9" t="str">
        <f t="shared" si="111"/>
        <v/>
      </c>
      <c r="GX27" s="9" t="str">
        <f t="shared" si="111"/>
        <v/>
      </c>
      <c r="GY27" s="9" t="str">
        <f t="shared" si="111"/>
        <v/>
      </c>
      <c r="GZ27" s="9" t="str">
        <f t="shared" si="111"/>
        <v/>
      </c>
      <c r="HA27" s="9" t="str">
        <f t="shared" si="111"/>
        <v/>
      </c>
      <c r="HB27" s="9" t="str">
        <f t="shared" si="111"/>
        <v/>
      </c>
      <c r="HC27" s="9" t="str">
        <f>SUBSTITUTE("["&amp;_xlfn.CONCAT(GT27:HB27)&amp;"]",",]","]")</f>
        <v>["cl_BLU","cl_WHI","cl_RED"]</v>
      </c>
      <c r="HE27" s="33"/>
      <c r="HF27" s="34" t="str">
        <f>"{couname:"&amp;CT27&amp;(IF(HK27&lt;&gt;"",",subtype:"&amp;CHAR(34)&amp;HK27&amp;CHAR(34),""))&amp;",year:"&amp;HJ27&amp;",region:"&amp;CU27&amp;",Colors:"&amp;HC27&amp;",Items:"&amp;GS27&amp;",Flag:"&amp;CV27&amp;",HDFlag:"&amp;CHAR(34)&amp;E27&amp;CHAR(34)&amp;",type:"&amp;GP27&amp;", describe: "&amp;HH27&amp;", isnew:"&amp;CHAR(34)&amp;F27&amp;CHAR(34)&amp;", links: "&amp;HL27&amp;"},"</f>
        <v>{couname:"Northern Mariana Islands",year:"1985 ",region:"rgn_Oceania",Colors:["cl_BLU","cl_WHI","cl_RED"],Items:["3Color","words2","words3","lets22","startN","LUEDHI","year19","smallc","NoBand","Circle","Plants","Center","Wavess","staWHI","NO_GRE","NO_YEL","NO_BLA","myrBLU","island","englis","unjack","HasSta","1Stars"],Flag:"https://upload.wikimedia.org/wikipedia/commons/thumb/e/e0/Flag_of_the_Northern_Mariana_Islands.svg/1200px-Flag_of_the_Northern_Mariana_Islands.svg.png",HDFlag:"https://upload.wikimedia.org/wikipedia/commons/thumb/e/e0/Flag_of_the_Northern_Mariana_Islands.svg/2560px-Flag_of_the_Northern_Mariana_Islands.svg.png",type:"", describe: "\nThe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 isnew:".", links: "https://en.wikipedia.org/wiki/Flag_of_the_Northern_Mariana_Islands"},</v>
      </c>
      <c r="HG27" s="35" t="str">
        <f>"{couname:"&amp;CT27&amp;(IF(HK27&lt;&gt;"",",subtype:"&amp;CHAR(34)&amp;HK27&amp;CHAR(34),""))&amp;",year:"&amp;HJ27&amp;",region:"&amp;CU27&amp;",Colors:"&amp;HC27&amp;",Items:"&amp;GS27&amp;",Flag:"&amp;CV27&amp;",HDFlag:"&amp;CHAR(34)&amp;E27&amp;CHAR(34)&amp;",type:"&amp;GP27&amp;", describe: "&amp;HI27&amp;", links: "&amp;HL27&amp;"},"</f>
        <v>{couname:"Northern Mariana Islands",year:"1985 ",region:"rgn_Oceania",Colors:["cl_BLU","cl_WHI","cl_RED"],Items:["3Color","words2","words3","lets22","startN","LUEDHI","year19","smallc","NoBand","Circle","Plants","Center","Wavess","staWHI","NO_GRE","NO_YEL","NO_BLA","myrBLU","island","englis","unjack","HasSta","1Stars"],Flag:"https://upload.wikimedia.org/wikipedia/commons/thumb/e/e0/Flag_of_the_Northern_Mariana_Islands.svg/1200px-Flag_of_the_Northern_Mariana_Islands.svg.png",HDFlag:"https://upload.wikimedia.org/wikipedia/commons/thumb/e/e0/Flag_of_the_Northern_Mariana_Islands.svg/2560px-Flag_of_the_Northern_Mariana_Islands.svg.png",type:"", describe: "\nThe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 links: "https://en.wikipedia.org/wiki/Flag_of_the_Northern_Mariana_Islands"},</v>
      </c>
      <c r="HH27" s="9" t="str">
        <f>IF(P27&lt;&gt;"",CHAR(34)&amp;"\n"&amp;P27&amp;CHAR(34),CHAR(34)&amp;CHAR(34))</f>
        <v>"\nThe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v>
      </c>
      <c r="HI27" s="9" t="str">
        <f>IF(J27=0,CHAR(34)&amp;CHAR(34),HH27)</f>
        <v>"\nThe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v>
      </c>
      <c r="HJ27" s="9" t="str">
        <f>CHAR(34)&amp;O27&amp;CHAR(34)</f>
        <v>"1985 "</v>
      </c>
      <c r="HL27" s="9" t="str">
        <f>CHAR(34)&amp;I27&amp;CHAR(34)</f>
        <v>"https://en.wikipedia.org/wiki/Flag_of_the_Northern_Mariana_Islands"</v>
      </c>
      <c r="HM27" s="34"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"&amp;HH27&amp;", "&amp;CHAR(34)&amp;"isnew"&amp;CHAR(34)&amp;": "&amp;CHAR(34)&amp;F27&amp;CHAR(34)&amp;", "&amp;CHAR(34)&amp;"links"&amp;CHAR(34)&amp;": "&amp;HL27&amp;"},"</f>
        <v>{"couname":"Northern Mariana Islands","year":"1985 ","region":"rgn_Oceania","Colors":["cl_BLU","cl_WHI","cl_RED"],"Items":["3Color","words2","words3","lets22","startN","LUEDHI","year19","smallc","NoBand","Circle","Plants","Center","Wavess","staWHI","NO_GRE","NO_YEL","NO_BLA","myrBLU","island","englis","unjack","HasSta","1Stars"],"Flag":"https://upload.wikimedia.org/wikipedia/commons/thumb/e/e0/Flag_of_the_Northern_Mariana_Islands.svg/1200px-Flag_of_the_Northern_Mariana_Islands.svg.png","HDFlag":"https://upload.wikimedia.org/wikipedia/commons/thumb/e/e0/Flag_of_the_Northern_Mariana_Islands.svg/2560px-Flag_of_the_Northern_Mariana_Islands.svg.png","type":"", "describe": "\nThe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 "isnew": ".", "links": "https://en.wikipedia.org/wiki/Flag_of_the_Northern_Mariana_Islands"},</v>
      </c>
      <c r="HN27" s="36"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"&amp;HI27&amp;", "&amp;CHAR(34)&amp;"isnew"&amp;CHAR(34)&amp;": "&amp;CHAR(34)&amp;F27&amp;CHAR(34)&amp;", "&amp;CHAR(34)&amp;"links"&amp;CHAR(34)&amp;": "&amp;HL27&amp;"},"</f>
        <v>{"couname":"Northern Mariana Islands","year":"1985 ","region":"rgn_Oceania","Colors":["cl_BLU","cl_WHI","cl_RED"],"Items":["3Color","words2","words3","lets22","startN","LUEDHI","year19","smallc","NoBand","Circle","Plants","Center","Wavess","staWHI","NO_GRE","NO_YEL","NO_BLA","myrBLU","island","englis","unjack","HasSta","1Stars"],"Flag":"https://upload.wikimedia.org/wikipedia/commons/thumb/e/e0/Flag_of_the_Northern_Mariana_Islands.svg/1200px-Flag_of_the_Northern_Mariana_Islands.svg.png","HDFlag":"https://upload.wikimedia.org/wikipedia/commons/thumb/e/e0/Flag_of_the_Northern_Mariana_Islands.svg/2560px-Flag_of_the_Northern_Mariana_Islands.svg.png","type":"", "describe": "\nThe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 "isnew": ".", "links": "https://en.wikipedia.org/wiki/Flag_of_the_Northern_Mariana_Islands"},</v>
      </c>
      <c r="HO27" s="37"/>
      <c r="HP27" s="9" t="str" cm="1">
        <f t="array" ref="HP27">IF(_xlfn.TEXTJOIN(", ", TRUE, IF(ISNUMBER(SEARCH("BLA", BL27:BT27)), COLUMN(BL27:BT27) - COLUMN(BL27) + 1, ""))&lt;&gt;"","BLA","")</f>
        <v/>
      </c>
      <c r="HQ27" s="9" t="str" cm="1">
        <f t="array" ref="HQ27">IF(_xlfn.TEXTJOIN(", ", TRUE, IF(ISNUMBER(SEARCH("BLU", BL27:BT27)), COLUMN(BL27:BT27) - COLUMN(BL27) + 1, ""))&lt;&gt;"","BLU","")</f>
        <v>BLU</v>
      </c>
      <c r="HR27" s="9" t="str" cm="1">
        <f t="array" ref="HR27">IF(_xlfn.TEXTJOIN(", ", TRUE, IF(ISNUMBER(SEARCH("GRE", BL27:BT27)), COLUMN(BL27:BT27) - COLUMN(BL27) + 1, ""))&lt;&gt;"","GRE","")</f>
        <v/>
      </c>
      <c r="HS27" s="9" t="str" cm="1">
        <f t="array" ref="HS27">IF(_xlfn.TEXTJOIN(", ", TRUE, IF(ISNUMBER(SEARCH("RED", BL27:BT27)), COLUMN(BL27:BT27) - COLUMN(BL27) + 1, ""))&lt;&gt;"","RED","")</f>
        <v>RED</v>
      </c>
      <c r="HT27" s="9" t="str" cm="1">
        <f t="array" ref="HT27">IF(_xlfn.TEXTJOIN(", ", TRUE, IF(ISNUMBER(SEARCH("YEL", BL27:BT27)), COLUMN(BL27:BT27) - COLUMN(BL27) + 1, ""))&lt;&gt;"","YEL","")</f>
        <v/>
      </c>
      <c r="HU27" s="9" t="str" cm="1">
        <f t="array" ref="HU27">IF(_xlfn.TEXTJOIN(", ", TRUE, IF(ISNUMBER(SEARCH("ORA", BL27:BT27)), COLUMN(BL27:BT27) - COLUMN(BL27) + 1, ""))&lt;&gt;"","ORA","")</f>
        <v/>
      </c>
      <c r="HV27" s="9" t="str" cm="1">
        <f t="array" ref="HV27">IF(_xlfn.TEXTJOIN(", ", TRUE, IF(ISNUMBER(SEARCH("BRO", BL27:BT27)), COLUMN(BL27:BT27) - COLUMN(BL27) + 1, ""))&lt;&gt;"","BRO","")</f>
        <v/>
      </c>
      <c r="HW27" s="9" t="str" cm="1">
        <f t="array" ref="HW27">IF(_xlfn.TEXTJOIN(", ", TRUE, IF(ISNUMBER(SEARCH("PUR", BL27:BT27)), COLUMN(BL27:BT27) - COLUMN(BL27) + 1, ""))&lt;&gt;"","PUR","")</f>
        <v/>
      </c>
      <c r="HX27" s="9" t="str" cm="1">
        <f t="array" ref="HX27">IF(_xlfn.TEXTJOIN(", ", TRUE, IF(ISNUMBER(SEARCH("WHI", BL27:BT27)), COLUMN(BL27:BT27) - COLUMN(BL27) + 1, ""))&lt;&gt;"","WHI","")</f>
        <v>WHI</v>
      </c>
      <c r="HY27" s="38"/>
      <c r="HZ27" s="38"/>
      <c r="IA27" s="28" t="s">
        <v>2</v>
      </c>
      <c r="IB27" s="28" t="s">
        <v>2</v>
      </c>
      <c r="IC27" s="39"/>
      <c r="ID27" s="39"/>
      <c r="IE27" s="39"/>
      <c r="IF27" s="39"/>
      <c r="IG27" s="39"/>
      <c r="IH27" s="39"/>
      <c r="II27" s="39"/>
      <c r="IJ27" s="39"/>
      <c r="IK27" s="39"/>
      <c r="IL27" s="9">
        <f>SUM(IC27:IK27)</f>
        <v>0</v>
      </c>
      <c r="IM27" s="6">
        <f>COUNTIF(IC27:IK27,"&gt;0")-CG27</f>
        <v>-3</v>
      </c>
      <c r="IN27" s="40" t="str">
        <f>"http://mkweb.bcgsc.ca/color-summarizer/?url="&amp;D27&amp;"&amp;precision=low&amp;num_clusters="&amp;CG27&amp;"&amp;text=1"</f>
        <v>http://mkweb.bcgsc.ca/color-summarizer/?url=https://upload.wikimedia.org/wikipedia/commons/thumb/e/e0/Flag_of_the_Northern_Mariana_Islands.svg/1200px-Flag_of_the_Northern_Mariana_Islands.svg.png&amp;precision=low&amp;num_clusters=3&amp;text=1</v>
      </c>
      <c r="IO27" s="9" t="str">
        <f>IF(HP27&lt;&gt;"",CHAR(34)&amp;"black"&amp;CHAR(34),"")</f>
        <v/>
      </c>
      <c r="IP27" s="9" t="str">
        <f>IF(HQ27&lt;&gt;"",CHAR(34)&amp;"blue"&amp;CHAR(34),"")</f>
        <v>"blue"</v>
      </c>
      <c r="IQ27" s="9" t="str">
        <f>IF(HR27&lt;&gt;"",CHAR(34)&amp;"green"&amp;CHAR(34),"")</f>
        <v/>
      </c>
      <c r="IR27" s="9" t="str">
        <f>IF(HS27&lt;&gt;"",CHAR(34)&amp;"red"&amp;CHAR(34),"")</f>
        <v>"red"</v>
      </c>
      <c r="IS27" s="9" t="str">
        <f>IF(HT27&lt;&gt;"",CHAR(34)&amp;"yellow"&amp;CHAR(34),"")</f>
        <v/>
      </c>
      <c r="IT27" s="9" t="str">
        <f>IF(HU27&lt;&gt;"",CHAR(34)&amp;"orange"&amp;CHAR(34),"")</f>
        <v/>
      </c>
      <c r="IU27" s="9" t="str">
        <f>IF(HV27&lt;&gt;"",CHAR(34)&amp;"brown"&amp;CHAR(34),"")</f>
        <v/>
      </c>
      <c r="IV27" s="9" t="str">
        <f>IF(HW27&lt;&gt;"",CHAR(34)&amp;"purple"&amp;CHAR(34),"")</f>
        <v/>
      </c>
      <c r="IW27" s="9" t="str">
        <f>IF(HX27&lt;&gt;"",CHAR(34)&amp;"white"&amp;CHAR(34),"")</f>
        <v>"white"</v>
      </c>
      <c r="IX27" s="9" t="str">
        <f>"{"&amp;CHAR(34)&amp;"url"&amp;CHAR(34)&amp;":"&amp;CHAR(34)&amp;IN27&amp;CHAR(34)&amp;","&amp;CHAR(34)&amp;"name"&amp;CHAR(34)&amp;":"&amp;CHAR(34)&amp;A27&amp;CHAR(34)&amp;"},"</f>
        <v>{"url":"http://mkweb.bcgsc.ca/color-summarizer/?url=https://upload.wikimedia.org/wikipedia/commons/thumb/e/e0/Flag_of_the_Northern_Mariana_Islands.svg/1200px-Flag_of_the_Northern_Mariana_Islands.svg.png&amp;precision=low&amp;num_clusters=3&amp;text=1","name":"Northern Mariana Islands"},</v>
      </c>
      <c r="IY27" s="9">
        <v>52</v>
      </c>
    </row>
    <row r="28" spans="1:259" s="9" customFormat="1" ht="38.4" customHeight="1" thickBot="1" x14ac:dyDescent="0.35">
      <c r="A28" s="78" t="s">
        <v>662</v>
      </c>
      <c r="B28" s="1" t="e" vm="27">
        <v>#VALUE!</v>
      </c>
      <c r="C28" s="2">
        <v>1</v>
      </c>
      <c r="D28" s="3" t="s">
        <v>663</v>
      </c>
      <c r="E28" s="4" t="s">
        <v>664</v>
      </c>
      <c r="F28" s="5" t="s">
        <v>0</v>
      </c>
      <c r="G28" s="6">
        <f>COUNTIF($A$1:$A$8249,A28)</f>
        <v>1</v>
      </c>
      <c r="H28" s="7"/>
      <c r="I28" s="8" t="s">
        <v>665</v>
      </c>
      <c r="J28" s="9" t="str">
        <f>""</f>
        <v/>
      </c>
      <c r="K28" s="10">
        <v>18058</v>
      </c>
      <c r="L28" s="11">
        <v>41277</v>
      </c>
      <c r="M28" s="11" t="s">
        <v>666</v>
      </c>
      <c r="N28" s="12" t="s">
        <v>169</v>
      </c>
      <c r="O28" s="13" t="s">
        <v>667</v>
      </c>
      <c r="P28" s="14" t="s">
        <v>668</v>
      </c>
      <c r="Q28" s="15">
        <v>1</v>
      </c>
      <c r="R28" s="16" t="s">
        <v>169</v>
      </c>
      <c r="S28" s="17">
        <v>0</v>
      </c>
      <c r="T28" s="18" t="s">
        <v>2</v>
      </c>
      <c r="U28" s="19" t="s">
        <v>2</v>
      </c>
      <c r="V28" s="19" t="s">
        <v>2</v>
      </c>
      <c r="W28" s="19" t="s">
        <v>2</v>
      </c>
      <c r="X28" s="19" t="s">
        <v>3</v>
      </c>
      <c r="Y28" s="19" t="s">
        <v>2</v>
      </c>
      <c r="Z28" s="19" t="s">
        <v>2</v>
      </c>
      <c r="AA28" s="19" t="s">
        <v>2</v>
      </c>
      <c r="AB28" s="19" t="s">
        <v>2</v>
      </c>
      <c r="AC28" s="19" t="s">
        <v>2</v>
      </c>
      <c r="AD28" s="19" t="s">
        <v>2</v>
      </c>
      <c r="AE28" s="19" t="s">
        <v>3</v>
      </c>
      <c r="AF28" s="20" t="s">
        <v>2</v>
      </c>
      <c r="AG28" s="20" t="s">
        <v>2</v>
      </c>
      <c r="AH28" s="20" t="s">
        <v>2</v>
      </c>
      <c r="AI28" s="20" t="s">
        <v>2</v>
      </c>
      <c r="AJ28" s="20" t="s">
        <v>2</v>
      </c>
      <c r="AK28" s="20" t="s">
        <v>2</v>
      </c>
      <c r="AL28" s="20" t="s">
        <v>2</v>
      </c>
      <c r="AM28" s="20" t="s">
        <v>2</v>
      </c>
      <c r="AN28" s="20" t="s">
        <v>2</v>
      </c>
      <c r="AO28" s="20" t="s">
        <v>2</v>
      </c>
      <c r="AP28" s="20" t="s">
        <v>2</v>
      </c>
      <c r="AQ28" s="20" t="s">
        <v>2</v>
      </c>
      <c r="AR28" s="20" t="s">
        <v>2</v>
      </c>
      <c r="AS28" s="20" t="s">
        <v>2</v>
      </c>
      <c r="AT28" s="21">
        <v>0</v>
      </c>
      <c r="AU28" s="20"/>
      <c r="AV28" s="20" t="str">
        <f>IF(LEFT(A28,1)="[",LEFT(A28,5)&amp;AU28&amp;A28,"")</f>
        <v/>
      </c>
      <c r="AW28" s="20" t="str">
        <f>C28&amp;H28&amp;A28</f>
        <v>1Palau</v>
      </c>
      <c r="AX28" s="22"/>
      <c r="AY28" s="22"/>
      <c r="AZ28" s="23" t="s">
        <v>8</v>
      </c>
      <c r="BA28" s="23" t="s">
        <v>8</v>
      </c>
      <c r="BB28" s="23"/>
      <c r="BC28" s="24"/>
      <c r="BD28" s="25" t="s">
        <v>9</v>
      </c>
      <c r="BE28" s="8"/>
      <c r="BF28" s="25" t="s">
        <v>9</v>
      </c>
      <c r="BG28" s="25" t="s">
        <v>5</v>
      </c>
      <c r="BH28" s="25" t="s">
        <v>9</v>
      </c>
      <c r="BI28" s="25"/>
      <c r="BJ28" s="25"/>
      <c r="BK28" s="8"/>
      <c r="BL28" s="25" t="s">
        <v>8</v>
      </c>
      <c r="BM28" s="25" t="s">
        <v>4</v>
      </c>
      <c r="BN28" s="25" t="s">
        <v>10</v>
      </c>
      <c r="BO28" s="25" t="s">
        <v>9</v>
      </c>
      <c r="BP28" s="25" t="s">
        <v>6</v>
      </c>
      <c r="BQ28" s="25" t="s">
        <v>8</v>
      </c>
      <c r="BR28" s="25" t="s">
        <v>13</v>
      </c>
      <c r="BS28" s="25" t="s">
        <v>8</v>
      </c>
      <c r="BT28" s="25" t="s">
        <v>5</v>
      </c>
      <c r="BU28" s="26" t="s">
        <v>3</v>
      </c>
      <c r="BV28" s="27"/>
      <c r="BW28" s="27">
        <v>0</v>
      </c>
      <c r="BX28" s="8"/>
      <c r="BY28" s="9" t="s">
        <v>2</v>
      </c>
      <c r="CB28" s="28"/>
      <c r="CC28" s="28"/>
      <c r="CD28" s="29">
        <v>0</v>
      </c>
      <c r="CE28" s="29">
        <v>0</v>
      </c>
      <c r="CF28" s="29" t="e">
        <v>#REF!</v>
      </c>
      <c r="CG28" s="30" cm="1">
        <f t="array" ref="CG28">SUMPRODUCT(--(LEN(TRIM(BL28:BT28))&gt;0))</f>
        <v>6</v>
      </c>
      <c r="CH28" s="20" t="str">
        <f>IF(CG28=2,"y","n")</f>
        <v>n</v>
      </c>
      <c r="CI28" s="20" t="str">
        <f>IF(CG28=3,"y","n")</f>
        <v>n</v>
      </c>
      <c r="CJ28" s="20" t="str">
        <f>IF(CG28=4,"y","n")</f>
        <v>n</v>
      </c>
      <c r="CK28" s="20" t="str">
        <f>IF(CG28&gt;4,"y","n")</f>
        <v>y</v>
      </c>
      <c r="CL28" s="20" t="str">
        <f>IF(S28=0,"y","n")</f>
        <v>y</v>
      </c>
      <c r="CM28" s="20" t="str">
        <f>IF(S28=2,"y","n")</f>
        <v>n</v>
      </c>
      <c r="CN28" s="20" t="str">
        <f>IF(S28=3,"y","n")</f>
        <v>n</v>
      </c>
      <c r="CO28" s="20" t="str">
        <f>IF(S28&gt;=4,"y","n")</f>
        <v>n</v>
      </c>
      <c r="CP28" s="20" t="str">
        <f>IF(AT28=0,"y","n")</f>
        <v>y</v>
      </c>
      <c r="CQ28" s="20" t="str">
        <f>IF(AT28=1,"y","n")</f>
        <v>n</v>
      </c>
      <c r="CR28" s="20" t="str">
        <f>IF(AT28=2,"y","n")</f>
        <v>n</v>
      </c>
      <c r="CS28" s="20" t="str">
        <f>IF(AT28&gt;=3,"y","n")</f>
        <v>n</v>
      </c>
      <c r="CT28" s="31" t="str">
        <f>CHAR(34)&amp;A28&amp;CHAR(34)</f>
        <v>"Palau"</v>
      </c>
      <c r="CU28" s="32" t="str">
        <f>CHAR(34)&amp;"rgn_"&amp;R28&amp;CHAR(34)</f>
        <v>"rgn_Oceania"</v>
      </c>
      <c r="CV28" s="9" t="str">
        <f>CHAR(34)&amp;D28&amp;CHAR(34)</f>
        <v>"https://i.ibb.co/v1H7J0V/Palau-Flag.png"</v>
      </c>
      <c r="CW28" s="9" t="str">
        <f t="shared" si="106"/>
        <v/>
      </c>
      <c r="CX28" s="9" t="str">
        <f t="shared" si="106"/>
        <v/>
      </c>
      <c r="CY28" s="9" t="str">
        <f t="shared" si="106"/>
        <v/>
      </c>
      <c r="CZ28" s="9" t="str">
        <f t="shared" si="106"/>
        <v>"5+Colo",</v>
      </c>
      <c r="DA28" s="9" t="str">
        <f>IF(Q28&gt;1,CHAR(34)&amp;"words2"&amp;CHAR(34)&amp;",","")</f>
        <v/>
      </c>
      <c r="DB28" s="9" t="str">
        <f>IF(Q28&gt;2,CHAR(34)&amp;"words3"&amp;CHAR(34)&amp;",","")</f>
        <v/>
      </c>
      <c r="DD28" s="9" t="str">
        <f>IF(LEN(CHAR(34)&amp;"lets"&amp;LEN(SUBSTITUTE(SUBSTITUTE(IFERROR(TRIM(SUBSTITUTE(A28,MID(A28,FIND("[",A28),FIND("]",A28)-FIND("[",A28)+1),"")),A28)," ",""),"-",""))&amp;CHAR(34)&amp;",")=9,CHAR(34)&amp;"lets"&amp;LEN(SUBSTITUTE(SUBSTITUTE(IFERROR(TRIM(SUBSTITUTE(A28,MID(A28,FIND("[",A28),FIND("]",A28)-FIND("[",A28)+1),"")),A28)," ",""),"-",""))&amp;CHAR(34)&amp;",",CHAR(34)&amp;"lets0"&amp;LEN(SUBSTITUTE(SUBSTITUTE(IFERROR(TRIM(SUBSTITUTE(A28,MID(A28,FIND("[",A28),FIND("]",A28)-FIND("[",A28)+1),"")),A28)," ",""),"-",""))&amp;CHAR(34)&amp;",")</f>
        <v>"lets05",</v>
      </c>
      <c r="DE28" s="9" t="str">
        <f>CHAR(34)&amp;"start"&amp;IFERROR(LEFT(SUBSTITUTE(A28,"["&amp;MID(A28,FIND("[",A28)+1,FIND("]",A28)-FIND("[",A28)-1)&amp;"] ",""),1),LEFT(A28,1))&amp;CHAR(34)&amp;","</f>
        <v>"startP",</v>
      </c>
      <c r="DF28" s="9" t="str">
        <f>IFERROR(IF(SEARCH("tan",A28)&gt;0,CHAR(34)&amp;"withtn"&amp;CHAR(34)&amp;",",""),"")</f>
        <v/>
      </c>
      <c r="DG28" s="9" t="str">
        <f>IFERROR(IF(SEARCH("q",A28)&gt;0,CHAR(34)&amp;"with_q"&amp;CHAR(34)&amp;",",""),"")</f>
        <v/>
      </c>
      <c r="DH28" s="9" t="str">
        <f>IFERROR(IF(SEARCH("v",A28)&gt;0,CHAR(34)&amp;"with_v"&amp;CHAR(34)&amp;",",""),"")</f>
        <v/>
      </c>
      <c r="DI28" s="9" t="str">
        <f>IFERROR(IF(SEARCH("w",A28)&gt;0,CHAR(34)&amp;"with_w"&amp;CHAR(34)&amp;",",""),"")</f>
        <v/>
      </c>
      <c r="DJ28" s="9" t="str">
        <f>IFERROR(IF(SEARCH("y",A28)&gt;0,CHAR(34)&amp;"with_y"&amp;CHAR(34)&amp;",",""),"")</f>
        <v/>
      </c>
      <c r="DK28" s="9" t="str">
        <f>IFERROR(IF(SEARCH("z",A28)&gt;0,CHAR(34)&amp;"with_z"&amp;CHAR(34)&amp;",",""),"")</f>
        <v/>
      </c>
      <c r="DL28" s="9" t="str">
        <f>IF(CG28=2, CHAR(34) &amp; _xlfn.TEXTJOIN("", TRUE, _xlfn._xlws.SORT(HP28:HX28)) &amp; CHAR(34) &amp; ",", "")</f>
        <v/>
      </c>
      <c r="DM28" s="9" t="str" cm="1">
        <f t="array" ref="DM28">IF(CG28=3,CHAR(34) &amp; _xlfn.TEXTJOIN("", TRUE, RIGHT(HP28:HX28, 2)) &amp; CHAR(34) &amp; ",", "")</f>
        <v/>
      </c>
      <c r="DN28" s="9" t="str">
        <f>IF(AND(ISNUMBER(SEARCH("18", O28)), ISERROR(SEARCH("1918", O28)), ISERROR(SEARCH("2018", O28))), CHAR(34) &amp; "year18" &amp; CHAR(34) &amp; ",", "")</f>
        <v/>
      </c>
      <c r="DO28" s="9" t="str">
        <f>IF(AND(ISNUMBER(SEARCH("19", O28)), ISERROR(SEARCH("1819", O28)),  ISERROR(SEARCH("1219", O28)),ISERROR(SEARCH("1119", O28)),ISERROR(SEARCH("1190", O28)),ISERROR(SEARCH("2019", O28))), CHAR(34) &amp; "year19" &amp; CHAR(34) &amp; ",", "")</f>
        <v>"year19",</v>
      </c>
      <c r="DP28" s="28" t="str">
        <f>IF(AND(ISNUMBER(SEARCH("20", O28)), ISERROR(SEARCH("1920", O28))), CHAR(34)&amp;"year00"&amp;CHAR(34)&amp;",", "")</f>
        <v/>
      </c>
      <c r="DQ28" s="28" t="str">
        <f>IF(CC28="y",CHAR(34)&amp;"soviet"&amp;CHAR(34)&amp;",","")</f>
        <v/>
      </c>
      <c r="DR28" s="28" t="str">
        <f>IF(BY28="y",CHAR(34)&amp;"dgband"&amp;CHAR(34)&amp;",","")</f>
        <v/>
      </c>
      <c r="DS28" s="28" t="str">
        <f>IF(W28="y",IF(AND(V28="n",BY28&lt;&gt;"y"),CHAR(34)&amp;"allver"&amp;CHAR(34)&amp;",",""),"")</f>
        <v/>
      </c>
      <c r="DT28" s="28" t="str">
        <f>IF(V28="y",IF(AND(W28="n",BY28&lt;&gt;"y"),CHAR(34)&amp;"allhor"&amp;CHAR(34)&amp;",",""),"")</f>
        <v/>
      </c>
      <c r="DU28" s="28" t="str">
        <f>IF(BY28="y",IF(AND(W28="n",V28="n"),CHAR(34)&amp;"alldia"&amp;CHAR(34)&amp;",",""),"")</f>
        <v/>
      </c>
      <c r="DW28" s="9" t="str">
        <f t="shared" si="107"/>
        <v>"NoBand",</v>
      </c>
      <c r="DX28" s="9" t="str">
        <f t="shared" si="107"/>
        <v/>
      </c>
      <c r="DY28" s="9" t="str">
        <f t="shared" si="107"/>
        <v/>
      </c>
      <c r="DZ28" s="9" t="str">
        <f t="shared" si="107"/>
        <v/>
      </c>
      <c r="EA28" s="9" t="str">
        <f t="shared" si="108"/>
        <v/>
      </c>
      <c r="EB28" s="9" t="str">
        <f t="shared" si="108"/>
        <v/>
      </c>
      <c r="EC28" s="9" t="str">
        <f t="shared" si="108"/>
        <v/>
      </c>
      <c r="ED28" s="9" t="str">
        <f t="shared" si="108"/>
        <v/>
      </c>
      <c r="EE28" s="9" t="str">
        <f t="shared" si="108"/>
        <v>"Circle",</v>
      </c>
      <c r="EF28" s="9" t="str">
        <f>IF(AND(Y28&lt;&gt;"n",Y28&lt;&gt;""),CHAR(34)&amp;Y$1&amp;CHAR(34)&amp;",","")</f>
        <v/>
      </c>
      <c r="EG28" s="9" t="str">
        <f t="shared" si="109"/>
        <v/>
      </c>
      <c r="EH28" s="9" t="str">
        <f t="shared" si="109"/>
        <v/>
      </c>
      <c r="EI28" s="9" t="str">
        <f t="shared" si="109"/>
        <v/>
      </c>
      <c r="EJ28" s="9" t="str">
        <f t="shared" si="109"/>
        <v/>
      </c>
      <c r="EK28" s="9" t="str">
        <f t="shared" si="109"/>
        <v/>
      </c>
      <c r="EL28" s="9" t="str">
        <f t="shared" si="109"/>
        <v>"IsMoon",</v>
      </c>
      <c r="EM28" s="9" t="str">
        <f t="shared" si="109"/>
        <v/>
      </c>
      <c r="EN28" s="9" t="str">
        <f t="shared" si="109"/>
        <v/>
      </c>
      <c r="EO28" s="9" t="str">
        <f t="shared" si="109"/>
        <v/>
      </c>
      <c r="EP28" s="9" t="str">
        <f t="shared" si="109"/>
        <v/>
      </c>
      <c r="EQ28" s="9" t="str">
        <f t="shared" si="109"/>
        <v/>
      </c>
      <c r="ER28" s="9" t="str">
        <f t="shared" si="109"/>
        <v/>
      </c>
      <c r="ES28" s="9" t="str">
        <f t="shared" si="109"/>
        <v/>
      </c>
      <c r="ET28" s="9" t="str">
        <f t="shared" si="109"/>
        <v/>
      </c>
      <c r="EU28" s="9" t="str">
        <f t="shared" si="109"/>
        <v/>
      </c>
      <c r="EV28" s="9" t="str">
        <f t="shared" si="109"/>
        <v/>
      </c>
      <c r="EW28" s="9" t="str">
        <f t="shared" si="105"/>
        <v/>
      </c>
      <c r="EX28" s="9" t="str">
        <f t="shared" si="105"/>
        <v/>
      </c>
      <c r="EY28" s="9" t="str">
        <f t="shared" si="105"/>
        <v/>
      </c>
      <c r="EZ28" s="9" t="str">
        <f t="shared" si="105"/>
        <v/>
      </c>
      <c r="FA28" s="9" t="str">
        <f>IF(AT28&gt;0,CHAR(34)&amp;"sta"&amp;AZ28&amp;CHAR(34)&amp;",","")</f>
        <v/>
      </c>
      <c r="FB28" s="9" t="str">
        <f>IF(AND(AT28&gt;0,BA28&lt;&gt;""),CHAR(34)&amp;"sta"&amp;BA28&amp;CHAR(34)&amp;",","")</f>
        <v/>
      </c>
      <c r="FD28" s="9" t="str">
        <f>IF(BV28="n",CHAR(34)&amp;"tcWHYE"&amp;CHAR(34)&amp;",",IF(BV28="y",CHAR(34)&amp;FD$1&amp;CHAR(34)&amp;",",""))</f>
        <v/>
      </c>
      <c r="FE28" s="9" t="str">
        <f>IF(COUNTIF(BL28:BT28,"BLU")=0,CHAR(34)&amp;"NO_BLU"&amp;CHAR(34)&amp;",", "")</f>
        <v/>
      </c>
      <c r="FF28" s="9" t="str">
        <f>IF(COUNTIF(BL28:BT28,"WHI")=0,CHAR(34)&amp;"NO_WHI"&amp;CHAR(34)&amp;",", "")</f>
        <v/>
      </c>
      <c r="FG28" s="9" t="str">
        <f>IF(COUNTIF(BL28:BT28,"RED")=0,CHAR(34)&amp;"NO_RED"&amp;CHAR(34)&amp;",", "")</f>
        <v/>
      </c>
      <c r="FH28" s="9" t="str">
        <f>IF(COUNTIF(BL28:BS28,"GRE")=0,CHAR(34)&amp;"NO_GRE"&amp;CHAR(34)&amp;",", "")</f>
        <v/>
      </c>
      <c r="FI28" s="9" t="str">
        <f>IF(COUNTIF(BL28:BT28,"YEL")=0,CHAR(34)&amp;"NO_YEL"&amp;CHAR(34)&amp;",", "")</f>
        <v/>
      </c>
      <c r="FJ28" s="9" t="str">
        <f>IF(COUNTIF(BL28:BT28,"BLA")=0,CHAR(34)&amp;"NO_BLA"&amp;CHAR(34)&amp;",", "")</f>
        <v>"NO_BLA",</v>
      </c>
      <c r="FK28" s="9" t="str">
        <f>IF(AND(FH28&lt;&gt;"",FF28&lt;&gt;""),CHAR(34)&amp;"WHGRNO"&amp;CHAR(34)&amp;",","")</f>
        <v/>
      </c>
      <c r="FL28" s="9" t="str">
        <f>IF(AND(FI28&lt;&gt;"",FF28&lt;&gt;""),CHAR(34)&amp;"WHYENO"&amp;CHAR(34)&amp;",","")</f>
        <v/>
      </c>
      <c r="FM28" s="9" t="str">
        <f>IF(AND(FJ28&lt;&gt;"",FF28&lt;&gt;""),CHAR(34)&amp;"BAWHNO"&amp;CHAR(34)&amp;",","")</f>
        <v/>
      </c>
      <c r="FN28" s="9" t="str">
        <f>IF(AND(FE28&lt;&gt;"",FF28&lt;&gt;""),CHAR(34)&amp;"BLWHNO"&amp;CHAR(34)&amp;",","")</f>
        <v/>
      </c>
      <c r="FO28" s="9" t="str">
        <f>IF(AND(FE28&lt;&gt;"",FG28&lt;&gt;""),CHAR(34)&amp;"BLRENO"&amp;CHAR(34)&amp;",","")</f>
        <v/>
      </c>
      <c r="FP28" s="9" t="str">
        <f>IF(AND(FF28&lt;&gt;"",FF28&lt;&gt;""),CHAR(34)&amp;"WHRENO"&amp;CHAR(34)&amp;",","")</f>
        <v/>
      </c>
      <c r="FQ28" s="9" t="str">
        <f>IF(LEN(BF28)=3,CHAR(34)&amp;"001"&amp;BF28&amp;CHAR(34)&amp;",","")</f>
        <v>"001RED",</v>
      </c>
      <c r="FR28" s="9" t="str">
        <f>IF(LEN(BG28)=3,CHAR(34)&amp;"002"&amp;BG28&amp;CHAR(34)&amp;",","")</f>
        <v>"002WHI",</v>
      </c>
      <c r="FS28" s="9" t="str">
        <f>IF(LEN(BH28)=3,CHAR(34)&amp;"003"&amp;BH28&amp;CHAR(34)&amp;",","")</f>
        <v>"003RED",</v>
      </c>
      <c r="FT28" s="9" t="str">
        <f>CHAR(34)&amp;"myr"&amp;BD28&amp;CHAR(34)&amp;","</f>
        <v>"myrRED",</v>
      </c>
      <c r="FU28" s="9" t="str">
        <f>IF(AY28="y",CHAR(34)&amp;"island"&amp;CHAR(34)&amp;",","")</f>
        <v/>
      </c>
      <c r="FV28" s="9" t="str">
        <f>IF(BZ28="y",CHAR(34)&amp;"landlo"&amp;CHAR(34)&amp;",","")</f>
        <v/>
      </c>
      <c r="FW28" s="9" t="str">
        <f>IF(CA28="y",CHAR(34)&amp;"eunion"&amp;CHAR(34)&amp;",","")</f>
        <v/>
      </c>
      <c r="FY28" s="9" t="str">
        <f>IFERROR(IF(SEARCH("Arabic",CB28)&gt;0,CHAR(34)&amp;"arabic"&amp;CHAR(34)&amp;",",""),"")</f>
        <v/>
      </c>
      <c r="FZ28" s="9" t="str">
        <f>IFERROR(IF(SEARCH("English",CB28)&gt;0,CHAR(34)&amp;"englis"&amp;CHAR(34)&amp;",",""),"")</f>
        <v/>
      </c>
      <c r="GA28" s="9" t="str">
        <f>IFERROR(IF(SEARCH("French",CB28)&gt;0,CHAR(34)&amp;"french"&amp;CHAR(34)&amp;",",""),"")</f>
        <v/>
      </c>
      <c r="GB28" s="9" t="str">
        <f>IFERROR(IF(SEARCH("Spanish",CB28)&gt;0,CHAR(34)&amp;"spanis"&amp;CHAR(34)&amp;",",""),"")</f>
        <v/>
      </c>
      <c r="GE28" s="9" t="str">
        <f>IFERROR(IF(SEARCH("Dutch",CB28)&gt;0,CHAR(34)&amp;"dutchs"&amp;CHAR(34)&amp;",",""),"")</f>
        <v/>
      </c>
      <c r="GF28" s="9" t="str">
        <f>IFERROR(IF(SEARCH("Historical",AU28)&gt;0,CHAR(34)&amp;"histor"&amp;CHAR(34)&amp;",",""),"")</f>
        <v/>
      </c>
      <c r="GG28" s="9" t="str">
        <f>IF(BU28="y",CHAR(34)&amp;"unjack"&amp;CHAR(34)&amp;",","")</f>
        <v>"unjack",</v>
      </c>
      <c r="GH28" s="9" t="str">
        <f>IF(CD28=1,CHAR(34)&amp;"southc"&amp;CHAR(34)&amp;",","")</f>
        <v/>
      </c>
      <c r="GI28" s="9" t="str">
        <f>IF(CE28=1,CHAR(34)&amp;"hasmap"&amp;CHAR(34)&amp;",","")</f>
        <v/>
      </c>
      <c r="GJ28" s="9" t="str">
        <f>IF(CP28="y",CHAR(34)&amp;CP$1&amp;CHAR(34)&amp;",","")</f>
        <v>"NoStar",</v>
      </c>
      <c r="GK28" s="9" t="str">
        <f>IF(GJ28="",CHAR(34)&amp;"HasSta"&amp;CHAR(34)&amp;",","")</f>
        <v/>
      </c>
      <c r="GL28" s="9" t="str">
        <f t="shared" si="110"/>
        <v/>
      </c>
      <c r="GM28" s="9" t="str">
        <f t="shared" si="110"/>
        <v/>
      </c>
      <c r="GN28" s="9" t="str">
        <f t="shared" si="110"/>
        <v/>
      </c>
      <c r="GP28" s="9" t="str">
        <f>CHAR(34)&amp;AU28&amp;CHAR(34)</f>
        <v>""</v>
      </c>
      <c r="GS28" s="9" t="str">
        <f>SUBSTITUTE("["&amp;_xlfn.CONCAT(CW28:GN28)&amp;"]",",]","]")</f>
        <v>["5+Colo","lets05","startP","year19","NoBand","Circle","IsMoon","NO_BLA","001RED","002WHI","003RED","myrRED","unjack","NoStar"]</v>
      </c>
      <c r="GT28" s="9" t="str">
        <f t="shared" si="111"/>
        <v/>
      </c>
      <c r="GU28" s="9" t="str">
        <f t="shared" si="111"/>
        <v>"cl_BLU",</v>
      </c>
      <c r="GV28" s="9" t="str">
        <f t="shared" si="111"/>
        <v>"cl_GRE",</v>
      </c>
      <c r="GW28" s="9" t="str">
        <f t="shared" si="111"/>
        <v>"cl_RED",</v>
      </c>
      <c r="GX28" s="9" t="str">
        <f t="shared" si="111"/>
        <v>"cl_YEL",</v>
      </c>
      <c r="GY28" s="9" t="str">
        <f t="shared" si="111"/>
        <v/>
      </c>
      <c r="GZ28" s="9" t="str">
        <f t="shared" si="111"/>
        <v>"cl_BRO",</v>
      </c>
      <c r="HA28" s="9" t="str">
        <f t="shared" si="111"/>
        <v/>
      </c>
      <c r="HB28" s="9" t="str">
        <f t="shared" si="111"/>
        <v>"cl_WHI",</v>
      </c>
      <c r="HC28" s="9" t="str">
        <f>SUBSTITUTE("["&amp;_xlfn.CONCAT(GT28:HB28)&amp;"]",",]","]")</f>
        <v>["cl_BLU","cl_GRE","cl_RED","cl_YEL","cl_BRO","cl_WHI"]</v>
      </c>
      <c r="HE28" s="33"/>
      <c r="HF28" s="34" t="str">
        <f>"{couname:"&amp;CT28&amp;(IF(HK28&lt;&gt;"",",subtype:"&amp;CHAR(34)&amp;HK28&amp;CHAR(34),""))&amp;",year:"&amp;HJ28&amp;",region:"&amp;CU28&amp;",Colors:"&amp;HC28&amp;",Items:"&amp;GS28&amp;",Flag:"&amp;CV28&amp;",HDFlag:"&amp;CHAR(34)&amp;E28&amp;CHAR(34)&amp;",type:"&amp;GP28&amp;", describe: "&amp;HH28&amp;", isnew:"&amp;CHAR(34)&amp;F28&amp;CHAR(34)&amp;", links: "&amp;HL28&amp;"},"</f>
        <v>{couname:"Palau",year:"1981 ",region:"rgn_Oceania",Colors:["cl_BLU","cl_GRE","cl_RED","cl_YEL","cl_BRO","cl_WHI"],Items:["5+Colo","lets05","startP","year19","NoBand","Circle","IsMoon","NO_BLA","001RED","002WHI","003RED","myrRED","unjack","NoStar"],Flag:"https://i.ibb.co/v1H7J0V/Palau-Flag.png",HDFlag:"https://upload.wikimedia.org/wikipedia/commons/thumb/4/48/Flag_of_Palau.svg/2560px-Flag_of_Palau.svg.png",type:"", describe: "\nThe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 isnew:".", links: "https://en.wikipedia.org/wiki/Flag_of_Palau"},</v>
      </c>
      <c r="HG28" s="35" t="str">
        <f>"{couname:"&amp;CT28&amp;(IF(HK28&lt;&gt;"",",subtype:"&amp;CHAR(34)&amp;HK28&amp;CHAR(34),""))&amp;",year:"&amp;HJ28&amp;",region:"&amp;CU28&amp;",Colors:"&amp;HC28&amp;",Items:"&amp;GS28&amp;",Flag:"&amp;CV28&amp;",HDFlag:"&amp;CHAR(34)&amp;E28&amp;CHAR(34)&amp;",type:"&amp;GP28&amp;", describe: "&amp;HI28&amp;", links: "&amp;HL28&amp;"},"</f>
        <v>{couname:"Palau",year:"1981 ",region:"rgn_Oceania",Colors:["cl_BLU","cl_GRE","cl_RED","cl_YEL","cl_BRO","cl_WHI"],Items:["5+Colo","lets05","startP","year19","NoBand","Circle","IsMoon","NO_BLA","001RED","002WHI","003RED","myrRED","unjack","NoStar"],Flag:"https://i.ibb.co/v1H7J0V/Palau-Flag.png",HDFlag:"https://upload.wikimedia.org/wikipedia/commons/thumb/4/48/Flag_of_Palau.svg/2560px-Flag_of_Palau.svg.png",type:"", describe: "\nThe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 links: "https://en.wikipedia.org/wiki/Flag_of_Palau"},</v>
      </c>
      <c r="HH28" s="9" t="str">
        <f>IF(P28&lt;&gt;"",CHAR(34)&amp;"\n"&amp;P28&amp;CHAR(34),CHAR(34)&amp;CHAR(34))</f>
        <v>"\nThe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v>
      </c>
      <c r="HI28" s="9" t="str">
        <f>IF(J28=0,CHAR(34)&amp;CHAR(34),HH28)</f>
        <v>"\nThe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v>
      </c>
      <c r="HJ28" s="9" t="str">
        <f>CHAR(34)&amp;O28&amp;CHAR(34)</f>
        <v>"1981 "</v>
      </c>
      <c r="HL28" s="9" t="str">
        <f>CHAR(34)&amp;I28&amp;CHAR(34)</f>
        <v>"https://en.wikipedia.org/wiki/Flag_of_Palau"</v>
      </c>
      <c r="HM28" s="34"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"&amp;HH28&amp;", "&amp;CHAR(34)&amp;"isnew"&amp;CHAR(34)&amp;": "&amp;CHAR(34)&amp;F28&amp;CHAR(34)&amp;", "&amp;CHAR(34)&amp;"links"&amp;CHAR(34)&amp;": "&amp;HL28&amp;"},"</f>
        <v>{"couname":"Palau","year":"1981 ","region":"rgn_Oceania","Colors":["cl_BLU","cl_GRE","cl_RED","cl_YEL","cl_BRO","cl_WHI"],"Items":["5+Colo","lets05","startP","year19","NoBand","Circle","IsMoon","NO_BLA","001RED","002WHI","003RED","myrRED","unjack","NoStar"],"Flag":"https://i.ibb.co/v1H7J0V/Palau-Flag.png","HDFlag":"https://upload.wikimedia.org/wikipedia/commons/thumb/4/48/Flag_of_Palau.svg/2560px-Flag_of_Palau.svg.png","type":"", "describe": "\nThe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 "isnew": ".", "links": "https://en.wikipedia.org/wiki/Flag_of_Palau"},</v>
      </c>
      <c r="HN28" s="36"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"&amp;HI28&amp;", "&amp;CHAR(34)&amp;"isnew"&amp;CHAR(34)&amp;": "&amp;CHAR(34)&amp;F28&amp;CHAR(34)&amp;", "&amp;CHAR(34)&amp;"links"&amp;CHAR(34)&amp;": "&amp;HL28&amp;"},"</f>
        <v>{"couname":"Palau","year":"1981 ","region":"rgn_Oceania","Colors":["cl_BLU","cl_GRE","cl_RED","cl_YEL","cl_BRO","cl_WHI"],"Items":["5+Colo","lets05","startP","year19","NoBand","Circle","IsMoon","NO_BLA","001RED","002WHI","003RED","myrRED","unjack","NoStar"],"Flag":"https://i.ibb.co/v1H7J0V/Palau-Flag.png","HDFlag":"https://upload.wikimedia.org/wikipedia/commons/thumb/4/48/Flag_of_Palau.svg/2560px-Flag_of_Palau.svg.png","type":"", "describe": "\nThe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 "isnew": ".", "links": "https://en.wikipedia.org/wiki/Flag_of_Palau"},</v>
      </c>
      <c r="HO28" s="37">
        <v>45618</v>
      </c>
      <c r="HP28" s="9" t="str" cm="1">
        <f t="array" ref="HP28">IF(_xlfn.TEXTJOIN(", ", TRUE, IF(ISNUMBER(SEARCH("BLA", BL28:BT28)), COLUMN(BL28:BT28) - COLUMN(BL28) + 1, ""))&lt;&gt;"","BLA","")</f>
        <v/>
      </c>
      <c r="HQ28" s="9" t="str" cm="1">
        <f t="array" ref="HQ28">IF(_xlfn.TEXTJOIN(", ", TRUE, IF(ISNUMBER(SEARCH("BLU", BL28:BT28)), COLUMN(BL28:BT28) - COLUMN(BL28) + 1, ""))&lt;&gt;"","BLU","")</f>
        <v>BLU</v>
      </c>
      <c r="HR28" s="9" t="str" cm="1">
        <f t="array" ref="HR28">IF(_xlfn.TEXTJOIN(", ", TRUE, IF(ISNUMBER(SEARCH("GRE", BL28:BT28)), COLUMN(BL28:BT28) - COLUMN(BL28) + 1, ""))&lt;&gt;"","GRE","")</f>
        <v>GRE</v>
      </c>
      <c r="HS28" s="9" t="str" cm="1">
        <f t="array" ref="HS28">IF(_xlfn.TEXTJOIN(", ", TRUE, IF(ISNUMBER(SEARCH("RED", BL28:BT28)), COLUMN(BL28:BT28) - COLUMN(BL28) + 1, ""))&lt;&gt;"","RED","")</f>
        <v>RED</v>
      </c>
      <c r="HT28" s="9" t="str" cm="1">
        <f t="array" ref="HT28">IF(_xlfn.TEXTJOIN(", ", TRUE, IF(ISNUMBER(SEARCH("YEL", BL28:BT28)), COLUMN(BL28:BT28) - COLUMN(BL28) + 1, ""))&lt;&gt;"","YEL","")</f>
        <v>YEL</v>
      </c>
      <c r="HU28" s="9" t="str" cm="1">
        <f t="array" ref="HU28">IF(_xlfn.TEXTJOIN(", ", TRUE, IF(ISNUMBER(SEARCH("ORA", BL28:BT28)), COLUMN(BL28:BT28) - COLUMN(BL28) + 1, ""))&lt;&gt;"","ORA","")</f>
        <v/>
      </c>
      <c r="HV28" s="9" t="str" cm="1">
        <f t="array" ref="HV28">IF(_xlfn.TEXTJOIN(", ", TRUE, IF(ISNUMBER(SEARCH("BRO", BL28:BT28)), COLUMN(BL28:BT28) - COLUMN(BL28) + 1, ""))&lt;&gt;"","BRO","")</f>
        <v>BRO</v>
      </c>
      <c r="HW28" s="9" t="str" cm="1">
        <f t="array" ref="HW28">IF(_xlfn.TEXTJOIN(", ", TRUE, IF(ISNUMBER(SEARCH("PUR", BL28:BT28)), COLUMN(BL28:BT28) - COLUMN(BL28) + 1, ""))&lt;&gt;"","PUR","")</f>
        <v/>
      </c>
      <c r="HX28" s="9" t="str" cm="1">
        <f t="array" ref="HX28">IF(_xlfn.TEXTJOIN(", ", TRUE, IF(ISNUMBER(SEARCH("WHI", BL28:BT28)), COLUMN(BL28:BT28) - COLUMN(BL28) + 1, ""))&lt;&gt;"","WHI","")</f>
        <v>WHI</v>
      </c>
      <c r="HY28" s="38"/>
      <c r="HZ28" s="38"/>
      <c r="IA28" s="28"/>
      <c r="IB28" s="28"/>
      <c r="IC28" s="39"/>
      <c r="ID28" s="39"/>
      <c r="IE28" s="39"/>
      <c r="IF28" s="39"/>
      <c r="IG28" s="39"/>
      <c r="IH28" s="39"/>
      <c r="II28" s="39"/>
      <c r="IJ28" s="39"/>
      <c r="IK28" s="39"/>
      <c r="IM28" s="6">
        <f>COUNTIF(IC28:IK28,"&gt;0")-CG28</f>
        <v>-6</v>
      </c>
      <c r="IN28" s="40" t="str">
        <f>"http://mkweb.bcgsc.ca/color-summarizer/?url="&amp;D28&amp;"&amp;precision=low&amp;num_clusters="&amp;CG28&amp;"&amp;text=1"</f>
        <v>http://mkweb.bcgsc.ca/color-summarizer/?url=https://i.ibb.co/v1H7J0V/Palau-Flag.png&amp;precision=low&amp;num_clusters=6&amp;text=1</v>
      </c>
      <c r="IO28" s="9" t="str">
        <f>IF(HP28&lt;&gt;"",CHAR(34)&amp;"black"&amp;CHAR(34),"")</f>
        <v/>
      </c>
      <c r="IP28" s="9" t="str">
        <f>IF(HQ28&lt;&gt;"",CHAR(34)&amp;"blue"&amp;CHAR(34),"")</f>
        <v>"blue"</v>
      </c>
      <c r="IQ28" s="9" t="str">
        <f>IF(HR28&lt;&gt;"",CHAR(34)&amp;"green"&amp;CHAR(34),"")</f>
        <v>"green"</v>
      </c>
      <c r="IR28" s="9" t="str">
        <f>IF(HS28&lt;&gt;"",CHAR(34)&amp;"red"&amp;CHAR(34),"")</f>
        <v>"red"</v>
      </c>
      <c r="IS28" s="9" t="str">
        <f>IF(HT28&lt;&gt;"",CHAR(34)&amp;"yellow"&amp;CHAR(34),"")</f>
        <v>"yellow"</v>
      </c>
      <c r="IT28" s="9" t="str">
        <f>IF(HU28&lt;&gt;"",CHAR(34)&amp;"orange"&amp;CHAR(34),"")</f>
        <v/>
      </c>
      <c r="IU28" s="9" t="str">
        <f>IF(HV28&lt;&gt;"",CHAR(34)&amp;"brown"&amp;CHAR(34),"")</f>
        <v>"brown"</v>
      </c>
      <c r="IV28" s="9" t="str">
        <f>IF(HW28&lt;&gt;"",CHAR(34)&amp;"purple"&amp;CHAR(34),"")</f>
        <v/>
      </c>
      <c r="IW28" s="9" t="str">
        <f>IF(HX28&lt;&gt;"",CHAR(34)&amp;"white"&amp;CHAR(34),"")</f>
        <v>"white"</v>
      </c>
      <c r="IX28" s="9" t="str">
        <f>"{"&amp;CHAR(34)&amp;"url"&amp;CHAR(34)&amp;":"&amp;CHAR(34)&amp;IN28&amp;CHAR(34)&amp;","&amp;CHAR(34)&amp;"name"&amp;CHAR(34)&amp;":"&amp;CHAR(34)&amp;A28&amp;CHAR(34)&amp;"},"</f>
        <v>{"url":"http://mkweb.bcgsc.ca/color-summarizer/?url=https://i.ibb.co/v1H7J0V/Palau-Flag.png&amp;precision=low&amp;num_clusters=6&amp;text=1","name":"Palau"},</v>
      </c>
      <c r="IY28" s="9">
        <v>968</v>
      </c>
    </row>
    <row r="29" spans="1:259" s="9" customFormat="1" ht="38.4" customHeight="1" thickBot="1" x14ac:dyDescent="0.35">
      <c r="A29" s="78" t="s">
        <v>753</v>
      </c>
      <c r="B29" s="1" t="e" vm="28">
        <v>#VALUE!</v>
      </c>
      <c r="C29" s="2">
        <v>1</v>
      </c>
      <c r="D29" s="3" t="s">
        <v>754</v>
      </c>
      <c r="E29" s="4" t="s">
        <v>755</v>
      </c>
      <c r="F29" s="5" t="s">
        <v>0</v>
      </c>
      <c r="G29" s="6">
        <f>COUNTIF($A$1:$A$8279,A29)</f>
        <v>1</v>
      </c>
      <c r="H29" s="7"/>
      <c r="I29" s="8" t="s">
        <v>756</v>
      </c>
      <c r="J29" s="9" t="str">
        <f>""</f>
        <v/>
      </c>
      <c r="K29" s="10">
        <v>10300000</v>
      </c>
      <c r="L29" s="11">
        <v>140000</v>
      </c>
      <c r="M29" s="11" t="s">
        <v>757</v>
      </c>
      <c r="N29" s="12" t="s">
        <v>169</v>
      </c>
      <c r="O29" s="13" t="s">
        <v>758</v>
      </c>
      <c r="P29" s="14" t="s">
        <v>759</v>
      </c>
      <c r="Q29" s="15">
        <v>3</v>
      </c>
      <c r="R29" s="16" t="s">
        <v>169</v>
      </c>
      <c r="S29" s="17">
        <v>2</v>
      </c>
      <c r="T29" s="18" t="s">
        <v>3</v>
      </c>
      <c r="U29" s="19" t="s">
        <v>2</v>
      </c>
      <c r="V29" s="19" t="s">
        <v>2</v>
      </c>
      <c r="W29" s="19" t="s">
        <v>2</v>
      </c>
      <c r="X29" s="19" t="s">
        <v>2</v>
      </c>
      <c r="Y29" s="19" t="s">
        <v>3</v>
      </c>
      <c r="Z29" s="19" t="s">
        <v>3</v>
      </c>
      <c r="AA29" s="19" t="s">
        <v>2</v>
      </c>
      <c r="AB29" s="19" t="s">
        <v>2</v>
      </c>
      <c r="AC29" s="19" t="s">
        <v>2</v>
      </c>
      <c r="AD29" s="19" t="s">
        <v>2</v>
      </c>
      <c r="AE29" s="19" t="s">
        <v>2</v>
      </c>
      <c r="AF29" s="20" t="s">
        <v>2</v>
      </c>
      <c r="AG29" s="20" t="s">
        <v>2</v>
      </c>
      <c r="AH29" s="20" t="s">
        <v>2</v>
      </c>
      <c r="AI29" s="20" t="s">
        <v>2</v>
      </c>
      <c r="AJ29" s="20" t="s">
        <v>2</v>
      </c>
      <c r="AK29" s="20" t="s">
        <v>2</v>
      </c>
      <c r="AL29" s="20" t="s">
        <v>2</v>
      </c>
      <c r="AM29" s="20" t="s">
        <v>2</v>
      </c>
      <c r="AN29" s="20" t="s">
        <v>2</v>
      </c>
      <c r="AO29" s="20" t="s">
        <v>2</v>
      </c>
      <c r="AP29" s="20" t="s">
        <v>2</v>
      </c>
      <c r="AQ29" s="20" t="s">
        <v>2</v>
      </c>
      <c r="AR29" s="20" t="s">
        <v>2</v>
      </c>
      <c r="AS29" s="20" t="s">
        <v>2</v>
      </c>
      <c r="AT29" s="21">
        <v>5</v>
      </c>
      <c r="AU29" s="20"/>
      <c r="AV29" s="20" t="str">
        <f>IF(LEFT(A29,1)="[",LEFT(A29,5)&amp;AU29&amp;A29,"")</f>
        <v/>
      </c>
      <c r="AW29" s="20" t="str">
        <f>C29&amp;H29&amp;A29</f>
        <v>1Papua New Guinea</v>
      </c>
      <c r="AX29" s="22"/>
      <c r="AY29" s="22"/>
      <c r="AZ29" s="23" t="s">
        <v>4</v>
      </c>
      <c r="BA29" s="23" t="s">
        <v>8</v>
      </c>
      <c r="BB29" s="23"/>
      <c r="BC29" s="24"/>
      <c r="BD29" s="25" t="s">
        <v>9</v>
      </c>
      <c r="BE29" s="8"/>
      <c r="BF29" s="25" t="s">
        <v>9</v>
      </c>
      <c r="BG29" s="25" t="s">
        <v>5</v>
      </c>
      <c r="BH29" s="25" t="s">
        <v>9</v>
      </c>
      <c r="BI29" s="25"/>
      <c r="BJ29" s="25"/>
      <c r="BK29" s="8"/>
      <c r="BL29" s="25" t="s">
        <v>8</v>
      </c>
      <c r="BM29" s="25" t="s">
        <v>4</v>
      </c>
      <c r="BN29" s="25" t="s">
        <v>8</v>
      </c>
      <c r="BO29" s="25" t="s">
        <v>9</v>
      </c>
      <c r="BP29" s="25" t="s">
        <v>8</v>
      </c>
      <c r="BQ29" s="25" t="s">
        <v>8</v>
      </c>
      <c r="BR29" s="25" t="s">
        <v>8</v>
      </c>
      <c r="BS29" s="25" t="s">
        <v>8</v>
      </c>
      <c r="BT29" s="25" t="s">
        <v>5</v>
      </c>
      <c r="BU29" s="26"/>
      <c r="BV29" s="27"/>
      <c r="BW29" s="27">
        <v>0</v>
      </c>
      <c r="BX29" s="8"/>
      <c r="CB29" s="28"/>
      <c r="CC29" s="28"/>
      <c r="CD29" s="29">
        <v>0</v>
      </c>
      <c r="CE29" s="29">
        <v>0</v>
      </c>
      <c r="CF29" s="29" t="e">
        <v>#REF!</v>
      </c>
      <c r="CG29" s="30" cm="1">
        <f t="array" ref="CG29">SUMPRODUCT(--(LEN(TRIM(BL29:BT29))&gt;0))</f>
        <v>3</v>
      </c>
      <c r="CH29" s="20" t="str">
        <f>IF(CG29=2,"y","n")</f>
        <v>n</v>
      </c>
      <c r="CI29" s="20" t="str">
        <f>IF(CG29=3,"y","n")</f>
        <v>y</v>
      </c>
      <c r="CJ29" s="20" t="str">
        <f>IF(CG29=4,"y","n")</f>
        <v>n</v>
      </c>
      <c r="CK29" s="20" t="str">
        <f>IF(CG29&gt;4,"y","n")</f>
        <v>n</v>
      </c>
      <c r="CL29" s="20" t="str">
        <f>IF(S29=0,"y","n")</f>
        <v>n</v>
      </c>
      <c r="CM29" s="20" t="str">
        <f>IF(S29=2,"y","n")</f>
        <v>y</v>
      </c>
      <c r="CN29" s="20" t="str">
        <f>IF(S29=3,"y","n")</f>
        <v>n</v>
      </c>
      <c r="CO29" s="20" t="str">
        <f>IF(S29&gt;=4,"y","n")</f>
        <v>n</v>
      </c>
      <c r="CP29" s="20" t="str">
        <f>IF(AT29=0,"y","n")</f>
        <v>n</v>
      </c>
      <c r="CQ29" s="20" t="str">
        <f>IF(AT29=1,"y","n")</f>
        <v>n</v>
      </c>
      <c r="CR29" s="20" t="str">
        <f>IF(AT29=2,"y","n")</f>
        <v>n</v>
      </c>
      <c r="CS29" s="20" t="str">
        <f>IF(AT29&gt;=3,"y","n")</f>
        <v>y</v>
      </c>
      <c r="CT29" s="31" t="str">
        <f>CHAR(34)&amp;A29&amp;CHAR(34)</f>
        <v>"Papua New Guinea"</v>
      </c>
      <c r="CU29" s="32" t="str">
        <f>CHAR(34)&amp;"rgn_"&amp;R29&amp;CHAR(34)</f>
        <v>"rgn_Oceania"</v>
      </c>
      <c r="CV29" s="9" t="str">
        <f>CHAR(34)&amp;D29&amp;CHAR(34)</f>
        <v>"https://i.ibb.co/dGNHyxn/Papua-Flag.png"</v>
      </c>
      <c r="CW29" s="9" t="str">
        <f t="shared" si="106"/>
        <v/>
      </c>
      <c r="CX29" s="9" t="str">
        <f t="shared" si="106"/>
        <v>"3Color",</v>
      </c>
      <c r="CY29" s="9" t="str">
        <f t="shared" si="106"/>
        <v/>
      </c>
      <c r="CZ29" s="9" t="str">
        <f t="shared" si="106"/>
        <v/>
      </c>
      <c r="DA29" s="9" t="str">
        <f>IF(Q29&gt;1,CHAR(34)&amp;"words2"&amp;CHAR(34)&amp;",","")</f>
        <v>"words2",</v>
      </c>
      <c r="DB29" s="9" t="str">
        <f>IF(Q29&gt;2,CHAR(34)&amp;"words3"&amp;CHAR(34)&amp;",","")</f>
        <v>"words3",</v>
      </c>
      <c r="DD29" s="9" t="str">
        <f>IF(LEN(CHAR(34)&amp;"lets"&amp;LEN(SUBSTITUTE(SUBSTITUTE(IFERROR(TRIM(SUBSTITUTE(A29,MID(A29,FIND("[",A29),FIND("]",A29)-FIND("[",A29)+1),"")),A29)," ",""),"-",""))&amp;CHAR(34)&amp;",")=9,CHAR(34)&amp;"lets"&amp;LEN(SUBSTITUTE(SUBSTITUTE(IFERROR(TRIM(SUBSTITUTE(A29,MID(A29,FIND("[",A29),FIND("]",A29)-FIND("[",A29)+1),"")),A29)," ",""),"-",""))&amp;CHAR(34)&amp;",",CHAR(34)&amp;"lets0"&amp;LEN(SUBSTITUTE(SUBSTITUTE(IFERROR(TRIM(SUBSTITUTE(A29,MID(A29,FIND("[",A29),FIND("]",A29)-FIND("[",A29)+1),"")),A29)," ",""),"-",""))&amp;CHAR(34)&amp;",")</f>
        <v>"lets14",</v>
      </c>
      <c r="DE29" s="9" t="str">
        <f>CHAR(34)&amp;"start"&amp;IFERROR(LEFT(SUBSTITUTE(A29,"["&amp;MID(A29,FIND("[",A29)+1,FIND("]",A29)-FIND("[",A29)-1)&amp;"] ",""),1),LEFT(A29,1))&amp;CHAR(34)&amp;","</f>
        <v>"startP",</v>
      </c>
      <c r="DF29" s="9" t="str">
        <f>IFERROR(IF(SEARCH("tan",A29)&gt;0,CHAR(34)&amp;"withtn"&amp;CHAR(34)&amp;",",""),"")</f>
        <v/>
      </c>
      <c r="DG29" s="9" t="str">
        <f>IFERROR(IF(SEARCH("q",A29)&gt;0,CHAR(34)&amp;"with_q"&amp;CHAR(34)&amp;",",""),"")</f>
        <v/>
      </c>
      <c r="DH29" s="9" t="str">
        <f>IFERROR(IF(SEARCH("v",A29)&gt;0,CHAR(34)&amp;"with_v"&amp;CHAR(34)&amp;",",""),"")</f>
        <v/>
      </c>
      <c r="DI29" s="9" t="str">
        <f>IFERROR(IF(SEARCH("w",A29)&gt;0,CHAR(34)&amp;"with_w"&amp;CHAR(34)&amp;",",""),"")</f>
        <v>"with_w",</v>
      </c>
      <c r="DJ29" s="9" t="str">
        <f>IFERROR(IF(SEARCH("y",A29)&gt;0,CHAR(34)&amp;"with_y"&amp;CHAR(34)&amp;",",""),"")</f>
        <v/>
      </c>
      <c r="DK29" s="9" t="str">
        <f>IFERROR(IF(SEARCH("z",A29)&gt;0,CHAR(34)&amp;"with_z"&amp;CHAR(34)&amp;",",""),"")</f>
        <v/>
      </c>
      <c r="DL29" s="9" t="str">
        <f>IF(CG29=2, CHAR(34) &amp; _xlfn.TEXTJOIN("", TRUE, _xlfn._xlws.SORT(HP29:HX29)) &amp; CHAR(34) &amp; ",", "")</f>
        <v/>
      </c>
      <c r="DM29" s="9" t="str" cm="1">
        <f t="array" ref="DM29">IF(CG29=3,CHAR(34) &amp; _xlfn.TEXTJOIN("", TRUE, RIGHT(HP29:HX29, 2)) &amp; CHAR(34) &amp; ",", "")</f>
        <v>"LUEDHI",</v>
      </c>
      <c r="DN29" s="9" t="str">
        <f>IF(AND(ISNUMBER(SEARCH("18", O29)), ISERROR(SEARCH("1918", O29)), ISERROR(SEARCH("2018", O29))), CHAR(34) &amp; "year18" &amp; CHAR(34) &amp; ",", "")</f>
        <v/>
      </c>
      <c r="DO29" s="9" t="str">
        <f>IF(AND(ISNUMBER(SEARCH("19", O29)), ISERROR(SEARCH("1819", O29)),  ISERROR(SEARCH("1219", O29)),ISERROR(SEARCH("1119", O29)),ISERROR(SEARCH("1190", O29)),ISERROR(SEARCH("2019", O29))), CHAR(34) &amp; "year19" &amp; CHAR(34) &amp; ",", "")</f>
        <v>"year19",</v>
      </c>
      <c r="DP29" s="28" t="str">
        <f>IF(AND(ISNUMBER(SEARCH("20", O29)), ISERROR(SEARCH("1920", O29))), CHAR(34)&amp;"year00"&amp;CHAR(34)&amp;",", "")</f>
        <v/>
      </c>
      <c r="DQ29" s="28" t="str">
        <f>IF(CC29="y",CHAR(34)&amp;"soviet"&amp;CHAR(34)&amp;",","")</f>
        <v/>
      </c>
      <c r="DR29" s="28" t="str">
        <f>IF(BY29="y",CHAR(34)&amp;"dgband"&amp;CHAR(34)&amp;",","")</f>
        <v/>
      </c>
      <c r="DS29" s="28" t="str">
        <f>IF(W29="y",IF(AND(V29="n",BY29&lt;&gt;"y"),CHAR(34)&amp;"allver"&amp;CHAR(34)&amp;",",""),"")</f>
        <v/>
      </c>
      <c r="DT29" s="28" t="str">
        <f>IF(V29="y",IF(AND(W29="n",BY29&lt;&gt;"y"),CHAR(34)&amp;"allhor"&amp;CHAR(34)&amp;",",""),"")</f>
        <v/>
      </c>
      <c r="DU29" s="28" t="str">
        <f>IF(BY29="y",IF(AND(W29="n",V29="n"),CHAR(34)&amp;"alldia"&amp;CHAR(34)&amp;",",""),"")</f>
        <v/>
      </c>
      <c r="DW29" s="9" t="str">
        <f t="shared" si="107"/>
        <v/>
      </c>
      <c r="DX29" s="9" t="str">
        <f t="shared" si="107"/>
        <v>"2Bands",</v>
      </c>
      <c r="DY29" s="9" t="str">
        <f t="shared" si="107"/>
        <v/>
      </c>
      <c r="DZ29" s="9" t="str">
        <f t="shared" si="107"/>
        <v/>
      </c>
      <c r="EA29" s="9" t="str">
        <f t="shared" si="108"/>
        <v>"Diagon",</v>
      </c>
      <c r="EB29" s="9" t="str">
        <f t="shared" si="108"/>
        <v/>
      </c>
      <c r="EC29" s="9" t="str">
        <f t="shared" si="108"/>
        <v/>
      </c>
      <c r="ED29" s="9" t="str">
        <f t="shared" si="108"/>
        <v/>
      </c>
      <c r="EE29" s="9" t="str">
        <f t="shared" si="108"/>
        <v/>
      </c>
      <c r="EF29" s="9" t="str">
        <f>IF(AND(Y29&lt;&gt;"n",Y29&lt;&gt;""),CHAR(34)&amp;Y$1&amp;CHAR(34)&amp;",","")</f>
        <v>"Animal",</v>
      </c>
      <c r="EG29" s="9" t="str">
        <f t="shared" si="109"/>
        <v>"Bird",</v>
      </c>
      <c r="EH29" s="9" t="str">
        <f t="shared" si="109"/>
        <v/>
      </c>
      <c r="EI29" s="9" t="str">
        <f t="shared" si="109"/>
        <v/>
      </c>
      <c r="EJ29" s="9" t="str">
        <f t="shared" si="109"/>
        <v/>
      </c>
      <c r="EK29" s="9" t="str">
        <f t="shared" si="109"/>
        <v/>
      </c>
      <c r="EL29" s="9" t="str">
        <f t="shared" si="109"/>
        <v/>
      </c>
      <c r="EM29" s="9" t="str">
        <f t="shared" si="109"/>
        <v/>
      </c>
      <c r="EN29" s="9" t="str">
        <f t="shared" si="109"/>
        <v/>
      </c>
      <c r="EO29" s="9" t="str">
        <f t="shared" si="109"/>
        <v/>
      </c>
      <c r="EP29" s="9" t="str">
        <f t="shared" si="109"/>
        <v/>
      </c>
      <c r="EQ29" s="9" t="str">
        <f t="shared" si="109"/>
        <v/>
      </c>
      <c r="ER29" s="9" t="str">
        <f t="shared" si="109"/>
        <v/>
      </c>
      <c r="ES29" s="9" t="str">
        <f t="shared" si="109"/>
        <v/>
      </c>
      <c r="ET29" s="9" t="str">
        <f t="shared" si="109"/>
        <v/>
      </c>
      <c r="EU29" s="9" t="str">
        <f t="shared" si="109"/>
        <v/>
      </c>
      <c r="EV29" s="9" t="str">
        <f t="shared" si="109"/>
        <v/>
      </c>
      <c r="EW29" s="9" t="str">
        <f t="shared" si="105"/>
        <v/>
      </c>
      <c r="EX29" s="9" t="str">
        <f t="shared" si="105"/>
        <v/>
      </c>
      <c r="EY29" s="9" t="str">
        <f t="shared" si="105"/>
        <v/>
      </c>
      <c r="EZ29" s="9" t="str">
        <f t="shared" si="105"/>
        <v/>
      </c>
      <c r="FA29" s="9" t="str">
        <f>IF(AT29&gt;0,CHAR(34)&amp;"sta"&amp;AZ29&amp;CHAR(34)&amp;",","")</f>
        <v>"staBLU",</v>
      </c>
      <c r="FB29" s="9" t="str">
        <f>IF(AND(AT29&gt;0,BA29&lt;&gt;""),CHAR(34)&amp;"sta"&amp;BA29&amp;CHAR(34)&amp;",","")</f>
        <v/>
      </c>
      <c r="FD29" s="9" t="str">
        <f>IF(BV29="n",CHAR(34)&amp;"tcWHYE"&amp;CHAR(34)&amp;",",IF(BV29="y",CHAR(34)&amp;FD$1&amp;CHAR(34)&amp;",",""))</f>
        <v/>
      </c>
      <c r="FE29" s="9" t="str">
        <f>IF(COUNTIF(BL29:BT29,"BLU")=0,CHAR(34)&amp;"NO_BLU"&amp;CHAR(34)&amp;",", "")</f>
        <v/>
      </c>
      <c r="FF29" s="9" t="str">
        <f>IF(COUNTIF(BL29:BT29,"WHI")=0,CHAR(34)&amp;"NO_WHI"&amp;CHAR(34)&amp;",", "")</f>
        <v/>
      </c>
      <c r="FG29" s="9" t="str">
        <f>IF(COUNTIF(BL29:BT29,"RED")=0,CHAR(34)&amp;"NO_RED"&amp;CHAR(34)&amp;",", "")</f>
        <v/>
      </c>
      <c r="FH29" s="9" t="str">
        <f>IF(COUNTIF(BL29:BS29,"GRE")=0,CHAR(34)&amp;"NO_GRE"&amp;CHAR(34)&amp;",", "")</f>
        <v>"NO_GRE",</v>
      </c>
      <c r="FI29" s="9" t="str">
        <f>IF(COUNTIF(BL29:BT29,"YEL")=0,CHAR(34)&amp;"NO_YEL"&amp;CHAR(34)&amp;",", "")</f>
        <v>"NO_YEL",</v>
      </c>
      <c r="FJ29" s="9" t="str">
        <f>IF(COUNTIF(BL29:BT29,"BLA")=0,CHAR(34)&amp;"NO_BLA"&amp;CHAR(34)&amp;",", "")</f>
        <v>"NO_BLA",</v>
      </c>
      <c r="FK29" s="9" t="str">
        <f>IF(AND(FH29&lt;&gt;"",FF29&lt;&gt;""),CHAR(34)&amp;"WHGRNO"&amp;CHAR(34)&amp;",","")</f>
        <v/>
      </c>
      <c r="FL29" s="9" t="str">
        <f>IF(AND(FI29&lt;&gt;"",FF29&lt;&gt;""),CHAR(34)&amp;"WHYENO"&amp;CHAR(34)&amp;",","")</f>
        <v/>
      </c>
      <c r="FM29" s="9" t="str">
        <f>IF(AND(FJ29&lt;&gt;"",FF29&lt;&gt;""),CHAR(34)&amp;"BAWHNO"&amp;CHAR(34)&amp;",","")</f>
        <v/>
      </c>
      <c r="FN29" s="9" t="str">
        <f>IF(AND(FE29&lt;&gt;"",FF29&lt;&gt;""),CHAR(34)&amp;"BLWHNO"&amp;CHAR(34)&amp;",","")</f>
        <v/>
      </c>
      <c r="FO29" s="9" t="str">
        <f>IF(AND(FE29&lt;&gt;"",FG29&lt;&gt;""),CHAR(34)&amp;"BLRENO"&amp;CHAR(34)&amp;",","")</f>
        <v/>
      </c>
      <c r="FP29" s="9" t="str">
        <f>IF(AND(FF29&lt;&gt;"",FF29&lt;&gt;""),CHAR(34)&amp;"WHRENO"&amp;CHAR(34)&amp;",","")</f>
        <v/>
      </c>
      <c r="FQ29" s="9" t="str">
        <f>IF(LEN(BF29)=3,CHAR(34)&amp;"001"&amp;BF29&amp;CHAR(34)&amp;",","")</f>
        <v>"001RED",</v>
      </c>
      <c r="FR29" s="9" t="str">
        <f>IF(LEN(BG29)=3,CHAR(34)&amp;"002"&amp;BG29&amp;CHAR(34)&amp;",","")</f>
        <v>"002WHI",</v>
      </c>
      <c r="FS29" s="9" t="str">
        <f>IF(LEN(BH29)=3,CHAR(34)&amp;"003"&amp;BH29&amp;CHAR(34)&amp;",","")</f>
        <v>"003RED",</v>
      </c>
      <c r="FT29" s="9" t="str">
        <f>CHAR(34)&amp;"myr"&amp;BD29&amp;CHAR(34)&amp;","</f>
        <v>"myrRED",</v>
      </c>
      <c r="FU29" s="9" t="str">
        <f>IF(AY29="y",CHAR(34)&amp;"island"&amp;CHAR(34)&amp;",","")</f>
        <v/>
      </c>
      <c r="FV29" s="9" t="str">
        <f>IF(BZ29="y",CHAR(34)&amp;"landlo"&amp;CHAR(34)&amp;",","")</f>
        <v/>
      </c>
      <c r="FW29" s="9" t="str">
        <f>IF(CA29="y",CHAR(34)&amp;"eunion"&amp;CHAR(34)&amp;",","")</f>
        <v/>
      </c>
      <c r="FY29" s="9" t="str">
        <f>IFERROR(IF(SEARCH("Arabic",CB29)&gt;0,CHAR(34)&amp;"arabic"&amp;CHAR(34)&amp;",",""),"")</f>
        <v/>
      </c>
      <c r="FZ29" s="9" t="str">
        <f>IFERROR(IF(SEARCH("English",CB29)&gt;0,CHAR(34)&amp;"englis"&amp;CHAR(34)&amp;",",""),"")</f>
        <v/>
      </c>
      <c r="GA29" s="9" t="str">
        <f>IFERROR(IF(SEARCH("French",CB29)&gt;0,CHAR(34)&amp;"french"&amp;CHAR(34)&amp;",",""),"")</f>
        <v/>
      </c>
      <c r="GB29" s="9" t="str">
        <f>IFERROR(IF(SEARCH("Spanish",CB29)&gt;0,CHAR(34)&amp;"spanis"&amp;CHAR(34)&amp;",",""),"")</f>
        <v/>
      </c>
      <c r="GE29" s="9" t="str">
        <f>IFERROR(IF(SEARCH("Dutch",CB29)&gt;0,CHAR(34)&amp;"dutchs"&amp;CHAR(34)&amp;",",""),"")</f>
        <v/>
      </c>
      <c r="GF29" s="9" t="str">
        <f>IFERROR(IF(SEARCH("Historical",AU29)&gt;0,CHAR(34)&amp;"histor"&amp;CHAR(34)&amp;",",""),"")</f>
        <v/>
      </c>
      <c r="GG29" s="9" t="str">
        <f>IF(BU29="y",CHAR(34)&amp;"unjack"&amp;CHAR(34)&amp;",","")</f>
        <v/>
      </c>
      <c r="GH29" s="9" t="str">
        <f>IF(CD29=1,CHAR(34)&amp;"southc"&amp;CHAR(34)&amp;",","")</f>
        <v/>
      </c>
      <c r="GI29" s="9" t="str">
        <f>IF(CE29=1,CHAR(34)&amp;"hasmap"&amp;CHAR(34)&amp;",","")</f>
        <v/>
      </c>
      <c r="GJ29" s="9" t="str">
        <f>IF(CP29="y",CHAR(34)&amp;CP$1&amp;CHAR(34)&amp;",","")</f>
        <v/>
      </c>
      <c r="GK29" s="9" t="str">
        <f>IF(GJ29="",CHAR(34)&amp;"HasSta"&amp;CHAR(34)&amp;",","")</f>
        <v>"HasSta",</v>
      </c>
      <c r="GL29" s="9" t="str">
        <f t="shared" si="110"/>
        <v/>
      </c>
      <c r="GM29" s="9" t="str">
        <f t="shared" si="110"/>
        <v/>
      </c>
      <c r="GN29" s="9" t="str">
        <f t="shared" si="110"/>
        <v>"3+Star",</v>
      </c>
      <c r="GP29" s="9" t="str">
        <f>CHAR(34)&amp;AU29&amp;CHAR(34)</f>
        <v>""</v>
      </c>
      <c r="GS29" s="9" t="str">
        <f>SUBSTITUTE("["&amp;_xlfn.CONCAT(CW29:GN29)&amp;"]",",]","]")</f>
        <v>["3Color","words2","words3","lets14","startP","with_w","LUEDHI","year19","2Bands","Diagon","Animal","Bird","staBLU","NO_GRE","NO_YEL","NO_BLA","001RED","002WHI","003RED","myrRED","HasSta","3+Star"]</v>
      </c>
      <c r="GT29" s="9" t="str">
        <f t="shared" si="111"/>
        <v/>
      </c>
      <c r="GU29" s="9" t="str">
        <f t="shared" si="111"/>
        <v>"cl_BLU",</v>
      </c>
      <c r="GV29" s="9" t="str">
        <f t="shared" si="111"/>
        <v/>
      </c>
      <c r="GW29" s="9" t="str">
        <f t="shared" si="111"/>
        <v>"cl_RED",</v>
      </c>
      <c r="GX29" s="9" t="str">
        <f t="shared" si="111"/>
        <v/>
      </c>
      <c r="GY29" s="9" t="str">
        <f t="shared" si="111"/>
        <v/>
      </c>
      <c r="GZ29" s="9" t="str">
        <f t="shared" si="111"/>
        <v/>
      </c>
      <c r="HA29" s="9" t="str">
        <f t="shared" si="111"/>
        <v/>
      </c>
      <c r="HB29" s="9" t="str">
        <f t="shared" si="111"/>
        <v>"cl_WHI",</v>
      </c>
      <c r="HC29" s="9" t="str">
        <f>SUBSTITUTE("["&amp;_xlfn.CONCAT(GT29:HB29)&amp;"]",",]","]")</f>
        <v>["cl_BLU","cl_RED","cl_WHI"]</v>
      </c>
      <c r="HE29" s="33"/>
      <c r="HF29" s="34" t="str">
        <f>"{couname:"&amp;CT29&amp;(IF(HK29&lt;&gt;"",",subtype:"&amp;CHAR(34)&amp;HK29&amp;CHAR(34),""))&amp;",year:"&amp;HJ29&amp;",region:"&amp;CU29&amp;",Colors:"&amp;HC29&amp;",Items:"&amp;GS29&amp;",Flag:"&amp;CV29&amp;",HDFlag:"&amp;CHAR(34)&amp;E29&amp;CHAR(34)&amp;",type:"&amp;GP29&amp;", describe: "&amp;HH29&amp;", isnew:"&amp;CHAR(34)&amp;F29&amp;CHAR(34)&amp;", links: "&amp;HL29&amp;"},"</f>
        <v>{couname:"Papua New Guinea",year:"1971 ",region:"rgn_Oceania",Colors:["cl_BLU","cl_RED","cl_WHI"],Items:["3Color","words2","words3","lets14","startP","with_w","LUEDHI","year19","2Bands","Diagon","Animal","Bird","staBLU","NO_GRE","NO_YEL","NO_BLA","001RED","002WHI","003RED","myrRED","HasSta","3+Star"],Flag:"https://i.ibb.co/dGNHyxn/Papua-Flag.png",HDFlag:"https://upload.wikimedia.org/wikipedia/commons/thumb/e/e3/Flag_of_Papua_New_Guinea.svg/2560px-Flag_of_Papua_New_Guinea.svg.png",type:"", describe: "\nRed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 isnew:".", links: "https://en.wikipedia.org/wiki/Flag_of_Papua_New_Guinea"},</v>
      </c>
      <c r="HG29" s="35" t="str">
        <f>"{couname:"&amp;CT29&amp;(IF(HK29&lt;&gt;"",",subtype:"&amp;CHAR(34)&amp;HK29&amp;CHAR(34),""))&amp;",year:"&amp;HJ29&amp;",region:"&amp;CU29&amp;",Colors:"&amp;HC29&amp;",Items:"&amp;GS29&amp;",Flag:"&amp;CV29&amp;",HDFlag:"&amp;CHAR(34)&amp;E29&amp;CHAR(34)&amp;",type:"&amp;GP29&amp;", describe: "&amp;HI29&amp;", links: "&amp;HL29&amp;"},"</f>
        <v>{couname:"Papua New Guinea",year:"1971 ",region:"rgn_Oceania",Colors:["cl_BLU","cl_RED","cl_WHI"],Items:["3Color","words2","words3","lets14","startP","with_w","LUEDHI","year19","2Bands","Diagon","Animal","Bird","staBLU","NO_GRE","NO_YEL","NO_BLA","001RED","002WHI","003RED","myrRED","HasSta","3+Star"],Flag:"https://i.ibb.co/dGNHyxn/Papua-Flag.png",HDFlag:"https://upload.wikimedia.org/wikipedia/commons/thumb/e/e3/Flag_of_Papua_New_Guinea.svg/2560px-Flag_of_Papua_New_Guinea.svg.png",type:"", describe: "\nRed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 links: "https://en.wikipedia.org/wiki/Flag_of_Papua_New_Guinea"},</v>
      </c>
      <c r="HH29" s="9" t="str">
        <f>IF(P29&lt;&gt;"",CHAR(34)&amp;"\n"&amp;P29&amp;CHAR(34),CHAR(34)&amp;CHAR(34))</f>
        <v>"\nRed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v>
      </c>
      <c r="HI29" s="9" t="str">
        <f>IF(J29=0,CHAR(34)&amp;CHAR(34),HH29)</f>
        <v>"\nRed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v>
      </c>
      <c r="HJ29" s="9" t="str">
        <f>CHAR(34)&amp;O29&amp;CHAR(34)</f>
        <v>"1971 "</v>
      </c>
      <c r="HL29" s="9" t="str">
        <f>CHAR(34)&amp;I29&amp;CHAR(34)</f>
        <v>"https://en.wikipedia.org/wiki/Flag_of_Papua_New_Guinea"</v>
      </c>
      <c r="HM29" s="34"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"&amp;HH29&amp;", "&amp;CHAR(34)&amp;"isnew"&amp;CHAR(34)&amp;": "&amp;CHAR(34)&amp;F29&amp;CHAR(34)&amp;", "&amp;CHAR(34)&amp;"links"&amp;CHAR(34)&amp;": "&amp;HL29&amp;"},"</f>
        <v>{"couname":"Papua New Guinea","year":"1971 ","region":"rgn_Oceania","Colors":["cl_BLU","cl_RED","cl_WHI"],"Items":["3Color","words2","words3","lets14","startP","with_w","LUEDHI","year19","2Bands","Diagon","Animal","Bird","staBLU","NO_GRE","NO_YEL","NO_BLA","001RED","002WHI","003RED","myrRED","HasSta","3+Star"],"Flag":"https://i.ibb.co/dGNHyxn/Papua-Flag.png","HDFlag":"https://upload.wikimedia.org/wikipedia/commons/thumb/e/e3/Flag_of_Papua_New_Guinea.svg/2560px-Flag_of_Papua_New_Guinea.svg.png","type":"", "describe": "\nRed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 "isnew": ".", "links": "https://en.wikipedia.org/wiki/Flag_of_Papua_New_Guinea"},</v>
      </c>
      <c r="HN29" s="36"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"&amp;HI29&amp;", "&amp;CHAR(34)&amp;"isnew"&amp;CHAR(34)&amp;": "&amp;CHAR(34)&amp;F29&amp;CHAR(34)&amp;", "&amp;CHAR(34)&amp;"links"&amp;CHAR(34)&amp;": "&amp;HL29&amp;"},"</f>
        <v>{"couname":"Papua New Guinea","year":"1971 ","region":"rgn_Oceania","Colors":["cl_BLU","cl_RED","cl_WHI"],"Items":["3Color","words2","words3","lets14","startP","with_w","LUEDHI","year19","2Bands","Diagon","Animal","Bird","staBLU","NO_GRE","NO_YEL","NO_BLA","001RED","002WHI","003RED","myrRED","HasSta","3+Star"],"Flag":"https://i.ibb.co/dGNHyxn/Papua-Flag.png","HDFlag":"https://upload.wikimedia.org/wikipedia/commons/thumb/e/e3/Flag_of_Papua_New_Guinea.svg/2560px-Flag_of_Papua_New_Guinea.svg.png","type":"", "describe": "\nRed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 "isnew": ".", "links": "https://en.wikipedia.org/wiki/Flag_of_Papua_New_Guinea"},</v>
      </c>
      <c r="HO29" s="37">
        <v>45618</v>
      </c>
      <c r="HP29" s="9" t="str" cm="1">
        <f t="array" ref="HP29">IF(_xlfn.TEXTJOIN(", ", TRUE, IF(ISNUMBER(SEARCH("BLA", BL29:BT29)), COLUMN(BL29:BT29) - COLUMN(BL29) + 1, ""))&lt;&gt;"","BLA","")</f>
        <v/>
      </c>
      <c r="HQ29" s="9" t="str" cm="1">
        <f t="array" ref="HQ29">IF(_xlfn.TEXTJOIN(", ", TRUE, IF(ISNUMBER(SEARCH("BLU", BL29:BT29)), COLUMN(BL29:BT29) - COLUMN(BL29) + 1, ""))&lt;&gt;"","BLU","")</f>
        <v>BLU</v>
      </c>
      <c r="HR29" s="9" t="str" cm="1">
        <f t="array" ref="HR29">IF(_xlfn.TEXTJOIN(", ", TRUE, IF(ISNUMBER(SEARCH("GRE", BL29:BT29)), COLUMN(BL29:BT29) - COLUMN(BL29) + 1, ""))&lt;&gt;"","GRE","")</f>
        <v/>
      </c>
      <c r="HS29" s="9" t="str" cm="1">
        <f t="array" ref="HS29">IF(_xlfn.TEXTJOIN(", ", TRUE, IF(ISNUMBER(SEARCH("RED", BL29:BT29)), COLUMN(BL29:BT29) - COLUMN(BL29) + 1, ""))&lt;&gt;"","RED","")</f>
        <v>RED</v>
      </c>
      <c r="HT29" s="9" t="str" cm="1">
        <f t="array" ref="HT29">IF(_xlfn.TEXTJOIN(", ", TRUE, IF(ISNUMBER(SEARCH("YEL", BL29:BT29)), COLUMN(BL29:BT29) - COLUMN(BL29) + 1, ""))&lt;&gt;"","YEL","")</f>
        <v/>
      </c>
      <c r="HU29" s="9" t="str" cm="1">
        <f t="array" ref="HU29">IF(_xlfn.TEXTJOIN(", ", TRUE, IF(ISNUMBER(SEARCH("ORA", BL29:BT29)), COLUMN(BL29:BT29) - COLUMN(BL29) + 1, ""))&lt;&gt;"","ORA","")</f>
        <v/>
      </c>
      <c r="HV29" s="9" t="str" cm="1">
        <f t="array" ref="HV29">IF(_xlfn.TEXTJOIN(", ", TRUE, IF(ISNUMBER(SEARCH("BRO", BL29:BT29)), COLUMN(BL29:BT29) - COLUMN(BL29) + 1, ""))&lt;&gt;"","BRO","")</f>
        <v/>
      </c>
      <c r="HW29" s="9" t="str" cm="1">
        <f t="array" ref="HW29">IF(_xlfn.TEXTJOIN(", ", TRUE, IF(ISNUMBER(SEARCH("PUR", BL29:BT29)), COLUMN(BL29:BT29) - COLUMN(BL29) + 1, ""))&lt;&gt;"","PUR","")</f>
        <v/>
      </c>
      <c r="HX29" s="9" t="str" cm="1">
        <f t="array" ref="HX29">IF(_xlfn.TEXTJOIN(", ", TRUE, IF(ISNUMBER(SEARCH("WHI", BL29:BT29)), COLUMN(BL29:BT29) - COLUMN(BL29) + 1, ""))&lt;&gt;"","WHI","")</f>
        <v>WHI</v>
      </c>
      <c r="HY29" s="38"/>
      <c r="HZ29" s="38"/>
      <c r="IA29" s="28"/>
      <c r="IB29" s="28"/>
      <c r="IC29" s="39"/>
      <c r="ID29" s="39"/>
      <c r="IE29" s="39"/>
      <c r="IF29" s="39"/>
      <c r="IG29" s="39"/>
      <c r="IH29" s="39"/>
      <c r="II29" s="39"/>
      <c r="IJ29" s="39"/>
      <c r="IK29" s="39"/>
      <c r="IM29" s="6">
        <f>COUNTIF(IC29:IK29,"&gt;0")-CG29</f>
        <v>-3</v>
      </c>
      <c r="IN29" s="40" t="str">
        <f>"http://mkweb.bcgsc.ca/color-summarizer/?url="&amp;D29&amp;"&amp;precision=low&amp;num_clusters="&amp;CG29&amp;"&amp;text=1"</f>
        <v>http://mkweb.bcgsc.ca/color-summarizer/?url=https://i.ibb.co/dGNHyxn/Papua-Flag.png&amp;precision=low&amp;num_clusters=3&amp;text=1</v>
      </c>
      <c r="IO29" s="9" t="str">
        <f>IF(HP29&lt;&gt;"",CHAR(34)&amp;"black"&amp;CHAR(34),"")</f>
        <v/>
      </c>
      <c r="IP29" s="9" t="str">
        <f>IF(HQ29&lt;&gt;"",CHAR(34)&amp;"blue"&amp;CHAR(34),"")</f>
        <v>"blue"</v>
      </c>
      <c r="IQ29" s="9" t="str">
        <f>IF(HR29&lt;&gt;"",CHAR(34)&amp;"green"&amp;CHAR(34),"")</f>
        <v/>
      </c>
      <c r="IR29" s="9" t="str">
        <f>IF(HS29&lt;&gt;"",CHAR(34)&amp;"red"&amp;CHAR(34),"")</f>
        <v>"red"</v>
      </c>
      <c r="IS29" s="9" t="str">
        <f>IF(HT29&lt;&gt;"",CHAR(34)&amp;"yellow"&amp;CHAR(34),"")</f>
        <v/>
      </c>
      <c r="IT29" s="9" t="str">
        <f>IF(HU29&lt;&gt;"",CHAR(34)&amp;"orange"&amp;CHAR(34),"")</f>
        <v/>
      </c>
      <c r="IU29" s="9" t="str">
        <f>IF(HV29&lt;&gt;"",CHAR(34)&amp;"brown"&amp;CHAR(34),"")</f>
        <v/>
      </c>
      <c r="IV29" s="9" t="str">
        <f>IF(HW29&lt;&gt;"",CHAR(34)&amp;"purple"&amp;CHAR(34),"")</f>
        <v/>
      </c>
      <c r="IW29" s="9" t="str">
        <f>IF(HX29&lt;&gt;"",CHAR(34)&amp;"white"&amp;CHAR(34),"")</f>
        <v>"white"</v>
      </c>
      <c r="IX29" s="9" t="str">
        <f>"{"&amp;CHAR(34)&amp;"url"&amp;CHAR(34)&amp;":"&amp;CHAR(34)&amp;IN29&amp;CHAR(34)&amp;","&amp;CHAR(34)&amp;"name"&amp;CHAR(34)&amp;":"&amp;CHAR(34)&amp;A29&amp;CHAR(34)&amp;"},"</f>
        <v>{"url":"http://mkweb.bcgsc.ca/color-summarizer/?url=https://i.ibb.co/dGNHyxn/Papua-Flag.png&amp;precision=low&amp;num_clusters=3&amp;text=1","name":"Papua New Guinea"},</v>
      </c>
      <c r="IY29" s="9">
        <v>969</v>
      </c>
    </row>
    <row r="30" spans="1:259" s="9" customFormat="1" ht="38.4" customHeight="1" thickBot="1" x14ac:dyDescent="0.35">
      <c r="A30" s="78" t="s">
        <v>1347</v>
      </c>
      <c r="B30" s="1" t="e" vm="29">
        <v>#VALUE!</v>
      </c>
      <c r="C30" s="2">
        <v>1</v>
      </c>
      <c r="D30" s="3" t="s">
        <v>1348</v>
      </c>
      <c r="E30" s="4" t="s">
        <v>1349</v>
      </c>
      <c r="F30" s="5" t="s">
        <v>0</v>
      </c>
      <c r="G30" s="6">
        <f>COUNTIF($A$1:$A$8281,A30)</f>
        <v>1</v>
      </c>
      <c r="H30" s="7"/>
      <c r="I30" s="8" t="s">
        <v>1350</v>
      </c>
      <c r="J30" s="9" t="str">
        <f>""</f>
        <v/>
      </c>
      <c r="K30" s="10">
        <v>6861000</v>
      </c>
      <c r="L30" s="11">
        <v>1200000</v>
      </c>
      <c r="M30" s="11" t="s">
        <v>1351</v>
      </c>
      <c r="N30" s="12" t="s">
        <v>1</v>
      </c>
      <c r="O30" s="13" t="s">
        <v>1352</v>
      </c>
      <c r="P30" s="14" t="s">
        <v>1353</v>
      </c>
      <c r="Q30" s="15">
        <v>1</v>
      </c>
      <c r="R30" s="16" t="s">
        <v>1</v>
      </c>
      <c r="S30" s="17">
        <v>3</v>
      </c>
      <c r="T30" s="18" t="s">
        <v>2</v>
      </c>
      <c r="U30" s="19" t="s">
        <v>2</v>
      </c>
      <c r="V30" s="19" t="s">
        <v>3</v>
      </c>
      <c r="W30" s="19" t="s">
        <v>2</v>
      </c>
      <c r="X30" s="19" t="s">
        <v>3</v>
      </c>
      <c r="Y30" s="19" t="s">
        <v>2</v>
      </c>
      <c r="Z30" s="19" t="s">
        <v>2</v>
      </c>
      <c r="AA30" s="19" t="s">
        <v>3</v>
      </c>
      <c r="AB30" s="19" t="s">
        <v>3</v>
      </c>
      <c r="AC30" s="19" t="s">
        <v>2</v>
      </c>
      <c r="AD30" s="19" t="s">
        <v>2</v>
      </c>
      <c r="AE30" s="19" t="s">
        <v>2</v>
      </c>
      <c r="AF30" s="20" t="s">
        <v>2</v>
      </c>
      <c r="AG30" s="20" t="s">
        <v>2</v>
      </c>
      <c r="AH30" s="20" t="s">
        <v>3</v>
      </c>
      <c r="AI30" s="20" t="s">
        <v>2</v>
      </c>
      <c r="AJ30" s="20" t="s">
        <v>2</v>
      </c>
      <c r="AK30" s="20" t="s">
        <v>2</v>
      </c>
      <c r="AL30" s="20" t="s">
        <v>2</v>
      </c>
      <c r="AM30" s="20" t="s">
        <v>2</v>
      </c>
      <c r="AN30" s="20" t="s">
        <v>2</v>
      </c>
      <c r="AO30" s="20" t="s">
        <v>2</v>
      </c>
      <c r="AP30" s="20" t="s">
        <v>2</v>
      </c>
      <c r="AQ30" s="20" t="s">
        <v>2</v>
      </c>
      <c r="AR30" s="20" t="s">
        <v>2</v>
      </c>
      <c r="AS30" s="20" t="s">
        <v>2</v>
      </c>
      <c r="AT30" s="21">
        <v>1</v>
      </c>
      <c r="AU30" s="20"/>
      <c r="AV30" s="20" t="str">
        <f>IF(LEFT(A30,1)="[",LEFT(A30,5)&amp;AU30&amp;A30,"")</f>
        <v/>
      </c>
      <c r="AW30" s="20" t="str">
        <f>C30&amp;A30</f>
        <v>1Paraguay</v>
      </c>
      <c r="AX30" s="22"/>
      <c r="AY30" s="22"/>
      <c r="AZ30" s="23" t="s">
        <v>4</v>
      </c>
      <c r="BA30" s="23" t="s">
        <v>8</v>
      </c>
      <c r="BB30" s="23"/>
      <c r="BC30" s="24"/>
      <c r="BD30" s="25" t="s">
        <v>9</v>
      </c>
      <c r="BE30" s="8"/>
      <c r="BF30" s="25" t="s">
        <v>9</v>
      </c>
      <c r="BG30" s="25" t="s">
        <v>5</v>
      </c>
      <c r="BH30" s="25" t="s">
        <v>9</v>
      </c>
      <c r="BI30" s="25"/>
      <c r="BJ30" s="25"/>
      <c r="BK30" s="8"/>
      <c r="BL30" s="25" t="s">
        <v>8</v>
      </c>
      <c r="BM30" s="25" t="s">
        <v>4</v>
      </c>
      <c r="BN30" s="25" t="s">
        <v>8</v>
      </c>
      <c r="BO30" s="25" t="s">
        <v>9</v>
      </c>
      <c r="BP30" s="25" t="s">
        <v>8</v>
      </c>
      <c r="BQ30" s="25" t="s">
        <v>8</v>
      </c>
      <c r="BR30" s="25" t="s">
        <v>8</v>
      </c>
      <c r="BS30" s="25" t="s">
        <v>8</v>
      </c>
      <c r="BT30" s="25" t="s">
        <v>5</v>
      </c>
      <c r="BU30" s="26" t="s">
        <v>3</v>
      </c>
      <c r="BV30" s="27"/>
      <c r="BW30" s="27">
        <v>0</v>
      </c>
      <c r="BX30" s="8"/>
      <c r="BY30" s="9" t="s">
        <v>2</v>
      </c>
      <c r="CB30" s="28"/>
      <c r="CC30" s="28"/>
      <c r="CD30" s="29">
        <v>0</v>
      </c>
      <c r="CE30" s="29">
        <v>0</v>
      </c>
      <c r="CF30" s="29" t="e">
        <v>#REF!</v>
      </c>
      <c r="CG30" s="30" cm="1">
        <f t="array" ref="CG30">SUMPRODUCT(--(LEN(TRIM(BL30:BT30))&gt;0))</f>
        <v>3</v>
      </c>
      <c r="CH30" s="20" t="str">
        <f>IF(CG30=2,"y","n")</f>
        <v>n</v>
      </c>
      <c r="CI30" s="20" t="str">
        <f>IF(CG30=3,"y","n")</f>
        <v>y</v>
      </c>
      <c r="CJ30" s="20" t="str">
        <f>IF(CG30=4,"y","n")</f>
        <v>n</v>
      </c>
      <c r="CK30" s="20" t="str">
        <f>IF(CG30&gt;4,"y","n")</f>
        <v>n</v>
      </c>
      <c r="CL30" s="20" t="str">
        <f>IF(S30=0,"y","n")</f>
        <v>n</v>
      </c>
      <c r="CM30" s="20" t="str">
        <f>IF(S30=2,"y","n")</f>
        <v>n</v>
      </c>
      <c r="CN30" s="20" t="str">
        <f>IF(S30=3,"y","n")</f>
        <v>y</v>
      </c>
      <c r="CO30" s="20" t="str">
        <f>IF(S30&gt;=4,"y","n")</f>
        <v>n</v>
      </c>
      <c r="CP30" s="20" t="str">
        <f>IF(AT30=0,"y","n")</f>
        <v>n</v>
      </c>
      <c r="CQ30" s="20" t="str">
        <f>IF(AT30=1,"y","n")</f>
        <v>y</v>
      </c>
      <c r="CR30" s="20" t="str">
        <f>IF(AT30=2,"y","n")</f>
        <v>n</v>
      </c>
      <c r="CS30" s="20" t="str">
        <f>IF(AT30&gt;=3,"y","n")</f>
        <v>n</v>
      </c>
      <c r="CT30" s="31" t="str">
        <f>CHAR(34)&amp;A30&amp;CHAR(34)</f>
        <v>"Paraguay"</v>
      </c>
      <c r="CU30" s="32" t="str">
        <f>CHAR(34)&amp;"rgn_"&amp;R30&amp;CHAR(34)</f>
        <v>"rgn_South America"</v>
      </c>
      <c r="CV30" s="9" t="str">
        <f>CHAR(34)&amp;D30&amp;CHAR(34)</f>
        <v>"https://i.ibb.co/fvh22wm/Paraguay-Flag.png"</v>
      </c>
      <c r="CW30" s="9" t="str">
        <f t="shared" si="106"/>
        <v/>
      </c>
      <c r="CX30" s="9" t="str">
        <f t="shared" si="106"/>
        <v>"3Color",</v>
      </c>
      <c r="CY30" s="9" t="str">
        <f t="shared" si="106"/>
        <v/>
      </c>
      <c r="CZ30" s="9" t="str">
        <f t="shared" si="106"/>
        <v/>
      </c>
      <c r="DA30" s="9" t="str">
        <f>IF(Q30&gt;1,CHAR(34)&amp;"words2"&amp;CHAR(34)&amp;",","")</f>
        <v/>
      </c>
      <c r="DB30" s="9" t="str">
        <f>IF(Q30&gt;2,CHAR(34)&amp;"words3"&amp;CHAR(34)&amp;",","")</f>
        <v/>
      </c>
      <c r="DD30" s="9" t="str">
        <f>IF(LEN(CHAR(34)&amp;"lets"&amp;LEN(SUBSTITUTE(SUBSTITUTE(IFERROR(TRIM(SUBSTITUTE(A30,MID(A30,FIND("[",A30),FIND("]",A30)-FIND("[",A30)+1),"")),A30)," ",""),"-",""))&amp;CHAR(34)&amp;",")=9,CHAR(34)&amp;"lets"&amp;LEN(SUBSTITUTE(SUBSTITUTE(IFERROR(TRIM(SUBSTITUTE(A30,MID(A30,FIND("[",A30),FIND("]",A30)-FIND("[",A30)+1),"")),A30)," ",""),"-",""))&amp;CHAR(34)&amp;",",CHAR(34)&amp;"lets0"&amp;LEN(SUBSTITUTE(SUBSTITUTE(IFERROR(TRIM(SUBSTITUTE(A30,MID(A30,FIND("[",A30),FIND("]",A30)-FIND("[",A30)+1),"")),A30)," ",""),"-",""))&amp;CHAR(34)&amp;",")</f>
        <v>"lets08",</v>
      </c>
      <c r="DE30" s="9" t="str">
        <f>CHAR(34)&amp;"start"&amp;IFERROR(LEFT(SUBSTITUTE(A30,"["&amp;MID(A30,FIND("[",A30)+1,FIND("]",A30)-FIND("[",A30)-1)&amp;"] ",""),1),LEFT(A30,1))&amp;CHAR(34)&amp;","</f>
        <v>"startP",</v>
      </c>
      <c r="DF30" s="9" t="str">
        <f>IFERROR(IF(SEARCH("tan",A30)&gt;0,CHAR(34)&amp;"withtn"&amp;CHAR(34)&amp;",",""),"")</f>
        <v/>
      </c>
      <c r="DG30" s="9" t="str">
        <f>IFERROR(IF(SEARCH("q",A30)&gt;0,CHAR(34)&amp;"with_q"&amp;CHAR(34)&amp;",",""),"")</f>
        <v/>
      </c>
      <c r="DH30" s="9" t="str">
        <f>IFERROR(IF(SEARCH("v",A30)&gt;0,CHAR(34)&amp;"with_v"&amp;CHAR(34)&amp;",",""),"")</f>
        <v/>
      </c>
      <c r="DI30" s="9" t="str">
        <f>IFERROR(IF(SEARCH("w",A30)&gt;0,CHAR(34)&amp;"with_w"&amp;CHAR(34)&amp;",",""),"")</f>
        <v/>
      </c>
      <c r="DJ30" s="9" t="str">
        <f>IFERROR(IF(SEARCH("y",A30)&gt;0,CHAR(34)&amp;"with_y"&amp;CHAR(34)&amp;",",""),"")</f>
        <v>"with_y",</v>
      </c>
      <c r="DK30" s="9" t="str">
        <f>IFERROR(IF(SEARCH("z",A30)&gt;0,CHAR(34)&amp;"with_z"&amp;CHAR(34)&amp;",",""),"")</f>
        <v/>
      </c>
      <c r="DL30" s="9" t="str">
        <f>IF(CG30=2, CHAR(34) &amp; _xlfn.TEXTJOIN("", TRUE, _xlfn._xlws.SORT(HP30:HX30)) &amp; CHAR(34) &amp; ",", "")</f>
        <v/>
      </c>
      <c r="DM30" s="9" t="str" cm="1">
        <f t="array" ref="DM30">IF(CG30=3,CHAR(34) &amp; _xlfn.TEXTJOIN("", TRUE, RIGHT(HP30:HX30, 2)) &amp; CHAR(34) &amp; ",", "")</f>
        <v>"LUEDHI",</v>
      </c>
      <c r="DN30" s="9" t="str">
        <f>IF(AND(ISNUMBER(SEARCH("18", O30)), ISERROR(SEARCH("1918", O30)), ISERROR(SEARCH("2018", O30))), CHAR(34) &amp; "year18" &amp; CHAR(34) &amp; ",", "")</f>
        <v>"year18",</v>
      </c>
      <c r="DO30" s="9" t="str">
        <f>IF(AND(ISNUMBER(SEARCH("19", O30)), ISERROR(SEARCH("1819", O30)),  ISERROR(SEARCH("1219", O30)),ISERROR(SEARCH("1119", O30)),ISERROR(SEARCH("1190", O30)),ISERROR(SEARCH("2019", O30))), CHAR(34) &amp; "year19" &amp; CHAR(34) &amp; ",", "")</f>
        <v/>
      </c>
      <c r="DP30" s="28" t="str">
        <f>IF(AND(ISNUMBER(SEARCH("20", O30)), ISERROR(SEARCH("1920", O30))), CHAR(34)&amp;"year00"&amp;CHAR(34)&amp;",", "")</f>
        <v>"year00",</v>
      </c>
      <c r="DQ30" s="28" t="str">
        <f>IF(CC30="y",CHAR(34)&amp;"soviet"&amp;CHAR(34)&amp;",","")</f>
        <v/>
      </c>
      <c r="DR30" s="28" t="str">
        <f>IF(BY30="y",CHAR(34)&amp;"dgband"&amp;CHAR(34)&amp;",","")</f>
        <v/>
      </c>
      <c r="DS30" s="28" t="str">
        <f>IF(W30="y",IF(AND(V30="n",BY30&lt;&gt;"y"),CHAR(34)&amp;"allver"&amp;CHAR(34)&amp;",",""),"")</f>
        <v/>
      </c>
      <c r="DT30" s="28" t="str">
        <f>IF(V30="y",IF(AND(W30="n",BY30&lt;&gt;"y"),CHAR(34)&amp;"allhor"&amp;CHAR(34)&amp;",",""),"")</f>
        <v>"allhor",</v>
      </c>
      <c r="DU30" s="28" t="str">
        <f>IF(BY30="y",IF(AND(W30="n",V30="n"),CHAR(34)&amp;"alldia"&amp;CHAR(34)&amp;",",""),"")</f>
        <v/>
      </c>
      <c r="DW30" s="9" t="str">
        <f t="shared" si="107"/>
        <v/>
      </c>
      <c r="DX30" s="9" t="str">
        <f t="shared" si="107"/>
        <v/>
      </c>
      <c r="DY30" s="9" t="str">
        <f t="shared" si="107"/>
        <v>"3Bands",</v>
      </c>
      <c r="DZ30" s="9" t="str">
        <f t="shared" si="107"/>
        <v/>
      </c>
      <c r="EA30" s="9" t="str">
        <f t="shared" si="108"/>
        <v/>
      </c>
      <c r="EB30" s="9" t="str">
        <f t="shared" si="108"/>
        <v/>
      </c>
      <c r="EC30" s="9" t="str">
        <f t="shared" si="108"/>
        <v>"Horizo",</v>
      </c>
      <c r="ED30" s="9" t="str">
        <f t="shared" si="108"/>
        <v/>
      </c>
      <c r="EE30" s="9" t="str">
        <f t="shared" si="108"/>
        <v>"Circle",</v>
      </c>
      <c r="EF30" s="9" t="str">
        <f>IF(AND(Y30&lt;&gt;"n",Y30&lt;&gt;""),CHAR(34)&amp;Y$1&amp;CHAR(34)&amp;",","")</f>
        <v/>
      </c>
      <c r="EG30" s="9" t="str">
        <f t="shared" si="109"/>
        <v/>
      </c>
      <c r="EH30" s="9" t="str">
        <f t="shared" si="109"/>
        <v>"Plants",</v>
      </c>
      <c r="EI30" s="9" t="str">
        <f t="shared" si="109"/>
        <v>"Texted",</v>
      </c>
      <c r="EJ30" s="9" t="str">
        <f t="shared" si="109"/>
        <v/>
      </c>
      <c r="EK30" s="9" t="str">
        <f t="shared" si="109"/>
        <v/>
      </c>
      <c r="EL30" s="9" t="str">
        <f t="shared" si="109"/>
        <v/>
      </c>
      <c r="EM30" s="9" t="str">
        <f t="shared" si="109"/>
        <v/>
      </c>
      <c r="EN30" s="9" t="str">
        <f t="shared" si="109"/>
        <v/>
      </c>
      <c r="EO30" s="9" t="str">
        <f t="shared" si="109"/>
        <v>"Center",</v>
      </c>
      <c r="EP30" s="9" t="str">
        <f t="shared" si="109"/>
        <v/>
      </c>
      <c r="EQ30" s="9" t="str">
        <f t="shared" si="109"/>
        <v/>
      </c>
      <c r="ER30" s="9" t="str">
        <f t="shared" si="109"/>
        <v/>
      </c>
      <c r="ES30" s="9" t="str">
        <f t="shared" si="109"/>
        <v/>
      </c>
      <c r="ET30" s="9" t="str">
        <f t="shared" si="109"/>
        <v/>
      </c>
      <c r="EU30" s="9" t="str">
        <f t="shared" si="109"/>
        <v/>
      </c>
      <c r="EV30" s="9" t="str">
        <f t="shared" si="109"/>
        <v/>
      </c>
      <c r="EW30" s="9" t="str">
        <f t="shared" si="105"/>
        <v/>
      </c>
      <c r="EX30" s="9" t="str">
        <f t="shared" si="105"/>
        <v/>
      </c>
      <c r="EY30" s="9" t="str">
        <f t="shared" si="105"/>
        <v/>
      </c>
      <c r="EZ30" s="9" t="str">
        <f t="shared" si="105"/>
        <v/>
      </c>
      <c r="FA30" s="9" t="str">
        <f>IF(AT30&gt;0,CHAR(34)&amp;"sta"&amp;AZ30&amp;CHAR(34)&amp;",","")</f>
        <v>"staBLU",</v>
      </c>
      <c r="FB30" s="9" t="str">
        <f>IF(AND(AT30&gt;0,BA30&lt;&gt;""),CHAR(34)&amp;"sta"&amp;BA30&amp;CHAR(34)&amp;",","")</f>
        <v/>
      </c>
      <c r="FD30" s="9" t="str">
        <f>IF(BV30="n",CHAR(34)&amp;"tcWHYE"&amp;CHAR(34)&amp;",",IF(BV30="y",CHAR(34)&amp;FD$1&amp;CHAR(34)&amp;",",""))</f>
        <v/>
      </c>
      <c r="FE30" s="9" t="str">
        <f>IF(COUNTIF(BL30:BT30,"BLU")=0,CHAR(34)&amp;"NO_BLU"&amp;CHAR(34)&amp;",", "")</f>
        <v/>
      </c>
      <c r="FF30" s="9" t="str">
        <f>IF(COUNTIF(BL30:BT30,"WHI")=0,CHAR(34)&amp;"NO_WHI"&amp;CHAR(34)&amp;",", "")</f>
        <v/>
      </c>
      <c r="FG30" s="9" t="str">
        <f>IF(COUNTIF(BL30:BT30,"RED")=0,CHAR(34)&amp;"NO_RED"&amp;CHAR(34)&amp;",", "")</f>
        <v/>
      </c>
      <c r="FH30" s="9" t="str">
        <f>IF(COUNTIF(BL30:BS30,"GRE")=0,CHAR(34)&amp;"NO_GRE"&amp;CHAR(34)&amp;",", "")</f>
        <v>"NO_GRE",</v>
      </c>
      <c r="FI30" s="9" t="str">
        <f>IF(COUNTIF(BL30:BT30,"YEL")=0,CHAR(34)&amp;"NO_YEL"&amp;CHAR(34)&amp;",", "")</f>
        <v>"NO_YEL",</v>
      </c>
      <c r="FJ30" s="9" t="str">
        <f>IF(COUNTIF(BL30:BT30,"BLA")=0,CHAR(34)&amp;"NO_BLA"&amp;CHAR(34)&amp;",", "")</f>
        <v>"NO_BLA",</v>
      </c>
      <c r="FK30" s="9" t="str">
        <f>IF(AND(FH30&lt;&gt;"",FF30&lt;&gt;""),CHAR(34)&amp;"WHGRNO"&amp;CHAR(34)&amp;",","")</f>
        <v/>
      </c>
      <c r="FL30" s="9" t="str">
        <f>IF(AND(FI30&lt;&gt;"",FF30&lt;&gt;""),CHAR(34)&amp;"WHYENO"&amp;CHAR(34)&amp;",","")</f>
        <v/>
      </c>
      <c r="FM30" s="9" t="str">
        <f>IF(AND(FJ30&lt;&gt;"",FF30&lt;&gt;""),CHAR(34)&amp;"BAWHNO"&amp;CHAR(34)&amp;",","")</f>
        <v/>
      </c>
      <c r="FN30" s="9" t="str">
        <f>IF(AND(FE30&lt;&gt;"",FF30&lt;&gt;""),CHAR(34)&amp;"BLWHNO"&amp;CHAR(34)&amp;",","")</f>
        <v/>
      </c>
      <c r="FO30" s="9" t="str">
        <f>IF(AND(FE30&lt;&gt;"",FG30&lt;&gt;""),CHAR(34)&amp;"BLRENO"&amp;CHAR(34)&amp;",","")</f>
        <v/>
      </c>
      <c r="FP30" s="9" t="str">
        <f>IF(AND(FF30&lt;&gt;"",FF30&lt;&gt;""),CHAR(34)&amp;"WHRENO"&amp;CHAR(34)&amp;",","")</f>
        <v/>
      </c>
      <c r="FQ30" s="9" t="str">
        <f>IF(LEN(BF30)=3,CHAR(34)&amp;"001"&amp;BF30&amp;CHAR(34)&amp;",","")</f>
        <v>"001RED",</v>
      </c>
      <c r="FR30" s="9" t="str">
        <f>IF(LEN(BG30)=3,CHAR(34)&amp;"002"&amp;BG30&amp;CHAR(34)&amp;",","")</f>
        <v>"002WHI",</v>
      </c>
      <c r="FS30" s="9" t="str">
        <f>IF(LEN(BH30)=3,CHAR(34)&amp;"003"&amp;BH30&amp;CHAR(34)&amp;",","")</f>
        <v>"003RED",</v>
      </c>
      <c r="FT30" s="9" t="str">
        <f>CHAR(34)&amp;"myr"&amp;BD30&amp;CHAR(34)&amp;","</f>
        <v>"myrRED",</v>
      </c>
      <c r="FU30" s="9" t="str">
        <f>IF(AY30="y",CHAR(34)&amp;"island"&amp;CHAR(34)&amp;",","")</f>
        <v/>
      </c>
      <c r="FV30" s="9" t="str">
        <f>IF(BZ30="y",CHAR(34)&amp;"landlo"&amp;CHAR(34)&amp;",","")</f>
        <v/>
      </c>
      <c r="FW30" s="9" t="str">
        <f>IF(CA30="y",CHAR(34)&amp;"eunion"&amp;CHAR(34)&amp;",","")</f>
        <v/>
      </c>
      <c r="FY30" s="9" t="str">
        <f>IFERROR(IF(SEARCH("Arabic",CB30)&gt;0,CHAR(34)&amp;"arabic"&amp;CHAR(34)&amp;",",""),"")</f>
        <v/>
      </c>
      <c r="FZ30" s="9" t="str">
        <f>IFERROR(IF(SEARCH("English",CB30)&gt;0,CHAR(34)&amp;"englis"&amp;CHAR(34)&amp;",",""),"")</f>
        <v/>
      </c>
      <c r="GA30" s="9" t="str">
        <f>IFERROR(IF(SEARCH("French",CB30)&gt;0,CHAR(34)&amp;"french"&amp;CHAR(34)&amp;",",""),"")</f>
        <v/>
      </c>
      <c r="GB30" s="9" t="str">
        <f>IFERROR(IF(SEARCH("Spanish",CB30)&gt;0,CHAR(34)&amp;"spanis"&amp;CHAR(34)&amp;",",""),"")</f>
        <v/>
      </c>
      <c r="GE30" s="9" t="str">
        <f>IFERROR(IF(SEARCH("Dutch",CB30)&gt;0,CHAR(34)&amp;"dutchs"&amp;CHAR(34)&amp;",",""),"")</f>
        <v/>
      </c>
      <c r="GF30" s="9" t="str">
        <f>IFERROR(IF(SEARCH("Historical",AU30)&gt;0,CHAR(34)&amp;"histor"&amp;CHAR(34)&amp;",",""),"")</f>
        <v/>
      </c>
      <c r="GG30" s="9" t="str">
        <f>IF(BU30="y",CHAR(34)&amp;"unjack"&amp;CHAR(34)&amp;",","")</f>
        <v>"unjack",</v>
      </c>
      <c r="GH30" s="9" t="str">
        <f>IF(CD30=1,CHAR(34)&amp;"southc"&amp;CHAR(34)&amp;",","")</f>
        <v/>
      </c>
      <c r="GI30" s="9" t="str">
        <f>IF(CE30=1,CHAR(34)&amp;"hasmap"&amp;CHAR(34)&amp;",","")</f>
        <v/>
      </c>
      <c r="GJ30" s="9" t="str">
        <f>IF(CP30="y",CHAR(34)&amp;CP$1&amp;CHAR(34)&amp;",","")</f>
        <v/>
      </c>
      <c r="GK30" s="9" t="str">
        <f>IF(GJ30="",CHAR(34)&amp;"HasSta"&amp;CHAR(34)&amp;",","")</f>
        <v>"HasSta",</v>
      </c>
      <c r="GL30" s="9" t="str">
        <f t="shared" si="110"/>
        <v>"1Stars",</v>
      </c>
      <c r="GM30" s="9" t="str">
        <f t="shared" si="110"/>
        <v/>
      </c>
      <c r="GN30" s="9" t="str">
        <f t="shared" si="110"/>
        <v/>
      </c>
      <c r="GP30" s="9" t="str">
        <f>CHAR(34)&amp;AU30&amp;CHAR(34)</f>
        <v>""</v>
      </c>
      <c r="GS30" s="9" t="str">
        <f>SUBSTITUTE("["&amp;_xlfn.CONCAT(CW30:GN30)&amp;"]",",]","]")</f>
        <v>["3Color","lets08","startP","with_y","LUEDHI","year18","year00","allhor","3Bands","Horizo","Circle","Plants","Texted","Center","staBLU","NO_GRE","NO_YEL","NO_BLA","001RED","002WHI","003RED","myrRED","unjack","HasSta","1Stars"]</v>
      </c>
      <c r="GT30" s="9" t="str">
        <f t="shared" si="111"/>
        <v/>
      </c>
      <c r="GU30" s="9" t="str">
        <f t="shared" si="111"/>
        <v>"cl_BLU",</v>
      </c>
      <c r="GV30" s="9" t="str">
        <f t="shared" si="111"/>
        <v/>
      </c>
      <c r="GW30" s="9" t="str">
        <f t="shared" si="111"/>
        <v>"cl_RED",</v>
      </c>
      <c r="GX30" s="9" t="str">
        <f t="shared" si="111"/>
        <v/>
      </c>
      <c r="GY30" s="9" t="str">
        <f t="shared" si="111"/>
        <v/>
      </c>
      <c r="GZ30" s="9" t="str">
        <f t="shared" si="111"/>
        <v/>
      </c>
      <c r="HA30" s="9" t="str">
        <f t="shared" si="111"/>
        <v/>
      </c>
      <c r="HB30" s="9" t="str">
        <f t="shared" si="111"/>
        <v>"cl_WHI",</v>
      </c>
      <c r="HC30" s="9" t="str">
        <f>SUBSTITUTE("["&amp;_xlfn.CONCAT(GT30:HB30)&amp;"]",",]","]")</f>
        <v>["cl_BLU","cl_RED","cl_WHI"]</v>
      </c>
      <c r="HE30" s="33"/>
      <c r="HF30" s="34" t="str">
        <f>"{couname:"&amp;CT30&amp;(IF(HK30&lt;&gt;"",",subtype:"&amp;CHAR(34)&amp;HK30&amp;CHAR(34),""))&amp;",year:"&amp;HJ30&amp;",region:"&amp;CU30&amp;",Colors:"&amp;HC30&amp;",Items:"&amp;GS30&amp;",Flag:"&amp;CV30&amp;",HDFlag:"&amp;CHAR(34)&amp;E30&amp;CHAR(34)&amp;",type:"&amp;GP30&amp;", describe: "&amp;HH30&amp;", isnew:"&amp;CHAR(34)&amp;F30&amp;CHAR(34)&amp;", links: "&amp;HL30&amp;"},"</f>
        <v>{couname:"Paraguay",year:"1842, 2013 ",region:"rgn_South America",Colors:["cl_BLU","cl_RED","cl_WHI"],Items:["3Color","lets08","startP","with_y","LUEDHI","year18","year00","allhor","3Bands","Horizo","Circle","Plants","Texted","Center","staBLU","NO_GRE","NO_YEL","NO_BLA","001RED","002WHI","003RED","myrRED","unjack","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isnew:".", links: "https://en.wikipedia.org/wiki/Flag_of_Paraguay"},</v>
      </c>
      <c r="HG30" s="35" t="str">
        <f>"{couname:"&amp;CT30&amp;(IF(HK30&lt;&gt;"",",subtype:"&amp;CHAR(34)&amp;HK30&amp;CHAR(34),""))&amp;",year:"&amp;HJ30&amp;",region:"&amp;CU30&amp;",Colors:"&amp;HC30&amp;",Items:"&amp;GS30&amp;",Flag:"&amp;CV30&amp;",HDFlag:"&amp;CHAR(34)&amp;E30&amp;CHAR(34)&amp;",type:"&amp;GP30&amp;", describe: "&amp;HI30&amp;", links: "&amp;HL30&amp;"},"</f>
        <v>{couname:"Paraguay",year:"1842, 2013 ",region:"rgn_South America",Colors:["cl_BLU","cl_RED","cl_WHI"],Items:["3Color","lets08","startP","with_y","LUEDHI","year18","year00","allhor","3Bands","Horizo","Circle","Plants","Texted","Center","staBLU","NO_GRE","NO_YEL","NO_BLA","001RED","002WHI","003RED","myrRED","unjack","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links: "https://en.wikipedia.org/wiki/Flag_of_Paraguay"},</v>
      </c>
      <c r="HH30" s="9" t="str">
        <f>IF(P30&lt;&gt;"",CHAR(34)&amp;"\n"&amp;P30&amp;CHAR(34),CHAR(34)&amp;CHAR(34))</f>
        <v>"\nThe colours of the flag are believed to be inspired from the flag of France to show independence and liberty, and the coat of arms represents the independence of Paraguay."</v>
      </c>
      <c r="HI30" s="9" t="str">
        <f>IF(J30=0,CHAR(34)&amp;CHAR(34),HH30)</f>
        <v>"\nThe colours of the flag are believed to be inspired from the flag of France to show independence and liberty, and the coat of arms represents the independence of Paraguay."</v>
      </c>
      <c r="HJ30" s="9" t="str">
        <f>CHAR(34)&amp;O30&amp;CHAR(34)</f>
        <v>"1842, 2013 "</v>
      </c>
      <c r="HL30" s="9" t="str">
        <f>CHAR(34)&amp;I30&amp;CHAR(34)</f>
        <v>"https://en.wikipedia.org/wiki/Flag_of_Paraguay"</v>
      </c>
      <c r="HM30" s="34" t="str">
        <f>"{"&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"&amp;HH30&amp;", "&amp;CHAR(34)&amp;"isnew"&amp;CHAR(34)&amp;": "&amp;CHAR(34)&amp;F30&amp;CHAR(34)&amp;", "&amp;CHAR(34)&amp;"links"&amp;CHAR(34)&amp;": "&amp;HL30&amp;"},"</f>
        <v>{"couname":"Paraguay","year":"1842, 2013 ","region":"rgn_South America","Colors":["cl_BLU","cl_RED","cl_WHI"],"Items":["3Color","lets08","startP","with_y","LUEDHI","year18","year00","allhor","3Bands","Horizo","Circle","Plants","Texted","Center","staBLU","NO_GRE","NO_YEL","NO_BLA","001RED","002WHI","003RED","myrRED","unjack","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"isnew": ".", "links": "https://en.wikipedia.org/wiki/Flag_of_Paraguay"},</v>
      </c>
      <c r="HN30" s="36" t="str">
        <f>"{"&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"&amp;HI30&amp;", "&amp;CHAR(34)&amp;"isnew"&amp;CHAR(34)&amp;": "&amp;CHAR(34)&amp;F30&amp;CHAR(34)&amp;", "&amp;CHAR(34)&amp;"links"&amp;CHAR(34)&amp;": "&amp;HL30&amp;"},"</f>
        <v>{"couname":"Paraguay","year":"1842, 2013 ","region":"rgn_South America","Colors":["cl_BLU","cl_RED","cl_WHI"],"Items":["3Color","lets08","startP","with_y","LUEDHI","year18","year00","allhor","3Bands","Horizo","Circle","Plants","Texted","Center","staBLU","NO_GRE","NO_YEL","NO_BLA","001RED","002WHI","003RED","myrRED","unjack","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"isnew": ".", "links": "https://en.wikipedia.org/wiki/Flag_of_Paraguay"},</v>
      </c>
      <c r="HO30" s="37">
        <v>45618</v>
      </c>
      <c r="HP30" s="9" t="str" cm="1">
        <f t="array" ref="HP30">IF(_xlfn.TEXTJOIN(", ", TRUE, IF(ISNUMBER(SEARCH("BLA", BL30:BT30)), COLUMN(BL30:BT30) - COLUMN(BL30) + 1, ""))&lt;&gt;"","BLA","")</f>
        <v/>
      </c>
      <c r="HQ30" s="9" t="str" cm="1">
        <f t="array" ref="HQ30">IF(_xlfn.TEXTJOIN(", ", TRUE, IF(ISNUMBER(SEARCH("BLU", BL30:BT30)), COLUMN(BL30:BT30) - COLUMN(BL30) + 1, ""))&lt;&gt;"","BLU","")</f>
        <v>BLU</v>
      </c>
      <c r="HR30" s="9" t="str" cm="1">
        <f t="array" ref="HR30">IF(_xlfn.TEXTJOIN(", ", TRUE, IF(ISNUMBER(SEARCH("GRE", BL30:BT30)), COLUMN(BL30:BT30) - COLUMN(BL30) + 1, ""))&lt;&gt;"","GRE","")</f>
        <v/>
      </c>
      <c r="HS30" s="9" t="str" cm="1">
        <f t="array" ref="HS30">IF(_xlfn.TEXTJOIN(", ", TRUE, IF(ISNUMBER(SEARCH("RED", BL30:BT30)), COLUMN(BL30:BT30) - COLUMN(BL30) + 1, ""))&lt;&gt;"","RED","")</f>
        <v>RED</v>
      </c>
      <c r="HT30" s="9" t="str" cm="1">
        <f t="array" ref="HT30">IF(_xlfn.TEXTJOIN(", ", TRUE, IF(ISNUMBER(SEARCH("YEL", BL30:BT30)), COLUMN(BL30:BT30) - COLUMN(BL30) + 1, ""))&lt;&gt;"","YEL","")</f>
        <v/>
      </c>
      <c r="HU30" s="9" t="str" cm="1">
        <f t="array" ref="HU30">IF(_xlfn.TEXTJOIN(", ", TRUE, IF(ISNUMBER(SEARCH("ORA", BL30:BT30)), COLUMN(BL30:BT30) - COLUMN(BL30) + 1, ""))&lt;&gt;"","ORA","")</f>
        <v/>
      </c>
      <c r="HV30" s="9" t="str" cm="1">
        <f t="array" ref="HV30">IF(_xlfn.TEXTJOIN(", ", TRUE, IF(ISNUMBER(SEARCH("BRO", BL30:BT30)), COLUMN(BL30:BT30) - COLUMN(BL30) + 1, ""))&lt;&gt;"","BRO","")</f>
        <v/>
      </c>
      <c r="HW30" s="9" t="str" cm="1">
        <f t="array" ref="HW30">IF(_xlfn.TEXTJOIN(", ", TRUE, IF(ISNUMBER(SEARCH("PUR", BL30:BT30)), COLUMN(BL30:BT30) - COLUMN(BL30) + 1, ""))&lt;&gt;"","PUR","")</f>
        <v/>
      </c>
      <c r="HX30" s="9" t="str" cm="1">
        <f t="array" ref="HX30">IF(_xlfn.TEXTJOIN(", ", TRUE, IF(ISNUMBER(SEARCH("WHI", BL30:BT30)), COLUMN(BL30:BT30) - COLUMN(BL30) + 1, ""))&lt;&gt;"","WHI","")</f>
        <v>WHI</v>
      </c>
      <c r="HY30" s="38"/>
      <c r="HZ30" s="38"/>
      <c r="IA30" s="28"/>
      <c r="IB30" s="28"/>
      <c r="IC30" s="39"/>
      <c r="ID30" s="39"/>
      <c r="IE30" s="39"/>
      <c r="IF30" s="39"/>
      <c r="IG30" s="39"/>
      <c r="IH30" s="39"/>
      <c r="II30" s="39"/>
      <c r="IJ30" s="39"/>
      <c r="IK30" s="39"/>
      <c r="IM30" s="6">
        <f>COUNTIF(IC30:IK30,"&gt;0")-CG30</f>
        <v>-3</v>
      </c>
      <c r="IN30" s="40" t="str">
        <f>"http://mkweb.bcgsc.ca/color-summarizer/?url="&amp;D30&amp;"&amp;precision=low&amp;num_clusters="&amp;CG30&amp;"&amp;text=1"</f>
        <v>http://mkweb.bcgsc.ca/color-summarizer/?url=https://i.ibb.co/fvh22wm/Paraguay-Flag.png&amp;precision=low&amp;num_clusters=3&amp;text=1</v>
      </c>
      <c r="IO30" s="9" t="str">
        <f>IF(HP30&lt;&gt;"",CHAR(34)&amp;"black"&amp;CHAR(34),"")</f>
        <v/>
      </c>
      <c r="IP30" s="9" t="str">
        <f>IF(HQ30&lt;&gt;"",CHAR(34)&amp;"blue"&amp;CHAR(34),"")</f>
        <v>"blue"</v>
      </c>
      <c r="IQ30" s="9" t="str">
        <f>IF(HR30&lt;&gt;"",CHAR(34)&amp;"green"&amp;CHAR(34),"")</f>
        <v/>
      </c>
      <c r="IR30" s="9" t="str">
        <f>IF(HS30&lt;&gt;"",CHAR(34)&amp;"red"&amp;CHAR(34),"")</f>
        <v>"red"</v>
      </c>
      <c r="IS30" s="9" t="str">
        <f>IF(HT30&lt;&gt;"",CHAR(34)&amp;"yellow"&amp;CHAR(34),"")</f>
        <v/>
      </c>
      <c r="IT30" s="9" t="str">
        <f>IF(HU30&lt;&gt;"",CHAR(34)&amp;"orange"&amp;CHAR(34),"")</f>
        <v/>
      </c>
      <c r="IU30" s="9" t="str">
        <f>IF(HV30&lt;&gt;"",CHAR(34)&amp;"brown"&amp;CHAR(34),"")</f>
        <v/>
      </c>
      <c r="IV30" s="9" t="str">
        <f>IF(HW30&lt;&gt;"",CHAR(34)&amp;"purple"&amp;CHAR(34),"")</f>
        <v/>
      </c>
      <c r="IW30" s="9" t="str">
        <f>IF(HX30&lt;&gt;"",CHAR(34)&amp;"white"&amp;CHAR(34),"")</f>
        <v>"white"</v>
      </c>
      <c r="IX30" s="9" t="str">
        <f>"{"&amp;CHAR(34)&amp;"url"&amp;CHAR(34)&amp;":"&amp;CHAR(34)&amp;IN30&amp;CHAR(34)&amp;","&amp;CHAR(34)&amp;"name"&amp;CHAR(34)&amp;":"&amp;CHAR(34)&amp;A30&amp;CHAR(34)&amp;"},"</f>
        <v>{"url":"http://mkweb.bcgsc.ca/color-summarizer/?url=https://i.ibb.co/fvh22wm/Paraguay-Flag.png&amp;precision=low&amp;num_clusters=3&amp;text=1","name":"Paraguay"},</v>
      </c>
      <c r="IY30" s="9">
        <v>970</v>
      </c>
    </row>
    <row r="31" spans="1:259" s="9" customFormat="1" ht="38.4" customHeight="1" thickBot="1" x14ac:dyDescent="0.35">
      <c r="A31" s="78" t="s">
        <v>1330</v>
      </c>
      <c r="B31" s="1" t="e" vm="30">
        <v>#VALUE!</v>
      </c>
      <c r="C31" s="2">
        <v>1</v>
      </c>
      <c r="D31" s="3" t="s">
        <v>1331</v>
      </c>
      <c r="E31" s="4" t="s">
        <v>1332</v>
      </c>
      <c r="F31" s="5" t="s">
        <v>0</v>
      </c>
      <c r="G31" s="6">
        <f>COUNTIF($A$1:$A$8283,A31)</f>
        <v>1</v>
      </c>
      <c r="H31" s="7"/>
      <c r="I31" s="8" t="s">
        <v>1333</v>
      </c>
      <c r="J31" s="9" t="str">
        <f>""</f>
        <v/>
      </c>
      <c r="K31" s="10">
        <v>34352000</v>
      </c>
      <c r="L31" s="11">
        <v>2500000</v>
      </c>
      <c r="M31" s="11" t="s">
        <v>1334</v>
      </c>
      <c r="N31" s="12" t="s">
        <v>1</v>
      </c>
      <c r="O31" s="13" t="s">
        <v>1335</v>
      </c>
      <c r="P31" s="14" t="s">
        <v>1336</v>
      </c>
      <c r="Q31" s="15">
        <v>1</v>
      </c>
      <c r="R31" s="16" t="s">
        <v>1</v>
      </c>
      <c r="S31" s="17">
        <v>3</v>
      </c>
      <c r="T31" s="18" t="s">
        <v>2</v>
      </c>
      <c r="U31" s="19" t="s">
        <v>2</v>
      </c>
      <c r="V31" s="19" t="s">
        <v>2</v>
      </c>
      <c r="W31" s="19" t="s">
        <v>3</v>
      </c>
      <c r="X31" s="19" t="s">
        <v>2</v>
      </c>
      <c r="Y31" s="19" t="s">
        <v>2</v>
      </c>
      <c r="Z31" s="19" t="s">
        <v>2</v>
      </c>
      <c r="AA31" s="19" t="s">
        <v>2</v>
      </c>
      <c r="AB31" s="19" t="s">
        <v>2</v>
      </c>
      <c r="AC31" s="19" t="s">
        <v>2</v>
      </c>
      <c r="AD31" s="19" t="s">
        <v>2</v>
      </c>
      <c r="AE31" s="19" t="s">
        <v>2</v>
      </c>
      <c r="AF31" s="20" t="s">
        <v>2</v>
      </c>
      <c r="AG31" s="20" t="s">
        <v>2</v>
      </c>
      <c r="AH31" s="20" t="s">
        <v>2</v>
      </c>
      <c r="AI31" s="20" t="s">
        <v>2</v>
      </c>
      <c r="AJ31" s="20" t="s">
        <v>2</v>
      </c>
      <c r="AK31" s="20" t="s">
        <v>3</v>
      </c>
      <c r="AL31" s="20" t="s">
        <v>2</v>
      </c>
      <c r="AM31" s="20" t="s">
        <v>2</v>
      </c>
      <c r="AN31" s="20" t="s">
        <v>2</v>
      </c>
      <c r="AO31" s="20" t="s">
        <v>2</v>
      </c>
      <c r="AP31" s="20" t="s">
        <v>2</v>
      </c>
      <c r="AQ31" s="20" t="s">
        <v>2</v>
      </c>
      <c r="AR31" s="20" t="s">
        <v>3</v>
      </c>
      <c r="AS31" s="20" t="s">
        <v>2</v>
      </c>
      <c r="AT31" s="21">
        <v>0</v>
      </c>
      <c r="AU31" s="20"/>
      <c r="AV31" s="20" t="str">
        <f>IF(LEFT(A31,1)="[",LEFT(A31,5)&amp;AU31&amp;A31,"")</f>
        <v/>
      </c>
      <c r="AW31" s="20" t="str">
        <f>C31&amp;A31</f>
        <v>1Peru</v>
      </c>
      <c r="AX31" s="22" t="str">
        <f>_xlfn.TEXTJOIN(";",TRUE,AU31:AW31)</f>
        <v>1Peru</v>
      </c>
      <c r="AY31" s="22" t="s">
        <v>3</v>
      </c>
      <c r="AZ31" s="23" t="s">
        <v>5</v>
      </c>
      <c r="BA31" s="23"/>
      <c r="BB31" s="23"/>
      <c r="BC31" s="24"/>
      <c r="BD31" s="25" t="s">
        <v>168</v>
      </c>
      <c r="BE31" s="8"/>
      <c r="BF31" s="25" t="s">
        <v>10</v>
      </c>
      <c r="BG31" s="25"/>
      <c r="BH31" s="25" t="s">
        <v>4</v>
      </c>
      <c r="BI31" s="25"/>
      <c r="BJ31" s="25"/>
      <c r="BK31" s="8"/>
      <c r="BL31" s="25" t="s">
        <v>4</v>
      </c>
      <c r="BM31" s="25" t="s">
        <v>10</v>
      </c>
      <c r="BN31" s="25" t="s">
        <v>6</v>
      </c>
      <c r="BO31" s="25" t="s">
        <v>5</v>
      </c>
      <c r="BP31" s="25"/>
      <c r="BQ31" s="25"/>
      <c r="BR31" s="25"/>
      <c r="BS31" s="25"/>
      <c r="BT31" s="25"/>
      <c r="BU31" s="26"/>
      <c r="BV31" s="27" t="s">
        <v>3</v>
      </c>
      <c r="BW31" s="27">
        <v>0</v>
      </c>
      <c r="BX31" s="8"/>
      <c r="BY31" s="9" t="s">
        <v>3</v>
      </c>
      <c r="CB31" s="28" t="s">
        <v>358</v>
      </c>
      <c r="CC31" s="28"/>
      <c r="CD31" s="29">
        <v>1</v>
      </c>
      <c r="CE31" s="29">
        <v>0</v>
      </c>
      <c r="CF31" s="29" t="e">
        <v>#REF!</v>
      </c>
      <c r="CG31" s="30" cm="1">
        <f t="array" ref="CG31">SUMPRODUCT(--(LEN(TRIM(BL31:BT31))&gt;0))</f>
        <v>4</v>
      </c>
      <c r="CH31" s="20" t="str">
        <f>IF(CG31=2,"y","n")</f>
        <v>n</v>
      </c>
      <c r="CI31" s="20" t="str">
        <f>IF(CG31=3,"y","n")</f>
        <v>n</v>
      </c>
      <c r="CJ31" s="20" t="str">
        <f>IF(CG31=4,"y","n")</f>
        <v>y</v>
      </c>
      <c r="CK31" s="20" t="str">
        <f>IF(CG31&gt;4,"y","n")</f>
        <v>n</v>
      </c>
      <c r="CL31" s="20" t="str">
        <f>IF(S31=0,"y","n")</f>
        <v>n</v>
      </c>
      <c r="CM31" s="20" t="str">
        <f>IF(S31=2,"y","n")</f>
        <v>n</v>
      </c>
      <c r="CN31" s="20" t="str">
        <f>IF(S31=3,"y","n")</f>
        <v>y</v>
      </c>
      <c r="CO31" s="20" t="str">
        <f>IF(S31&gt;=4,"y","n")</f>
        <v>n</v>
      </c>
      <c r="CP31" s="20" t="str">
        <f>IF(AT31=0,"y","n")</f>
        <v>y</v>
      </c>
      <c r="CQ31" s="20" t="str">
        <f>IF(AT31=1,"y","n")</f>
        <v>n</v>
      </c>
      <c r="CR31" s="20" t="str">
        <f>IF(AT31=2,"y","n")</f>
        <v>n</v>
      </c>
      <c r="CS31" s="20" t="str">
        <f>IF(AT31&gt;=3,"y","n")</f>
        <v>n</v>
      </c>
      <c r="CT31" s="31" t="str">
        <f>CHAR(34)&amp;A31&amp;CHAR(34)</f>
        <v>"Peru"</v>
      </c>
      <c r="CU31" s="32" t="str">
        <f>CHAR(34)&amp;"rgn_"&amp;R31&amp;CHAR(34)</f>
        <v>"rgn_South America"</v>
      </c>
      <c r="CV31" s="9" t="str">
        <f>CHAR(34)&amp;D31&amp;CHAR(34)</f>
        <v>"https://i.ibb.co/YNcYq42/Peru-Flag.png"</v>
      </c>
      <c r="CW31" s="9" t="str">
        <f t="shared" si="106"/>
        <v/>
      </c>
      <c r="CX31" s="9" t="str">
        <f t="shared" si="106"/>
        <v/>
      </c>
      <c r="CY31" s="9" t="str">
        <f t="shared" si="106"/>
        <v>"4Color",</v>
      </c>
      <c r="CZ31" s="9" t="str">
        <f t="shared" si="106"/>
        <v/>
      </c>
      <c r="DA31" s="9" t="str">
        <f>IF(Q31&gt;1,CHAR(34)&amp;"words2"&amp;CHAR(34)&amp;",","")</f>
        <v/>
      </c>
      <c r="DB31" s="9" t="str">
        <f>IF(Q31&gt;2,CHAR(34)&amp;"words3"&amp;CHAR(34)&amp;",","")</f>
        <v/>
      </c>
      <c r="DC31" s="9" t="str">
        <f>IF(Q31=2,CHAR(34)&amp;"exact2"&amp;CHAR(34)&amp;",","")</f>
        <v/>
      </c>
      <c r="DD31" s="9" t="str">
        <f>IF(LEN(CHAR(34)&amp;"lets"&amp;LEN(SUBSTITUTE(SUBSTITUTE(IFERROR(TRIM(SUBSTITUTE(SUBSTITUTE(SUBSTITUTE(IFERROR(TRIM(SUBSTITUTE(A31,MID(A31,FIND("(",A31),FIND(")",A31)-FIND("(",A31)+1),"")),A31),"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",""),"-",""))&amp;CHAR(34)&amp;",")=9,CHAR(34)&amp;"lets"&amp;LEN(SUBSTITUTE(SUBSTITUTE(IFERROR(TRIM(SUBSTITUTE(SUBSTITUTE(SUBSTITUTE(IFERROR(TRIM(SUBSTITUTE(A31,MID(A31,FIND("(",A31),FIND(")",A31)-FIND("(",A31)+1),"")),A31),"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",""),"-",""))&amp;CHAR(34)&amp;",",CHAR(34)&amp;"lets0"&amp;LEN(SUBSTITUTE(SUBSTITUTE(IFERROR(TRIM(SUBSTITUTE(SUBSTITUTE(SUBSTITUTE(IFERROR(TRIM(SUBSTITUTE(A31,MID(A31,FIND("(",A31),FIND(")",A31)-FIND("(",A31)+1),"")),A31),"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f>
        <v>"lets04",</v>
      </c>
      <c r="DE31" s="9" t="str">
        <f>IFERROR(CHAR(34)&amp;"start"&amp;LEFT(TRIM(SUBSTITUTE(SUBSTITUTE(TRIM(SUBSTITUTE(SUBSTITUTE(A31, MID(A31, FIND("[", A31), FIND("]", A31) - FIND("[", A31) + 1), ""), "  ", " ")), MID(TRIM(SUBSTITUTE(SUBSTITUTE(A31, MID(A31, FIND("[", A31), FIND("]", A31) - FIND("[", A31) + 1), ""), "  ", " ")), FIND("[", TRIM(SUBSTITUTE(SUBSTITUTE(A31, MID(A31, FIND("[", A31), FIND("]", A31) - FIND("[", A31) + 1), ""), "  ", " "))), FIND("]", TRIM(SUBSTITUTE(SUBSTITUTE(A31, MID(A31, FIND("[", A31), FIND("]", A31) - FIND("[", A31) + 1), ""), "  ", " "))) - FIND("[", TRIM(SUBSTITUTE(SUBSTITUTE(A31, MID(A31, FIND("[", A31), FIND("]", A31) - FIND("[", A31) + 1), ""), "  ", " "))) + 1), ""), "  ", " ")),1)&amp;CHAR(34)&amp;",",CHAR(34)&amp;"start"&amp;IFERROR(LEFT(SUBSTITUTE(A31,"["&amp;MID(A31,FIND("[",A31)+1,FIND("]",A31)-FIND("[",A31)-1)&amp;"] ",""),1),LEFT(A31,1))&amp;CHAR(34)&amp;",")</f>
        <v>"startP",</v>
      </c>
      <c r="DF31" s="9" t="str">
        <f>IFERROR(IF(SEARCH("tan",A31)&gt;0,CHAR(34)&amp;"withtn"&amp;CHAR(34)&amp;",",""),"")</f>
        <v/>
      </c>
      <c r="DG31" s="9" t="str">
        <f>IFERROR(IF(SEARCH("q",A31)&gt;0,CHAR(34)&amp;"with_q"&amp;CHAR(34)&amp;",",""),"")</f>
        <v/>
      </c>
      <c r="DH31" s="9" t="str">
        <f>IFERROR(IF(SEARCH("v",A31)&gt;0,CHAR(34)&amp;"with_v"&amp;CHAR(34)&amp;",",""),"")</f>
        <v/>
      </c>
      <c r="DI31" s="9" t="str">
        <f>IFERROR(IF(SEARCH("w",A31)&gt;0,CHAR(34)&amp;"with_w"&amp;CHAR(34)&amp;",",""),"")</f>
        <v/>
      </c>
      <c r="DJ31" s="9" t="str">
        <f>IFERROR(IF(SEARCH("y",A31)&gt;0,CHAR(34)&amp;"with_y"&amp;CHAR(34)&amp;",",""),"")</f>
        <v/>
      </c>
      <c r="DK31" s="9" t="str">
        <f>IFERROR(IF(SEARCH("z",A31)&gt;0,CHAR(34)&amp;"with_z"&amp;CHAR(34)&amp;",",""),"")</f>
        <v/>
      </c>
      <c r="DL31" s="9" t="str">
        <f>IF(CG31=2, CHAR(34) &amp; _xlfn.TEXTJOIN("", TRUE, _xlfn._xlws.SORT(HP31:HX31)) &amp; CHAR(34) &amp; ",", "")</f>
        <v/>
      </c>
      <c r="DM31" s="9" t="str" cm="1">
        <f t="array" ref="DM31">IF(CG31=3,CHAR(34) &amp; _xlfn.TEXTJOIN("", TRUE, RIGHT(HP31:HX31, 2)) &amp; CHAR(34) &amp; ",", "")</f>
        <v/>
      </c>
      <c r="DN31" s="9" t="str">
        <f>IF(AND(ISNUMBER(SEARCH("18", O31)), ISERROR(SEARCH("1918", O31)), ISERROR(SEARCH("2018", O31))), CHAR(34) &amp; "year18" &amp; CHAR(34) &amp; ",", "")</f>
        <v>"year18",</v>
      </c>
      <c r="DO31" s="9" t="str">
        <f>IF(AND(ISNUMBER(SEARCH("19", O31)), ISERROR(SEARCH("1819", O31)),  ISERROR(SEARCH("1219", O31)),ISERROR(SEARCH("1119", O31)),ISERROR(SEARCH("1190", O31)),ISERROR(SEARCH("2019", O31))), CHAR(34) &amp; "year19" &amp; CHAR(34) &amp; ",", "")</f>
        <v>"year19",</v>
      </c>
      <c r="DP31" s="28" t="str">
        <f>IF(AND(ISNUMBER(SEARCH("20", O31)), ISERROR(SEARCH("1920", O31))), CHAR(34)&amp;"year00"&amp;CHAR(34)&amp;",", "")</f>
        <v/>
      </c>
      <c r="DQ31" s="28" t="str">
        <f>IF(CC31="y",CHAR(34)&amp;"soviet"&amp;CHAR(34)&amp;",","")</f>
        <v/>
      </c>
      <c r="DR31" s="28" t="str">
        <f>IF(BY31="y",CHAR(34)&amp;"dgband"&amp;CHAR(34)&amp;",","")</f>
        <v>"dgband",</v>
      </c>
      <c r="DS31" s="28" t="str">
        <f>IF(W31="y",IF(AND(V31="n",BY31&lt;&gt;"y"),CHAR(34)&amp;"allver"&amp;CHAR(34)&amp;",",""),"")</f>
        <v/>
      </c>
      <c r="DT31" s="28" t="str">
        <f>IF(V31="y",IF(AND(W31="n",BY31&lt;&gt;"y"),CHAR(34)&amp;"allhor"&amp;CHAR(34)&amp;",",""),"")</f>
        <v/>
      </c>
      <c r="DU31" s="28" t="str">
        <f>IF(BY31="y",IF(AND(W31="n",V31="n"),CHAR(34)&amp;"alldia"&amp;CHAR(34)&amp;",",""),"")</f>
        <v/>
      </c>
      <c r="DV31" s="9" t="str">
        <f>IF(IA31&lt;&gt;"",(IF(IA31="y",CHAR(34)&amp;"largec"&amp;CHAR(34)&amp;",",CHAR(34)&amp;"smallc"&amp;CHAR(34)&amp;",")),"")</f>
        <v/>
      </c>
      <c r="DW31" s="9" t="str">
        <f t="shared" si="107"/>
        <v/>
      </c>
      <c r="DX31" s="9" t="str">
        <f t="shared" si="107"/>
        <v/>
      </c>
      <c r="DY31" s="9" t="str">
        <f t="shared" si="107"/>
        <v>"3Bands",</v>
      </c>
      <c r="DZ31" s="9" t="str">
        <f t="shared" si="107"/>
        <v/>
      </c>
      <c r="EA31" s="9" t="str">
        <f t="shared" si="108"/>
        <v/>
      </c>
      <c r="EB31" s="9" t="str">
        <f t="shared" si="108"/>
        <v/>
      </c>
      <c r="EC31" s="9" t="str">
        <f t="shared" si="108"/>
        <v/>
      </c>
      <c r="ED31" s="9" t="str">
        <f t="shared" si="108"/>
        <v>"Vertic",</v>
      </c>
      <c r="EE31" s="9" t="str">
        <f t="shared" si="108"/>
        <v/>
      </c>
      <c r="EF31" s="9" t="str">
        <f>IF(AND(Y31&lt;&gt;"n",Y31&lt;&gt;""),CHAR(34)&amp;Y$1&amp;CHAR(34)&amp;",","")</f>
        <v/>
      </c>
      <c r="EG31" s="9" t="str">
        <f t="shared" si="109"/>
        <v/>
      </c>
      <c r="EH31" s="9" t="str">
        <f t="shared" si="109"/>
        <v/>
      </c>
      <c r="EI31" s="9" t="str">
        <f t="shared" si="109"/>
        <v/>
      </c>
      <c r="EJ31" s="9" t="str">
        <f t="shared" si="109"/>
        <v/>
      </c>
      <c r="EK31" s="9" t="str">
        <f t="shared" si="109"/>
        <v/>
      </c>
      <c r="EL31" s="9" t="str">
        <f t="shared" si="109"/>
        <v/>
      </c>
      <c r="EM31" s="9" t="str">
        <f t="shared" si="109"/>
        <v/>
      </c>
      <c r="EN31" s="9" t="str">
        <f t="shared" si="109"/>
        <v/>
      </c>
      <c r="EO31" s="9" t="str">
        <f t="shared" si="109"/>
        <v/>
      </c>
      <c r="EP31" s="9" t="str">
        <f t="shared" si="109"/>
        <v/>
      </c>
      <c r="EQ31" s="9" t="str">
        <f t="shared" si="109"/>
        <v/>
      </c>
      <c r="ER31" s="9" t="str">
        <f t="shared" si="109"/>
        <v>"OnlyBa",</v>
      </c>
      <c r="ES31" s="9" t="str">
        <f t="shared" si="109"/>
        <v/>
      </c>
      <c r="ET31" s="9" t="str">
        <f t="shared" si="109"/>
        <v/>
      </c>
      <c r="EU31" s="9" t="str">
        <f t="shared" si="109"/>
        <v/>
      </c>
      <c r="EV31" s="9" t="str">
        <f t="shared" si="109"/>
        <v/>
      </c>
      <c r="EW31" s="9" t="str">
        <f t="shared" si="105"/>
        <v/>
      </c>
      <c r="EX31" s="9" t="str">
        <f t="shared" si="105"/>
        <v/>
      </c>
      <c r="EY31" s="9" t="str">
        <f t="shared" si="105"/>
        <v>"Rotate",</v>
      </c>
      <c r="EZ31" s="9" t="str">
        <f t="shared" si="105"/>
        <v/>
      </c>
      <c r="FA31" s="9" t="str">
        <f>IF(AT31&gt;0,CHAR(34)&amp;"sta"&amp;AZ31&amp;CHAR(34)&amp;",","")</f>
        <v/>
      </c>
      <c r="FB31" s="9" t="str">
        <f>IF(AND(AT31&gt;0,BA31&lt;&gt;""),CHAR(34)&amp;"sta"&amp;BA31&amp;CHAR(34)&amp;",","")</f>
        <v/>
      </c>
      <c r="FC31" s="9" t="str">
        <f>IF(AND(AT31&gt;0,BB31&lt;&gt;""),CHAR(34)&amp;"sta"&amp;BB31&amp;CHAR(34)&amp;",","")</f>
        <v/>
      </c>
      <c r="FD31" s="9" t="str">
        <f>IF(BV31="n",CHAR(34)&amp;"tcWHYE"&amp;CHAR(34)&amp;",",IF(BV31="y",CHAR(34)&amp;FD$1&amp;CHAR(34)&amp;",",""))</f>
        <v>"ntWHYE",</v>
      </c>
      <c r="FE31" s="9" t="str">
        <f>IF(COUNTIF(BL31:BT31,"BLU")=0,CHAR(34)&amp;"NO_BLU"&amp;CHAR(34)&amp;",", "")</f>
        <v/>
      </c>
      <c r="FF31" s="9" t="str">
        <f>IF(COUNTIF(BL31:BT31,"WHI")=0,CHAR(34)&amp;"NO_WHI"&amp;CHAR(34)&amp;",", "")</f>
        <v/>
      </c>
      <c r="FG31" s="9" t="str">
        <f>IF(COUNTIF(BL31:BT31,"RED")=0,CHAR(34)&amp;"NO_RED"&amp;CHAR(34)&amp;",", "")</f>
        <v>"NO_RED",</v>
      </c>
      <c r="FH31" s="9" t="str">
        <f>IF(COUNTIF(BL31:BS31,"GRE")=0,CHAR(34)&amp;"NO_GRE"&amp;CHAR(34)&amp;",", "")</f>
        <v/>
      </c>
      <c r="FI31" s="9" t="str">
        <f>IF(COUNTIF(BL31:BT31,"YEL")=0,CHAR(34)&amp;"NO_YEL"&amp;CHAR(34)&amp;",", "")</f>
        <v/>
      </c>
      <c r="FJ31" s="9" t="str">
        <f>IF(COUNTIF(BL31:BT31,"BLA")=0,CHAR(34)&amp;"NO_BLA"&amp;CHAR(34)&amp;",", "")</f>
        <v>"NO_BLA",</v>
      </c>
      <c r="FK31" s="9" t="str">
        <f>IF(AND(FH31&lt;&gt;"",FF31&lt;&gt;""),CHAR(34)&amp;"WHGRNO"&amp;CHAR(34)&amp;",","")</f>
        <v/>
      </c>
      <c r="FL31" s="9" t="str">
        <f>IF(AND(FI31&lt;&gt;"",FF31&lt;&gt;""),CHAR(34)&amp;"WHYENO"&amp;CHAR(34)&amp;",","")</f>
        <v/>
      </c>
      <c r="FM31" s="9" t="str">
        <f>IF(AND(FJ31&lt;&gt;"",FF31&lt;&gt;""),CHAR(34)&amp;"BAWHNO"&amp;CHAR(34)&amp;",","")</f>
        <v/>
      </c>
      <c r="FN31" s="9" t="str">
        <f>IF(AND(FE31&lt;&gt;"",FF31&lt;&gt;""),CHAR(34)&amp;"BLWHNO"&amp;CHAR(34)&amp;",","")</f>
        <v/>
      </c>
      <c r="FO31" s="9" t="str">
        <f>IF(AND(FE31&lt;&gt;"",FG31&lt;&gt;""),CHAR(34)&amp;"BLRENO"&amp;CHAR(34)&amp;",","")</f>
        <v/>
      </c>
      <c r="FP31" s="9" t="str">
        <f>IF(AND(FF31&lt;&gt;"",FF31&lt;&gt;""),CHAR(34)&amp;"WHRENO"&amp;CHAR(34)&amp;",","")</f>
        <v/>
      </c>
      <c r="FQ31" s="9" t="str">
        <f>IF(LEN(BF31)=3,CHAR(34)&amp;"001"&amp;BF31&amp;CHAR(34)&amp;",","")</f>
        <v>"001GRE",</v>
      </c>
      <c r="FR31" s="9" t="str">
        <f>IF(LEN(BG31)=3,CHAR(34)&amp;"002"&amp;BG31&amp;CHAR(34)&amp;",","")</f>
        <v/>
      </c>
      <c r="FS31" s="9" t="str">
        <f>IF(LEN(BH31)=3,CHAR(34)&amp;"003"&amp;BH31&amp;CHAR(34)&amp;",","")</f>
        <v>"003BLU",</v>
      </c>
      <c r="FT31" s="9" t="str">
        <f>CHAR(34)&amp;"myr"&amp;BD31&amp;CHAR(34)&amp;","</f>
        <v>"myrEQ",</v>
      </c>
      <c r="FU31" s="9" t="str">
        <f>IF(AY31="y",CHAR(34)&amp;"island"&amp;CHAR(34)&amp;",","")</f>
        <v>"island",</v>
      </c>
      <c r="FV31" s="9" t="str">
        <f>IF(BZ31="y",CHAR(34)&amp;"landlo"&amp;CHAR(34)&amp;",","")</f>
        <v/>
      </c>
      <c r="FW31" s="9" t="str">
        <f>IF(CA31="y",CHAR(34)&amp;"eunion"&amp;CHAR(34)&amp;",","")</f>
        <v/>
      </c>
      <c r="FX31" s="9" t="str">
        <f>SUBSTITUTE(IFERROR(SEARCH("[",A31),IFERROR(IF(AND(CA31&lt;&gt;"y",SEARCH("Europe",R31)&gt;0),CHAR(34)&amp;"noeuni"&amp;CHAR(34)&amp;",",""),"")),"1","")</f>
        <v/>
      </c>
      <c r="FY31" s="9" t="str">
        <f>IFERROR(IF(SEARCH("Arabic",CB31)&gt;0,CHAR(34)&amp;"arabic"&amp;CHAR(34)&amp;",",""),"")</f>
        <v/>
      </c>
      <c r="FZ31" s="9" t="str">
        <f>IFERROR(IF(SEARCH("English",CB31)&gt;0,CHAR(34)&amp;"englis"&amp;CHAR(34)&amp;",",""),"")</f>
        <v>"englis",</v>
      </c>
      <c r="GA31" s="9" t="str">
        <f>IFERROR(IF(SEARCH("French",CB31)&gt;0,CHAR(34)&amp;"french"&amp;CHAR(34)&amp;",",""),"")</f>
        <v/>
      </c>
      <c r="GB31" s="9" t="str">
        <f>IFERROR(IF(SEARCH("Spanish",CB31)&gt;0,CHAR(34)&amp;"spanis"&amp;CHAR(34)&amp;",",""),"")</f>
        <v/>
      </c>
      <c r="GC31" s="9" t="str">
        <f>IFERROR(IF(SEARCH("Portuguese",CB31)&gt;0,CHAR(34)&amp;"portug"&amp;CHAR(34)&amp;",",""),"")</f>
        <v/>
      </c>
      <c r="GD31" s="9" t="str">
        <f>IFERROR(IF(SEARCH("German",CB31)&gt;0,CHAR(34)&amp;"german"&amp;CHAR(34)&amp;",",""),"")</f>
        <v/>
      </c>
      <c r="GE31" s="9" t="str">
        <f>IFERROR(IF(SEARCH("Dutch",CB31)&gt;0,CHAR(34)&amp;"dutchs"&amp;CHAR(34)&amp;",",""),"")</f>
        <v/>
      </c>
      <c r="GF31" s="9" t="str">
        <f>IFERROR(IF(SEARCH("Histor",AU31)&gt;0,CHAR(34)&amp;"histor"&amp;CHAR(34)&amp;",",""),"")</f>
        <v/>
      </c>
      <c r="GG31" s="9" t="str">
        <f>IF(BU31="y",CHAR(34)&amp;"unjack"&amp;CHAR(34)&amp;",","")</f>
        <v/>
      </c>
      <c r="GH31" s="9" t="str">
        <f>IF(CD31=1,CHAR(34)&amp;"southc"&amp;CHAR(34)&amp;",","")</f>
        <v>"southc",</v>
      </c>
      <c r="GI31" s="9" t="str">
        <f>IF(CE31=1,CHAR(34)&amp;"hasmap"&amp;CHAR(34)&amp;",","")</f>
        <v/>
      </c>
      <c r="GJ31" s="9" t="str">
        <f>IF(CP31="y",CHAR(34)&amp;CP$1&amp;CHAR(34)&amp;",","")</f>
        <v>"NoStar",</v>
      </c>
      <c r="GK31" s="9" t="str">
        <f>IF(GJ31="",CHAR(34)&amp;"HasSta"&amp;CHAR(34)&amp;",","")</f>
        <v/>
      </c>
      <c r="GL31" s="9" t="str">
        <f t="shared" si="110"/>
        <v/>
      </c>
      <c r="GM31" s="9" t="str">
        <f t="shared" si="110"/>
        <v/>
      </c>
      <c r="GN31" s="9" t="str">
        <f t="shared" si="110"/>
        <v/>
      </c>
      <c r="GP31" s="9" t="str">
        <f>CHAR(34)&amp;AU31&amp;CHAR(34)</f>
        <v>""</v>
      </c>
      <c r="GS31" s="9" t="str">
        <f>SUBSTITUTE("["&amp;_xlfn.CONCAT(CW31:GN31)&amp;"]",",]","]")</f>
        <v>["4Color","lets04","startP","year18","year19","dgband","3Bands","Vertic","OnlyBa","Rotate","ntWHYE","NO_RED","NO_BLA","001GRE","003BLU","myrEQ","island","englis","southc","NoStar"]</v>
      </c>
      <c r="GT31" s="9" t="str">
        <f t="shared" si="111"/>
        <v>"cl_BLU",</v>
      </c>
      <c r="GU31" s="9" t="str">
        <f t="shared" si="111"/>
        <v>"cl_GRE",</v>
      </c>
      <c r="GV31" s="9" t="str">
        <f t="shared" si="111"/>
        <v>"cl_YEL",</v>
      </c>
      <c r="GW31" s="9" t="str">
        <f t="shared" si="111"/>
        <v>"cl_WHI",</v>
      </c>
      <c r="GX31" s="9" t="str">
        <f t="shared" si="111"/>
        <v/>
      </c>
      <c r="GY31" s="9" t="str">
        <f t="shared" si="111"/>
        <v/>
      </c>
      <c r="GZ31" s="9" t="str">
        <f t="shared" si="111"/>
        <v/>
      </c>
      <c r="HA31" s="9" t="str">
        <f t="shared" si="111"/>
        <v/>
      </c>
      <c r="HB31" s="9" t="str">
        <f t="shared" si="111"/>
        <v/>
      </c>
      <c r="HC31" s="9" t="str">
        <f>SUBSTITUTE("["&amp;_xlfn.CONCAT(GT31:HB31)&amp;"]",",]","]")</f>
        <v>["cl_BLU","cl_GRE","cl_YEL","cl_WHI"]</v>
      </c>
      <c r="HE31" s="33"/>
      <c r="HF31" s="34" t="str">
        <f>"{couname:"&amp;CT31&amp;(IF(HK31&lt;&gt;"",",subtype:"&amp;CHAR(34)&amp;HK31&amp;CHAR(34),""))&amp;",year:"&amp;HJ31&amp;",region:"&amp;CU31&amp;",Colors:"&amp;HC31&amp;",Items:"&amp;GS31&amp;",Flag:"&amp;CV31&amp;",HDFlag:"&amp;CHAR(34)&amp;E31&amp;CHAR(34)&amp;",type:"&amp;GP31&amp;", describe: "&amp;HH31&amp;", isnew:"&amp;CHAR(34)&amp;F31&amp;CHAR(34)&amp;", links: "&amp;HL31&amp;"},"</f>
        <v>{couname:"Peru",year:"1825, 1950 ",region:"rgn_South America",Colors:["cl_BLU","cl_GRE","cl_YEL","cl_WHI"],Items:["4Color","lets04","startP","year18","year19","dgband","3Bands","Vertic","OnlyBa","Rotate","ntWHYE","NO_RED","NO_BLA","001GRE","003BLU","myrEQ","island","englis","southc","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isnew:".", links: "https://en.wikipedia.org/wiki/Flag_of_Peru"},</v>
      </c>
      <c r="HG31" s="35" t="str">
        <f>"{couname:"&amp;CT31&amp;(IF(HK31&lt;&gt;"",",subtype:"&amp;CHAR(34)&amp;HK31&amp;CHAR(34),""))&amp;",year:"&amp;HJ31&amp;",region:"&amp;CU31&amp;",Colors:"&amp;HC31&amp;",Items:"&amp;GS31&amp;",Flag:"&amp;CV31&amp;",HDFlag:"&amp;CHAR(34)&amp;E31&amp;CHAR(34)&amp;",type:"&amp;GP31&amp;", describe: "&amp;HI31&amp;", links: "&amp;HL31&amp;"},"</f>
        <v>{couname:"Peru",year:"1825, 1950 ",region:"rgn_South America",Colors:["cl_BLU","cl_GRE","cl_YEL","cl_WHI"],Items:["4Color","lets04","startP","year18","year19","dgband","3Bands","Vertic","OnlyBa","Rotate","ntWHYE","NO_RED","NO_BLA","001GRE","003BLU","myrEQ","island","englis","southc","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links: "https://en.wikipedia.org/wiki/Flag_of_Peru"},</v>
      </c>
      <c r="HH31" s="9" t="str">
        <f>IF(P31&lt;&gt;"",CHAR(34)&amp;"\n"&amp;P31&amp;CHAR(34),CHAR(34)&amp;CHAR(34))</f>
        <v>"\nRed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v>
      </c>
      <c r="HI31" s="9" t="str">
        <f>IF(J31=0,CHAR(34)&amp;CHAR(34),HH31)</f>
        <v>"\nRed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v>
      </c>
      <c r="HJ31" s="9" t="str">
        <f>CHAR(34)&amp;O31&amp;CHAR(34)</f>
        <v>"1825, 1950 "</v>
      </c>
      <c r="HL31" s="9" t="str">
        <f>CHAR(34)&amp;I31&amp;CHAR(34)</f>
        <v>"https://en.wikipedia.org/wiki/Flag_of_Peru"</v>
      </c>
      <c r="HM31" s="34" t="str">
        <f>"{"&amp;CHAR(34)&amp;"couname"&amp;CHAR(34)&amp;":"&amp;CT31&amp;(IF(H31&lt;&gt;"",","&amp;CHAR(34)&amp;"subtype"&amp;CHAR(34)&amp;":"&amp;CHAR(34)&amp;H31&amp;CHAR(34),""))&amp;","&amp;CHAR(34)&amp;"year"&amp;CHAR(34)&amp;":"&amp;HJ31&amp;","&amp;CHAR(34)&amp;"region"&amp;CHAR(34)&amp;":"&amp;CU31&amp;","&amp;CHAR(34)&amp;"Colors"&amp;CHAR(34)&amp;":"&amp;HC31&amp;","&amp;CHAR(34)&amp;"Items"&amp;CHAR(34)&amp;":"&amp;GS31&amp;","&amp;CHAR(34)&amp;"Flag"&amp;CHAR(34)&amp;":"&amp;CV31&amp;","&amp;CHAR(34)&amp;"HDFlag"&amp;CHAR(34)&amp;":"&amp;CHAR(34)&amp;E31&amp;CHAR(34)&amp;","&amp;CHAR(34)&amp;"type"&amp;CHAR(34)&amp;":"&amp;GP31&amp;", "&amp;CHAR(34)&amp;"describe"&amp;CHAR(34)&amp;": "&amp;HH31&amp;", "&amp;CHAR(34)&amp;"isnew"&amp;CHAR(34)&amp;": "&amp;CHAR(34)&amp;F31&amp;CHAR(34)&amp;", "&amp;CHAR(34)&amp;"links"&amp;CHAR(34)&amp;": "&amp;HL31&amp;"},"</f>
        <v>{"couname":"Peru","year":"1825, 1950 ","region":"rgn_South America","Colors":["cl_BLU","cl_GRE","cl_YEL","cl_WHI"],"Items":["4Color","lets04","startP","year18","year19","dgband","3Bands","Vertic","OnlyBa","Rotate","ntWHYE","NO_RED","NO_BLA","001GRE","003BLU","myrEQ","island","englis","southc","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"isnew": ".", "links": "https://en.wikipedia.org/wiki/Flag_of_Peru"},</v>
      </c>
      <c r="HN31" s="36" t="str">
        <f>"{"&amp;CHAR(34)&amp;"couname"&amp;CHAR(34)&amp;":"&amp;CT31&amp;(IF(H31&lt;&gt;"",","&amp;CHAR(34)&amp;"subtype"&amp;CHAR(34)&amp;":"&amp;CHAR(34)&amp;H31&amp;CHAR(34),""))&amp;","&amp;CHAR(34)&amp;"year"&amp;CHAR(34)&amp;":"&amp;HJ31&amp;","&amp;CHAR(34)&amp;"region"&amp;CHAR(34)&amp;":"&amp;CU31&amp;","&amp;CHAR(34)&amp;"Colors"&amp;CHAR(34)&amp;":"&amp;HC31&amp;","&amp;CHAR(34)&amp;"Items"&amp;CHAR(34)&amp;":"&amp;GS31&amp;","&amp;CHAR(34)&amp;"Flag"&amp;CHAR(34)&amp;":"&amp;CV31&amp;","&amp;CHAR(34)&amp;"HDFlag"&amp;CHAR(34)&amp;":"&amp;CHAR(34)&amp;E31&amp;CHAR(34)&amp;","&amp;CHAR(34)&amp;"type"&amp;CHAR(34)&amp;":"&amp;GP31&amp;", "&amp;CHAR(34)&amp;"describe"&amp;CHAR(34)&amp;": "&amp;HI31&amp;", "&amp;CHAR(34)&amp;"isnew"&amp;CHAR(34)&amp;": "&amp;CHAR(34)&amp;F31&amp;CHAR(34)&amp;", "&amp;CHAR(34)&amp;"links"&amp;CHAR(34)&amp;": "&amp;HL31&amp;"},"</f>
        <v>{"couname":"Peru","year":"1825, 1950 ","region":"rgn_South America","Colors":["cl_BLU","cl_GRE","cl_YEL","cl_WHI"],"Items":["4Color","lets04","startP","year18","year19","dgband","3Bands","Vertic","OnlyBa","Rotate","ntWHYE","NO_RED","NO_BLA","001GRE","003BLU","myrEQ","island","englis","southc","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"isnew": ".", "links": "https://en.wikipedia.org/wiki/Flag_of_Peru"},</v>
      </c>
      <c r="HO31" s="37"/>
      <c r="HP31" s="9" t="str" cm="1">
        <f t="array" ref="HP31">IF(_xlfn.TEXTJOIN(", ", TRUE, IF(ISNUMBER(SEARCH("BLA", BL31:BT31)), COLUMN(BL31:BT31) - COLUMN(BL31) + 1, ""))&lt;&gt;"","BLA","")</f>
        <v/>
      </c>
      <c r="HQ31" s="9" t="str" cm="1">
        <f t="array" ref="HQ31">IF(_xlfn.TEXTJOIN(", ", TRUE, IF(ISNUMBER(SEARCH("BLU", BL31:BT31)), COLUMN(BL31:BT31) - COLUMN(BL31) + 1, ""))&lt;&gt;"","BLU","")</f>
        <v>BLU</v>
      </c>
      <c r="HR31" s="9" t="str" cm="1">
        <f t="array" ref="HR31">IF(_xlfn.TEXTJOIN(", ", TRUE, IF(ISNUMBER(SEARCH("GRE", BL31:BT31)), COLUMN(BL31:BT31) - COLUMN(BL31) + 1, ""))&lt;&gt;"","GRE","")</f>
        <v>GRE</v>
      </c>
      <c r="HS31" s="9" t="str" cm="1">
        <f t="array" ref="HS31">IF(_xlfn.TEXTJOIN(", ", TRUE, IF(ISNUMBER(SEARCH("RED", BL31:BT31)), COLUMN(BL31:BT31) - COLUMN(BL31) + 1, ""))&lt;&gt;"","RED","")</f>
        <v/>
      </c>
      <c r="HT31" s="9" t="str" cm="1">
        <f t="array" ref="HT31">IF(_xlfn.TEXTJOIN(", ", TRUE, IF(ISNUMBER(SEARCH("YEL", BL31:BT31)), COLUMN(BL31:BT31) - COLUMN(BL31) + 1, ""))&lt;&gt;"","YEL","")</f>
        <v>YEL</v>
      </c>
      <c r="HU31" s="9" t="str" cm="1">
        <f t="array" ref="HU31">IF(_xlfn.TEXTJOIN(", ", TRUE, IF(ISNUMBER(SEARCH("ORA", BL31:BT31)), COLUMN(BL31:BT31) - COLUMN(BL31) + 1, ""))&lt;&gt;"","ORA","")</f>
        <v/>
      </c>
      <c r="HV31" s="9" t="str" cm="1">
        <f t="array" ref="HV31">IF(_xlfn.TEXTJOIN(", ", TRUE, IF(ISNUMBER(SEARCH("BRO", BL31:BT31)), COLUMN(BL31:BT31) - COLUMN(BL31) + 1, ""))&lt;&gt;"","BRO","")</f>
        <v/>
      </c>
      <c r="HW31" s="9" t="str" cm="1">
        <f t="array" ref="HW31">IF(_xlfn.TEXTJOIN(", ", TRUE, IF(ISNUMBER(SEARCH("PUR", BL31:BT31)), COLUMN(BL31:BT31) - COLUMN(BL31) + 1, ""))&lt;&gt;"","PUR","")</f>
        <v/>
      </c>
      <c r="HX31" s="9" t="str" cm="1">
        <f t="array" ref="HX31">IF(_xlfn.TEXTJOIN(", ", TRUE, IF(ISNUMBER(SEARCH("WHI", BL31:BT31)), COLUMN(BL31:BT31) - COLUMN(BL31) + 1, ""))&lt;&gt;"","WHI","")</f>
        <v>WHI</v>
      </c>
      <c r="HY31" s="38"/>
      <c r="HZ31" s="38"/>
      <c r="IA31" s="28"/>
      <c r="IB31" s="28"/>
      <c r="IC31" s="39"/>
      <c r="ID31" s="39"/>
      <c r="IE31" s="39"/>
      <c r="IF31" s="39"/>
      <c r="IG31" s="39"/>
      <c r="IH31" s="39"/>
      <c r="II31" s="39"/>
      <c r="IJ31" s="39"/>
      <c r="IK31" s="39"/>
      <c r="IL31" s="9">
        <f>SUM(IC31:IK31)</f>
        <v>0</v>
      </c>
      <c r="IM31" s="6">
        <f>COUNTIF(IC31:IK31,"&gt;0")-CG31</f>
        <v>-4</v>
      </c>
      <c r="IN31" s="40" t="str">
        <f>"http://mkweb.bcgsc.ca/color-summarizer/?url="&amp;D31&amp;"&amp;precision=low&amp;num_clusters="&amp;CG31&amp;"&amp;text=1"</f>
        <v>http://mkweb.bcgsc.ca/color-summarizer/?url=https://i.ibb.co/YNcYq42/Peru-Flag.png&amp;precision=low&amp;num_clusters=4&amp;text=1</v>
      </c>
      <c r="IO31" s="9" t="str">
        <f>IF(HP31&lt;&gt;"",CHAR(34)&amp;"black"&amp;CHAR(34),"")</f>
        <v/>
      </c>
      <c r="IP31" s="9" t="str">
        <f>IF(HQ31&lt;&gt;"",CHAR(34)&amp;"blue"&amp;CHAR(34),"")</f>
        <v>"blue"</v>
      </c>
      <c r="IQ31" s="9" t="str">
        <f>IF(HR31&lt;&gt;"",CHAR(34)&amp;"green"&amp;CHAR(34),"")</f>
        <v>"green"</v>
      </c>
      <c r="IR31" s="9" t="str">
        <f>IF(HS31&lt;&gt;"",CHAR(34)&amp;"red"&amp;CHAR(34),"")</f>
        <v/>
      </c>
      <c r="IS31" s="9" t="str">
        <f>IF(HT31&lt;&gt;"",CHAR(34)&amp;"yellow"&amp;CHAR(34),"")</f>
        <v>"yellow"</v>
      </c>
      <c r="IT31" s="9" t="str">
        <f>IF(HU31&lt;&gt;"",CHAR(34)&amp;"orange"&amp;CHAR(34),"")</f>
        <v/>
      </c>
      <c r="IU31" s="9" t="str">
        <f>IF(HV31&lt;&gt;"",CHAR(34)&amp;"brown"&amp;CHAR(34),"")</f>
        <v/>
      </c>
      <c r="IV31" s="9" t="str">
        <f>IF(HW31&lt;&gt;"",CHAR(34)&amp;"purple"&amp;CHAR(34),"")</f>
        <v/>
      </c>
      <c r="IW31" s="9" t="str">
        <f>IF(HX31&lt;&gt;"",CHAR(34)&amp;"white"&amp;CHAR(34),"")</f>
        <v>"white"</v>
      </c>
      <c r="IX31" s="9" t="str">
        <f>"{"&amp;CHAR(34)&amp;"url"&amp;CHAR(34)&amp;":"&amp;CHAR(34)&amp;IN31&amp;CHAR(34)&amp;","&amp;CHAR(34)&amp;"name"&amp;CHAR(34)&amp;":"&amp;CHAR(34)&amp;A31&amp;CHAR(34)&amp;"},"</f>
        <v>{"url":"http://mkweb.bcgsc.ca/color-summarizer/?url=https://i.ibb.co/YNcYq42/Peru-Flag.png&amp;precision=low&amp;num_clusters=4&amp;text=1","name":"Peru"},</v>
      </c>
      <c r="IY31" s="9">
        <v>47</v>
      </c>
    </row>
    <row r="32" spans="1:259" s="9" customFormat="1" ht="38.4" customHeight="1" thickBot="1" x14ac:dyDescent="0.35">
      <c r="A32" s="78" t="s">
        <v>706</v>
      </c>
      <c r="B32" s="1" t="e" vm="31">
        <v>#VALUE!</v>
      </c>
      <c r="C32" s="2">
        <v>1</v>
      </c>
      <c r="D32" s="3" t="s">
        <v>707</v>
      </c>
      <c r="E32" s="4" t="s">
        <v>708</v>
      </c>
      <c r="F32" s="5" t="s">
        <v>0</v>
      </c>
      <c r="G32" s="6">
        <f>COUNTIF($A$1:$A$8229,A32)</f>
        <v>1</v>
      </c>
      <c r="H32" s="7"/>
      <c r="I32" s="8" t="s">
        <v>709</v>
      </c>
      <c r="J32" s="9" t="str">
        <f>""</f>
        <v/>
      </c>
      <c r="K32" s="10">
        <v>67</v>
      </c>
      <c r="L32" s="11">
        <v>800</v>
      </c>
      <c r="M32" s="11" t="s">
        <v>710</v>
      </c>
      <c r="N32" s="12" t="s">
        <v>169</v>
      </c>
      <c r="O32" s="13" t="s">
        <v>711</v>
      </c>
      <c r="P32" s="14" t="s">
        <v>712</v>
      </c>
      <c r="Q32" s="15">
        <v>2</v>
      </c>
      <c r="R32" s="16" t="s">
        <v>169</v>
      </c>
      <c r="S32" s="17">
        <v>0</v>
      </c>
      <c r="T32" s="18" t="s">
        <v>2</v>
      </c>
      <c r="U32" s="19" t="s">
        <v>3</v>
      </c>
      <c r="V32" s="19" t="s">
        <v>2</v>
      </c>
      <c r="W32" s="19" t="s">
        <v>2</v>
      </c>
      <c r="X32" s="19" t="s">
        <v>2</v>
      </c>
      <c r="Y32" s="19" t="s">
        <v>2</v>
      </c>
      <c r="Z32" s="19" t="s">
        <v>2</v>
      </c>
      <c r="AA32" s="19" t="s">
        <v>3</v>
      </c>
      <c r="AB32" s="19" t="s">
        <v>2</v>
      </c>
      <c r="AC32" s="19" t="s">
        <v>2</v>
      </c>
      <c r="AD32" s="19" t="s">
        <v>2</v>
      </c>
      <c r="AE32" s="19" t="s">
        <v>2</v>
      </c>
      <c r="AF32" s="20" t="s">
        <v>2</v>
      </c>
      <c r="AG32" s="20" t="s">
        <v>2</v>
      </c>
      <c r="AH32" s="20" t="s">
        <v>2</v>
      </c>
      <c r="AI32" s="20" t="s">
        <v>3</v>
      </c>
      <c r="AJ32" s="20" t="s">
        <v>2</v>
      </c>
      <c r="AK32" s="20" t="s">
        <v>2</v>
      </c>
      <c r="AL32" s="20" t="s">
        <v>3</v>
      </c>
      <c r="AM32" s="20" t="s">
        <v>2</v>
      </c>
      <c r="AN32" s="20" t="s">
        <v>2</v>
      </c>
      <c r="AO32" s="20" t="s">
        <v>2</v>
      </c>
      <c r="AP32" s="20" t="s">
        <v>2</v>
      </c>
      <c r="AQ32" s="20" t="s">
        <v>2</v>
      </c>
      <c r="AR32" s="20" t="s">
        <v>2</v>
      </c>
      <c r="AS32" s="20" t="s">
        <v>3</v>
      </c>
      <c r="AT32" s="21">
        <v>0</v>
      </c>
      <c r="AU32" s="20"/>
      <c r="AV32" s="20" t="str">
        <f>IF(LEFT(A32,1)="[",LEFT(A32,5)&amp;AU32&amp;A32,"")</f>
        <v/>
      </c>
      <c r="AW32" s="20" t="str">
        <f>C32&amp;H32&amp;A32</f>
        <v>1Pitcairn Islands</v>
      </c>
      <c r="AX32" s="22"/>
      <c r="AY32" s="22"/>
      <c r="AZ32" s="23"/>
      <c r="BA32" s="23"/>
      <c r="BB32" s="23"/>
      <c r="BC32" s="24"/>
      <c r="BD32" s="25" t="s">
        <v>5</v>
      </c>
      <c r="BE32" s="8"/>
      <c r="BF32" s="25"/>
      <c r="BG32" s="25"/>
      <c r="BH32" s="25"/>
      <c r="BI32" s="25"/>
      <c r="BJ32" s="25"/>
      <c r="BK32" s="8"/>
      <c r="BL32" s="25" t="s">
        <v>5</v>
      </c>
      <c r="BM32" s="25" t="s">
        <v>6</v>
      </c>
      <c r="BN32" s="25" t="s">
        <v>10</v>
      </c>
      <c r="BO32" s="25" t="s">
        <v>12</v>
      </c>
      <c r="BP32" s="25"/>
      <c r="BQ32" s="25"/>
      <c r="BR32" s="25"/>
      <c r="BS32" s="25"/>
      <c r="BT32" s="25"/>
      <c r="BU32" s="26"/>
      <c r="BV32" s="27"/>
      <c r="BW32" s="27">
        <v>0</v>
      </c>
      <c r="BX32" s="8"/>
      <c r="CB32" s="28"/>
      <c r="CC32" s="28"/>
      <c r="CD32" s="29">
        <v>0</v>
      </c>
      <c r="CE32" s="29">
        <v>0</v>
      </c>
      <c r="CF32" s="29" t="e">
        <v>#REF!</v>
      </c>
      <c r="CG32" s="30" cm="1">
        <f t="array" ref="CG32">SUMPRODUCT(--(LEN(TRIM(BL32:BT32))&gt;0))</f>
        <v>4</v>
      </c>
      <c r="CH32" s="20" t="str">
        <f>IF(CG32=2,"y","n")</f>
        <v>n</v>
      </c>
      <c r="CI32" s="20" t="str">
        <f>IF(CG32=3,"y","n")</f>
        <v>n</v>
      </c>
      <c r="CJ32" s="20" t="str">
        <f>IF(CG32=4,"y","n")</f>
        <v>y</v>
      </c>
      <c r="CK32" s="20" t="str">
        <f>IF(CG32&gt;4,"y","n")</f>
        <v>n</v>
      </c>
      <c r="CL32" s="20" t="str">
        <f>IF(S32=0,"y","n")</f>
        <v>y</v>
      </c>
      <c r="CM32" s="20" t="str">
        <f>IF(S32=2,"y","n")</f>
        <v>n</v>
      </c>
      <c r="CN32" s="20" t="str">
        <f>IF(S32=3,"y","n")</f>
        <v>n</v>
      </c>
      <c r="CO32" s="20" t="str">
        <f>IF(S32&gt;=4,"y","n")</f>
        <v>n</v>
      </c>
      <c r="CP32" s="20" t="str">
        <f>IF(AT32=0,"y","n")</f>
        <v>y</v>
      </c>
      <c r="CQ32" s="20" t="str">
        <f>IF(AT32=1,"y","n")</f>
        <v>n</v>
      </c>
      <c r="CR32" s="20" t="str">
        <f>IF(AT32=2,"y","n")</f>
        <v>n</v>
      </c>
      <c r="CS32" s="20" t="str">
        <f>IF(AT32&gt;=3,"y","n")</f>
        <v>n</v>
      </c>
      <c r="CT32" s="31" t="str">
        <f>CHAR(34)&amp;A32&amp;CHAR(34)</f>
        <v>"Pitcairn Islands"</v>
      </c>
      <c r="CU32" s="32" t="str">
        <f>CHAR(34)&amp;"rgn_"&amp;R32&amp;CHAR(34)</f>
        <v>"rgn_Oceania"</v>
      </c>
      <c r="CV32" s="9" t="str">
        <f>CHAR(34)&amp;D32&amp;CHAR(34)</f>
        <v>"https://upload.wikimedia.org/wikipedia/commons/thumb/8/88/Flag_of_the_Pitcairn_Islands.svg/383px-Flag_of_the_Pitcairn_Islands.svg.png"</v>
      </c>
      <c r="CW32" s="9" t="str">
        <f t="shared" si="106"/>
        <v/>
      </c>
      <c r="CX32" s="9" t="str">
        <f t="shared" si="106"/>
        <v/>
      </c>
      <c r="CY32" s="9" t="str">
        <f t="shared" si="106"/>
        <v>"4Color",</v>
      </c>
      <c r="CZ32" s="9" t="str">
        <f t="shared" si="106"/>
        <v/>
      </c>
      <c r="DA32" s="9" t="str">
        <f>IF(Q32&gt;1,CHAR(34)&amp;"words2"&amp;CHAR(34)&amp;",","")</f>
        <v>"words2",</v>
      </c>
      <c r="DB32" s="9" t="str">
        <f>IF(Q32&gt;2,CHAR(34)&amp;"words3"&amp;CHAR(34)&amp;",","")</f>
        <v/>
      </c>
      <c r="DD32" s="9" t="str">
        <f>IF(LEN(CHAR(34)&amp;"lets"&amp;LEN(SUBSTITUTE(SUBSTITUTE(IFERROR(TRIM(SUBSTITUTE(A32,MID(A32,FIND("[",A32),FIND("]",A32)-FIND("[",A32)+1),"")),A32)," ",""),"-",""))&amp;CHAR(34)&amp;",")=9,CHAR(34)&amp;"lets"&amp;LEN(SUBSTITUTE(SUBSTITUTE(IFERROR(TRIM(SUBSTITUTE(A32,MID(A32,FIND("[",A32),FIND("]",A32)-FIND("[",A32)+1),"")),A32)," ",""),"-",""))&amp;CHAR(34)&amp;",",CHAR(34)&amp;"lets0"&amp;LEN(SUBSTITUTE(SUBSTITUTE(IFERROR(TRIM(SUBSTITUTE(A32,MID(A32,FIND("[",A32),FIND("]",A32)-FIND("[",A32)+1),"")),A32)," ",""),"-",""))&amp;CHAR(34)&amp;",")</f>
        <v>"lets15",</v>
      </c>
      <c r="DE32" s="9" t="str">
        <f>CHAR(34)&amp;"start"&amp;IFERROR(LEFT(SUBSTITUTE(A32,"["&amp;MID(A32,FIND("[",A32)+1,FIND("]",A32)-FIND("[",A32)-1)&amp;"] ",""),1),LEFT(A32,1))&amp;CHAR(34)&amp;","</f>
        <v>"startP",</v>
      </c>
      <c r="DF32" s="9" t="str">
        <f>IFERROR(IF(SEARCH("tan",A32)&gt;0,CHAR(34)&amp;"withtn"&amp;CHAR(34)&amp;",",""),"")</f>
        <v/>
      </c>
      <c r="DG32" s="9" t="str">
        <f>IFERROR(IF(SEARCH("q",A32)&gt;0,CHAR(34)&amp;"with_q"&amp;CHAR(34)&amp;",",""),"")</f>
        <v/>
      </c>
      <c r="DH32" s="9" t="str">
        <f>IFERROR(IF(SEARCH("v",A32)&gt;0,CHAR(34)&amp;"with_v"&amp;CHAR(34)&amp;",",""),"")</f>
        <v/>
      </c>
      <c r="DI32" s="9" t="str">
        <f>IFERROR(IF(SEARCH("w",A32)&gt;0,CHAR(34)&amp;"with_w"&amp;CHAR(34)&amp;",",""),"")</f>
        <v/>
      </c>
      <c r="DJ32" s="9" t="str">
        <f>IFERROR(IF(SEARCH("y",A32)&gt;0,CHAR(34)&amp;"with_y"&amp;CHAR(34)&amp;",",""),"")</f>
        <v/>
      </c>
      <c r="DK32" s="9" t="str">
        <f>IFERROR(IF(SEARCH("z",A32)&gt;0,CHAR(34)&amp;"with_z"&amp;CHAR(34)&amp;",",""),"")</f>
        <v/>
      </c>
      <c r="DL32" s="9" t="str">
        <f>IF(CG32=2, CHAR(34) &amp; _xlfn.TEXTJOIN("", TRUE, _xlfn._xlws.SORT(HP32:HX32)) &amp; CHAR(34) &amp; ",", "")</f>
        <v/>
      </c>
      <c r="DM32" s="9" t="str" cm="1">
        <f t="array" ref="DM32">IF(CG32=3,CHAR(34) &amp; _xlfn.TEXTJOIN("", TRUE, RIGHT(HP32:HX32, 2)) &amp; CHAR(34) &amp; ",", "")</f>
        <v/>
      </c>
      <c r="DN32" s="9" t="str">
        <f>IF(AND(ISNUMBER(SEARCH("18", O32)), ISERROR(SEARCH("1918", O32)), ISERROR(SEARCH("2018", O32))), CHAR(34) &amp; "year18" &amp; CHAR(34) &amp; ",", "")</f>
        <v/>
      </c>
      <c r="DO32" s="9" t="str">
        <f>IF(AND(ISNUMBER(SEARCH("19", O32)), ISERROR(SEARCH("1819", O32)),  ISERROR(SEARCH("1219", O32)),ISERROR(SEARCH("1119", O32)),ISERROR(SEARCH("1190", O32)),ISERROR(SEARCH("2019", O32))), CHAR(34) &amp; "year19" &amp; CHAR(34) &amp; ",", "")</f>
        <v>"year19",</v>
      </c>
      <c r="DP32" s="28" t="str">
        <f>IF(AND(ISNUMBER(SEARCH("20", O32)), ISERROR(SEARCH("1920", O32))), CHAR(34)&amp;"year00"&amp;CHAR(34)&amp;",", "")</f>
        <v/>
      </c>
      <c r="DQ32" s="28" t="str">
        <f>IF(CC32="y",CHAR(34)&amp;"soviet"&amp;CHAR(34)&amp;",","")</f>
        <v/>
      </c>
      <c r="DR32" s="28" t="str">
        <f>IF(BY32="y",CHAR(34)&amp;"dgband"&amp;CHAR(34)&amp;",","")</f>
        <v/>
      </c>
      <c r="DS32" s="28" t="str">
        <f>IF(W32="y",IF(AND(V32="n",BY32&lt;&gt;"y"),CHAR(34)&amp;"allver"&amp;CHAR(34)&amp;",",""),"")</f>
        <v/>
      </c>
      <c r="DT32" s="28" t="str">
        <f>IF(V32="y",IF(AND(W32="n",BY32&lt;&gt;"y"),CHAR(34)&amp;"allhor"&amp;CHAR(34)&amp;",",""),"")</f>
        <v/>
      </c>
      <c r="DU32" s="28" t="str">
        <f>IF(BY32="y",IF(AND(W32="n",V32="n"),CHAR(34)&amp;"alldia"&amp;CHAR(34)&amp;",",""),"")</f>
        <v/>
      </c>
      <c r="DW32" s="9" t="str">
        <f t="shared" si="107"/>
        <v>"NoBand",</v>
      </c>
      <c r="DX32" s="9" t="str">
        <f t="shared" si="107"/>
        <v/>
      </c>
      <c r="DY32" s="9" t="str">
        <f t="shared" si="107"/>
        <v/>
      </c>
      <c r="DZ32" s="9" t="str">
        <f t="shared" si="107"/>
        <v/>
      </c>
      <c r="EA32" s="9" t="str">
        <f t="shared" si="108"/>
        <v/>
      </c>
      <c r="EB32" s="9" t="str">
        <f t="shared" si="108"/>
        <v>"Crosse",</v>
      </c>
      <c r="EC32" s="9" t="str">
        <f t="shared" si="108"/>
        <v/>
      </c>
      <c r="ED32" s="9" t="str">
        <f t="shared" si="108"/>
        <v/>
      </c>
      <c r="EE32" s="9" t="str">
        <f t="shared" si="108"/>
        <v/>
      </c>
      <c r="EF32" s="9" t="str">
        <f>IF(AND(Y32&lt;&gt;"n",Y32&lt;&gt;""),CHAR(34)&amp;Y$1&amp;CHAR(34)&amp;",","")</f>
        <v/>
      </c>
      <c r="EG32" s="9" t="str">
        <f t="shared" si="109"/>
        <v/>
      </c>
      <c r="EH32" s="9" t="str">
        <f t="shared" si="109"/>
        <v>"Plants",</v>
      </c>
      <c r="EI32" s="9" t="str">
        <f t="shared" si="109"/>
        <v/>
      </c>
      <c r="EJ32" s="9" t="str">
        <f t="shared" si="109"/>
        <v/>
      </c>
      <c r="EK32" s="9" t="str">
        <f t="shared" si="109"/>
        <v/>
      </c>
      <c r="EL32" s="9" t="str">
        <f t="shared" si="109"/>
        <v/>
      </c>
      <c r="EM32" s="9" t="str">
        <f t="shared" si="109"/>
        <v/>
      </c>
      <c r="EN32" s="9" t="str">
        <f t="shared" si="109"/>
        <v/>
      </c>
      <c r="EO32" s="9" t="str">
        <f t="shared" si="109"/>
        <v/>
      </c>
      <c r="EP32" s="9" t="str">
        <f t="shared" si="109"/>
        <v>"Canton",</v>
      </c>
      <c r="EQ32" s="9" t="str">
        <f t="shared" si="109"/>
        <v/>
      </c>
      <c r="ER32" s="9" t="str">
        <f t="shared" si="109"/>
        <v/>
      </c>
      <c r="ES32" s="9" t="str">
        <f t="shared" si="109"/>
        <v>"Wavess",</v>
      </c>
      <c r="ET32" s="9" t="str">
        <f t="shared" si="109"/>
        <v/>
      </c>
      <c r="EU32" s="9" t="str">
        <f t="shared" si="109"/>
        <v/>
      </c>
      <c r="EV32" s="9" t="str">
        <f t="shared" si="109"/>
        <v/>
      </c>
      <c r="EW32" s="9" t="str">
        <f t="shared" si="105"/>
        <v/>
      </c>
      <c r="EX32" s="9" t="str">
        <f t="shared" si="105"/>
        <v/>
      </c>
      <c r="EY32" s="9" t="str">
        <f t="shared" si="105"/>
        <v/>
      </c>
      <c r="EZ32" s="9" t="str">
        <f t="shared" si="105"/>
        <v>"Waters",</v>
      </c>
      <c r="FA32" s="9" t="str">
        <f>IF(AT32&gt;0,CHAR(34)&amp;"sta"&amp;AZ32&amp;CHAR(34)&amp;",","")</f>
        <v/>
      </c>
      <c r="FB32" s="9" t="str">
        <f>IF(AND(AT32&gt;0,BA32&lt;&gt;""),CHAR(34)&amp;"sta"&amp;BA32&amp;CHAR(34)&amp;",","")</f>
        <v/>
      </c>
      <c r="FD32" s="9" t="str">
        <f>IF(BV32="n",CHAR(34)&amp;"tcWHYE"&amp;CHAR(34)&amp;",",IF(BV32="y",CHAR(34)&amp;FD$1&amp;CHAR(34)&amp;",",""))</f>
        <v/>
      </c>
      <c r="FE32" s="9" t="str">
        <f>IF(COUNTIF(BL32:BT32,"BLU")=0,CHAR(34)&amp;"NO_BLU"&amp;CHAR(34)&amp;",", "")</f>
        <v>"NO_BLU",</v>
      </c>
      <c r="FF32" s="9" t="str">
        <f>IF(COUNTIF(BL32:BT32,"WHI")=0,CHAR(34)&amp;"NO_WHI"&amp;CHAR(34)&amp;",", "")</f>
        <v/>
      </c>
      <c r="FG32" s="9" t="str">
        <f>IF(COUNTIF(BL32:BT32,"RED")=0,CHAR(34)&amp;"NO_RED"&amp;CHAR(34)&amp;",", "")</f>
        <v>"NO_RED",</v>
      </c>
      <c r="FH32" s="9" t="str">
        <f>IF(COUNTIF(BL32:BS32,"GRE")=0,CHAR(34)&amp;"NO_GRE"&amp;CHAR(34)&amp;",", "")</f>
        <v/>
      </c>
      <c r="FI32" s="9" t="str">
        <f>IF(COUNTIF(BL32:BT32,"YEL")=0,CHAR(34)&amp;"NO_YEL"&amp;CHAR(34)&amp;",", "")</f>
        <v/>
      </c>
      <c r="FJ32" s="9" t="str">
        <f>IF(COUNTIF(BL32:BT32,"BLA")=0,CHAR(34)&amp;"NO_BLA"&amp;CHAR(34)&amp;",", "")</f>
        <v/>
      </c>
      <c r="FK32" s="9" t="str">
        <f>IF(AND(FH32&lt;&gt;"",FF32&lt;&gt;""),CHAR(34)&amp;"WHGRNO"&amp;CHAR(34)&amp;",","")</f>
        <v/>
      </c>
      <c r="FL32" s="9" t="str">
        <f>IF(AND(FI32&lt;&gt;"",FF32&lt;&gt;""),CHAR(34)&amp;"WHYENO"&amp;CHAR(34)&amp;",","")</f>
        <v/>
      </c>
      <c r="FM32" s="9" t="str">
        <f>IF(AND(FJ32&lt;&gt;"",FF32&lt;&gt;""),CHAR(34)&amp;"BAWHNO"&amp;CHAR(34)&amp;",","")</f>
        <v/>
      </c>
      <c r="FN32" s="9" t="str">
        <f>IF(AND(FE32&lt;&gt;"",FF32&lt;&gt;""),CHAR(34)&amp;"BLWHNO"&amp;CHAR(34)&amp;",","")</f>
        <v/>
      </c>
      <c r="FO32" s="9" t="str">
        <f>IF(AND(FE32&lt;&gt;"",FG32&lt;&gt;""),CHAR(34)&amp;"BLRENO"&amp;CHAR(34)&amp;",","")</f>
        <v>"BLRENO",</v>
      </c>
      <c r="FP32" s="9" t="str">
        <f>IF(AND(FF32&lt;&gt;"",FF32&lt;&gt;""),CHAR(34)&amp;"WHRENO"&amp;CHAR(34)&amp;",","")</f>
        <v/>
      </c>
      <c r="FQ32" s="9" t="str">
        <f>IF(LEN(BF32)=3,CHAR(34)&amp;"001"&amp;BF32&amp;CHAR(34)&amp;",","")</f>
        <v/>
      </c>
      <c r="FR32" s="9" t="str">
        <f>IF(LEN(BG32)=3,CHAR(34)&amp;"002"&amp;BG32&amp;CHAR(34)&amp;",","")</f>
        <v/>
      </c>
      <c r="FS32" s="9" t="str">
        <f>IF(LEN(BH32)=3,CHAR(34)&amp;"003"&amp;BH32&amp;CHAR(34)&amp;",","")</f>
        <v/>
      </c>
      <c r="FT32" s="9" t="str">
        <f>CHAR(34)&amp;"myr"&amp;BD32&amp;CHAR(34)&amp;","</f>
        <v>"myrWHI",</v>
      </c>
      <c r="FU32" s="9" t="str">
        <f>IF(AY32="y",CHAR(34)&amp;"island"&amp;CHAR(34)&amp;",","")</f>
        <v/>
      </c>
      <c r="FV32" s="9" t="str">
        <f>IF(BZ32="y",CHAR(34)&amp;"landlo"&amp;CHAR(34)&amp;",","")</f>
        <v/>
      </c>
      <c r="FW32" s="9" t="str">
        <f>IF(CA32="y",CHAR(34)&amp;"eunion"&amp;CHAR(34)&amp;",","")</f>
        <v/>
      </c>
      <c r="FY32" s="9" t="str">
        <f>IFERROR(IF(SEARCH("Arabic",CB32)&gt;0,CHAR(34)&amp;"arabic"&amp;CHAR(34)&amp;",",""),"")</f>
        <v/>
      </c>
      <c r="FZ32" s="9" t="str">
        <f>IFERROR(IF(SEARCH("English",CB32)&gt;0,CHAR(34)&amp;"englis"&amp;CHAR(34)&amp;",",""),"")</f>
        <v/>
      </c>
      <c r="GA32" s="9" t="str">
        <f>IFERROR(IF(SEARCH("French",CB32)&gt;0,CHAR(34)&amp;"french"&amp;CHAR(34)&amp;",",""),"")</f>
        <v/>
      </c>
      <c r="GB32" s="9" t="str">
        <f>IFERROR(IF(SEARCH("Spanish",CB32)&gt;0,CHAR(34)&amp;"spanis"&amp;CHAR(34)&amp;",",""),"")</f>
        <v/>
      </c>
      <c r="GE32" s="9" t="str">
        <f>IFERROR(IF(SEARCH("Dutch",CB32)&gt;0,CHAR(34)&amp;"dutchs"&amp;CHAR(34)&amp;",",""),"")</f>
        <v/>
      </c>
      <c r="GF32" s="9" t="str">
        <f>IFERROR(IF(SEARCH("Historical",AU32)&gt;0,CHAR(34)&amp;"histor"&amp;CHAR(34)&amp;",",""),"")</f>
        <v/>
      </c>
      <c r="GG32" s="9" t="str">
        <f>IF(BU32="y",CHAR(34)&amp;"unjack"&amp;CHAR(34)&amp;",","")</f>
        <v/>
      </c>
      <c r="GH32" s="9" t="str">
        <f>IF(CD32=1,CHAR(34)&amp;"southc"&amp;CHAR(34)&amp;",","")</f>
        <v/>
      </c>
      <c r="GI32" s="9" t="str">
        <f>IF(CE32=1,CHAR(34)&amp;"hasmap"&amp;CHAR(34)&amp;",","")</f>
        <v/>
      </c>
      <c r="GJ32" s="9" t="str">
        <f>IF(CP32="y",CHAR(34)&amp;CP$1&amp;CHAR(34)&amp;",","")</f>
        <v>"NoStar",</v>
      </c>
      <c r="GK32" s="9" t="str">
        <f>IF(GJ32="",CHAR(34)&amp;"HasSta"&amp;CHAR(34)&amp;",","")</f>
        <v/>
      </c>
      <c r="GL32" s="9" t="str">
        <f t="shared" si="110"/>
        <v/>
      </c>
      <c r="GM32" s="9" t="str">
        <f t="shared" si="110"/>
        <v/>
      </c>
      <c r="GN32" s="9" t="str">
        <f t="shared" si="110"/>
        <v/>
      </c>
      <c r="GP32" s="9" t="str">
        <f>CHAR(34)&amp;AU32&amp;CHAR(34)</f>
        <v>""</v>
      </c>
      <c r="GS32" s="9" t="str">
        <f>SUBSTITUTE("["&amp;_xlfn.CONCAT(CW32:GN32)&amp;"]",",]","]")</f>
        <v>["4Color","words2","lets15","startP","year19","NoBand","Crosse","Plants","Canton","Wavess","Waters","NO_BLU","NO_RED","BLRENO","myrWHI","NoStar"]</v>
      </c>
      <c r="GT32" s="9" t="str">
        <f t="shared" si="111"/>
        <v>"cl_WHI",</v>
      </c>
      <c r="GU32" s="9" t="str">
        <f t="shared" si="111"/>
        <v>"cl_YEL",</v>
      </c>
      <c r="GV32" s="9" t="str">
        <f t="shared" si="111"/>
        <v>"cl_GRE",</v>
      </c>
      <c r="GW32" s="9" t="str">
        <f t="shared" si="111"/>
        <v>"cl_BLA",</v>
      </c>
      <c r="GX32" s="9" t="str">
        <f t="shared" si="111"/>
        <v/>
      </c>
      <c r="GY32" s="9" t="str">
        <f t="shared" si="111"/>
        <v/>
      </c>
      <c r="GZ32" s="9" t="str">
        <f t="shared" si="111"/>
        <v/>
      </c>
      <c r="HA32" s="9" t="str">
        <f t="shared" si="111"/>
        <v/>
      </c>
      <c r="HB32" s="9" t="str">
        <f t="shared" si="111"/>
        <v/>
      </c>
      <c r="HC32" s="9" t="str">
        <f>SUBSTITUTE("["&amp;_xlfn.CONCAT(GT32:HB32)&amp;"]",",]","]")</f>
        <v>["cl_WHI","cl_YEL","cl_GRE","cl_BLA"]</v>
      </c>
      <c r="HE32" s="33"/>
      <c r="HF32" s="34" t="str">
        <f>"{couname:"&amp;CT32&amp;(IF(HK32&lt;&gt;"",",subtype:"&amp;CHAR(34)&amp;HK32&amp;CHAR(34),""))&amp;",year:"&amp;HJ32&amp;",region:"&amp;CU32&amp;",Colors:"&amp;HC32&amp;",Items:"&amp;GS32&amp;",Flag:"&amp;CV32&amp;",HDFlag:"&amp;CHAR(34)&amp;E32&amp;CHAR(34)&amp;",type:"&amp;GP32&amp;", describe: "&amp;HH32&amp;", isnew:"&amp;CHAR(34)&amp;F32&amp;CHAR(34)&amp;", links: "&amp;HL32&amp;"},"</f>
        <v>{couname:"Pitcairn Islands",year:"1984 ",region:"rgn_Oceania",Colors:["cl_WHI","cl_YEL","cl_GRE","cl_BLA"],Items:["4Color","words2","lets15","startP","year19","NoBand","Crosse","Plants","Canton","Wavess","Waters","NO_BLU","NO_RED","BLRENO","myrWHI","NoStar"],Flag:"https://upload.wikimedia.org/wikipedia/commons/thumb/8/88/Flag_of_the_Pitcairn_Islands.svg/383px-Flag_of_the_Pitcairn_Islands.svg.png",HDFlag:"https://upload.wikimedia.org/wikipedia/commons/thumb/8/88/Flag_of_the_Pitcairn_Islands.svg/2560px-Flag_of_the_Pitcairn_Islands.svg.png",type:"", describe: "\nThe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 isnew:".", links: "https://en.wikipedia.org/wiki/Flag_and_coat_of_arms_of_the_Pitcairn_Islands"},</v>
      </c>
      <c r="HG32" s="35" t="str">
        <f>"{couname:"&amp;CT32&amp;(IF(HK32&lt;&gt;"",",subtype:"&amp;CHAR(34)&amp;HK32&amp;CHAR(34),""))&amp;",year:"&amp;HJ32&amp;",region:"&amp;CU32&amp;",Colors:"&amp;HC32&amp;",Items:"&amp;GS32&amp;",Flag:"&amp;CV32&amp;",HDFlag:"&amp;CHAR(34)&amp;E32&amp;CHAR(34)&amp;",type:"&amp;GP32&amp;", describe: "&amp;HI32&amp;", links: "&amp;HL32&amp;"},"</f>
        <v>{couname:"Pitcairn Islands",year:"1984 ",region:"rgn_Oceania",Colors:["cl_WHI","cl_YEL","cl_GRE","cl_BLA"],Items:["4Color","words2","lets15","startP","year19","NoBand","Crosse","Plants","Canton","Wavess","Waters","NO_BLU","NO_RED","BLRENO","myrWHI","NoStar"],Flag:"https://upload.wikimedia.org/wikipedia/commons/thumb/8/88/Flag_of_the_Pitcairn_Islands.svg/383px-Flag_of_the_Pitcairn_Islands.svg.png",HDFlag:"https://upload.wikimedia.org/wikipedia/commons/thumb/8/88/Flag_of_the_Pitcairn_Islands.svg/2560px-Flag_of_the_Pitcairn_Islands.svg.png",type:"", describe: "\nThe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 links: "https://en.wikipedia.org/wiki/Flag_and_coat_of_arms_of_the_Pitcairn_Islands"},</v>
      </c>
      <c r="HH32" s="9" t="str">
        <f>IF(P32&lt;&gt;"",CHAR(34)&amp;"\n"&amp;P32&amp;CHAR(34),CHAR(34)&amp;CHAR(34))</f>
        <v>"\nThe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v>
      </c>
      <c r="HI32" s="9" t="str">
        <f>IF(J32=0,CHAR(34)&amp;CHAR(34),HH32)</f>
        <v>"\nThe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v>
      </c>
      <c r="HJ32" s="9" t="str">
        <f>CHAR(34)&amp;O32&amp;CHAR(34)</f>
        <v>"1984 "</v>
      </c>
      <c r="HL32" s="9" t="str">
        <f>CHAR(34)&amp;I32&amp;CHAR(34)</f>
        <v>"https://en.wikipedia.org/wiki/Flag_and_coat_of_arms_of_the_Pitcairn_Islands"</v>
      </c>
      <c r="HM32" s="34" t="str">
        <f>"{"&amp;CHAR(34)&amp;"couname"&amp;CHAR(34)&amp;":"&amp;CT32&amp;(IF(H32&lt;&gt;"",","&amp;CHAR(34)&amp;"subtype"&amp;CHAR(34)&amp;":"&amp;CHAR(34)&amp;H32&amp;CHAR(34),""))&amp;","&amp;CHAR(34)&amp;"year"&amp;CHAR(34)&amp;":"&amp;HJ32&amp;","&amp;CHAR(34)&amp;"region"&amp;CHAR(34)&amp;":"&amp;CU32&amp;","&amp;CHAR(34)&amp;"Colors"&amp;CHAR(34)&amp;":"&amp;HC32&amp;","&amp;CHAR(34)&amp;"Items"&amp;CHAR(34)&amp;":"&amp;GS32&amp;","&amp;CHAR(34)&amp;"Flag"&amp;CHAR(34)&amp;":"&amp;CV32&amp;","&amp;CHAR(34)&amp;"HDFlag"&amp;CHAR(34)&amp;":"&amp;CHAR(34)&amp;E32&amp;CHAR(34)&amp;","&amp;CHAR(34)&amp;"type"&amp;CHAR(34)&amp;":"&amp;GP32&amp;", "&amp;CHAR(34)&amp;"describe"&amp;CHAR(34)&amp;": "&amp;HH32&amp;", "&amp;CHAR(34)&amp;"isnew"&amp;CHAR(34)&amp;": "&amp;CHAR(34)&amp;F32&amp;CHAR(34)&amp;", "&amp;CHAR(34)&amp;"links"&amp;CHAR(34)&amp;": "&amp;HL32&amp;"},"</f>
        <v>{"couname":"Pitcairn Islands","year":"1984 ","region":"rgn_Oceania","Colors":["cl_WHI","cl_YEL","cl_GRE","cl_BLA"],"Items":["4Color","words2","lets15","startP","year19","NoBand","Crosse","Plants","Canton","Wavess","Waters","NO_BLU","NO_RED","BLRENO","myrWHI","NoStar"],"Flag":"https://upload.wikimedia.org/wikipedia/commons/thumb/8/88/Flag_of_the_Pitcairn_Islands.svg/383px-Flag_of_the_Pitcairn_Islands.svg.png","HDFlag":"https://upload.wikimedia.org/wikipedia/commons/thumb/8/88/Flag_of_the_Pitcairn_Islands.svg/2560px-Flag_of_the_Pitcairn_Islands.svg.png","type":"", "describe": "\nThe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 "isnew": ".", "links": "https://en.wikipedia.org/wiki/Flag_and_coat_of_arms_of_the_Pitcairn_Islands"},</v>
      </c>
      <c r="HN32" s="36" t="str">
        <f>"{"&amp;CHAR(34)&amp;"couname"&amp;CHAR(34)&amp;":"&amp;CT32&amp;(IF(H32&lt;&gt;"",","&amp;CHAR(34)&amp;"subtype"&amp;CHAR(34)&amp;":"&amp;CHAR(34)&amp;H32&amp;CHAR(34),""))&amp;","&amp;CHAR(34)&amp;"year"&amp;CHAR(34)&amp;":"&amp;HJ32&amp;","&amp;CHAR(34)&amp;"region"&amp;CHAR(34)&amp;":"&amp;CU32&amp;","&amp;CHAR(34)&amp;"Colors"&amp;CHAR(34)&amp;":"&amp;HC32&amp;","&amp;CHAR(34)&amp;"Items"&amp;CHAR(34)&amp;":"&amp;GS32&amp;","&amp;CHAR(34)&amp;"Flag"&amp;CHAR(34)&amp;":"&amp;CV32&amp;","&amp;CHAR(34)&amp;"HDFlag"&amp;CHAR(34)&amp;":"&amp;CHAR(34)&amp;E32&amp;CHAR(34)&amp;","&amp;CHAR(34)&amp;"type"&amp;CHAR(34)&amp;":"&amp;GP32&amp;", "&amp;CHAR(34)&amp;"describe"&amp;CHAR(34)&amp;": "&amp;HI32&amp;", "&amp;CHAR(34)&amp;"isnew"&amp;CHAR(34)&amp;": "&amp;CHAR(34)&amp;F32&amp;CHAR(34)&amp;", "&amp;CHAR(34)&amp;"links"&amp;CHAR(34)&amp;": "&amp;HL32&amp;"},"</f>
        <v>{"couname":"Pitcairn Islands","year":"1984 ","region":"rgn_Oceania","Colors":["cl_WHI","cl_YEL","cl_GRE","cl_BLA"],"Items":["4Color","words2","lets15","startP","year19","NoBand","Crosse","Plants","Canton","Wavess","Waters","NO_BLU","NO_RED","BLRENO","myrWHI","NoStar"],"Flag":"https://upload.wikimedia.org/wikipedia/commons/thumb/8/88/Flag_of_the_Pitcairn_Islands.svg/383px-Flag_of_the_Pitcairn_Islands.svg.png","HDFlag":"https://upload.wikimedia.org/wikipedia/commons/thumb/8/88/Flag_of_the_Pitcairn_Islands.svg/2560px-Flag_of_the_Pitcairn_Islands.svg.png","type":"", "describe": "\nThe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 "isnew": ".", "links": "https://en.wikipedia.org/wiki/Flag_and_coat_of_arms_of_the_Pitcairn_Islands"},</v>
      </c>
      <c r="HO32" s="37">
        <v>45653</v>
      </c>
      <c r="HP32" s="9" t="str" cm="1">
        <f t="array" ref="HP32">IF(_xlfn.TEXTJOIN(", ", TRUE, IF(ISNUMBER(SEARCH("BLA", BL32:BT32)), COLUMN(BL32:BT32) - COLUMN(BL32) + 1, ""))&lt;&gt;"","BLA","")</f>
        <v>BLA</v>
      </c>
      <c r="HQ32" s="9" t="str" cm="1">
        <f t="array" ref="HQ32">IF(_xlfn.TEXTJOIN(", ", TRUE, IF(ISNUMBER(SEARCH("BLU", BL32:BT32)), COLUMN(BL32:BT32) - COLUMN(BL32) + 1, ""))&lt;&gt;"","BLU","")</f>
        <v/>
      </c>
      <c r="HR32" s="9" t="str" cm="1">
        <f t="array" ref="HR32">IF(_xlfn.TEXTJOIN(", ", TRUE, IF(ISNUMBER(SEARCH("GRE", BL32:BT32)), COLUMN(BL32:BT32) - COLUMN(BL32) + 1, ""))&lt;&gt;"","GRE","")</f>
        <v>GRE</v>
      </c>
      <c r="HS32" s="9" t="str" cm="1">
        <f t="array" ref="HS32">IF(_xlfn.TEXTJOIN(", ", TRUE, IF(ISNUMBER(SEARCH("RED", BL32:BT32)), COLUMN(BL32:BT32) - COLUMN(BL32) + 1, ""))&lt;&gt;"","RED","")</f>
        <v/>
      </c>
      <c r="HT32" s="9" t="str" cm="1">
        <f t="array" ref="HT32">IF(_xlfn.TEXTJOIN(", ", TRUE, IF(ISNUMBER(SEARCH("YEL", BL32:BT32)), COLUMN(BL32:BT32) - COLUMN(BL32) + 1, ""))&lt;&gt;"","YEL","")</f>
        <v>YEL</v>
      </c>
      <c r="HU32" s="9" t="str" cm="1">
        <f t="array" ref="HU32">IF(_xlfn.TEXTJOIN(", ", TRUE, IF(ISNUMBER(SEARCH("ORA", BL32:BT32)), COLUMN(BL32:BT32) - COLUMN(BL32) + 1, ""))&lt;&gt;"","ORA","")</f>
        <v/>
      </c>
      <c r="HV32" s="9" t="str" cm="1">
        <f t="array" ref="HV32">IF(_xlfn.TEXTJOIN(", ", TRUE, IF(ISNUMBER(SEARCH("BRO", BL32:BT32)), COLUMN(BL32:BT32) - COLUMN(BL32) + 1, ""))&lt;&gt;"","BRO","")</f>
        <v/>
      </c>
      <c r="HW32" s="9" t="str" cm="1">
        <f t="array" ref="HW32">IF(_xlfn.TEXTJOIN(", ", TRUE, IF(ISNUMBER(SEARCH("PUR", BL32:BT32)), COLUMN(BL32:BT32) - COLUMN(BL32) + 1, ""))&lt;&gt;"","PUR","")</f>
        <v/>
      </c>
      <c r="HX32" s="9" t="str" cm="1">
        <f t="array" ref="HX32">IF(_xlfn.TEXTJOIN(", ", TRUE, IF(ISNUMBER(SEARCH("WHI", BL32:BT32)), COLUMN(BL32:BT32) - COLUMN(BL32) + 1, ""))&lt;&gt;"","WHI","")</f>
        <v>WHI</v>
      </c>
      <c r="HY32" s="38"/>
      <c r="HZ32" s="38"/>
      <c r="IA32" s="28"/>
      <c r="IB32" s="28"/>
      <c r="IC32" s="39"/>
      <c r="ID32" s="39"/>
      <c r="IE32" s="39"/>
      <c r="IF32" s="39"/>
      <c r="IG32" s="39"/>
      <c r="IH32" s="39"/>
      <c r="II32" s="39"/>
      <c r="IJ32" s="39"/>
      <c r="IK32" s="39"/>
      <c r="IM32" s="6">
        <f>COUNTIF(IC32:IK32,"&gt;0")-CG32</f>
        <v>-4</v>
      </c>
      <c r="IN32" s="40" t="str">
        <f>"http://mkweb.bcgsc.ca/color-summarizer/?url="&amp;D32&amp;"&amp;precision=low&amp;num_clusters="&amp;CG32&amp;"&amp;text=1"</f>
        <v>http://mkweb.bcgsc.ca/color-summarizer/?url=https://upload.wikimedia.org/wikipedia/commons/thumb/8/88/Flag_of_the_Pitcairn_Islands.svg/383px-Flag_of_the_Pitcairn_Islands.svg.png&amp;precision=low&amp;num_clusters=4&amp;text=1</v>
      </c>
      <c r="IO32" s="9" t="str">
        <f>IF(HP32&lt;&gt;"",CHAR(34)&amp;"black"&amp;CHAR(34),"")</f>
        <v>"black"</v>
      </c>
      <c r="IP32" s="9" t="str">
        <f>IF(HQ32&lt;&gt;"",CHAR(34)&amp;"blue"&amp;CHAR(34),"")</f>
        <v/>
      </c>
      <c r="IQ32" s="9" t="str">
        <f>IF(HR32&lt;&gt;"",CHAR(34)&amp;"green"&amp;CHAR(34),"")</f>
        <v>"green"</v>
      </c>
      <c r="IR32" s="9" t="str">
        <f>IF(HS32&lt;&gt;"",CHAR(34)&amp;"red"&amp;CHAR(34),"")</f>
        <v/>
      </c>
      <c r="IS32" s="9" t="str">
        <f>IF(HT32&lt;&gt;"",CHAR(34)&amp;"yellow"&amp;CHAR(34),"")</f>
        <v>"yellow"</v>
      </c>
      <c r="IT32" s="9" t="str">
        <f>IF(HU32&lt;&gt;"",CHAR(34)&amp;"orange"&amp;CHAR(34),"")</f>
        <v/>
      </c>
      <c r="IU32" s="9" t="str">
        <f>IF(HV32&lt;&gt;"",CHAR(34)&amp;"brown"&amp;CHAR(34),"")</f>
        <v/>
      </c>
      <c r="IV32" s="9" t="str">
        <f>IF(HW32&lt;&gt;"",CHAR(34)&amp;"purple"&amp;CHAR(34),"")</f>
        <v/>
      </c>
      <c r="IW32" s="9" t="str">
        <f>IF(HX32&lt;&gt;"",CHAR(34)&amp;"white"&amp;CHAR(34),"")</f>
        <v>"white"</v>
      </c>
      <c r="IX32" s="9" t="str">
        <f>"{"&amp;CHAR(34)&amp;"url"&amp;CHAR(34)&amp;":"&amp;CHAR(34)&amp;IN32&amp;CHAR(34)&amp;","&amp;CHAR(34)&amp;"name"&amp;CHAR(34)&amp;":"&amp;CHAR(34)&amp;A32&amp;CHAR(34)&amp;"},"</f>
        <v>{"url":"http://mkweb.bcgsc.ca/color-summarizer/?url=https://upload.wikimedia.org/wikipedia/commons/thumb/8/88/Flag_of_the_Pitcairn_Islands.svg/383px-Flag_of_the_Pitcairn_Islands.svg.png&amp;precision=low&amp;num_clusters=4&amp;text=1","name":"Pitcairn Islands"},</v>
      </c>
      <c r="IY32" s="9">
        <v>1503</v>
      </c>
    </row>
    <row r="33" spans="1:259" s="9" customFormat="1" ht="38.4" customHeight="1" thickBot="1" x14ac:dyDescent="0.35">
      <c r="A33" s="78" t="s">
        <v>786</v>
      </c>
      <c r="B33" s="1" t="e" vm="32">
        <v>#VALUE!</v>
      </c>
      <c r="C33" s="2">
        <v>1</v>
      </c>
      <c r="D33" s="3" t="s">
        <v>787</v>
      </c>
      <c r="E33" s="4" t="s">
        <v>788</v>
      </c>
      <c r="F33" s="5" t="s">
        <v>0</v>
      </c>
      <c r="G33" s="6">
        <f>COUNTIF($A$1:$A$8199,A33)</f>
        <v>1</v>
      </c>
      <c r="H33" s="7"/>
      <c r="I33" s="8" t="s">
        <v>789</v>
      </c>
      <c r="J33" s="9" t="str">
        <f>""</f>
        <v/>
      </c>
      <c r="K33" s="10">
        <v>225681</v>
      </c>
      <c r="L33" s="11">
        <v>175000</v>
      </c>
      <c r="M33" s="11" t="s">
        <v>790</v>
      </c>
      <c r="N33" s="12" t="s">
        <v>169</v>
      </c>
      <c r="O33" s="13" t="s">
        <v>791</v>
      </c>
      <c r="P33" s="14" t="s">
        <v>792</v>
      </c>
      <c r="Q33" s="15">
        <v>1</v>
      </c>
      <c r="R33" s="16" t="s">
        <v>169</v>
      </c>
      <c r="S33" s="17">
        <v>0</v>
      </c>
      <c r="T33" s="18" t="s">
        <v>2</v>
      </c>
      <c r="U33" s="19" t="s">
        <v>2</v>
      </c>
      <c r="V33" s="19" t="s">
        <v>2</v>
      </c>
      <c r="W33" s="19" t="s">
        <v>2</v>
      </c>
      <c r="X33" s="19" t="s">
        <v>2</v>
      </c>
      <c r="Y33" s="19" t="s">
        <v>2</v>
      </c>
      <c r="Z33" s="19" t="s">
        <v>2</v>
      </c>
      <c r="AA33" s="19" t="s">
        <v>2</v>
      </c>
      <c r="AB33" s="19" t="s">
        <v>2</v>
      </c>
      <c r="AC33" s="19" t="s">
        <v>2</v>
      </c>
      <c r="AD33" s="19" t="s">
        <v>2</v>
      </c>
      <c r="AE33" s="19" t="s">
        <v>2</v>
      </c>
      <c r="AF33" s="20" t="s">
        <v>2</v>
      </c>
      <c r="AG33" s="20" t="s">
        <v>2</v>
      </c>
      <c r="AH33" s="20" t="s">
        <v>2</v>
      </c>
      <c r="AI33" s="20" t="s">
        <v>3</v>
      </c>
      <c r="AJ33" s="20" t="s">
        <v>2</v>
      </c>
      <c r="AK33" s="20" t="s">
        <v>2</v>
      </c>
      <c r="AL33" s="20" t="s">
        <v>2</v>
      </c>
      <c r="AM33" s="20" t="s">
        <v>2</v>
      </c>
      <c r="AN33" s="20" t="s">
        <v>2</v>
      </c>
      <c r="AO33" s="20" t="s">
        <v>2</v>
      </c>
      <c r="AP33" s="20" t="s">
        <v>2</v>
      </c>
      <c r="AQ33" s="20" t="s">
        <v>2</v>
      </c>
      <c r="AR33" s="20" t="s">
        <v>2</v>
      </c>
      <c r="AS33" s="20" t="s">
        <v>2</v>
      </c>
      <c r="AT33" s="21">
        <v>5</v>
      </c>
      <c r="AU33" s="20"/>
      <c r="AV33" s="20" t="str">
        <f>IF(LEFT(A33,1)="[",LEFT(A33,5)&amp;AU33&amp;A33,"")</f>
        <v/>
      </c>
      <c r="AW33" s="20" t="str">
        <f>C33&amp;H33&amp;A33</f>
        <v>1Samoa</v>
      </c>
      <c r="AX33" s="22" t="str">
        <f>_xlfn.TEXTJOIN(";",TRUE,AU33:AW33)</f>
        <v>1Samoa</v>
      </c>
      <c r="AY33" s="22" t="s">
        <v>3</v>
      </c>
      <c r="AZ33" s="23"/>
      <c r="BA33" s="23"/>
      <c r="BB33" s="23"/>
      <c r="BC33" s="24"/>
      <c r="BD33" s="25" t="s">
        <v>4</v>
      </c>
      <c r="BE33" s="8"/>
      <c r="BF33" s="25"/>
      <c r="BG33" s="25"/>
      <c r="BH33" s="25"/>
      <c r="BI33" s="25"/>
      <c r="BJ33" s="25"/>
      <c r="BK33" s="8"/>
      <c r="BL33" s="25" t="s">
        <v>4</v>
      </c>
      <c r="BM33" s="25" t="s">
        <v>9</v>
      </c>
      <c r="BN33" s="25" t="s">
        <v>5</v>
      </c>
      <c r="BO33" s="25" t="s">
        <v>6</v>
      </c>
      <c r="BP33" s="25" t="s">
        <v>10</v>
      </c>
      <c r="BQ33" s="25"/>
      <c r="BR33" s="25"/>
      <c r="BS33" s="25"/>
      <c r="BT33" s="25"/>
      <c r="BU33" s="26" t="s">
        <v>3</v>
      </c>
      <c r="BV33" s="27" t="s">
        <v>3</v>
      </c>
      <c r="BW33" s="27" t="s">
        <v>176</v>
      </c>
      <c r="BX33" s="8"/>
      <c r="CB33" s="28" t="s">
        <v>370</v>
      </c>
      <c r="CC33" s="28"/>
      <c r="CD33" s="29">
        <v>0</v>
      </c>
      <c r="CE33" s="29">
        <v>0</v>
      </c>
      <c r="CF33" s="29" t="e">
        <v>#REF!</v>
      </c>
      <c r="CG33" s="30" cm="1">
        <f t="array" ref="CG33">SUMPRODUCT(--(LEN(TRIM(BL33:BT33))&gt;0))</f>
        <v>5</v>
      </c>
      <c r="CH33" s="20" t="str">
        <f>IF(CG33=2,"y","n")</f>
        <v>n</v>
      </c>
      <c r="CI33" s="20" t="str">
        <f>IF(CG33=3,"y","n")</f>
        <v>n</v>
      </c>
      <c r="CJ33" s="20" t="str">
        <f>IF(CG33=4,"y","n")</f>
        <v>n</v>
      </c>
      <c r="CK33" s="20" t="str">
        <f>IF(CG33&gt;4,"y","n")</f>
        <v>y</v>
      </c>
      <c r="CL33" s="20" t="str">
        <f>IF(S33=0,"y","n")</f>
        <v>y</v>
      </c>
      <c r="CM33" s="20" t="str">
        <f>IF(S33=2,"y","n")</f>
        <v>n</v>
      </c>
      <c r="CN33" s="20" t="str">
        <f>IF(S33=3,"y","n")</f>
        <v>n</v>
      </c>
      <c r="CO33" s="20" t="str">
        <f>IF(S33&gt;=4,"y","n")</f>
        <v>n</v>
      </c>
      <c r="CP33" s="20" t="str">
        <f>IF(AT33=0,"y","n")</f>
        <v>n</v>
      </c>
      <c r="CQ33" s="20" t="str">
        <f>IF(AT33=1,"y","n")</f>
        <v>n</v>
      </c>
      <c r="CR33" s="20" t="str">
        <f>IF(AT33=2,"y","n")</f>
        <v>n</v>
      </c>
      <c r="CS33" s="20" t="str">
        <f>IF(AT33&gt;=3,"y","n")</f>
        <v>y</v>
      </c>
      <c r="CT33" s="31" t="str">
        <f>CHAR(34)&amp;A33&amp;CHAR(34)</f>
        <v>"Samoa"</v>
      </c>
      <c r="CU33" s="32" t="str">
        <f>CHAR(34)&amp;"rgn_"&amp;R33&amp;CHAR(34)</f>
        <v>"rgn_Oceania"</v>
      </c>
      <c r="CV33" s="9" t="str">
        <f>CHAR(34)&amp;D33&amp;CHAR(34)</f>
        <v>"https://i.ibb.co/tQfV41n/Samoa-Flag.png"</v>
      </c>
      <c r="CW33" s="9" t="str">
        <f t="shared" si="106"/>
        <v/>
      </c>
      <c r="CX33" s="9" t="str">
        <f t="shared" si="106"/>
        <v/>
      </c>
      <c r="CY33" s="9" t="str">
        <f t="shared" si="106"/>
        <v/>
      </c>
      <c r="CZ33" s="9" t="str">
        <f t="shared" si="106"/>
        <v>"5+Colo",</v>
      </c>
      <c r="DA33" s="9" t="str">
        <f>IF(Q33&gt;1,CHAR(34)&amp;"words2"&amp;CHAR(34)&amp;",","")</f>
        <v/>
      </c>
      <c r="DB33" s="9" t="str">
        <f>IF(Q33&gt;2,CHAR(34)&amp;"words3"&amp;CHAR(34)&amp;",","")</f>
        <v/>
      </c>
      <c r="DC33" s="9" t="str">
        <f>IF(Q33=2,CHAR(34)&amp;"exact2"&amp;CHAR(34)&amp;",","")</f>
        <v/>
      </c>
      <c r="DD33" s="9" t="str">
        <f>IF(LEN(CHAR(34)&amp;"lets"&amp;LEN(SUBSTITUTE(SUBSTITUTE(IFERROR(TRIM(SUBSTITUTE(SUBSTITUTE(SUBSTITUTE(IFERROR(TRIM(SUBSTITUTE(A33,MID(A33,FIND("(",A33),FIND(")",A33)-FIND("(",A33)+1),"")),A33)," ",""),"-",""),MID(SUBSTITUTE(SUBSTITUTE(IFERROR(TRIM(SUBSTITUTE(A33,MID(A33,FIND("(",A33),FIND(")",A33)-FIND("(",A33)+1),"")),A33)," ",""),"-",""),FIND("[",SUBSTITUTE(SUBSTITUTE(IFERROR(TRIM(SUBSTITUTE(A33,MID(A33,FIND("(",A33),FIND(")",A33)-FIND("(",A33)+1),"")),A33)," ",""),"-","")),FIND("]",SUBSTITUTE(SUBSTITUTE(IFERROR(TRIM(SUBSTITUTE(A33,MID(A33,FIND("(",A33),FIND(")",A33)-FIND("(",A33)+1),"")),A33)," ",""),"-",""))-FIND("[",SUBSTITUTE(SUBSTITUTE(IFERROR(TRIM(SUBSTITUTE(A33,MID(A33,FIND("(",A33),FIND(")",A33)-FIND("(",A33)+1),"")),A33)," ",""),"-",""))+1),"")),SUBSTITUTE(SUBSTITUTE(IFERROR(TRIM(SUBSTITUTE(A33,MID(A33,FIND("(",A33),FIND(")",A33)-FIND("(",A33)+1),"")),A33)," ",""),"-",""))," ",""),"-",""))&amp;CHAR(34)&amp;",")=9,CHAR(34)&amp;"lets"&amp;LEN(SUBSTITUTE(SUBSTITUTE(IFERROR(TRIM(SUBSTITUTE(SUBSTITUTE(SUBSTITUTE(IFERROR(TRIM(SUBSTITUTE(A33,MID(A33,FIND("(",A33),FIND(")",A33)-FIND("(",A33)+1),"")),A33)," ",""),"-",""),MID(SUBSTITUTE(SUBSTITUTE(IFERROR(TRIM(SUBSTITUTE(A33,MID(A33,FIND("(",A33),FIND(")",A33)-FIND("(",A33)+1),"")),A33)," ",""),"-",""),FIND("[",SUBSTITUTE(SUBSTITUTE(IFERROR(TRIM(SUBSTITUTE(A33,MID(A33,FIND("(",A33),FIND(")",A33)-FIND("(",A33)+1),"")),A33)," ",""),"-","")),FIND("]",SUBSTITUTE(SUBSTITUTE(IFERROR(TRIM(SUBSTITUTE(A33,MID(A33,FIND("(",A33),FIND(")",A33)-FIND("(",A33)+1),"")),A33)," ",""),"-",""))-FIND("[",SUBSTITUTE(SUBSTITUTE(IFERROR(TRIM(SUBSTITUTE(A33,MID(A33,FIND("(",A33),FIND(")",A33)-FIND("(",A33)+1),"")),A33)," ",""),"-",""))+1),"")),SUBSTITUTE(SUBSTITUTE(IFERROR(TRIM(SUBSTITUTE(A33,MID(A33,FIND("(",A33),FIND(")",A33)-FIND("(",A33)+1),"")),A33)," ",""),"-",""))," ",""),"-",""))&amp;CHAR(34)&amp;",",CHAR(34)&amp;"lets0"&amp;LEN(SUBSTITUTE(SUBSTITUTE(IFERROR(TRIM(SUBSTITUTE(SUBSTITUTE(SUBSTITUTE(IFERROR(TRIM(SUBSTITUTE(A33,MID(A33,FIND("(",A33),FIND(")",A33)-FIND("(",A33)+1),"")),A33)," ",""),"-",""),MID(SUBSTITUTE(SUBSTITUTE(IFERROR(TRIM(SUBSTITUTE(A33,MID(A33,FIND("(",A33),FIND(")",A33)-FIND("(",A33)+1),"")),A33)," ",""),"-",""),FIND("[",SUBSTITUTE(SUBSTITUTE(IFERROR(TRIM(SUBSTITUTE(A33,MID(A33,FIND("(",A33),FIND(")",A33)-FIND("(",A33)+1),"")),A33)," ",""),"-","")),FIND("]",SUBSTITUTE(SUBSTITUTE(IFERROR(TRIM(SUBSTITUTE(A33,MID(A33,FIND("(",A33),FIND(")",A33)-FIND("(",A33)+1),"")),A33)," ",""),"-",""))-FIND("[",SUBSTITUTE(SUBSTITUTE(IFERROR(TRIM(SUBSTITUTE(A33,MID(A33,FIND("(",A33),FIND(")",A33)-FIND("(",A33)+1),"")),A33)," ",""),"-",""))+1),"")),SUBSTITUTE(SUBSTITUTE(IFERROR(TRIM(SUBSTITUTE(A33,MID(A33,FIND("(",A33),FIND(")",A33)-FIND("(",A33)+1),"")),A33)," ",""),"-",""))," ",""),"-",""))&amp;CHAR(34)&amp;",")</f>
        <v>"lets05",</v>
      </c>
      <c r="DE33" s="9" t="str">
        <f>IFERROR(CHAR(34)&amp;"start"&amp;LEFT(TRIM(SUBSTITUTE(SUBSTITUTE(TRIM(SUBSTITUTE(SUBSTITUTE(A33, MID(A33, FIND("[", A33), FIND("]", A33) - FIND("[", A33) + 1), ""), "  ", " ")), MID(TRIM(SUBSTITUTE(SUBSTITUTE(A33, MID(A33, FIND("[", A33), FIND("]", A33) - FIND("[", A33) + 1), ""), "  ", " ")), FIND("[", TRIM(SUBSTITUTE(SUBSTITUTE(A33, MID(A33, FIND("[", A33), FIND("]", A33) - FIND("[", A33) + 1), ""), "  ", " "))), FIND("]", TRIM(SUBSTITUTE(SUBSTITUTE(A33, MID(A33, FIND("[", A33), FIND("]", A33) - FIND("[", A33) + 1), ""), "  ", " "))) - FIND("[", TRIM(SUBSTITUTE(SUBSTITUTE(A33, MID(A33, FIND("[", A33), FIND("]", A33) - FIND("[", A33) + 1), ""), "  ", " "))) + 1), ""), "  ", " ")),1)&amp;CHAR(34)&amp;",",CHAR(34)&amp;"start"&amp;IFERROR(LEFT(SUBSTITUTE(A33,"["&amp;MID(A33,FIND("[",A33)+1,FIND("]",A33)-FIND("[",A33)-1)&amp;"] ",""),1),LEFT(A33,1))&amp;CHAR(34)&amp;",")</f>
        <v>"startS",</v>
      </c>
      <c r="DF33" s="9" t="str">
        <f>IFERROR(IF(SEARCH("tan",A33)&gt;0,CHAR(34)&amp;"withtn"&amp;CHAR(34)&amp;",",""),"")</f>
        <v/>
      </c>
      <c r="DG33" s="9" t="str">
        <f>IFERROR(IF(SEARCH("q",A33)&gt;0,CHAR(34)&amp;"with_q"&amp;CHAR(34)&amp;",",""),"")</f>
        <v/>
      </c>
      <c r="DH33" s="9" t="str">
        <f>IFERROR(IF(SEARCH("v",A33)&gt;0,CHAR(34)&amp;"with_v"&amp;CHAR(34)&amp;",",""),"")</f>
        <v/>
      </c>
      <c r="DI33" s="9" t="str">
        <f>IFERROR(IF(SEARCH("w",A33)&gt;0,CHAR(34)&amp;"with_w"&amp;CHAR(34)&amp;",",""),"")</f>
        <v/>
      </c>
      <c r="DJ33" s="9" t="str">
        <f>IFERROR(IF(SEARCH("y",A33)&gt;0,CHAR(34)&amp;"with_y"&amp;CHAR(34)&amp;",",""),"")</f>
        <v/>
      </c>
      <c r="DK33" s="9" t="str">
        <f>IFERROR(IF(SEARCH("z",A33)&gt;0,CHAR(34)&amp;"with_z"&amp;CHAR(34)&amp;",",""),"")</f>
        <v/>
      </c>
      <c r="DL33" s="9" t="str">
        <f>IF(CG33=2, CHAR(34) &amp; _xlfn.TEXTJOIN("", TRUE, _xlfn._xlws.SORT(HP33:HX33)) &amp; CHAR(34) &amp; ",", "")</f>
        <v/>
      </c>
      <c r="DM33" s="9" t="str" cm="1">
        <f t="array" ref="DM33">IF(CG33=3,CHAR(34) &amp; _xlfn.TEXTJOIN("", TRUE, RIGHT(HP33:HX33, 2)) &amp; CHAR(34) &amp; ",", "")</f>
        <v/>
      </c>
      <c r="DN33" s="9" t="str">
        <f>IF(AND(ISNUMBER(SEARCH("18", O33)), ISERROR(SEARCH("1918", O33)), ISERROR(SEARCH("2018", O33))), CHAR(34) &amp; "year18" &amp; CHAR(34) &amp; ",", "")</f>
        <v/>
      </c>
      <c r="DO33" s="9" t="str">
        <f>IF(AND(ISNUMBER(SEARCH("19", O33)), ISERROR(SEARCH("1819", O33)),  ISERROR(SEARCH("1219", O33)),ISERROR(SEARCH("1119", O33)),ISERROR(SEARCH("1190", O33)),ISERROR(SEARCH("2019", O33))), CHAR(34) &amp; "year19" &amp; CHAR(34) &amp; ",", "")</f>
        <v>"year19",</v>
      </c>
      <c r="DP33" s="28" t="str">
        <f>IF(AND(ISNUMBER(SEARCH("20", O33)), ISERROR(SEARCH("1920", O33))), CHAR(34)&amp;"year00"&amp;CHAR(34)&amp;",", "")</f>
        <v/>
      </c>
      <c r="DQ33" s="28" t="str">
        <f>IF(CC33="y",CHAR(34)&amp;"soviet"&amp;CHAR(34)&amp;",","")</f>
        <v/>
      </c>
      <c r="DR33" s="28" t="str">
        <f>IF(BY33="y",CHAR(34)&amp;"dgband"&amp;CHAR(34)&amp;",","")</f>
        <v/>
      </c>
      <c r="DS33" s="28" t="str">
        <f>IF(W33="y",IF(AND(V33="n",BY33&lt;&gt;"y"),CHAR(34)&amp;"allver"&amp;CHAR(34)&amp;",",""),"")</f>
        <v/>
      </c>
      <c r="DT33" s="28" t="str">
        <f>IF(V33="y",IF(AND(W33="n",BY33&lt;&gt;"y"),CHAR(34)&amp;"allhor"&amp;CHAR(34)&amp;",",""),"")</f>
        <v/>
      </c>
      <c r="DU33" s="28" t="str">
        <f>IF(BY33="y",IF(AND(W33="n",V33="n"),CHAR(34)&amp;"alldia"&amp;CHAR(34)&amp;",",""),"")</f>
        <v/>
      </c>
      <c r="DV33" s="9" t="str">
        <f>IF(IA33&lt;&gt;"",(IF(IA33="y",CHAR(34)&amp;"largec"&amp;CHAR(34)&amp;",",CHAR(34)&amp;"smallc"&amp;CHAR(34)&amp;",")),"")</f>
        <v>"smallc",</v>
      </c>
      <c r="DW33" s="9" t="str">
        <f t="shared" si="107"/>
        <v>"NoBand",</v>
      </c>
      <c r="DX33" s="9" t="str">
        <f t="shared" si="107"/>
        <v/>
      </c>
      <c r="DY33" s="9" t="str">
        <f t="shared" si="107"/>
        <v/>
      </c>
      <c r="DZ33" s="9" t="str">
        <f t="shared" si="107"/>
        <v/>
      </c>
      <c r="EA33" s="9" t="str">
        <f t="shared" si="108"/>
        <v/>
      </c>
      <c r="EB33" s="9" t="str">
        <f t="shared" si="108"/>
        <v/>
      </c>
      <c r="EC33" s="9" t="str">
        <f t="shared" si="108"/>
        <v/>
      </c>
      <c r="ED33" s="9" t="str">
        <f t="shared" si="108"/>
        <v/>
      </c>
      <c r="EE33" s="9" t="str">
        <f t="shared" si="108"/>
        <v/>
      </c>
      <c r="EF33" s="9" t="str">
        <f>IF(AND(Y33&lt;&gt;"n",Y33&lt;&gt;""),CHAR(34)&amp;Y$1&amp;CHAR(34)&amp;",","")</f>
        <v/>
      </c>
      <c r="EG33" s="9" t="str">
        <f t="shared" si="109"/>
        <v/>
      </c>
      <c r="EH33" s="9" t="str">
        <f t="shared" si="109"/>
        <v/>
      </c>
      <c r="EI33" s="9" t="str">
        <f t="shared" si="109"/>
        <v/>
      </c>
      <c r="EJ33" s="9" t="str">
        <f t="shared" si="109"/>
        <v/>
      </c>
      <c r="EK33" s="9" t="str">
        <f t="shared" si="109"/>
        <v/>
      </c>
      <c r="EL33" s="9" t="str">
        <f t="shared" si="109"/>
        <v/>
      </c>
      <c r="EM33" s="9" t="str">
        <f t="shared" si="109"/>
        <v/>
      </c>
      <c r="EN33" s="9" t="str">
        <f t="shared" si="109"/>
        <v/>
      </c>
      <c r="EO33" s="9" t="str">
        <f t="shared" si="109"/>
        <v/>
      </c>
      <c r="EP33" s="9" t="str">
        <f t="shared" si="109"/>
        <v>"Canton",</v>
      </c>
      <c r="EQ33" s="9" t="str">
        <f t="shared" si="109"/>
        <v/>
      </c>
      <c r="ER33" s="9" t="str">
        <f t="shared" si="109"/>
        <v/>
      </c>
      <c r="ES33" s="9" t="str">
        <f t="shared" si="109"/>
        <v/>
      </c>
      <c r="ET33" s="9" t="str">
        <f t="shared" si="109"/>
        <v/>
      </c>
      <c r="EU33" s="9" t="str">
        <f t="shared" si="109"/>
        <v/>
      </c>
      <c r="EV33" s="9" t="str">
        <f t="shared" si="109"/>
        <v/>
      </c>
      <c r="EW33" s="9" t="str">
        <f t="shared" ref="EW33:EZ48" si="121">IF(AP33="y",CHAR(34)&amp;AP$1&amp;CHAR(34)&amp;",","")</f>
        <v/>
      </c>
      <c r="EX33" s="9" t="str">
        <f t="shared" si="121"/>
        <v/>
      </c>
      <c r="EY33" s="9" t="str">
        <f t="shared" si="121"/>
        <v/>
      </c>
      <c r="EZ33" s="9" t="str">
        <f t="shared" si="121"/>
        <v/>
      </c>
      <c r="FA33" s="9" t="str">
        <f>IF(AT33&gt;0,CHAR(34)&amp;"sta"&amp;AZ33&amp;CHAR(34)&amp;",","")</f>
        <v>"sta",</v>
      </c>
      <c r="FB33" s="9" t="str">
        <f>IF(AND(AT33&gt;0,BA33&lt;&gt;""),CHAR(34)&amp;"sta"&amp;BA33&amp;CHAR(34)&amp;",","")</f>
        <v/>
      </c>
      <c r="FC33" s="9" t="str">
        <f>IF(AND(AT33&gt;0,BB33&lt;&gt;""),CHAR(34)&amp;"sta"&amp;BB33&amp;CHAR(34)&amp;",","")</f>
        <v/>
      </c>
      <c r="FD33" s="9" t="str">
        <f>IF(BV33="n",CHAR(34)&amp;"tcWHYE"&amp;CHAR(34)&amp;",",IF(BV33="y",CHAR(34)&amp;FD$1&amp;CHAR(34)&amp;",",""))</f>
        <v>"ntWHYE",</v>
      </c>
      <c r="FE33" s="9" t="str">
        <f>IF(COUNTIF(BL33:BT33,"BLU")=0,CHAR(34)&amp;"NO_BLU"&amp;CHAR(34)&amp;",", "")</f>
        <v/>
      </c>
      <c r="FF33" s="9" t="str">
        <f>IF(COUNTIF(BL33:BT33,"WHI")=0,CHAR(34)&amp;"NO_WHI"&amp;CHAR(34)&amp;",", "")</f>
        <v/>
      </c>
      <c r="FG33" s="9" t="str">
        <f>IF(COUNTIF(BL33:BT33,"RED")=0,CHAR(34)&amp;"NO_RED"&amp;CHAR(34)&amp;",", "")</f>
        <v/>
      </c>
      <c r="FH33" s="9" t="str">
        <f>IF(COUNTIF(BL33:BS33,"GRE")=0,CHAR(34)&amp;"NO_GRE"&amp;CHAR(34)&amp;",", "")</f>
        <v/>
      </c>
      <c r="FI33" s="9" t="str">
        <f>IF(COUNTIF(BL33:BT33,"YEL")=0,CHAR(34)&amp;"NO_YEL"&amp;CHAR(34)&amp;",", "")</f>
        <v/>
      </c>
      <c r="FJ33" s="9" t="str">
        <f>IF(COUNTIF(BL33:BT33,"BLA")=0,CHAR(34)&amp;"NO_BLA"&amp;CHAR(34)&amp;",", "")</f>
        <v>"NO_BLA",</v>
      </c>
      <c r="FK33" s="9" t="str">
        <f>IF(AND(FH33&lt;&gt;"",FF33&lt;&gt;""),CHAR(34)&amp;"WHGRNO"&amp;CHAR(34)&amp;",","")</f>
        <v/>
      </c>
      <c r="FL33" s="9" t="str">
        <f>IF(AND(FI33&lt;&gt;"",FF33&lt;&gt;""),CHAR(34)&amp;"WHYENO"&amp;CHAR(34)&amp;",","")</f>
        <v/>
      </c>
      <c r="FM33" s="9" t="str">
        <f>IF(AND(FJ33&lt;&gt;"",FF33&lt;&gt;""),CHAR(34)&amp;"BAWHNO"&amp;CHAR(34)&amp;",","")</f>
        <v/>
      </c>
      <c r="FN33" s="9" t="str">
        <f>IF(AND(FE33&lt;&gt;"",FF33&lt;&gt;""),CHAR(34)&amp;"BLWHNO"&amp;CHAR(34)&amp;",","")</f>
        <v/>
      </c>
      <c r="FO33" s="9" t="str">
        <f>IF(AND(FE33&lt;&gt;"",FG33&lt;&gt;""),CHAR(34)&amp;"BLRENO"&amp;CHAR(34)&amp;",","")</f>
        <v/>
      </c>
      <c r="FP33" s="9" t="str">
        <f>IF(AND(FF33&lt;&gt;"",FF33&lt;&gt;""),CHAR(34)&amp;"WHRENO"&amp;CHAR(34)&amp;",","")</f>
        <v/>
      </c>
      <c r="FQ33" s="9" t="str">
        <f>IF(LEN(BF33)=3,CHAR(34)&amp;"001"&amp;BF33&amp;CHAR(34)&amp;",","")</f>
        <v/>
      </c>
      <c r="FR33" s="9" t="str">
        <f>IF(LEN(BG33)=3,CHAR(34)&amp;"002"&amp;BG33&amp;CHAR(34)&amp;",","")</f>
        <v/>
      </c>
      <c r="FS33" s="9" t="str">
        <f>IF(LEN(BH33)=3,CHAR(34)&amp;"003"&amp;BH33&amp;CHAR(34)&amp;",","")</f>
        <v/>
      </c>
      <c r="FT33" s="9" t="str">
        <f>CHAR(34)&amp;"myr"&amp;BD33&amp;CHAR(34)&amp;","</f>
        <v>"myrBLU",</v>
      </c>
      <c r="FU33" s="9" t="str">
        <f>IF(AY33="y",CHAR(34)&amp;"island"&amp;CHAR(34)&amp;",","")</f>
        <v>"island",</v>
      </c>
      <c r="FV33" s="9" t="str">
        <f>IF(BZ33="y",CHAR(34)&amp;"landlo"&amp;CHAR(34)&amp;",","")</f>
        <v/>
      </c>
      <c r="FW33" s="9" t="str">
        <f>IF(CA33="y",CHAR(34)&amp;"eunion"&amp;CHAR(34)&amp;",","")</f>
        <v/>
      </c>
      <c r="FX33" s="9" t="str">
        <f>SUBSTITUTE(IFERROR(SEARCH("[",A33),IFERROR(IF(AND(CA33&lt;&gt;"y",SEARCH("Europe",R33)&gt;0),CHAR(34)&amp;"noeuni"&amp;CHAR(34)&amp;",",""),"")),"1","")</f>
        <v/>
      </c>
      <c r="FY33" s="9" t="str">
        <f>IFERROR(IF(SEARCH("Arabic",CB33)&gt;0,CHAR(34)&amp;"arabic"&amp;CHAR(34)&amp;",",""),"")</f>
        <v/>
      </c>
      <c r="FZ33" s="9" t="str">
        <f>IFERROR(IF(SEARCH("English",CB33)&gt;0,CHAR(34)&amp;"englis"&amp;CHAR(34)&amp;",",""),"")</f>
        <v>"englis",</v>
      </c>
      <c r="GA33" s="9" t="str">
        <f>IFERROR(IF(SEARCH("French",CB33)&gt;0,CHAR(34)&amp;"french"&amp;CHAR(34)&amp;",",""),"")</f>
        <v/>
      </c>
      <c r="GB33" s="9" t="str">
        <f>IFERROR(IF(SEARCH("Spanish",CB33)&gt;0,CHAR(34)&amp;"spanis"&amp;CHAR(34)&amp;",",""),"")</f>
        <v/>
      </c>
      <c r="GC33" s="9" t="str">
        <f>IFERROR(IF(SEARCH("Portuguese",CB33)&gt;0,CHAR(34)&amp;"portug"&amp;CHAR(34)&amp;",",""),"")</f>
        <v/>
      </c>
      <c r="GD33" s="9" t="str">
        <f>IFERROR(IF(SEARCH("German",CB33)&gt;0,CHAR(34)&amp;"german"&amp;CHAR(34)&amp;",",""),"")</f>
        <v/>
      </c>
      <c r="GE33" s="9" t="str">
        <f>IFERROR(IF(SEARCH("Dutch",CB33)&gt;0,CHAR(34)&amp;"dutchs"&amp;CHAR(34)&amp;",",""),"")</f>
        <v/>
      </c>
      <c r="GF33" s="9" t="str">
        <f>IFERROR(IF(SEARCH("Histor",AU33)&gt;0,CHAR(34)&amp;"histor"&amp;CHAR(34)&amp;",",""),"")</f>
        <v/>
      </c>
      <c r="GG33" s="9" t="str">
        <f>IF(BU33="y",CHAR(34)&amp;"unjack"&amp;CHAR(34)&amp;",","")</f>
        <v>"unjack",</v>
      </c>
      <c r="GH33" s="9" t="str">
        <f>IF(CD33=1,CHAR(34)&amp;"southc"&amp;CHAR(34)&amp;",","")</f>
        <v/>
      </c>
      <c r="GI33" s="9" t="str">
        <f>IF(CE33=1,CHAR(34)&amp;"hasmap"&amp;CHAR(34)&amp;",","")</f>
        <v/>
      </c>
      <c r="GJ33" s="9" t="str">
        <f>IF(CP33="y",CHAR(34)&amp;CP$1&amp;CHAR(34)&amp;",","")</f>
        <v/>
      </c>
      <c r="GK33" s="9" t="str">
        <f>IF(GJ33="",CHAR(34)&amp;"HasSta"&amp;CHAR(34)&amp;",","")</f>
        <v>"HasSta",</v>
      </c>
      <c r="GL33" s="9" t="str">
        <f t="shared" si="110"/>
        <v/>
      </c>
      <c r="GM33" s="9" t="str">
        <f t="shared" si="110"/>
        <v/>
      </c>
      <c r="GN33" s="9" t="str">
        <f t="shared" si="110"/>
        <v>"3+Star",</v>
      </c>
      <c r="GP33" s="9" t="str">
        <f>CHAR(34)&amp;AU33&amp;CHAR(34)</f>
        <v>""</v>
      </c>
      <c r="GS33" s="9" t="str">
        <f>SUBSTITUTE("["&amp;_xlfn.CONCAT(CW33:GN33)&amp;"]",",]","]")</f>
        <v>["5+Colo","lets05","startS","year19","smallc","NoBand","Canton","sta","ntWHYE","NO_BLA","myrBLU","island","englis","unjack","HasSta","3+Star"]</v>
      </c>
      <c r="GT33" s="9" t="str">
        <f t="shared" si="111"/>
        <v>"cl_BLU",</v>
      </c>
      <c r="GU33" s="9" t="str">
        <f t="shared" si="111"/>
        <v>"cl_RED",</v>
      </c>
      <c r="GV33" s="9" t="str">
        <f t="shared" si="111"/>
        <v>"cl_WHI",</v>
      </c>
      <c r="GW33" s="9" t="str">
        <f t="shared" si="111"/>
        <v>"cl_YEL",</v>
      </c>
      <c r="GX33" s="9" t="str">
        <f t="shared" si="111"/>
        <v>"cl_GRE",</v>
      </c>
      <c r="GY33" s="9" t="str">
        <f t="shared" si="111"/>
        <v/>
      </c>
      <c r="GZ33" s="9" t="str">
        <f t="shared" si="111"/>
        <v/>
      </c>
      <c r="HA33" s="9" t="str">
        <f t="shared" si="111"/>
        <v/>
      </c>
      <c r="HB33" s="9" t="str">
        <f t="shared" si="111"/>
        <v/>
      </c>
      <c r="HC33" s="9" t="str">
        <f>SUBSTITUTE("["&amp;_xlfn.CONCAT(GT33:HB33)&amp;"]",",]","]")</f>
        <v>["cl_BLU","cl_RED","cl_WHI","cl_YEL","cl_GRE"]</v>
      </c>
      <c r="HE33" s="33"/>
      <c r="HF33" s="34" t="str">
        <f>"{couname:"&amp;CT33&amp;(IF(HK33&lt;&gt;"",",subtype:"&amp;CHAR(34)&amp;HK33&amp;CHAR(34),""))&amp;",year:"&amp;HJ33&amp;",region:"&amp;CU33&amp;",Colors:"&amp;HC33&amp;",Items:"&amp;GS33&amp;",Flag:"&amp;CV33&amp;",HDFlag:"&amp;CHAR(34)&amp;E33&amp;CHAR(34)&amp;",type:"&amp;GP33&amp;", describe: "&amp;HH33&amp;", isnew:"&amp;CHAR(34)&amp;F33&amp;CHAR(34)&amp;", links: "&amp;HL33&amp;"},"</f>
        <v>{couname:"Samoa",year:"1949, 1962 ",region:"rgn_Oceania",Colors:["cl_BLU","cl_RED","cl_WHI","cl_YEL","cl_GRE"],Items:["5+Colo","lets05","startS","year19","smallc","NoBand","Canton","sta","ntWHYE","NO_BLA","myrBLU","island","englis","unjack","HasSta","3+Star"],Flag:"https://i.ibb.co/tQfV41n/Samoa-Flag.png",HDFlag:"https://upload.wikimedia.org/wikipedia/commons/thumb/3/31/Flag_of_Samoa.svg/2560px-Flag_of_Samoa.svg.png",type:"", describe: "\nThe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 isnew:".", links: "https://en.wikipedia.org/wiki/Flag_of_Samoa"},</v>
      </c>
      <c r="HG33" s="35" t="str">
        <f>"{couname:"&amp;CT33&amp;(IF(HK33&lt;&gt;"",",subtype:"&amp;CHAR(34)&amp;HK33&amp;CHAR(34),""))&amp;",year:"&amp;HJ33&amp;",region:"&amp;CU33&amp;",Colors:"&amp;HC33&amp;",Items:"&amp;GS33&amp;",Flag:"&amp;CV33&amp;",HDFlag:"&amp;CHAR(34)&amp;E33&amp;CHAR(34)&amp;",type:"&amp;GP33&amp;", describe: "&amp;HI33&amp;", links: "&amp;HL33&amp;"},"</f>
        <v>{couname:"Samoa",year:"1949, 1962 ",region:"rgn_Oceania",Colors:["cl_BLU","cl_RED","cl_WHI","cl_YEL","cl_GRE"],Items:["5+Colo","lets05","startS","year19","smallc","NoBand","Canton","sta","ntWHYE","NO_BLA","myrBLU","island","englis","unjack","HasSta","3+Star"],Flag:"https://i.ibb.co/tQfV41n/Samoa-Flag.png",HDFlag:"https://upload.wikimedia.org/wikipedia/commons/thumb/3/31/Flag_of_Samoa.svg/2560px-Flag_of_Samoa.svg.png",type:"", describe: "\nThe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 links: "https://en.wikipedia.org/wiki/Flag_of_Samoa"},</v>
      </c>
      <c r="HH33" s="9" t="str">
        <f>IF(P33&lt;&gt;"",CHAR(34)&amp;"\n"&amp;P33&amp;CHAR(34),CHAR(34)&amp;CHAR(34))</f>
        <v>"\nThe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v>
      </c>
      <c r="HI33" s="9" t="str">
        <f>IF(J33=0,CHAR(34)&amp;CHAR(34),HH33)</f>
        <v>"\nThe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v>
      </c>
      <c r="HJ33" s="9" t="str">
        <f>CHAR(34)&amp;O33&amp;CHAR(34)</f>
        <v>"1949, 1962 "</v>
      </c>
      <c r="HL33" s="9" t="str">
        <f>CHAR(34)&amp;I33&amp;CHAR(34)</f>
        <v>"https://en.wikipedia.org/wiki/Flag_of_Samoa"</v>
      </c>
      <c r="HM33" s="34" t="str">
        <f>"{"&amp;CHAR(34)&amp;"couname"&amp;CHAR(34)&amp;":"&amp;CT33&amp;(IF(H33&lt;&gt;"",","&amp;CHAR(34)&amp;"subtype"&amp;CHAR(34)&amp;":"&amp;CHAR(34)&amp;H33&amp;CHAR(34),""))&amp;","&amp;CHAR(34)&amp;"year"&amp;CHAR(34)&amp;":"&amp;HJ33&amp;","&amp;CHAR(34)&amp;"region"&amp;CHAR(34)&amp;":"&amp;CU33&amp;","&amp;CHAR(34)&amp;"Colors"&amp;CHAR(34)&amp;":"&amp;HC33&amp;","&amp;CHAR(34)&amp;"Items"&amp;CHAR(34)&amp;":"&amp;GS33&amp;","&amp;CHAR(34)&amp;"Flag"&amp;CHAR(34)&amp;":"&amp;CV33&amp;","&amp;CHAR(34)&amp;"HDFlag"&amp;CHAR(34)&amp;":"&amp;CHAR(34)&amp;E33&amp;CHAR(34)&amp;","&amp;CHAR(34)&amp;"type"&amp;CHAR(34)&amp;":"&amp;GP33&amp;", "&amp;CHAR(34)&amp;"describe"&amp;CHAR(34)&amp;": "&amp;HH33&amp;", "&amp;CHAR(34)&amp;"isnew"&amp;CHAR(34)&amp;": "&amp;CHAR(34)&amp;F33&amp;CHAR(34)&amp;", "&amp;CHAR(34)&amp;"links"&amp;CHAR(34)&amp;": "&amp;HL33&amp;"},"</f>
        <v>{"couname":"Samoa","year":"1949, 1962 ","region":"rgn_Oceania","Colors":["cl_BLU","cl_RED","cl_WHI","cl_YEL","cl_GRE"],"Items":["5+Colo","lets05","startS","year19","smallc","NoBand","Canton","sta","ntWHYE","NO_BLA","myrBLU","island","englis","unjack","HasSta","3+Star"],"Flag":"https://i.ibb.co/tQfV41n/Samoa-Flag.png","HDFlag":"https://upload.wikimedia.org/wikipedia/commons/thumb/3/31/Flag_of_Samoa.svg/2560px-Flag_of_Samoa.svg.png","type":"", "describe": "\nThe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 "isnew": ".", "links": "https://en.wikipedia.org/wiki/Flag_of_Samoa"},</v>
      </c>
      <c r="HN33" s="36" t="str">
        <f>"{"&amp;CHAR(34)&amp;"couname"&amp;CHAR(34)&amp;":"&amp;CT33&amp;(IF(H33&lt;&gt;"",","&amp;CHAR(34)&amp;"subtype"&amp;CHAR(34)&amp;":"&amp;CHAR(34)&amp;H33&amp;CHAR(34),""))&amp;","&amp;CHAR(34)&amp;"year"&amp;CHAR(34)&amp;":"&amp;HJ33&amp;","&amp;CHAR(34)&amp;"region"&amp;CHAR(34)&amp;":"&amp;CU33&amp;","&amp;CHAR(34)&amp;"Colors"&amp;CHAR(34)&amp;":"&amp;HC33&amp;","&amp;CHAR(34)&amp;"Items"&amp;CHAR(34)&amp;":"&amp;GS33&amp;","&amp;CHAR(34)&amp;"Flag"&amp;CHAR(34)&amp;":"&amp;CV33&amp;","&amp;CHAR(34)&amp;"HDFlag"&amp;CHAR(34)&amp;":"&amp;CHAR(34)&amp;E33&amp;CHAR(34)&amp;","&amp;CHAR(34)&amp;"type"&amp;CHAR(34)&amp;":"&amp;GP33&amp;", "&amp;CHAR(34)&amp;"describe"&amp;CHAR(34)&amp;": "&amp;HI33&amp;", "&amp;CHAR(34)&amp;"isnew"&amp;CHAR(34)&amp;": "&amp;CHAR(34)&amp;F33&amp;CHAR(34)&amp;", "&amp;CHAR(34)&amp;"links"&amp;CHAR(34)&amp;": "&amp;HL33&amp;"},"</f>
        <v>{"couname":"Samoa","year":"1949, 1962 ","region":"rgn_Oceania","Colors":["cl_BLU","cl_RED","cl_WHI","cl_YEL","cl_GRE"],"Items":["5+Colo","lets05","startS","year19","smallc","NoBand","Canton","sta","ntWHYE","NO_BLA","myrBLU","island","englis","unjack","HasSta","3+Star"],"Flag":"https://i.ibb.co/tQfV41n/Samoa-Flag.png","HDFlag":"https://upload.wikimedia.org/wikipedia/commons/thumb/3/31/Flag_of_Samoa.svg/2560px-Flag_of_Samoa.svg.png","type":"", "describe": "\nThe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 "isnew": ".", "links": "https://en.wikipedia.org/wiki/Flag_of_Samoa"},</v>
      </c>
      <c r="HO33" s="37"/>
      <c r="HP33" s="9" t="str" cm="1">
        <f t="array" ref="HP33">IF(_xlfn.TEXTJOIN(", ", TRUE, IF(ISNUMBER(SEARCH("BLA", BL33:BT33)), COLUMN(BL33:BT33) - COLUMN(BL33) + 1, ""))&lt;&gt;"","BLA","")</f>
        <v/>
      </c>
      <c r="HQ33" s="9" t="str" cm="1">
        <f t="array" ref="HQ33">IF(_xlfn.TEXTJOIN(", ", TRUE, IF(ISNUMBER(SEARCH("BLU", BL33:BT33)), COLUMN(BL33:BT33) - COLUMN(BL33) + 1, ""))&lt;&gt;"","BLU","")</f>
        <v>BLU</v>
      </c>
      <c r="HR33" s="9" t="str" cm="1">
        <f t="array" ref="HR33">IF(_xlfn.TEXTJOIN(", ", TRUE, IF(ISNUMBER(SEARCH("GRE", BL33:BT33)), COLUMN(BL33:BT33) - COLUMN(BL33) + 1, ""))&lt;&gt;"","GRE","")</f>
        <v>GRE</v>
      </c>
      <c r="HS33" s="9" t="str" cm="1">
        <f t="array" ref="HS33">IF(_xlfn.TEXTJOIN(", ", TRUE, IF(ISNUMBER(SEARCH("RED", BL33:BT33)), COLUMN(BL33:BT33) - COLUMN(BL33) + 1, ""))&lt;&gt;"","RED","")</f>
        <v>RED</v>
      </c>
      <c r="HT33" s="9" t="str" cm="1">
        <f t="array" ref="HT33">IF(_xlfn.TEXTJOIN(", ", TRUE, IF(ISNUMBER(SEARCH("YEL", BL33:BT33)), COLUMN(BL33:BT33) - COLUMN(BL33) + 1, ""))&lt;&gt;"","YEL","")</f>
        <v>YEL</v>
      </c>
      <c r="HU33" s="9" t="str" cm="1">
        <f t="array" ref="HU33">IF(_xlfn.TEXTJOIN(", ", TRUE, IF(ISNUMBER(SEARCH("ORA", BL33:BT33)), COLUMN(BL33:BT33) - COLUMN(BL33) + 1, ""))&lt;&gt;"","ORA","")</f>
        <v/>
      </c>
      <c r="HV33" s="9" t="str" cm="1">
        <f t="array" ref="HV33">IF(_xlfn.TEXTJOIN(", ", TRUE, IF(ISNUMBER(SEARCH("BRO", BL33:BT33)), COLUMN(BL33:BT33) - COLUMN(BL33) + 1, ""))&lt;&gt;"","BRO","")</f>
        <v/>
      </c>
      <c r="HW33" s="9" t="str" cm="1">
        <f t="array" ref="HW33">IF(_xlfn.TEXTJOIN(", ", TRUE, IF(ISNUMBER(SEARCH("PUR", BL33:BT33)), COLUMN(BL33:BT33) - COLUMN(BL33) + 1, ""))&lt;&gt;"","PUR","")</f>
        <v/>
      </c>
      <c r="HX33" s="9" t="str" cm="1">
        <f t="array" ref="HX33">IF(_xlfn.TEXTJOIN(", ", TRUE, IF(ISNUMBER(SEARCH("WHI", BL33:BT33)), COLUMN(BL33:BT33) - COLUMN(BL33) + 1, ""))&lt;&gt;"","WHI","")</f>
        <v>WHI</v>
      </c>
      <c r="HY33" s="38"/>
      <c r="HZ33" s="38"/>
      <c r="IA33" s="28" t="s">
        <v>2</v>
      </c>
      <c r="IB33" s="28" t="s">
        <v>3</v>
      </c>
      <c r="IC33" s="39"/>
      <c r="ID33" s="39"/>
      <c r="IE33" s="39"/>
      <c r="IF33" s="39"/>
      <c r="IG33" s="39"/>
      <c r="IH33" s="39"/>
      <c r="II33" s="39"/>
      <c r="IJ33" s="39"/>
      <c r="IK33" s="39"/>
      <c r="IL33" s="9">
        <f>SUM(IC33:IK33)</f>
        <v>0</v>
      </c>
      <c r="IM33" s="6">
        <f>COUNTIF(IC33:IK33,"&gt;0")-CG33</f>
        <v>-5</v>
      </c>
      <c r="IN33" s="40" t="str">
        <f>"http://mkweb.bcgsc.ca/color-summarizer/?url="&amp;D33&amp;"&amp;precision=low&amp;num_clusters="&amp;CG33&amp;"&amp;text=1"</f>
        <v>http://mkweb.bcgsc.ca/color-summarizer/?url=https://i.ibb.co/tQfV41n/Samoa-Flag.png&amp;precision=low&amp;num_clusters=5&amp;text=1</v>
      </c>
      <c r="IO33" s="9" t="str">
        <f>IF(HP33&lt;&gt;"",CHAR(34)&amp;"black"&amp;CHAR(34),"")</f>
        <v/>
      </c>
      <c r="IP33" s="9" t="str">
        <f>IF(HQ33&lt;&gt;"",CHAR(34)&amp;"blue"&amp;CHAR(34),"")</f>
        <v>"blue"</v>
      </c>
      <c r="IQ33" s="9" t="str">
        <f>IF(HR33&lt;&gt;"",CHAR(34)&amp;"green"&amp;CHAR(34),"")</f>
        <v>"green"</v>
      </c>
      <c r="IR33" s="9" t="str">
        <f>IF(HS33&lt;&gt;"",CHAR(34)&amp;"red"&amp;CHAR(34),"")</f>
        <v>"red"</v>
      </c>
      <c r="IS33" s="9" t="str">
        <f>IF(HT33&lt;&gt;"",CHAR(34)&amp;"yellow"&amp;CHAR(34),"")</f>
        <v>"yellow"</v>
      </c>
      <c r="IT33" s="9" t="str">
        <f>IF(HU33&lt;&gt;"",CHAR(34)&amp;"orange"&amp;CHAR(34),"")</f>
        <v/>
      </c>
      <c r="IU33" s="9" t="str">
        <f>IF(HV33&lt;&gt;"",CHAR(34)&amp;"brown"&amp;CHAR(34),"")</f>
        <v/>
      </c>
      <c r="IV33" s="9" t="str">
        <f>IF(HW33&lt;&gt;"",CHAR(34)&amp;"purple"&amp;CHAR(34),"")</f>
        <v/>
      </c>
      <c r="IW33" s="9" t="str">
        <f>IF(HX33&lt;&gt;"",CHAR(34)&amp;"white"&amp;CHAR(34),"")</f>
        <v>"white"</v>
      </c>
      <c r="IX33" s="9" t="str">
        <f>"{"&amp;CHAR(34)&amp;"url"&amp;CHAR(34)&amp;":"&amp;CHAR(34)&amp;IN33&amp;CHAR(34)&amp;","&amp;CHAR(34)&amp;"name"&amp;CHAR(34)&amp;":"&amp;CHAR(34)&amp;A33&amp;CHAR(34)&amp;"},"</f>
        <v>{"url":"http://mkweb.bcgsc.ca/color-summarizer/?url=https://i.ibb.co/tQfV41n/Samoa-Flag.png&amp;precision=low&amp;num_clusters=5&amp;text=1","name":"Samoa"},</v>
      </c>
      <c r="IY33" s="9">
        <v>75</v>
      </c>
    </row>
    <row r="34" spans="1:259" s="9" customFormat="1" ht="38.4" customHeight="1" thickBot="1" x14ac:dyDescent="0.35">
      <c r="A34" s="78" t="s">
        <v>774</v>
      </c>
      <c r="B34" s="1" t="e" vm="33">
        <v>#VALUE!</v>
      </c>
      <c r="C34" s="2">
        <v>1</v>
      </c>
      <c r="D34" s="3" t="s">
        <v>775</v>
      </c>
      <c r="E34" s="4" t="s">
        <v>776</v>
      </c>
      <c r="F34" s="5" t="s">
        <v>0</v>
      </c>
      <c r="G34" s="6">
        <f>COUNTIF($A$1:$A$8338,A34)</f>
        <v>1</v>
      </c>
      <c r="H34" s="7"/>
      <c r="I34" s="8" t="s">
        <v>777</v>
      </c>
      <c r="J34" s="9" t="str">
        <f>""</f>
        <v/>
      </c>
      <c r="K34" s="10">
        <v>740424</v>
      </c>
      <c r="L34" s="11">
        <v>32000</v>
      </c>
      <c r="M34" s="11" t="s">
        <v>778</v>
      </c>
      <c r="N34" s="12" t="s">
        <v>169</v>
      </c>
      <c r="O34" s="13" t="s">
        <v>779</v>
      </c>
      <c r="P34" s="14" t="s">
        <v>780</v>
      </c>
      <c r="Q34" s="15">
        <v>2</v>
      </c>
      <c r="R34" s="16" t="s">
        <v>169</v>
      </c>
      <c r="S34" s="17">
        <v>3</v>
      </c>
      <c r="T34" s="18" t="s">
        <v>3</v>
      </c>
      <c r="U34" s="19" t="s">
        <v>2</v>
      </c>
      <c r="V34" s="19" t="s">
        <v>2</v>
      </c>
      <c r="W34" s="19" t="s">
        <v>2</v>
      </c>
      <c r="X34" s="19" t="s">
        <v>2</v>
      </c>
      <c r="Y34" s="19" t="s">
        <v>2</v>
      </c>
      <c r="Z34" s="19" t="s">
        <v>2</v>
      </c>
      <c r="AA34" s="19" t="s">
        <v>2</v>
      </c>
      <c r="AB34" s="19" t="s">
        <v>2</v>
      </c>
      <c r="AC34" s="19" t="s">
        <v>2</v>
      </c>
      <c r="AD34" s="19" t="s">
        <v>2</v>
      </c>
      <c r="AE34" s="19" t="s">
        <v>2</v>
      </c>
      <c r="AF34" s="20" t="s">
        <v>2</v>
      </c>
      <c r="AG34" s="20" t="s">
        <v>3</v>
      </c>
      <c r="AH34" s="20" t="s">
        <v>2</v>
      </c>
      <c r="AI34" s="20" t="s">
        <v>2</v>
      </c>
      <c r="AJ34" s="20" t="s">
        <v>2</v>
      </c>
      <c r="AK34" s="20" t="s">
        <v>2</v>
      </c>
      <c r="AL34" s="20" t="s">
        <v>2</v>
      </c>
      <c r="AM34" s="20" t="s">
        <v>2</v>
      </c>
      <c r="AN34" s="20" t="s">
        <v>2</v>
      </c>
      <c r="AO34" s="20" t="s">
        <v>2</v>
      </c>
      <c r="AP34" s="20" t="s">
        <v>2</v>
      </c>
      <c r="AQ34" s="20" t="s">
        <v>2</v>
      </c>
      <c r="AR34" s="20" t="s">
        <v>2</v>
      </c>
      <c r="AS34" s="20" t="s">
        <v>2</v>
      </c>
      <c r="AT34" s="21">
        <v>5</v>
      </c>
      <c r="AU34" s="20"/>
      <c r="AV34" s="20" t="str">
        <f>IF(LEFT(A34,1)="[",LEFT(A34,5)&amp;AU34&amp;A34,"")</f>
        <v/>
      </c>
      <c r="AW34" s="20" t="str">
        <f>C34&amp;H34&amp;A34</f>
        <v>1Solomon Islands</v>
      </c>
      <c r="AX34" s="22"/>
      <c r="AY34" s="22"/>
      <c r="AZ34" s="23" t="s">
        <v>5</v>
      </c>
      <c r="BA34" s="23" t="s">
        <v>8</v>
      </c>
      <c r="BB34" s="23"/>
      <c r="BC34" s="24"/>
      <c r="BD34" s="25" t="s">
        <v>4</v>
      </c>
      <c r="BE34" s="8"/>
      <c r="BF34" s="25" t="s">
        <v>8</v>
      </c>
      <c r="BG34" s="25" t="s">
        <v>8</v>
      </c>
      <c r="BH34" s="25" t="s">
        <v>8</v>
      </c>
      <c r="BI34" s="25"/>
      <c r="BJ34" s="25"/>
      <c r="BK34" s="8"/>
      <c r="BL34" s="25" t="s">
        <v>8</v>
      </c>
      <c r="BM34" s="25" t="s">
        <v>4</v>
      </c>
      <c r="BN34" s="25" t="s">
        <v>8</v>
      </c>
      <c r="BO34" s="25" t="s">
        <v>8</v>
      </c>
      <c r="BP34" s="25" t="s">
        <v>8</v>
      </c>
      <c r="BQ34" s="25" t="s">
        <v>8</v>
      </c>
      <c r="BR34" s="25" t="s">
        <v>8</v>
      </c>
      <c r="BS34" s="25" t="s">
        <v>8</v>
      </c>
      <c r="BT34" s="25" t="s">
        <v>5</v>
      </c>
      <c r="BU34" s="26"/>
      <c r="BV34" s="27"/>
      <c r="BW34" s="27">
        <v>0</v>
      </c>
      <c r="BX34" s="8"/>
      <c r="BY34" s="9" t="s">
        <v>2</v>
      </c>
      <c r="CB34" s="28"/>
      <c r="CC34" s="28"/>
      <c r="CD34" s="29">
        <v>0</v>
      </c>
      <c r="CE34" s="29">
        <v>0</v>
      </c>
      <c r="CF34" s="29" t="e">
        <v>#REF!</v>
      </c>
      <c r="CG34" s="30" cm="1">
        <f t="array" ref="CG34">SUMPRODUCT(--(LEN(TRIM(BL34:BT34))&gt;0))</f>
        <v>2</v>
      </c>
      <c r="CH34" s="20" t="str">
        <f>IF(CG34=2,"y","n")</f>
        <v>y</v>
      </c>
      <c r="CI34" s="20" t="str">
        <f>IF(CG34=3,"y","n")</f>
        <v>n</v>
      </c>
      <c r="CJ34" s="20" t="str">
        <f>IF(CG34=4,"y","n")</f>
        <v>n</v>
      </c>
      <c r="CK34" s="20" t="str">
        <f>IF(CG34&gt;4,"y","n")</f>
        <v>n</v>
      </c>
      <c r="CL34" s="20" t="str">
        <f>IF(S34=0,"y","n")</f>
        <v>n</v>
      </c>
      <c r="CM34" s="20" t="str">
        <f>IF(S34=2,"y","n")</f>
        <v>n</v>
      </c>
      <c r="CN34" s="20" t="str">
        <f>IF(S34=3,"y","n")</f>
        <v>y</v>
      </c>
      <c r="CO34" s="20" t="str">
        <f>IF(S34&gt;=4,"y","n")</f>
        <v>n</v>
      </c>
      <c r="CP34" s="20" t="str">
        <f>IF(AT34=0,"y","n")</f>
        <v>n</v>
      </c>
      <c r="CQ34" s="20" t="str">
        <f>IF(AT34=1,"y","n")</f>
        <v>n</v>
      </c>
      <c r="CR34" s="20" t="str">
        <f>IF(AT34=2,"y","n")</f>
        <v>n</v>
      </c>
      <c r="CS34" s="20" t="str">
        <f>IF(AT34&gt;=3,"y","n")</f>
        <v>y</v>
      </c>
      <c r="CT34" s="31" t="str">
        <f>CHAR(34)&amp;A34&amp;CHAR(34)</f>
        <v>"Solomon Islands"</v>
      </c>
      <c r="CU34" s="32" t="str">
        <f>CHAR(34)&amp;"rgn_"&amp;R34&amp;CHAR(34)</f>
        <v>"rgn_Oceania"</v>
      </c>
      <c r="CV34" s="9" t="str">
        <f>CHAR(34)&amp;D34&amp;CHAR(34)</f>
        <v>"https://i.ibb.co/C7T6z7q/Solomon-Islands-Flag.png"</v>
      </c>
      <c r="CW34" s="9" t="str">
        <f t="shared" ref="CW34:CZ49" si="122">IF(CH34="y",CHAR(34)&amp;CH$1&amp;CHAR(34)&amp;",","")</f>
        <v>"2Color",</v>
      </c>
      <c r="CX34" s="9" t="str">
        <f t="shared" si="122"/>
        <v/>
      </c>
      <c r="CY34" s="9" t="str">
        <f t="shared" si="122"/>
        <v/>
      </c>
      <c r="CZ34" s="9" t="str">
        <f t="shared" si="122"/>
        <v/>
      </c>
      <c r="DA34" s="9" t="str">
        <f>IF(Q34&gt;1,CHAR(34)&amp;"words2"&amp;CHAR(34)&amp;",","")</f>
        <v>"words2",</v>
      </c>
      <c r="DB34" s="9" t="str">
        <f>IF(Q34&gt;2,CHAR(34)&amp;"words3"&amp;CHAR(34)&amp;",","")</f>
        <v/>
      </c>
      <c r="DD34" s="9" t="str">
        <f>IF(LEN(CHAR(34)&amp;"lets"&amp;LEN(SUBSTITUTE(SUBSTITUTE(IFERROR(TRIM(SUBSTITUTE(A34,MID(A34,FIND("[",A34),FIND("]",A34)-FIND("[",A34)+1),"")),A34)," ",""),"-",""))&amp;CHAR(34)&amp;",")=9,CHAR(34)&amp;"lets"&amp;LEN(SUBSTITUTE(SUBSTITUTE(IFERROR(TRIM(SUBSTITUTE(A34,MID(A34,FIND("[",A34),FIND("]",A34)-FIND("[",A34)+1),"")),A34)," ",""),"-",""))&amp;CHAR(34)&amp;",",CHAR(34)&amp;"lets0"&amp;LEN(SUBSTITUTE(SUBSTITUTE(IFERROR(TRIM(SUBSTITUTE(A34,MID(A34,FIND("[",A34),FIND("]",A34)-FIND("[",A34)+1),"")),A34)," ",""),"-",""))&amp;CHAR(34)&amp;",")</f>
        <v>"lets14",</v>
      </c>
      <c r="DE34" s="9" t="str">
        <f>CHAR(34)&amp;"start"&amp;IFERROR(LEFT(SUBSTITUTE(A34,"["&amp;MID(A34,FIND("[",A34)+1,FIND("]",A34)-FIND("[",A34)-1)&amp;"] ",""),1),LEFT(A34,1))&amp;CHAR(34)&amp;","</f>
        <v>"startS",</v>
      </c>
      <c r="DF34" s="9" t="str">
        <f>IFERROR(IF(SEARCH("tan",A34)&gt;0,CHAR(34)&amp;"withtn"&amp;CHAR(34)&amp;",",""),"")</f>
        <v/>
      </c>
      <c r="DG34" s="9" t="str">
        <f>IFERROR(IF(SEARCH("q",A34)&gt;0,CHAR(34)&amp;"with_q"&amp;CHAR(34)&amp;",",""),"")</f>
        <v/>
      </c>
      <c r="DH34" s="9" t="str">
        <f>IFERROR(IF(SEARCH("v",A34)&gt;0,CHAR(34)&amp;"with_v"&amp;CHAR(34)&amp;",",""),"")</f>
        <v/>
      </c>
      <c r="DI34" s="9" t="str">
        <f>IFERROR(IF(SEARCH("w",A34)&gt;0,CHAR(34)&amp;"with_w"&amp;CHAR(34)&amp;",",""),"")</f>
        <v/>
      </c>
      <c r="DJ34" s="9" t="str">
        <f>IFERROR(IF(SEARCH("y",A34)&gt;0,CHAR(34)&amp;"with_y"&amp;CHAR(34)&amp;",",""),"")</f>
        <v/>
      </c>
      <c r="DK34" s="9" t="str">
        <f>IFERROR(IF(SEARCH("z",A34)&gt;0,CHAR(34)&amp;"with_z"&amp;CHAR(34)&amp;",",""),"")</f>
        <v/>
      </c>
      <c r="DL34" s="9" t="str">
        <f>IF(CG34=2, CHAR(34) &amp; _xlfn.TEXTJOIN("", TRUE, _xlfn._xlws.SORT(HP34:HX34)) &amp; CHAR(34) &amp; ",", "")</f>
        <v>"BLUWHI",</v>
      </c>
      <c r="DM34" s="9" t="str" cm="1">
        <f t="array" ref="DM34">IF(CG34=3,CHAR(34) &amp; _xlfn.TEXTJOIN("", TRUE, RIGHT(HP34:HX34, 2)) &amp; CHAR(34) &amp; ",", "")</f>
        <v/>
      </c>
      <c r="DN34" s="9" t="str">
        <f>IF(AND(ISNUMBER(SEARCH("18", O34)), ISERROR(SEARCH("1918", O34)), ISERROR(SEARCH("2018", O34))), CHAR(34) &amp; "year18" &amp; CHAR(34) &amp; ",", "")</f>
        <v/>
      </c>
      <c r="DO34" s="9" t="str">
        <f>IF(AND(ISNUMBER(SEARCH("19", O34)), ISERROR(SEARCH("1819", O34)),  ISERROR(SEARCH("1219", O34)),ISERROR(SEARCH("1119", O34)),ISERROR(SEARCH("1190", O34)),ISERROR(SEARCH("2019", O34))), CHAR(34) &amp; "year19" &amp; CHAR(34) &amp; ",", "")</f>
        <v>"year19",</v>
      </c>
      <c r="DP34" s="28" t="str">
        <f>IF(AND(ISNUMBER(SEARCH("20", O34)), ISERROR(SEARCH("1920", O34))), CHAR(34)&amp;"year00"&amp;CHAR(34)&amp;",", "")</f>
        <v/>
      </c>
      <c r="DQ34" s="28" t="str">
        <f>IF(CC34="y",CHAR(34)&amp;"soviet"&amp;CHAR(34)&amp;",","")</f>
        <v/>
      </c>
      <c r="DR34" s="28" t="str">
        <f>IF(BY34="y",CHAR(34)&amp;"dgband"&amp;CHAR(34)&amp;",","")</f>
        <v/>
      </c>
      <c r="DS34" s="28" t="str">
        <f>IF(W34="y",IF(AND(V34="n",BY34&lt;&gt;"y"),CHAR(34)&amp;"allver"&amp;CHAR(34)&amp;",",""),"")</f>
        <v/>
      </c>
      <c r="DT34" s="28" t="str">
        <f>IF(V34="y",IF(AND(W34="n",BY34&lt;&gt;"y"),CHAR(34)&amp;"allhor"&amp;CHAR(34)&amp;",",""),"")</f>
        <v/>
      </c>
      <c r="DU34" s="28" t="str">
        <f>IF(BY34="y",IF(AND(W34="n",V34="n"),CHAR(34)&amp;"alldia"&amp;CHAR(34)&amp;",",""),"")</f>
        <v/>
      </c>
      <c r="DW34" s="9" t="str">
        <f t="shared" ref="DW34:DZ49" si="123">IF(CL34="y",CHAR(34)&amp;CL$1&amp;CHAR(34)&amp;",","")</f>
        <v/>
      </c>
      <c r="DX34" s="9" t="str">
        <f t="shared" si="123"/>
        <v/>
      </c>
      <c r="DY34" s="9" t="str">
        <f t="shared" si="123"/>
        <v>"3Bands",</v>
      </c>
      <c r="DZ34" s="9" t="str">
        <f t="shared" si="123"/>
        <v/>
      </c>
      <c r="EA34" s="9" t="str">
        <f t="shared" ref="EA34:EE49" si="124">IF(T34="y",CHAR(34)&amp;T$1&amp;CHAR(34)&amp;",","")</f>
        <v>"Diagon",</v>
      </c>
      <c r="EB34" s="9" t="str">
        <f t="shared" si="124"/>
        <v/>
      </c>
      <c r="EC34" s="9" t="str">
        <f t="shared" si="124"/>
        <v/>
      </c>
      <c r="ED34" s="9" t="str">
        <f t="shared" si="124"/>
        <v/>
      </c>
      <c r="EE34" s="9" t="str">
        <f t="shared" si="124"/>
        <v/>
      </c>
      <c r="EF34" s="9" t="str">
        <f>IF(AND(Y34&lt;&gt;"n",Y34&lt;&gt;""),CHAR(34)&amp;Y$1&amp;CHAR(34)&amp;",","")</f>
        <v/>
      </c>
      <c r="EG34" s="9" t="str">
        <f t="shared" ref="EG34:EV49" si="125">IF(Z34="y",CHAR(34)&amp;Z$1&amp;CHAR(34)&amp;",","")</f>
        <v/>
      </c>
      <c r="EH34" s="9" t="str">
        <f t="shared" si="125"/>
        <v/>
      </c>
      <c r="EI34" s="9" t="str">
        <f t="shared" si="125"/>
        <v/>
      </c>
      <c r="EJ34" s="9" t="str">
        <f t="shared" si="125"/>
        <v/>
      </c>
      <c r="EK34" s="9" t="str">
        <f t="shared" si="125"/>
        <v/>
      </c>
      <c r="EL34" s="9" t="str">
        <f t="shared" si="125"/>
        <v/>
      </c>
      <c r="EM34" s="9" t="str">
        <f t="shared" si="125"/>
        <v/>
      </c>
      <c r="EN34" s="9" t="str">
        <f t="shared" si="125"/>
        <v>"Unequa",</v>
      </c>
      <c r="EO34" s="9" t="str">
        <f t="shared" si="125"/>
        <v/>
      </c>
      <c r="EP34" s="9" t="str">
        <f t="shared" si="125"/>
        <v/>
      </c>
      <c r="EQ34" s="9" t="str">
        <f t="shared" si="125"/>
        <v/>
      </c>
      <c r="ER34" s="9" t="str">
        <f t="shared" si="125"/>
        <v/>
      </c>
      <c r="ES34" s="9" t="str">
        <f t="shared" si="125"/>
        <v/>
      </c>
      <c r="ET34" s="9" t="str">
        <f t="shared" si="125"/>
        <v/>
      </c>
      <c r="EU34" s="9" t="str">
        <f t="shared" si="125"/>
        <v/>
      </c>
      <c r="EV34" s="9" t="str">
        <f t="shared" si="125"/>
        <v/>
      </c>
      <c r="EW34" s="9" t="str">
        <f t="shared" si="121"/>
        <v/>
      </c>
      <c r="EX34" s="9" t="str">
        <f t="shared" si="121"/>
        <v/>
      </c>
      <c r="EY34" s="9" t="str">
        <f t="shared" si="121"/>
        <v/>
      </c>
      <c r="EZ34" s="9" t="str">
        <f t="shared" si="121"/>
        <v/>
      </c>
      <c r="FA34" s="9" t="str">
        <f>IF(AT34&gt;0,CHAR(34)&amp;"sta"&amp;AZ34&amp;CHAR(34)&amp;",","")</f>
        <v>"staWHI",</v>
      </c>
      <c r="FB34" s="9" t="str">
        <f>IF(AND(AT34&gt;0,BA34&lt;&gt;""),CHAR(34)&amp;"sta"&amp;BA34&amp;CHAR(34)&amp;",","")</f>
        <v/>
      </c>
      <c r="FD34" s="9" t="str">
        <f>IF(BV34="n",CHAR(34)&amp;"tcWHYE"&amp;CHAR(34)&amp;",",IF(BV34="y",CHAR(34)&amp;FD$1&amp;CHAR(34)&amp;",",""))</f>
        <v/>
      </c>
      <c r="FE34" s="9" t="str">
        <f>IF(COUNTIF(BL34:BT34,"BLU")=0,CHAR(34)&amp;"NO_BLU"&amp;CHAR(34)&amp;",", "")</f>
        <v/>
      </c>
      <c r="FF34" s="9" t="str">
        <f>IF(COUNTIF(BL34:BT34,"WHI")=0,CHAR(34)&amp;"NO_WHI"&amp;CHAR(34)&amp;",", "")</f>
        <v/>
      </c>
      <c r="FG34" s="9" t="str">
        <f>IF(COUNTIF(BL34:BT34,"RED")=0,CHAR(34)&amp;"NO_RED"&amp;CHAR(34)&amp;",", "")</f>
        <v>"NO_RED",</v>
      </c>
      <c r="FH34" s="9" t="str">
        <f>IF(COUNTIF(BL34:BS34,"GRE")=0,CHAR(34)&amp;"NO_GRE"&amp;CHAR(34)&amp;",", "")</f>
        <v>"NO_GRE",</v>
      </c>
      <c r="FI34" s="9" t="str">
        <f>IF(COUNTIF(BL34:BT34,"YEL")=0,CHAR(34)&amp;"NO_YEL"&amp;CHAR(34)&amp;",", "")</f>
        <v>"NO_YEL",</v>
      </c>
      <c r="FJ34" s="9" t="str">
        <f>IF(COUNTIF(BL34:BT34,"BLA")=0,CHAR(34)&amp;"NO_BLA"&amp;CHAR(34)&amp;",", "")</f>
        <v>"NO_BLA",</v>
      </c>
      <c r="FK34" s="9" t="str">
        <f>IF(AND(FH34&lt;&gt;"",FF34&lt;&gt;""),CHAR(34)&amp;"WHGRNO"&amp;CHAR(34)&amp;",","")</f>
        <v/>
      </c>
      <c r="FL34" s="9" t="str">
        <f>IF(AND(FI34&lt;&gt;"",FF34&lt;&gt;""),CHAR(34)&amp;"WHYENO"&amp;CHAR(34)&amp;",","")</f>
        <v/>
      </c>
      <c r="FM34" s="9" t="str">
        <f>IF(AND(FJ34&lt;&gt;"",FF34&lt;&gt;""),CHAR(34)&amp;"BAWHNO"&amp;CHAR(34)&amp;",","")</f>
        <v/>
      </c>
      <c r="FN34" s="9" t="str">
        <f>IF(AND(FE34&lt;&gt;"",FF34&lt;&gt;""),CHAR(34)&amp;"BLWHNO"&amp;CHAR(34)&amp;",","")</f>
        <v/>
      </c>
      <c r="FO34" s="9" t="str">
        <f>IF(AND(FE34&lt;&gt;"",FG34&lt;&gt;""),CHAR(34)&amp;"BLRENO"&amp;CHAR(34)&amp;",","")</f>
        <v/>
      </c>
      <c r="FP34" s="9" t="str">
        <f>IF(AND(FF34&lt;&gt;"",FF34&lt;&gt;""),CHAR(34)&amp;"WHRENO"&amp;CHAR(34)&amp;",","")</f>
        <v/>
      </c>
      <c r="FQ34" s="9" t="str">
        <f>IF(LEN(BF34)=3,CHAR(34)&amp;"001"&amp;BF34&amp;CHAR(34)&amp;",","")</f>
        <v/>
      </c>
      <c r="FR34" s="9" t="str">
        <f>IF(LEN(BG34)=3,CHAR(34)&amp;"002"&amp;BG34&amp;CHAR(34)&amp;",","")</f>
        <v/>
      </c>
      <c r="FS34" s="9" t="str">
        <f>IF(LEN(BH34)=3,CHAR(34)&amp;"003"&amp;BH34&amp;CHAR(34)&amp;",","")</f>
        <v/>
      </c>
      <c r="FT34" s="9" t="str">
        <f>CHAR(34)&amp;"myr"&amp;BD34&amp;CHAR(34)&amp;","</f>
        <v>"myrBLU",</v>
      </c>
      <c r="FU34" s="9" t="str">
        <f>IF(AY34="y",CHAR(34)&amp;"island"&amp;CHAR(34)&amp;",","")</f>
        <v/>
      </c>
      <c r="FV34" s="9" t="str">
        <f>IF(BZ34="y",CHAR(34)&amp;"landlo"&amp;CHAR(34)&amp;",","")</f>
        <v/>
      </c>
      <c r="FW34" s="9" t="str">
        <f>IF(CA34="y",CHAR(34)&amp;"eunion"&amp;CHAR(34)&amp;",","")</f>
        <v/>
      </c>
      <c r="FY34" s="9" t="str">
        <f>IFERROR(IF(SEARCH("Arabic",CB34)&gt;0,CHAR(34)&amp;"arabic"&amp;CHAR(34)&amp;",",""),"")</f>
        <v/>
      </c>
      <c r="FZ34" s="9" t="str">
        <f>IFERROR(IF(SEARCH("English",CB34)&gt;0,CHAR(34)&amp;"englis"&amp;CHAR(34)&amp;",",""),"")</f>
        <v/>
      </c>
      <c r="GA34" s="9" t="str">
        <f>IFERROR(IF(SEARCH("French",CB34)&gt;0,CHAR(34)&amp;"french"&amp;CHAR(34)&amp;",",""),"")</f>
        <v/>
      </c>
      <c r="GB34" s="9" t="str">
        <f>IFERROR(IF(SEARCH("Spanish",CB34)&gt;0,CHAR(34)&amp;"spanis"&amp;CHAR(34)&amp;",",""),"")</f>
        <v/>
      </c>
      <c r="GE34" s="9" t="str">
        <f>IFERROR(IF(SEARCH("Dutch",CB34)&gt;0,CHAR(34)&amp;"dutchs"&amp;CHAR(34)&amp;",",""),"")</f>
        <v/>
      </c>
      <c r="GF34" s="9" t="str">
        <f>IFERROR(IF(SEARCH("Historical",AU34)&gt;0,CHAR(34)&amp;"histor"&amp;CHAR(34)&amp;",",""),"")</f>
        <v/>
      </c>
      <c r="GG34" s="9" t="str">
        <f>IF(BU34="y",CHAR(34)&amp;"unjack"&amp;CHAR(34)&amp;",","")</f>
        <v/>
      </c>
      <c r="GH34" s="9" t="str">
        <f>IF(CD34=1,CHAR(34)&amp;"southc"&amp;CHAR(34)&amp;",","")</f>
        <v/>
      </c>
      <c r="GI34" s="9" t="str">
        <f>IF(CE34=1,CHAR(34)&amp;"hasmap"&amp;CHAR(34)&amp;",","")</f>
        <v/>
      </c>
      <c r="GJ34" s="9" t="str">
        <f>IF(CP34="y",CHAR(34)&amp;CP$1&amp;CHAR(34)&amp;",","")</f>
        <v/>
      </c>
      <c r="GK34" s="9" t="str">
        <f>IF(GJ34="",CHAR(34)&amp;"HasSta"&amp;CHAR(34)&amp;",","")</f>
        <v>"HasSta",</v>
      </c>
      <c r="GL34" s="9" t="str">
        <f t="shared" ref="GL34:GN49" si="126">IF(CQ34="y",CHAR(34)&amp;CQ$1&amp;CHAR(34)&amp;",","")</f>
        <v/>
      </c>
      <c r="GM34" s="9" t="str">
        <f t="shared" si="126"/>
        <v/>
      </c>
      <c r="GN34" s="9" t="str">
        <f t="shared" si="126"/>
        <v>"3+Star",</v>
      </c>
      <c r="GP34" s="9" t="str">
        <f>CHAR(34)&amp;AU34&amp;CHAR(34)</f>
        <v>""</v>
      </c>
      <c r="GS34" s="9" t="str">
        <f>SUBSTITUTE("["&amp;_xlfn.CONCAT(CW34:GN34)&amp;"]",",]","]")</f>
        <v>["2Color","words2","lets14","startS","BLUWHI","year19","3Bands","Diagon","Unequa","staWHI","NO_RED","NO_GRE","NO_YEL","NO_BLA","myrBLU","HasSta","3+Star"]</v>
      </c>
      <c r="GT34" s="9" t="str">
        <f t="shared" ref="GT34:HB49" si="127">IF(BL34&lt;&gt;"",CHAR(34)&amp;"cl_"&amp;BL34&amp;CHAR(34)&amp;",","")</f>
        <v/>
      </c>
      <c r="GU34" s="9" t="str">
        <f t="shared" si="127"/>
        <v>"cl_BLU",</v>
      </c>
      <c r="GV34" s="9" t="str">
        <f t="shared" si="127"/>
        <v/>
      </c>
      <c r="GW34" s="9" t="str">
        <f t="shared" si="127"/>
        <v/>
      </c>
      <c r="GX34" s="9" t="str">
        <f t="shared" si="127"/>
        <v/>
      </c>
      <c r="GY34" s="9" t="str">
        <f t="shared" si="127"/>
        <v/>
      </c>
      <c r="GZ34" s="9" t="str">
        <f t="shared" si="127"/>
        <v/>
      </c>
      <c r="HA34" s="9" t="str">
        <f t="shared" si="127"/>
        <v/>
      </c>
      <c r="HB34" s="9" t="str">
        <f t="shared" si="127"/>
        <v>"cl_WHI",</v>
      </c>
      <c r="HC34" s="9" t="str">
        <f>SUBSTITUTE("["&amp;_xlfn.CONCAT(GT34:HB34)&amp;"]",",]","]")</f>
        <v>["cl_BLU","cl_WHI"]</v>
      </c>
      <c r="HE34" s="33"/>
      <c r="HF34" s="34" t="str">
        <f>"{couname:"&amp;CT34&amp;(IF(HK34&lt;&gt;"",",subtype:"&amp;CHAR(34)&amp;HK34&amp;CHAR(34),""))&amp;",year:"&amp;HJ34&amp;",region:"&amp;CU34&amp;",Colors:"&amp;HC34&amp;",Items:"&amp;GS34&amp;",Flag:"&amp;CV34&amp;",HDFlag:"&amp;CHAR(34)&amp;E34&amp;CHAR(34)&amp;",type:"&amp;GP34&amp;", describe: "&amp;HH34&amp;", isnew:"&amp;CHAR(34)&amp;F34&amp;CHAR(34)&amp;", links: "&amp;HL34&amp;"},"</f>
        <v>{couname:"Solomon Islands",year:"1977 ",region:"rgn_Oceania",Colors:["cl_BLU","cl_WHI"],Items:["2Color","words2","lets14","startS","BLUWHI","year19","3Bands","Diagon","Unequa","staWHI","NO_RED","NO_GRE","NO_YEL","NO_BLA","myrBLU","HasSta","3+Star"],Flag:"https://i.ibb.co/C7T6z7q/Solomon-Islands-Flag.png",HDFlag:"https://upload.wikimedia.org/wikipedia/commons/thumb/7/74/Flag_of_the_Solomon_Islands.svg/2560px-Flag_of_the_Solomon_Islands.svg.png",type:"", describe: "\nThe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 isnew:".", links: "https://en.wikipedia.org/wiki/Flag_of_Solomon_Islands"},</v>
      </c>
      <c r="HG34" s="35" t="str">
        <f>"{couname:"&amp;CT34&amp;(IF(HK34&lt;&gt;"",",subtype:"&amp;CHAR(34)&amp;HK34&amp;CHAR(34),""))&amp;",year:"&amp;HJ34&amp;",region:"&amp;CU34&amp;",Colors:"&amp;HC34&amp;",Items:"&amp;GS34&amp;",Flag:"&amp;CV34&amp;",HDFlag:"&amp;CHAR(34)&amp;E34&amp;CHAR(34)&amp;",type:"&amp;GP34&amp;", describe: "&amp;HI34&amp;", links: "&amp;HL34&amp;"},"</f>
        <v>{couname:"Solomon Islands",year:"1977 ",region:"rgn_Oceania",Colors:["cl_BLU","cl_WHI"],Items:["2Color","words2","lets14","startS","BLUWHI","year19","3Bands","Diagon","Unequa","staWHI","NO_RED","NO_GRE","NO_YEL","NO_BLA","myrBLU","HasSta","3+Star"],Flag:"https://i.ibb.co/C7T6z7q/Solomon-Islands-Flag.png",HDFlag:"https://upload.wikimedia.org/wikipedia/commons/thumb/7/74/Flag_of_the_Solomon_Islands.svg/2560px-Flag_of_the_Solomon_Islands.svg.png",type:"", describe: "\nThe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 links: "https://en.wikipedia.org/wiki/Flag_of_Solomon_Islands"},</v>
      </c>
      <c r="HH34" s="9" t="str">
        <f>IF(P34&lt;&gt;"",CHAR(34)&amp;"\n"&amp;P34&amp;CHAR(34),CHAR(34)&amp;CHAR(34))</f>
        <v>"\nThe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v>
      </c>
      <c r="HI34" s="9" t="str">
        <f>IF(J34=0,CHAR(34)&amp;CHAR(34),HH34)</f>
        <v>"\nThe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v>
      </c>
      <c r="HJ34" s="9" t="str">
        <f>CHAR(34)&amp;O34&amp;CHAR(34)</f>
        <v>"1977 "</v>
      </c>
      <c r="HL34" s="9" t="str">
        <f>CHAR(34)&amp;I34&amp;CHAR(34)</f>
        <v>"https://en.wikipedia.org/wiki/Flag_of_Solomon_Islands"</v>
      </c>
      <c r="HM34" s="34" t="str">
        <f>"{"&amp;CHAR(34)&amp;"couname"&amp;CHAR(34)&amp;":"&amp;CT34&amp;(IF(H34&lt;&gt;"",","&amp;CHAR(34)&amp;"subtype"&amp;CHAR(34)&amp;":"&amp;CHAR(34)&amp;H34&amp;CHAR(34),""))&amp;","&amp;CHAR(34)&amp;"year"&amp;CHAR(34)&amp;":"&amp;HJ34&amp;","&amp;CHAR(34)&amp;"region"&amp;CHAR(34)&amp;":"&amp;CU34&amp;","&amp;CHAR(34)&amp;"Colors"&amp;CHAR(34)&amp;":"&amp;HC34&amp;","&amp;CHAR(34)&amp;"Items"&amp;CHAR(34)&amp;":"&amp;GS34&amp;","&amp;CHAR(34)&amp;"Flag"&amp;CHAR(34)&amp;":"&amp;CV34&amp;","&amp;CHAR(34)&amp;"HDFlag"&amp;CHAR(34)&amp;":"&amp;CHAR(34)&amp;E34&amp;CHAR(34)&amp;","&amp;CHAR(34)&amp;"type"&amp;CHAR(34)&amp;":"&amp;GP34&amp;", "&amp;CHAR(34)&amp;"describe"&amp;CHAR(34)&amp;": "&amp;HH34&amp;", "&amp;CHAR(34)&amp;"isnew"&amp;CHAR(34)&amp;": "&amp;CHAR(34)&amp;F34&amp;CHAR(34)&amp;", "&amp;CHAR(34)&amp;"links"&amp;CHAR(34)&amp;": "&amp;HL34&amp;"},"</f>
        <v>{"couname":"Solomon Islands","year":"1977 ","region":"rgn_Oceania","Colors":["cl_BLU","cl_WHI"],"Items":["2Color","words2","lets14","startS","BLUWHI","year19","3Bands","Diagon","Unequa","staWHI","NO_RED","NO_GRE","NO_YEL","NO_BLA","myrBLU","HasSta","3+Star"],"Flag":"https://i.ibb.co/C7T6z7q/Solomon-Islands-Flag.png","HDFlag":"https://upload.wikimedia.org/wikipedia/commons/thumb/7/74/Flag_of_the_Solomon_Islands.svg/2560px-Flag_of_the_Solomon_Islands.svg.png","type":"", "describe": "\nThe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 "isnew": ".", "links": "https://en.wikipedia.org/wiki/Flag_of_Solomon_Islands"},</v>
      </c>
      <c r="HN34" s="36" t="str">
        <f>"{"&amp;CHAR(34)&amp;"couname"&amp;CHAR(34)&amp;":"&amp;CT34&amp;(IF(H34&lt;&gt;"",","&amp;CHAR(34)&amp;"subtype"&amp;CHAR(34)&amp;":"&amp;CHAR(34)&amp;H34&amp;CHAR(34),""))&amp;","&amp;CHAR(34)&amp;"year"&amp;CHAR(34)&amp;":"&amp;HJ34&amp;","&amp;CHAR(34)&amp;"region"&amp;CHAR(34)&amp;":"&amp;CU34&amp;","&amp;CHAR(34)&amp;"Colors"&amp;CHAR(34)&amp;":"&amp;HC34&amp;","&amp;CHAR(34)&amp;"Items"&amp;CHAR(34)&amp;":"&amp;GS34&amp;","&amp;CHAR(34)&amp;"Flag"&amp;CHAR(34)&amp;":"&amp;CV34&amp;","&amp;CHAR(34)&amp;"HDFlag"&amp;CHAR(34)&amp;":"&amp;CHAR(34)&amp;E34&amp;CHAR(34)&amp;","&amp;CHAR(34)&amp;"type"&amp;CHAR(34)&amp;":"&amp;GP34&amp;", "&amp;CHAR(34)&amp;"describe"&amp;CHAR(34)&amp;": "&amp;HI34&amp;", "&amp;CHAR(34)&amp;"isnew"&amp;CHAR(34)&amp;": "&amp;CHAR(34)&amp;F34&amp;CHAR(34)&amp;", "&amp;CHAR(34)&amp;"links"&amp;CHAR(34)&amp;": "&amp;HL34&amp;"},"</f>
        <v>{"couname":"Solomon Islands","year":"1977 ","region":"rgn_Oceania","Colors":["cl_BLU","cl_WHI"],"Items":["2Color","words2","lets14","startS","BLUWHI","year19","3Bands","Diagon","Unequa","staWHI","NO_RED","NO_GRE","NO_YEL","NO_BLA","myrBLU","HasSta","3+Star"],"Flag":"https://i.ibb.co/C7T6z7q/Solomon-Islands-Flag.png","HDFlag":"https://upload.wikimedia.org/wikipedia/commons/thumb/7/74/Flag_of_the_Solomon_Islands.svg/2560px-Flag_of_the_Solomon_Islands.svg.png","type":"", "describe": "\nThe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 "isnew": ".", "links": "https://en.wikipedia.org/wiki/Flag_of_Solomon_Islands"},</v>
      </c>
      <c r="HO34" s="37">
        <v>45596</v>
      </c>
      <c r="HP34" s="9" t="str" cm="1">
        <f t="array" ref="HP34">IF(_xlfn.TEXTJOIN(", ", TRUE, IF(ISNUMBER(SEARCH("BLA", BL34:BT34)), COLUMN(BL34:BT34) - COLUMN(BL34) + 1, ""))&lt;&gt;"","BLA","")</f>
        <v/>
      </c>
      <c r="HQ34" s="9" t="str" cm="1">
        <f t="array" ref="HQ34">IF(_xlfn.TEXTJOIN(", ", TRUE, IF(ISNUMBER(SEARCH("BLU", BL34:BT34)), COLUMN(BL34:BT34) - COLUMN(BL34) + 1, ""))&lt;&gt;"","BLU","")</f>
        <v>BLU</v>
      </c>
      <c r="HR34" s="9" t="str" cm="1">
        <f t="array" ref="HR34">IF(_xlfn.TEXTJOIN(", ", TRUE, IF(ISNUMBER(SEARCH("GRE", BL34:BT34)), COLUMN(BL34:BT34) - COLUMN(BL34) + 1, ""))&lt;&gt;"","GRE","")</f>
        <v/>
      </c>
      <c r="HS34" s="9" t="str" cm="1">
        <f t="array" ref="HS34">IF(_xlfn.TEXTJOIN(", ", TRUE, IF(ISNUMBER(SEARCH("RED", BL34:BT34)), COLUMN(BL34:BT34) - COLUMN(BL34) + 1, ""))&lt;&gt;"","RED","")</f>
        <v/>
      </c>
      <c r="HT34" s="9" t="str" cm="1">
        <f t="array" ref="HT34">IF(_xlfn.TEXTJOIN(", ", TRUE, IF(ISNUMBER(SEARCH("YEL", BL34:BT34)), COLUMN(BL34:BT34) - COLUMN(BL34) + 1, ""))&lt;&gt;"","YEL","")</f>
        <v/>
      </c>
      <c r="HU34" s="9" t="str" cm="1">
        <f t="array" ref="HU34">IF(_xlfn.TEXTJOIN(", ", TRUE, IF(ISNUMBER(SEARCH("ORA", BL34:BT34)), COLUMN(BL34:BT34) - COLUMN(BL34) + 1, ""))&lt;&gt;"","ORA","")</f>
        <v/>
      </c>
      <c r="HV34" s="9" t="str" cm="1">
        <f t="array" ref="HV34">IF(_xlfn.TEXTJOIN(", ", TRUE, IF(ISNUMBER(SEARCH("BRO", BL34:BT34)), COLUMN(BL34:BT34) - COLUMN(BL34) + 1, ""))&lt;&gt;"","BRO","")</f>
        <v/>
      </c>
      <c r="HW34" s="9" t="str" cm="1">
        <f t="array" ref="HW34">IF(_xlfn.TEXTJOIN(", ", TRUE, IF(ISNUMBER(SEARCH("PUR", BL34:BT34)), COLUMN(BL34:BT34) - COLUMN(BL34) + 1, ""))&lt;&gt;"","PUR","")</f>
        <v/>
      </c>
      <c r="HX34" s="9" t="str" cm="1">
        <f t="array" ref="HX34">IF(_xlfn.TEXTJOIN(", ", TRUE, IF(ISNUMBER(SEARCH("WHI", BL34:BT34)), COLUMN(BL34:BT34) - COLUMN(BL34) + 1, ""))&lt;&gt;"","WHI","")</f>
        <v>WHI</v>
      </c>
      <c r="HY34" s="38"/>
      <c r="HZ34" s="38"/>
      <c r="IA34" s="28"/>
      <c r="IB34" s="28"/>
      <c r="IC34" s="39"/>
      <c r="ID34" s="39"/>
      <c r="IE34" s="39"/>
      <c r="IF34" s="39"/>
      <c r="IG34" s="39"/>
      <c r="IH34" s="39"/>
      <c r="II34" s="39"/>
      <c r="IJ34" s="39"/>
      <c r="IK34" s="39"/>
      <c r="IM34" s="6">
        <f>COUNTIF(IC34:IK34,"&gt;0")-CG34</f>
        <v>-2</v>
      </c>
      <c r="IN34" s="40" t="str">
        <f>"http://mkweb.bcgsc.ca/color-summarizer/?url="&amp;D34&amp;"&amp;precision=low&amp;num_clusters="&amp;CG34&amp;"&amp;text=1"</f>
        <v>http://mkweb.bcgsc.ca/color-summarizer/?url=https://i.ibb.co/C7T6z7q/Solomon-Islands-Flag.png&amp;precision=low&amp;num_clusters=2&amp;text=1</v>
      </c>
      <c r="IO34" s="9" t="str">
        <f>IF(HP34&lt;&gt;"",CHAR(34)&amp;"black"&amp;CHAR(34),"")</f>
        <v/>
      </c>
      <c r="IP34" s="9" t="str">
        <f>IF(HQ34&lt;&gt;"",CHAR(34)&amp;"blue"&amp;CHAR(34),"")</f>
        <v>"blue"</v>
      </c>
      <c r="IQ34" s="9" t="str">
        <f>IF(HR34&lt;&gt;"",CHAR(34)&amp;"green"&amp;CHAR(34),"")</f>
        <v/>
      </c>
      <c r="IR34" s="9" t="str">
        <f>IF(HS34&lt;&gt;"",CHAR(34)&amp;"red"&amp;CHAR(34),"")</f>
        <v/>
      </c>
      <c r="IS34" s="9" t="str">
        <f>IF(HT34&lt;&gt;"",CHAR(34)&amp;"yellow"&amp;CHAR(34),"")</f>
        <v/>
      </c>
      <c r="IT34" s="9" t="str">
        <f>IF(HU34&lt;&gt;"",CHAR(34)&amp;"orange"&amp;CHAR(34),"")</f>
        <v/>
      </c>
      <c r="IU34" s="9" t="str">
        <f>IF(HV34&lt;&gt;"",CHAR(34)&amp;"brown"&amp;CHAR(34),"")</f>
        <v/>
      </c>
      <c r="IV34" s="9" t="str">
        <f>IF(HW34&lt;&gt;"",CHAR(34)&amp;"purple"&amp;CHAR(34),"")</f>
        <v/>
      </c>
      <c r="IW34" s="9" t="str">
        <f>IF(HX34&lt;&gt;"",CHAR(34)&amp;"white"&amp;CHAR(34),"")</f>
        <v>"white"</v>
      </c>
      <c r="IX34" s="9" t="str">
        <f>"{"&amp;CHAR(34)&amp;"url"&amp;CHAR(34)&amp;":"&amp;CHAR(34)&amp;IN34&amp;CHAR(34)&amp;","&amp;CHAR(34)&amp;"name"&amp;CHAR(34)&amp;":"&amp;CHAR(34)&amp;A34&amp;CHAR(34)&amp;"},"</f>
        <v>{"url":"http://mkweb.bcgsc.ca/color-summarizer/?url=https://i.ibb.co/C7T6z7q/Solomon-Islands-Flag.png&amp;precision=low&amp;num_clusters=2&amp;text=1","name":"Solomon Islands"},</v>
      </c>
      <c r="IY34" s="9">
        <v>1289</v>
      </c>
    </row>
    <row r="35" spans="1:259" s="9" customFormat="1" ht="38.4" customHeight="1" thickBot="1" x14ac:dyDescent="0.35">
      <c r="A35" s="78" t="s">
        <v>1365</v>
      </c>
      <c r="B35" s="1" t="e" vm="34">
        <v>#VALUE!</v>
      </c>
      <c r="C35" s="2">
        <v>1</v>
      </c>
      <c r="D35" s="3" t="s">
        <v>1366</v>
      </c>
      <c r="E35" s="4" t="s">
        <v>1367</v>
      </c>
      <c r="F35" s="5" t="s">
        <v>0</v>
      </c>
      <c r="G35" s="6">
        <f>COUNTIF($A$1:$A$8282,A35)</f>
        <v>1</v>
      </c>
      <c r="H35" s="7"/>
      <c r="I35" s="8" t="s">
        <v>1368</v>
      </c>
      <c r="J35" s="9" t="str">
        <f>""</f>
        <v/>
      </c>
      <c r="K35" s="10">
        <v>623326</v>
      </c>
      <c r="L35" s="11">
        <v>279000</v>
      </c>
      <c r="M35" s="11" t="s">
        <v>1369</v>
      </c>
      <c r="N35" s="12" t="s">
        <v>1</v>
      </c>
      <c r="O35" s="13" t="s">
        <v>550</v>
      </c>
      <c r="P35" s="14" t="s">
        <v>1370</v>
      </c>
      <c r="Q35" s="15">
        <v>1</v>
      </c>
      <c r="R35" s="16" t="s">
        <v>1</v>
      </c>
      <c r="S35" s="17">
        <v>5</v>
      </c>
      <c r="T35" s="18" t="s">
        <v>2</v>
      </c>
      <c r="U35" s="19" t="s">
        <v>2</v>
      </c>
      <c r="V35" s="19" t="s">
        <v>3</v>
      </c>
      <c r="W35" s="19" t="s">
        <v>2</v>
      </c>
      <c r="X35" s="19" t="s">
        <v>2</v>
      </c>
      <c r="Y35" s="19" t="s">
        <v>2</v>
      </c>
      <c r="Z35" s="19" t="s">
        <v>2</v>
      </c>
      <c r="AA35" s="19" t="s">
        <v>2</v>
      </c>
      <c r="AB35" s="19" t="s">
        <v>2</v>
      </c>
      <c r="AC35" s="19" t="s">
        <v>2</v>
      </c>
      <c r="AD35" s="19" t="s">
        <v>2</v>
      </c>
      <c r="AE35" s="19" t="s">
        <v>2</v>
      </c>
      <c r="AF35" s="20" t="s">
        <v>2</v>
      </c>
      <c r="AG35" s="20" t="s">
        <v>3</v>
      </c>
      <c r="AH35" s="20" t="s">
        <v>3</v>
      </c>
      <c r="AI35" s="20" t="s">
        <v>2</v>
      </c>
      <c r="AJ35" s="20" t="s">
        <v>2</v>
      </c>
      <c r="AK35" s="20" t="s">
        <v>2</v>
      </c>
      <c r="AL35" s="20" t="s">
        <v>2</v>
      </c>
      <c r="AM35" s="20" t="s">
        <v>2</v>
      </c>
      <c r="AN35" s="20" t="s">
        <v>2</v>
      </c>
      <c r="AO35" s="20" t="s">
        <v>2</v>
      </c>
      <c r="AP35" s="20" t="s">
        <v>2</v>
      </c>
      <c r="AQ35" s="20" t="s">
        <v>2</v>
      </c>
      <c r="AR35" s="20" t="s">
        <v>2</v>
      </c>
      <c r="AS35" s="20" t="s">
        <v>2</v>
      </c>
      <c r="AT35" s="21">
        <v>1</v>
      </c>
      <c r="AU35" s="20"/>
      <c r="AV35" s="20" t="str">
        <f>IF(LEFT(A35,1)="[",LEFT(A35,5)&amp;AU35&amp;A35,"")</f>
        <v/>
      </c>
      <c r="AW35" s="20" t="str">
        <f>C35&amp;A35</f>
        <v>1Suriname</v>
      </c>
      <c r="AX35" s="22"/>
      <c r="AY35" s="22"/>
      <c r="AZ35" s="23" t="s">
        <v>8</v>
      </c>
      <c r="BA35" s="23" t="s">
        <v>8</v>
      </c>
      <c r="BB35" s="23"/>
      <c r="BC35" s="24"/>
      <c r="BD35" s="25" t="s">
        <v>9</v>
      </c>
      <c r="BE35" s="8"/>
      <c r="BF35" s="25" t="s">
        <v>5</v>
      </c>
      <c r="BG35" s="25" t="s">
        <v>8</v>
      </c>
      <c r="BH35" s="25" t="s">
        <v>9</v>
      </c>
      <c r="BI35" s="25"/>
      <c r="BJ35" s="25"/>
      <c r="BK35" s="8"/>
      <c r="BL35" s="25" t="s">
        <v>8</v>
      </c>
      <c r="BM35" s="25" t="s">
        <v>8</v>
      </c>
      <c r="BN35" s="25" t="s">
        <v>8</v>
      </c>
      <c r="BO35" s="25" t="s">
        <v>9</v>
      </c>
      <c r="BP35" s="25" t="s">
        <v>8</v>
      </c>
      <c r="BQ35" s="25" t="s">
        <v>8</v>
      </c>
      <c r="BR35" s="25" t="s">
        <v>8</v>
      </c>
      <c r="BS35" s="25" t="s">
        <v>8</v>
      </c>
      <c r="BT35" s="25" t="s">
        <v>5</v>
      </c>
      <c r="BU35" s="26" t="s">
        <v>2</v>
      </c>
      <c r="BV35" s="27"/>
      <c r="BW35" s="27">
        <v>0</v>
      </c>
      <c r="BX35" s="8"/>
      <c r="CB35" s="28"/>
      <c r="CC35" s="28"/>
      <c r="CD35" s="29">
        <v>0</v>
      </c>
      <c r="CE35" s="29">
        <v>0</v>
      </c>
      <c r="CF35" s="29" t="e">
        <v>#REF!</v>
      </c>
      <c r="CG35" s="30" cm="1">
        <f t="array" ref="CG35">SUMPRODUCT(--(LEN(TRIM(BL35:BT35))&gt;0))</f>
        <v>2</v>
      </c>
      <c r="CH35" s="20" t="str">
        <f>IF(CG35=2,"y","n")</f>
        <v>y</v>
      </c>
      <c r="CI35" s="20" t="str">
        <f>IF(CG35=3,"y","n")</f>
        <v>n</v>
      </c>
      <c r="CJ35" s="20" t="str">
        <f>IF(CG35=4,"y","n")</f>
        <v>n</v>
      </c>
      <c r="CK35" s="20" t="str">
        <f>IF(CG35&gt;4,"y","n")</f>
        <v>n</v>
      </c>
      <c r="CL35" s="20" t="str">
        <f>IF(S35=0,"y","n")</f>
        <v>n</v>
      </c>
      <c r="CM35" s="20" t="str">
        <f>IF(S35=2,"y","n")</f>
        <v>n</v>
      </c>
      <c r="CN35" s="20" t="str">
        <f>IF(S35=3,"y","n")</f>
        <v>n</v>
      </c>
      <c r="CO35" s="20" t="str">
        <f>IF(S35&gt;=4,"y","n")</f>
        <v>y</v>
      </c>
      <c r="CP35" s="20" t="str">
        <f>IF(AT35=0,"y","n")</f>
        <v>n</v>
      </c>
      <c r="CQ35" s="20" t="str">
        <f>IF(AT35=1,"y","n")</f>
        <v>y</v>
      </c>
      <c r="CR35" s="20" t="str">
        <f>IF(AT35=2,"y","n")</f>
        <v>n</v>
      </c>
      <c r="CS35" s="20" t="str">
        <f>IF(AT35&gt;=3,"y","n")</f>
        <v>n</v>
      </c>
      <c r="CT35" s="31" t="str">
        <f>CHAR(34)&amp;A35&amp;CHAR(34)</f>
        <v>"Suriname"</v>
      </c>
      <c r="CU35" s="32" t="str">
        <f>CHAR(34)&amp;"rgn_"&amp;R35&amp;CHAR(34)</f>
        <v>"rgn_South America"</v>
      </c>
      <c r="CV35" s="9" t="str">
        <f>CHAR(34)&amp;D35&amp;CHAR(34)</f>
        <v>"https://i.ibb.co/5Ks9qPr/Suriname-Flag.png"</v>
      </c>
      <c r="CW35" s="9" t="str">
        <f t="shared" si="122"/>
        <v>"2Color",</v>
      </c>
      <c r="CX35" s="9" t="str">
        <f t="shared" si="122"/>
        <v/>
      </c>
      <c r="CY35" s="9" t="str">
        <f t="shared" si="122"/>
        <v/>
      </c>
      <c r="CZ35" s="9" t="str">
        <f t="shared" si="122"/>
        <v/>
      </c>
      <c r="DA35" s="9" t="str">
        <f>IF(Q35&gt;1,CHAR(34)&amp;"words2"&amp;CHAR(34)&amp;",","")</f>
        <v/>
      </c>
      <c r="DB35" s="9" t="str">
        <f>IF(Q35&gt;2,CHAR(34)&amp;"words3"&amp;CHAR(34)&amp;",","")</f>
        <v/>
      </c>
      <c r="DD35" s="9" t="str">
        <f>IF(LEN(CHAR(34)&amp;"lets"&amp;LEN(SUBSTITUTE(SUBSTITUTE(IFERROR(TRIM(SUBSTITUTE(A35,MID(A35,FIND("[",A35),FIND("]",A35)-FIND("[",A35)+1),"")),A35)," ",""),"-",""))&amp;CHAR(34)&amp;",")=9,CHAR(34)&amp;"lets"&amp;LEN(SUBSTITUTE(SUBSTITUTE(IFERROR(TRIM(SUBSTITUTE(A35,MID(A35,FIND("[",A35),FIND("]",A35)-FIND("[",A35)+1),"")),A35)," ",""),"-",""))&amp;CHAR(34)&amp;",",CHAR(34)&amp;"lets0"&amp;LEN(SUBSTITUTE(SUBSTITUTE(IFERROR(TRIM(SUBSTITUTE(A35,MID(A35,FIND("[",A35),FIND("]",A35)-FIND("[",A35)+1),"")),A35)," ",""),"-",""))&amp;CHAR(34)&amp;",")</f>
        <v>"lets08",</v>
      </c>
      <c r="DE35" s="9" t="str">
        <f>CHAR(34)&amp;"start"&amp;IFERROR(LEFT(SUBSTITUTE(A35,"["&amp;MID(A35,FIND("[",A35)+1,FIND("]",A35)-FIND("[",A35)-1)&amp;"] ",""),1),LEFT(A35,1))&amp;CHAR(34)&amp;","</f>
        <v>"startS",</v>
      </c>
      <c r="DF35" s="9" t="str">
        <f>IFERROR(IF(SEARCH("tan",A35)&gt;0,CHAR(34)&amp;"withtn"&amp;CHAR(34)&amp;",",""),"")</f>
        <v/>
      </c>
      <c r="DG35" s="9" t="str">
        <f>IFERROR(IF(SEARCH("q",A35)&gt;0,CHAR(34)&amp;"with_q"&amp;CHAR(34)&amp;",",""),"")</f>
        <v/>
      </c>
      <c r="DH35" s="9" t="str">
        <f>IFERROR(IF(SEARCH("v",A35)&gt;0,CHAR(34)&amp;"with_v"&amp;CHAR(34)&amp;",",""),"")</f>
        <v/>
      </c>
      <c r="DI35" s="9" t="str">
        <f>IFERROR(IF(SEARCH("w",A35)&gt;0,CHAR(34)&amp;"with_w"&amp;CHAR(34)&amp;",",""),"")</f>
        <v/>
      </c>
      <c r="DJ35" s="9" t="str">
        <f>IFERROR(IF(SEARCH("y",A35)&gt;0,CHAR(34)&amp;"with_y"&amp;CHAR(34)&amp;",",""),"")</f>
        <v/>
      </c>
      <c r="DK35" s="9" t="str">
        <f>IFERROR(IF(SEARCH("z",A35)&gt;0,CHAR(34)&amp;"with_z"&amp;CHAR(34)&amp;",",""),"")</f>
        <v/>
      </c>
      <c r="DL35" s="9" t="str">
        <f>IF(CG35=2, CHAR(34) &amp; _xlfn.TEXTJOIN("", TRUE, _xlfn._xlws.SORT(HP35:HX35)) &amp; CHAR(34) &amp; ",", "")</f>
        <v>"REDWHI",</v>
      </c>
      <c r="DM35" s="9" t="str" cm="1">
        <f t="array" ref="DM35">IF(CG35=3,CHAR(34) &amp; _xlfn.TEXTJOIN("", TRUE, RIGHT(HP35:HX35, 2)) &amp; CHAR(34) &amp; ",", "")</f>
        <v/>
      </c>
      <c r="DN35" s="9" t="str">
        <f>IF(AND(ISNUMBER(SEARCH("18", O35)), ISERROR(SEARCH("1918", O35)), ISERROR(SEARCH("2018", O35))), CHAR(34) &amp; "year18" &amp; CHAR(34) &amp; ",", "")</f>
        <v/>
      </c>
      <c r="DO35" s="9" t="str">
        <f>IF(AND(ISNUMBER(SEARCH("19", O35)), ISERROR(SEARCH("1819", O35)),  ISERROR(SEARCH("1219", O35)),ISERROR(SEARCH("1119", O35)),ISERROR(SEARCH("1190", O35)),ISERROR(SEARCH("2019", O35))), CHAR(34) &amp; "year19" &amp; CHAR(34) &amp; ",", "")</f>
        <v>"year19",</v>
      </c>
      <c r="DP35" s="28" t="str">
        <f>IF(AND(ISNUMBER(SEARCH("20", O35)), ISERROR(SEARCH("1920", O35))), CHAR(34)&amp;"year00"&amp;CHAR(34)&amp;",", "")</f>
        <v/>
      </c>
      <c r="DQ35" s="28" t="str">
        <f>IF(CC35="y",CHAR(34)&amp;"soviet"&amp;CHAR(34)&amp;",","")</f>
        <v/>
      </c>
      <c r="DR35" s="28" t="str">
        <f>IF(BY35="y",CHAR(34)&amp;"dgband"&amp;CHAR(34)&amp;",","")</f>
        <v/>
      </c>
      <c r="DS35" s="28" t="str">
        <f>IF(W35="y",IF(AND(V35="n",BY35&lt;&gt;"y"),CHAR(34)&amp;"allver"&amp;CHAR(34)&amp;",",""),"")</f>
        <v/>
      </c>
      <c r="DT35" s="28" t="str">
        <f>IF(V35="y",IF(AND(W35="n",BY35&lt;&gt;"y"),CHAR(34)&amp;"allhor"&amp;CHAR(34)&amp;",",""),"")</f>
        <v>"allhor",</v>
      </c>
      <c r="DU35" s="28" t="str">
        <f>IF(BY35="y",IF(AND(W35="n",V35="n"),CHAR(34)&amp;"alldia"&amp;CHAR(34)&amp;",",""),"")</f>
        <v/>
      </c>
      <c r="DW35" s="9" t="str">
        <f t="shared" si="123"/>
        <v/>
      </c>
      <c r="DX35" s="9" t="str">
        <f t="shared" si="123"/>
        <v/>
      </c>
      <c r="DY35" s="9" t="str">
        <f t="shared" si="123"/>
        <v/>
      </c>
      <c r="DZ35" s="9" t="str">
        <f t="shared" si="123"/>
        <v>"4+Band",</v>
      </c>
      <c r="EA35" s="9" t="str">
        <f t="shared" si="124"/>
        <v/>
      </c>
      <c r="EB35" s="9" t="str">
        <f t="shared" si="124"/>
        <v/>
      </c>
      <c r="EC35" s="9" t="str">
        <f t="shared" si="124"/>
        <v>"Horizo",</v>
      </c>
      <c r="ED35" s="9" t="str">
        <f t="shared" si="124"/>
        <v/>
      </c>
      <c r="EE35" s="9" t="str">
        <f t="shared" si="124"/>
        <v/>
      </c>
      <c r="EF35" s="9" t="str">
        <f>IF(AND(Y35&lt;&gt;"n",Y35&lt;&gt;""),CHAR(34)&amp;Y$1&amp;CHAR(34)&amp;",","")</f>
        <v/>
      </c>
      <c r="EG35" s="9" t="str">
        <f t="shared" si="125"/>
        <v/>
      </c>
      <c r="EH35" s="9" t="str">
        <f t="shared" si="125"/>
        <v/>
      </c>
      <c r="EI35" s="9" t="str">
        <f t="shared" si="125"/>
        <v/>
      </c>
      <c r="EJ35" s="9" t="str">
        <f t="shared" si="125"/>
        <v/>
      </c>
      <c r="EK35" s="9" t="str">
        <f t="shared" si="125"/>
        <v/>
      </c>
      <c r="EL35" s="9" t="str">
        <f t="shared" si="125"/>
        <v/>
      </c>
      <c r="EM35" s="9" t="str">
        <f t="shared" si="125"/>
        <v/>
      </c>
      <c r="EN35" s="9" t="str">
        <f t="shared" si="125"/>
        <v>"Unequa",</v>
      </c>
      <c r="EO35" s="9" t="str">
        <f t="shared" si="125"/>
        <v>"Center",</v>
      </c>
      <c r="EP35" s="9" t="str">
        <f t="shared" si="125"/>
        <v/>
      </c>
      <c r="EQ35" s="9" t="str">
        <f t="shared" si="125"/>
        <v/>
      </c>
      <c r="ER35" s="9" t="str">
        <f t="shared" si="125"/>
        <v/>
      </c>
      <c r="ES35" s="9" t="str">
        <f t="shared" si="125"/>
        <v/>
      </c>
      <c r="ET35" s="9" t="str">
        <f t="shared" si="125"/>
        <v/>
      </c>
      <c r="EU35" s="9" t="str">
        <f t="shared" si="125"/>
        <v/>
      </c>
      <c r="EV35" s="9" t="str">
        <f t="shared" si="125"/>
        <v/>
      </c>
      <c r="EW35" s="9" t="str">
        <f t="shared" si="121"/>
        <v/>
      </c>
      <c r="EX35" s="9" t="str">
        <f t="shared" si="121"/>
        <v/>
      </c>
      <c r="EY35" s="9" t="str">
        <f t="shared" si="121"/>
        <v/>
      </c>
      <c r="EZ35" s="9" t="str">
        <f t="shared" si="121"/>
        <v/>
      </c>
      <c r="FA35" s="9" t="str">
        <f>IF(AT35&gt;0,CHAR(34)&amp;"sta"&amp;AZ35&amp;CHAR(34)&amp;",","")</f>
        <v>"sta",</v>
      </c>
      <c r="FB35" s="9" t="str">
        <f>IF(AND(AT35&gt;0,BA35&lt;&gt;""),CHAR(34)&amp;"sta"&amp;BA35&amp;CHAR(34)&amp;",","")</f>
        <v/>
      </c>
      <c r="FD35" s="9" t="str">
        <f>IF(BV35="n",CHAR(34)&amp;"tcWHYE"&amp;CHAR(34)&amp;",",IF(BV35="y",CHAR(34)&amp;FD$1&amp;CHAR(34)&amp;",",""))</f>
        <v/>
      </c>
      <c r="FE35" s="9" t="str">
        <f>IF(COUNTIF(BL35:BT35,"BLU")=0,CHAR(34)&amp;"NO_BLU"&amp;CHAR(34)&amp;",", "")</f>
        <v>"NO_BLU",</v>
      </c>
      <c r="FF35" s="9" t="str">
        <f>IF(COUNTIF(BL35:BT35,"WHI")=0,CHAR(34)&amp;"NO_WHI"&amp;CHAR(34)&amp;",", "")</f>
        <v/>
      </c>
      <c r="FG35" s="9" t="str">
        <f>IF(COUNTIF(BL35:BT35,"RED")=0,CHAR(34)&amp;"NO_RED"&amp;CHAR(34)&amp;",", "")</f>
        <v/>
      </c>
      <c r="FH35" s="9" t="str">
        <f>IF(COUNTIF(BL35:BS35,"GRE")=0,CHAR(34)&amp;"NO_GRE"&amp;CHAR(34)&amp;",", "")</f>
        <v>"NO_GRE",</v>
      </c>
      <c r="FI35" s="9" t="str">
        <f>IF(COUNTIF(BL35:BT35,"YEL")=0,CHAR(34)&amp;"NO_YEL"&amp;CHAR(34)&amp;",", "")</f>
        <v>"NO_YEL",</v>
      </c>
      <c r="FJ35" s="9" t="str">
        <f>IF(COUNTIF(BL35:BT35,"BLA")=0,CHAR(34)&amp;"NO_BLA"&amp;CHAR(34)&amp;",", "")</f>
        <v>"NO_BLA",</v>
      </c>
      <c r="FK35" s="9" t="str">
        <f>IF(AND(FH35&lt;&gt;"",FF35&lt;&gt;""),CHAR(34)&amp;"WHGRNO"&amp;CHAR(34)&amp;",","")</f>
        <v/>
      </c>
      <c r="FL35" s="9" t="str">
        <f>IF(AND(FI35&lt;&gt;"",FF35&lt;&gt;""),CHAR(34)&amp;"WHYENO"&amp;CHAR(34)&amp;",","")</f>
        <v/>
      </c>
      <c r="FM35" s="9" t="str">
        <f>IF(AND(FJ35&lt;&gt;"",FF35&lt;&gt;""),CHAR(34)&amp;"BAWHNO"&amp;CHAR(34)&amp;",","")</f>
        <v/>
      </c>
      <c r="FN35" s="9" t="str">
        <f>IF(AND(FE35&lt;&gt;"",FF35&lt;&gt;""),CHAR(34)&amp;"BLWHNO"&amp;CHAR(34)&amp;",","")</f>
        <v/>
      </c>
      <c r="FO35" s="9" t="str">
        <f>IF(AND(FE35&lt;&gt;"",FG35&lt;&gt;""),CHAR(34)&amp;"BLRENO"&amp;CHAR(34)&amp;",","")</f>
        <v/>
      </c>
      <c r="FP35" s="9" t="str">
        <f>IF(AND(FF35&lt;&gt;"",FF35&lt;&gt;""),CHAR(34)&amp;"WHRENO"&amp;CHAR(34)&amp;",","")</f>
        <v/>
      </c>
      <c r="FQ35" s="9" t="str">
        <f>IF(LEN(BF35)=3,CHAR(34)&amp;"001"&amp;BF35&amp;CHAR(34)&amp;",","")</f>
        <v>"001WHI",</v>
      </c>
      <c r="FR35" s="9" t="str">
        <f>IF(LEN(BG35)=3,CHAR(34)&amp;"002"&amp;BG35&amp;CHAR(34)&amp;",","")</f>
        <v/>
      </c>
      <c r="FS35" s="9" t="str">
        <f>IF(LEN(BH35)=3,CHAR(34)&amp;"003"&amp;BH35&amp;CHAR(34)&amp;",","")</f>
        <v>"003RED",</v>
      </c>
      <c r="FT35" s="9" t="str">
        <f>CHAR(34)&amp;"myr"&amp;BD35&amp;CHAR(34)&amp;","</f>
        <v>"myrRED",</v>
      </c>
      <c r="FU35" s="9" t="str">
        <f>IF(AY35="y",CHAR(34)&amp;"island"&amp;CHAR(34)&amp;",","")</f>
        <v/>
      </c>
      <c r="FV35" s="9" t="str">
        <f>IF(BZ35="y",CHAR(34)&amp;"landlo"&amp;CHAR(34)&amp;",","")</f>
        <v/>
      </c>
      <c r="FW35" s="9" t="str">
        <f>IF(CA35="y",CHAR(34)&amp;"eunion"&amp;CHAR(34)&amp;",","")</f>
        <v/>
      </c>
      <c r="FY35" s="9" t="str">
        <f>IFERROR(IF(SEARCH("Arabic",CB35)&gt;0,CHAR(34)&amp;"arabic"&amp;CHAR(34)&amp;",",""),"")</f>
        <v/>
      </c>
      <c r="FZ35" s="9" t="str">
        <f>IFERROR(IF(SEARCH("English",CB35)&gt;0,CHAR(34)&amp;"englis"&amp;CHAR(34)&amp;",",""),"")</f>
        <v/>
      </c>
      <c r="GA35" s="9" t="str">
        <f>IFERROR(IF(SEARCH("French",CB35)&gt;0,CHAR(34)&amp;"french"&amp;CHAR(34)&amp;",",""),"")</f>
        <v/>
      </c>
      <c r="GB35" s="9" t="str">
        <f>IFERROR(IF(SEARCH("Spanish",CB35)&gt;0,CHAR(34)&amp;"spanis"&amp;CHAR(34)&amp;",",""),"")</f>
        <v/>
      </c>
      <c r="GE35" s="9" t="str">
        <f>IFERROR(IF(SEARCH("Dutch",CB35)&gt;0,CHAR(34)&amp;"dutchs"&amp;CHAR(34)&amp;",",""),"")</f>
        <v/>
      </c>
      <c r="GF35" s="9" t="str">
        <f>IFERROR(IF(SEARCH("Historical",AU35)&gt;0,CHAR(34)&amp;"histor"&amp;CHAR(34)&amp;",",""),"")</f>
        <v/>
      </c>
      <c r="GG35" s="9" t="str">
        <f>IF(BU35="y",CHAR(34)&amp;"unjack"&amp;CHAR(34)&amp;",","")</f>
        <v/>
      </c>
      <c r="GH35" s="9" t="str">
        <f>IF(CD35=1,CHAR(34)&amp;"southc"&amp;CHAR(34)&amp;",","")</f>
        <v/>
      </c>
      <c r="GI35" s="9" t="str">
        <f>IF(CE35=1,CHAR(34)&amp;"hasmap"&amp;CHAR(34)&amp;",","")</f>
        <v/>
      </c>
      <c r="GJ35" s="9" t="str">
        <f>IF(CP35="y",CHAR(34)&amp;CP$1&amp;CHAR(34)&amp;",","")</f>
        <v/>
      </c>
      <c r="GK35" s="9" t="str">
        <f>IF(GJ35="",CHAR(34)&amp;"HasSta"&amp;CHAR(34)&amp;",","")</f>
        <v>"HasSta",</v>
      </c>
      <c r="GL35" s="9" t="str">
        <f t="shared" si="126"/>
        <v>"1Stars",</v>
      </c>
      <c r="GM35" s="9" t="str">
        <f t="shared" si="126"/>
        <v/>
      </c>
      <c r="GN35" s="9" t="str">
        <f t="shared" si="126"/>
        <v/>
      </c>
      <c r="GP35" s="9" t="str">
        <f>CHAR(34)&amp;AU35&amp;CHAR(34)</f>
        <v>""</v>
      </c>
      <c r="GS35" s="9" t="str">
        <f>SUBSTITUTE("["&amp;_xlfn.CONCAT(CW35:GN35)&amp;"]",",]","]")</f>
        <v>["2Color","lets08","startS","REDWHI","year19","allhor","4+Band","Horizo","Unequa","Center","sta","NO_BLU","NO_GRE","NO_YEL","NO_BLA","001WHI","003RED","myrRED","HasSta","1Stars"]</v>
      </c>
      <c r="GT35" s="9" t="str">
        <f t="shared" si="127"/>
        <v/>
      </c>
      <c r="GU35" s="9" t="str">
        <f t="shared" si="127"/>
        <v/>
      </c>
      <c r="GV35" s="9" t="str">
        <f t="shared" si="127"/>
        <v/>
      </c>
      <c r="GW35" s="9" t="str">
        <f t="shared" si="127"/>
        <v>"cl_RED",</v>
      </c>
      <c r="GX35" s="9" t="str">
        <f t="shared" si="127"/>
        <v/>
      </c>
      <c r="GY35" s="9" t="str">
        <f t="shared" si="127"/>
        <v/>
      </c>
      <c r="GZ35" s="9" t="str">
        <f t="shared" si="127"/>
        <v/>
      </c>
      <c r="HA35" s="9" t="str">
        <f t="shared" si="127"/>
        <v/>
      </c>
      <c r="HB35" s="9" t="str">
        <f t="shared" si="127"/>
        <v>"cl_WHI",</v>
      </c>
      <c r="HC35" s="9" t="str">
        <f>SUBSTITUTE("["&amp;_xlfn.CONCAT(GT35:HB35)&amp;"]",",]","]")</f>
        <v>["cl_RED","cl_WHI"]</v>
      </c>
      <c r="HE35" s="33"/>
      <c r="HF35" s="34" t="str">
        <f>"{couname:"&amp;CT35&amp;(IF(HK35&lt;&gt;"",",subtype:"&amp;CHAR(34)&amp;HK35&amp;CHAR(34),""))&amp;",year:"&amp;HJ35&amp;",region:"&amp;CU35&amp;",Colors:"&amp;HC35&amp;",Items:"&amp;GS35&amp;",Flag:"&amp;CV35&amp;",HDFlag:"&amp;CHAR(34)&amp;E35&amp;CHAR(34)&amp;",type:"&amp;GP35&amp;", describe: "&amp;HH35&amp;", isnew:"&amp;CHAR(34)&amp;F35&amp;CHAR(34)&amp;", links: "&amp;HL35&amp;"},"</f>
        <v>{couname:"Suriname",year:"1975 ",region:"rgn_South America",Colors:["cl_RED","cl_WHI"],Items:["2Color","lets08","startS","REDWHI","year19","allhor","4+Band","Horizo","Unequa","Center","sta","NO_BLU","NO_GRE","NO_YEL","NO_BLA","001WHI","003RED","myrRED","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isnew:".", links: "https://en.wikipedia.org/wiki/Flag_of_Suriname"},</v>
      </c>
      <c r="HG35" s="35" t="str">
        <f>"{couname:"&amp;CT35&amp;(IF(HK35&lt;&gt;"",",subtype:"&amp;CHAR(34)&amp;HK35&amp;CHAR(34),""))&amp;",year:"&amp;HJ35&amp;",region:"&amp;CU35&amp;",Colors:"&amp;HC35&amp;",Items:"&amp;GS35&amp;",Flag:"&amp;CV35&amp;",HDFlag:"&amp;CHAR(34)&amp;E35&amp;CHAR(34)&amp;",type:"&amp;GP35&amp;", describe: "&amp;HI35&amp;", links: "&amp;HL35&amp;"},"</f>
        <v>{couname:"Suriname",year:"1975 ",region:"rgn_South America",Colors:["cl_RED","cl_WHI"],Items:["2Color","lets08","startS","REDWHI","year19","allhor","4+Band","Horizo","Unequa","Center","sta","NO_BLU","NO_GRE","NO_YEL","NO_BLA","001WHI","003RED","myrRED","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links: "https://en.wikipedia.org/wiki/Flag_of_Suriname"},</v>
      </c>
      <c r="HH35" s="9" t="str">
        <f>IF(P35&lt;&gt;"",CHAR(34)&amp;"\n"&amp;P35&amp;CHAR(34),CHAR(34)&amp;CHAR(34))</f>
        <v>"\nThe color red represents progress, white represents freedom and justice and the green represents the fertility of the land. The yellow star represents unity and a golden future."</v>
      </c>
      <c r="HI35" s="9" t="str">
        <f>IF(J35=0,CHAR(34)&amp;CHAR(34),HH35)</f>
        <v>"\nThe color red represents progress, white represents freedom and justice and the green represents the fertility of the land. The yellow star represents unity and a golden future."</v>
      </c>
      <c r="HJ35" s="9" t="str">
        <f>CHAR(34)&amp;O35&amp;CHAR(34)</f>
        <v>"1975 "</v>
      </c>
      <c r="HL35" s="9" t="str">
        <f>CHAR(34)&amp;I35&amp;CHAR(34)</f>
        <v>"https://en.wikipedia.org/wiki/Flag_of_Suriname"</v>
      </c>
      <c r="HM35" s="34" t="str">
        <f>"{"&amp;CHAR(34)&amp;"couname"&amp;CHAR(34)&amp;":"&amp;CT35&amp;(IF(H35&lt;&gt;"",","&amp;CHAR(34)&amp;"subtype"&amp;CHAR(34)&amp;":"&amp;CHAR(34)&amp;H35&amp;CHAR(34),""))&amp;","&amp;CHAR(34)&amp;"year"&amp;CHAR(34)&amp;":"&amp;HJ35&amp;","&amp;CHAR(34)&amp;"region"&amp;CHAR(34)&amp;":"&amp;CU35&amp;","&amp;CHAR(34)&amp;"Colors"&amp;CHAR(34)&amp;":"&amp;HC35&amp;","&amp;CHAR(34)&amp;"Items"&amp;CHAR(34)&amp;":"&amp;GS35&amp;","&amp;CHAR(34)&amp;"Flag"&amp;CHAR(34)&amp;":"&amp;CV35&amp;","&amp;CHAR(34)&amp;"HDFlag"&amp;CHAR(34)&amp;":"&amp;CHAR(34)&amp;E35&amp;CHAR(34)&amp;","&amp;CHAR(34)&amp;"type"&amp;CHAR(34)&amp;":"&amp;GP35&amp;", "&amp;CHAR(34)&amp;"describe"&amp;CHAR(34)&amp;": "&amp;HH35&amp;", "&amp;CHAR(34)&amp;"isnew"&amp;CHAR(34)&amp;": "&amp;CHAR(34)&amp;F35&amp;CHAR(34)&amp;", "&amp;CHAR(34)&amp;"links"&amp;CHAR(34)&amp;": "&amp;HL35&amp;"},"</f>
        <v>{"couname":"Suriname","year":"1975 ","region":"rgn_South America","Colors":["cl_RED","cl_WHI"],"Items":["2Color","lets08","startS","REDWHI","year19","allhor","4+Band","Horizo","Unequa","Center","sta","NO_BLU","NO_GRE","NO_YEL","NO_BLA","001WHI","003RED","myrRED","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"isnew": ".", "links": "https://en.wikipedia.org/wiki/Flag_of_Suriname"},</v>
      </c>
      <c r="HN35" s="36" t="str">
        <f>"{"&amp;CHAR(34)&amp;"couname"&amp;CHAR(34)&amp;":"&amp;CT35&amp;(IF(H35&lt;&gt;"",","&amp;CHAR(34)&amp;"subtype"&amp;CHAR(34)&amp;":"&amp;CHAR(34)&amp;H35&amp;CHAR(34),""))&amp;","&amp;CHAR(34)&amp;"year"&amp;CHAR(34)&amp;":"&amp;HJ35&amp;","&amp;CHAR(34)&amp;"region"&amp;CHAR(34)&amp;":"&amp;CU35&amp;","&amp;CHAR(34)&amp;"Colors"&amp;CHAR(34)&amp;":"&amp;HC35&amp;","&amp;CHAR(34)&amp;"Items"&amp;CHAR(34)&amp;":"&amp;GS35&amp;","&amp;CHAR(34)&amp;"Flag"&amp;CHAR(34)&amp;":"&amp;CV35&amp;","&amp;CHAR(34)&amp;"HDFlag"&amp;CHAR(34)&amp;":"&amp;CHAR(34)&amp;E35&amp;CHAR(34)&amp;","&amp;CHAR(34)&amp;"type"&amp;CHAR(34)&amp;":"&amp;GP35&amp;", "&amp;CHAR(34)&amp;"describe"&amp;CHAR(34)&amp;": "&amp;HI35&amp;", "&amp;CHAR(34)&amp;"isnew"&amp;CHAR(34)&amp;": "&amp;CHAR(34)&amp;F35&amp;CHAR(34)&amp;", "&amp;CHAR(34)&amp;"links"&amp;CHAR(34)&amp;": "&amp;HL35&amp;"},"</f>
        <v>{"couname":"Suriname","year":"1975 ","region":"rgn_South America","Colors":["cl_RED","cl_WHI"],"Items":["2Color","lets08","startS","REDWHI","year19","allhor","4+Band","Horizo","Unequa","Center","sta","NO_BLU","NO_GRE","NO_YEL","NO_BLA","001WHI","003RED","myrRED","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"isnew": ".", "links": "https://en.wikipedia.org/wiki/Flag_of_Suriname"},</v>
      </c>
      <c r="HO35" s="37">
        <v>45596</v>
      </c>
      <c r="HP35" s="9" t="str" cm="1">
        <f t="array" ref="HP35">IF(_xlfn.TEXTJOIN(", ", TRUE, IF(ISNUMBER(SEARCH("BLA", BL35:BT35)), COLUMN(BL35:BT35) - COLUMN(BL35) + 1, ""))&lt;&gt;"","BLA","")</f>
        <v/>
      </c>
      <c r="HQ35" s="9" t="str" cm="1">
        <f t="array" ref="HQ35">IF(_xlfn.TEXTJOIN(", ", TRUE, IF(ISNUMBER(SEARCH("BLU", BL35:BT35)), COLUMN(BL35:BT35) - COLUMN(BL35) + 1, ""))&lt;&gt;"","BLU","")</f>
        <v/>
      </c>
      <c r="HR35" s="9" t="str" cm="1">
        <f t="array" ref="HR35">IF(_xlfn.TEXTJOIN(", ", TRUE, IF(ISNUMBER(SEARCH("GRE", BL35:BT35)), COLUMN(BL35:BT35) - COLUMN(BL35) + 1, ""))&lt;&gt;"","GRE","")</f>
        <v/>
      </c>
      <c r="HS35" s="9" t="str" cm="1">
        <f t="array" ref="HS35">IF(_xlfn.TEXTJOIN(", ", TRUE, IF(ISNUMBER(SEARCH("RED", BL35:BT35)), COLUMN(BL35:BT35) - COLUMN(BL35) + 1, ""))&lt;&gt;"","RED","")</f>
        <v>RED</v>
      </c>
      <c r="HT35" s="9" t="str" cm="1">
        <f t="array" ref="HT35">IF(_xlfn.TEXTJOIN(", ", TRUE, IF(ISNUMBER(SEARCH("YEL", BL35:BT35)), COLUMN(BL35:BT35) - COLUMN(BL35) + 1, ""))&lt;&gt;"","YEL","")</f>
        <v/>
      </c>
      <c r="HU35" s="9" t="str" cm="1">
        <f t="array" ref="HU35">IF(_xlfn.TEXTJOIN(", ", TRUE, IF(ISNUMBER(SEARCH("ORA", BL35:BT35)), COLUMN(BL35:BT35) - COLUMN(BL35) + 1, ""))&lt;&gt;"","ORA","")</f>
        <v/>
      </c>
      <c r="HV35" s="9" t="str" cm="1">
        <f t="array" ref="HV35">IF(_xlfn.TEXTJOIN(", ", TRUE, IF(ISNUMBER(SEARCH("BRO", BL35:BT35)), COLUMN(BL35:BT35) - COLUMN(BL35) + 1, ""))&lt;&gt;"","BRO","")</f>
        <v/>
      </c>
      <c r="HW35" s="9" t="str" cm="1">
        <f t="array" ref="HW35">IF(_xlfn.TEXTJOIN(", ", TRUE, IF(ISNUMBER(SEARCH("PUR", BL35:BT35)), COLUMN(BL35:BT35) - COLUMN(BL35) + 1, ""))&lt;&gt;"","PUR","")</f>
        <v/>
      </c>
      <c r="HX35" s="9" t="str" cm="1">
        <f t="array" ref="HX35">IF(_xlfn.TEXTJOIN(", ", TRUE, IF(ISNUMBER(SEARCH("WHI", BL35:BT35)), COLUMN(BL35:BT35) - COLUMN(BL35) + 1, ""))&lt;&gt;"","WHI","")</f>
        <v>WHI</v>
      </c>
      <c r="HY35" s="38"/>
      <c r="HZ35" s="38"/>
      <c r="IA35" s="28"/>
      <c r="IB35" s="28"/>
      <c r="IC35" s="39"/>
      <c r="ID35" s="39"/>
      <c r="IE35" s="39"/>
      <c r="IF35" s="39"/>
      <c r="IG35" s="39"/>
      <c r="IH35" s="39"/>
      <c r="II35" s="39"/>
      <c r="IJ35" s="39"/>
      <c r="IK35" s="39"/>
      <c r="IM35" s="6">
        <f>COUNTIF(IC35:IK35,"&gt;0")-CG35</f>
        <v>-2</v>
      </c>
      <c r="IN35" s="40" t="str">
        <f>"http://mkweb.bcgsc.ca/color-summarizer/?url="&amp;D35&amp;"&amp;precision=low&amp;num_clusters="&amp;CG35&amp;"&amp;text=1"</f>
        <v>http://mkweb.bcgsc.ca/color-summarizer/?url=https://i.ibb.co/5Ks9qPr/Suriname-Flag.png&amp;precision=low&amp;num_clusters=2&amp;text=1</v>
      </c>
      <c r="IO35" s="9" t="str">
        <f>IF(HP35&lt;&gt;"",CHAR(34)&amp;"black"&amp;CHAR(34),"")</f>
        <v/>
      </c>
      <c r="IP35" s="9" t="str">
        <f>IF(HQ35&lt;&gt;"",CHAR(34)&amp;"blue"&amp;CHAR(34),"")</f>
        <v/>
      </c>
      <c r="IQ35" s="9" t="str">
        <f>IF(HR35&lt;&gt;"",CHAR(34)&amp;"green"&amp;CHAR(34),"")</f>
        <v/>
      </c>
      <c r="IR35" s="9" t="str">
        <f>IF(HS35&lt;&gt;"",CHAR(34)&amp;"red"&amp;CHAR(34),"")</f>
        <v>"red"</v>
      </c>
      <c r="IS35" s="9" t="str">
        <f>IF(HT35&lt;&gt;"",CHAR(34)&amp;"yellow"&amp;CHAR(34),"")</f>
        <v/>
      </c>
      <c r="IT35" s="9" t="str">
        <f>IF(HU35&lt;&gt;"",CHAR(34)&amp;"orange"&amp;CHAR(34),"")</f>
        <v/>
      </c>
      <c r="IU35" s="9" t="str">
        <f>IF(HV35&lt;&gt;"",CHAR(34)&amp;"brown"&amp;CHAR(34),"")</f>
        <v/>
      </c>
      <c r="IV35" s="9" t="str">
        <f>IF(HW35&lt;&gt;"",CHAR(34)&amp;"purple"&amp;CHAR(34),"")</f>
        <v/>
      </c>
      <c r="IW35" s="9" t="str">
        <f>IF(HX35&lt;&gt;"",CHAR(34)&amp;"white"&amp;CHAR(34),"")</f>
        <v>"white"</v>
      </c>
      <c r="IX35" s="9" t="str">
        <f>"{"&amp;CHAR(34)&amp;"url"&amp;CHAR(34)&amp;":"&amp;CHAR(34)&amp;IN35&amp;CHAR(34)&amp;","&amp;CHAR(34)&amp;"name"&amp;CHAR(34)&amp;":"&amp;CHAR(34)&amp;A35&amp;CHAR(34)&amp;"},"</f>
        <v>{"url":"http://mkweb.bcgsc.ca/color-summarizer/?url=https://i.ibb.co/5Ks9qPr/Suriname-Flag.png&amp;precision=low&amp;num_clusters=2&amp;text=1","name":"Suriname"},</v>
      </c>
      <c r="IY35" s="9">
        <v>1290</v>
      </c>
    </row>
    <row r="36" spans="1:259" s="9" customFormat="1" ht="38.4" customHeight="1" thickBot="1" x14ac:dyDescent="0.35">
      <c r="A36" s="78" t="s">
        <v>801</v>
      </c>
      <c r="B36" s="1" t="e" vm="35">
        <v>#VALUE!</v>
      </c>
      <c r="C36" s="2">
        <v>1</v>
      </c>
      <c r="D36" s="3" t="s">
        <v>802</v>
      </c>
      <c r="E36" s="4" t="s">
        <v>803</v>
      </c>
      <c r="F36" s="5" t="s">
        <v>0</v>
      </c>
      <c r="G36" s="6">
        <f>COUNTIF($A$1:$A$8195,A36)</f>
        <v>1</v>
      </c>
      <c r="H36" s="7"/>
      <c r="I36" s="8" t="s">
        <v>804</v>
      </c>
      <c r="J36" s="9" t="str">
        <f>""</f>
        <v/>
      </c>
      <c r="K36" s="10">
        <v>107773</v>
      </c>
      <c r="L36" s="11">
        <v>36251</v>
      </c>
      <c r="M36" s="11" t="s">
        <v>805</v>
      </c>
      <c r="N36" s="12" t="s">
        <v>169</v>
      </c>
      <c r="O36" s="13" t="s">
        <v>806</v>
      </c>
      <c r="P36" s="14" t="s">
        <v>807</v>
      </c>
      <c r="Q36" s="15">
        <v>1</v>
      </c>
      <c r="R36" s="16" t="s">
        <v>169</v>
      </c>
      <c r="S36" s="17">
        <v>0</v>
      </c>
      <c r="T36" s="18" t="s">
        <v>2</v>
      </c>
      <c r="U36" s="19" t="s">
        <v>3</v>
      </c>
      <c r="V36" s="19" t="s">
        <v>2</v>
      </c>
      <c r="W36" s="19" t="s">
        <v>2</v>
      </c>
      <c r="X36" s="19" t="s">
        <v>2</v>
      </c>
      <c r="Y36" s="19" t="s">
        <v>2</v>
      </c>
      <c r="Z36" s="19" t="s">
        <v>2</v>
      </c>
      <c r="AA36" s="19" t="s">
        <v>2</v>
      </c>
      <c r="AB36" s="19" t="s">
        <v>2</v>
      </c>
      <c r="AC36" s="19" t="s">
        <v>2</v>
      </c>
      <c r="AD36" s="19" t="s">
        <v>2</v>
      </c>
      <c r="AE36" s="19" t="s">
        <v>2</v>
      </c>
      <c r="AF36" s="20" t="s">
        <v>2</v>
      </c>
      <c r="AG36" s="20" t="s">
        <v>2</v>
      </c>
      <c r="AH36" s="20" t="s">
        <v>2</v>
      </c>
      <c r="AI36" s="20" t="s">
        <v>3</v>
      </c>
      <c r="AJ36" s="20" t="s">
        <v>2</v>
      </c>
      <c r="AK36" s="20" t="s">
        <v>2</v>
      </c>
      <c r="AL36" s="20" t="s">
        <v>2</v>
      </c>
      <c r="AM36" s="20" t="s">
        <v>2</v>
      </c>
      <c r="AN36" s="20" t="s">
        <v>2</v>
      </c>
      <c r="AO36" s="20" t="s">
        <v>2</v>
      </c>
      <c r="AP36" s="20" t="s">
        <v>2</v>
      </c>
      <c r="AQ36" s="20" t="s">
        <v>2</v>
      </c>
      <c r="AR36" s="20" t="s">
        <v>2</v>
      </c>
      <c r="AS36" s="20" t="s">
        <v>2</v>
      </c>
      <c r="AT36" s="21">
        <v>0</v>
      </c>
      <c r="AU36" s="20"/>
      <c r="AV36" s="20" t="str">
        <f>IF(LEFT(A36,1)="[",LEFT(A36,5)&amp;AU36&amp;A36,"")</f>
        <v/>
      </c>
      <c r="AW36" s="20" t="str">
        <f>C36&amp;H36&amp;A36</f>
        <v>1Tonga</v>
      </c>
      <c r="AX36" s="22"/>
      <c r="AY36" s="22"/>
      <c r="AZ36" s="23" t="s">
        <v>8</v>
      </c>
      <c r="BA36" s="23" t="s">
        <v>8</v>
      </c>
      <c r="BB36" s="23"/>
      <c r="BC36" s="24"/>
      <c r="BD36" s="25" t="s">
        <v>9</v>
      </c>
      <c r="BE36" s="8"/>
      <c r="BF36" s="25" t="s">
        <v>5</v>
      </c>
      <c r="BG36" s="25" t="s">
        <v>4</v>
      </c>
      <c r="BH36" s="25" t="s">
        <v>9</v>
      </c>
      <c r="BI36" s="25"/>
      <c r="BJ36" s="25"/>
      <c r="BK36" s="8"/>
      <c r="BL36" s="25" t="s">
        <v>12</v>
      </c>
      <c r="BM36" s="25" t="s">
        <v>4</v>
      </c>
      <c r="BN36" s="25" t="s">
        <v>8</v>
      </c>
      <c r="BO36" s="25" t="s">
        <v>9</v>
      </c>
      <c r="BP36" s="25" t="s">
        <v>6</v>
      </c>
      <c r="BQ36" s="25" t="s">
        <v>8</v>
      </c>
      <c r="BR36" s="25" t="s">
        <v>8</v>
      </c>
      <c r="BS36" s="25" t="s">
        <v>8</v>
      </c>
      <c r="BT36" s="25" t="s">
        <v>5</v>
      </c>
      <c r="BU36" s="26" t="s">
        <v>2</v>
      </c>
      <c r="BV36" s="27"/>
      <c r="BW36" s="27">
        <v>0</v>
      </c>
      <c r="BX36" s="8"/>
      <c r="BY36" s="9" t="s">
        <v>2</v>
      </c>
      <c r="CB36" s="28"/>
      <c r="CC36" s="28"/>
      <c r="CD36" s="29">
        <v>0</v>
      </c>
      <c r="CE36" s="29">
        <v>0</v>
      </c>
      <c r="CF36" s="29" t="e">
        <v>#REF!</v>
      </c>
      <c r="CG36" s="30" cm="1">
        <f t="array" ref="CG36">SUMPRODUCT(--(LEN(TRIM(BL36:BT36))&gt;0))</f>
        <v>5</v>
      </c>
      <c r="CH36" s="20" t="str">
        <f>IF(CG36=2,"y","n")</f>
        <v>n</v>
      </c>
      <c r="CI36" s="20" t="str">
        <f>IF(CG36=3,"y","n")</f>
        <v>n</v>
      </c>
      <c r="CJ36" s="20" t="str">
        <f>IF(CG36=4,"y","n")</f>
        <v>n</v>
      </c>
      <c r="CK36" s="20" t="str">
        <f>IF(CG36&gt;4,"y","n")</f>
        <v>y</v>
      </c>
      <c r="CL36" s="20" t="str">
        <f>IF(S36=0,"y","n")</f>
        <v>y</v>
      </c>
      <c r="CM36" s="20" t="str">
        <f>IF(S36=2,"y","n")</f>
        <v>n</v>
      </c>
      <c r="CN36" s="20" t="str">
        <f>IF(S36=3,"y","n")</f>
        <v>n</v>
      </c>
      <c r="CO36" s="20" t="str">
        <f>IF(S36&gt;=4,"y","n")</f>
        <v>n</v>
      </c>
      <c r="CP36" s="20" t="str">
        <f>IF(AT36=0,"y","n")</f>
        <v>y</v>
      </c>
      <c r="CQ36" s="20" t="str">
        <f>IF(AT36=1,"y","n")</f>
        <v>n</v>
      </c>
      <c r="CR36" s="20" t="str">
        <f>IF(AT36=2,"y","n")</f>
        <v>n</v>
      </c>
      <c r="CS36" s="20" t="str">
        <f>IF(AT36&gt;=3,"y","n")</f>
        <v>n</v>
      </c>
      <c r="CT36" s="31" t="str">
        <f>CHAR(34)&amp;A36&amp;CHAR(34)</f>
        <v>"Tonga"</v>
      </c>
      <c r="CU36" s="32" t="str">
        <f>CHAR(34)&amp;"rgn_"&amp;R36&amp;CHAR(34)</f>
        <v>"rgn_Oceania"</v>
      </c>
      <c r="CV36" s="9" t="str">
        <f>CHAR(34)&amp;D36&amp;CHAR(34)</f>
        <v>"https://i.ibb.co/QMQsXwX/Tonga-Flag.png"</v>
      </c>
      <c r="CW36" s="9" t="str">
        <f t="shared" si="122"/>
        <v/>
      </c>
      <c r="CX36" s="9" t="str">
        <f t="shared" si="122"/>
        <v/>
      </c>
      <c r="CY36" s="9" t="str">
        <f t="shared" si="122"/>
        <v/>
      </c>
      <c r="CZ36" s="9" t="str">
        <f t="shared" si="122"/>
        <v>"5+Colo",</v>
      </c>
      <c r="DA36" s="9" t="str">
        <f>IF(Q36&gt;1,CHAR(34)&amp;"words2"&amp;CHAR(34)&amp;",","")</f>
        <v/>
      </c>
      <c r="DB36" s="9" t="str">
        <f>IF(Q36&gt;2,CHAR(34)&amp;"words3"&amp;CHAR(34)&amp;",","")</f>
        <v/>
      </c>
      <c r="DD36" s="9" t="str">
        <f>IF(LEN(CHAR(34)&amp;"lets"&amp;LEN(SUBSTITUTE(SUBSTITUTE(IFERROR(TRIM(SUBSTITUTE(A36,MID(A36,FIND("[",A36),FIND("]",A36)-FIND("[",A36)+1),"")),A36)," ",""),"-",""))&amp;CHAR(34)&amp;",")=9,CHAR(34)&amp;"lets"&amp;LEN(SUBSTITUTE(SUBSTITUTE(IFERROR(TRIM(SUBSTITUTE(A36,MID(A36,FIND("[",A36),FIND("]",A36)-FIND("[",A36)+1),"")),A36)," ",""),"-",""))&amp;CHAR(34)&amp;",",CHAR(34)&amp;"lets0"&amp;LEN(SUBSTITUTE(SUBSTITUTE(IFERROR(TRIM(SUBSTITUTE(A36,MID(A36,FIND("[",A36),FIND("]",A36)-FIND("[",A36)+1),"")),A36)," ",""),"-",""))&amp;CHAR(34)&amp;",")</f>
        <v>"lets05",</v>
      </c>
      <c r="DE36" s="9" t="str">
        <f>CHAR(34)&amp;"start"&amp;IFERROR(LEFT(SUBSTITUTE(A36,"["&amp;MID(A36,FIND("[",A36)+1,FIND("]",A36)-FIND("[",A36)-1)&amp;"] ",""),1),LEFT(A36,1))&amp;CHAR(34)&amp;","</f>
        <v>"startT",</v>
      </c>
      <c r="DF36" s="9" t="str">
        <f>IFERROR(IF(SEARCH("tan",A36)&gt;0,CHAR(34)&amp;"withtn"&amp;CHAR(34)&amp;",",""),"")</f>
        <v/>
      </c>
      <c r="DG36" s="9" t="str">
        <f>IFERROR(IF(SEARCH("q",A36)&gt;0,CHAR(34)&amp;"with_q"&amp;CHAR(34)&amp;",",""),"")</f>
        <v/>
      </c>
      <c r="DH36" s="9" t="str">
        <f>IFERROR(IF(SEARCH("v",A36)&gt;0,CHAR(34)&amp;"with_v"&amp;CHAR(34)&amp;",",""),"")</f>
        <v/>
      </c>
      <c r="DI36" s="9" t="str">
        <f>IFERROR(IF(SEARCH("w",A36)&gt;0,CHAR(34)&amp;"with_w"&amp;CHAR(34)&amp;",",""),"")</f>
        <v/>
      </c>
      <c r="DJ36" s="9" t="str">
        <f>IFERROR(IF(SEARCH("y",A36)&gt;0,CHAR(34)&amp;"with_y"&amp;CHAR(34)&amp;",",""),"")</f>
        <v/>
      </c>
      <c r="DK36" s="9" t="str">
        <f>IFERROR(IF(SEARCH("z",A36)&gt;0,CHAR(34)&amp;"with_z"&amp;CHAR(34)&amp;",",""),"")</f>
        <v/>
      </c>
      <c r="DL36" s="9" t="str">
        <f>IF(CG36=2, CHAR(34) &amp; _xlfn.TEXTJOIN("", TRUE, _xlfn._xlws.SORT(HP36:HX36)) &amp; CHAR(34) &amp; ",", "")</f>
        <v/>
      </c>
      <c r="DM36" s="9" t="str" cm="1">
        <f t="array" ref="DM36">IF(CG36=3,CHAR(34) &amp; _xlfn.TEXTJOIN("", TRUE, RIGHT(HP36:HX36, 2)) &amp; CHAR(34) &amp; ",", "")</f>
        <v/>
      </c>
      <c r="DN36" s="9" t="str">
        <f>IF(AND(ISNUMBER(SEARCH("18", O36)), ISERROR(SEARCH("1918", O36)), ISERROR(SEARCH("2018", O36))), CHAR(34) &amp; "year18" &amp; CHAR(34) &amp; ",", "")</f>
        <v>"year18",</v>
      </c>
      <c r="DO36" s="9" t="str">
        <f>IF(AND(ISNUMBER(SEARCH("19", O36)), ISERROR(SEARCH("1819", O36)),  ISERROR(SEARCH("1219", O36)),ISERROR(SEARCH("1119", O36)),ISERROR(SEARCH("1190", O36)),ISERROR(SEARCH("2019", O36))), CHAR(34) &amp; "year19" &amp; CHAR(34) &amp; ",", "")</f>
        <v/>
      </c>
      <c r="DP36" s="28" t="str">
        <f>IF(AND(ISNUMBER(SEARCH("20", O36)), ISERROR(SEARCH("1920", O36))), CHAR(34)&amp;"year00"&amp;CHAR(34)&amp;",", "")</f>
        <v/>
      </c>
      <c r="DQ36" s="28" t="str">
        <f>IF(CC36="y",CHAR(34)&amp;"soviet"&amp;CHAR(34)&amp;",","")</f>
        <v/>
      </c>
      <c r="DR36" s="28" t="str">
        <f>IF(BY36="y",CHAR(34)&amp;"dgband"&amp;CHAR(34)&amp;",","")</f>
        <v/>
      </c>
      <c r="DS36" s="28" t="str">
        <f>IF(W36="y",IF(AND(V36="n",BY36&lt;&gt;"y"),CHAR(34)&amp;"allver"&amp;CHAR(34)&amp;",",""),"")</f>
        <v/>
      </c>
      <c r="DT36" s="28" t="str">
        <f>IF(V36="y",IF(AND(W36="n",BY36&lt;&gt;"y"),CHAR(34)&amp;"allhor"&amp;CHAR(34)&amp;",",""),"")</f>
        <v/>
      </c>
      <c r="DU36" s="28" t="str">
        <f>IF(BY36="y",IF(AND(W36="n",V36="n"),CHAR(34)&amp;"alldia"&amp;CHAR(34)&amp;",",""),"")</f>
        <v/>
      </c>
      <c r="DW36" s="9" t="str">
        <f t="shared" si="123"/>
        <v>"NoBand",</v>
      </c>
      <c r="DX36" s="9" t="str">
        <f t="shared" si="123"/>
        <v/>
      </c>
      <c r="DY36" s="9" t="str">
        <f t="shared" si="123"/>
        <v/>
      </c>
      <c r="DZ36" s="9" t="str">
        <f t="shared" si="123"/>
        <v/>
      </c>
      <c r="EA36" s="9" t="str">
        <f t="shared" si="124"/>
        <v/>
      </c>
      <c r="EB36" s="9" t="str">
        <f t="shared" si="124"/>
        <v>"Crosse",</v>
      </c>
      <c r="EC36" s="9" t="str">
        <f t="shared" si="124"/>
        <v/>
      </c>
      <c r="ED36" s="9" t="str">
        <f t="shared" si="124"/>
        <v/>
      </c>
      <c r="EE36" s="9" t="str">
        <f t="shared" si="124"/>
        <v/>
      </c>
      <c r="EF36" s="9" t="str">
        <f>IF(AND(Y36&lt;&gt;"n",Y36&lt;&gt;""),CHAR(34)&amp;Y$1&amp;CHAR(34)&amp;",","")</f>
        <v/>
      </c>
      <c r="EG36" s="9" t="str">
        <f t="shared" si="125"/>
        <v/>
      </c>
      <c r="EH36" s="9" t="str">
        <f t="shared" si="125"/>
        <v/>
      </c>
      <c r="EI36" s="9" t="str">
        <f t="shared" si="125"/>
        <v/>
      </c>
      <c r="EJ36" s="9" t="str">
        <f t="shared" si="125"/>
        <v/>
      </c>
      <c r="EK36" s="9" t="str">
        <f t="shared" si="125"/>
        <v/>
      </c>
      <c r="EL36" s="9" t="str">
        <f t="shared" si="125"/>
        <v/>
      </c>
      <c r="EM36" s="9" t="str">
        <f t="shared" si="125"/>
        <v/>
      </c>
      <c r="EN36" s="9" t="str">
        <f t="shared" si="125"/>
        <v/>
      </c>
      <c r="EO36" s="9" t="str">
        <f t="shared" si="125"/>
        <v/>
      </c>
      <c r="EP36" s="9" t="str">
        <f t="shared" si="125"/>
        <v>"Canton",</v>
      </c>
      <c r="EQ36" s="9" t="str">
        <f t="shared" si="125"/>
        <v/>
      </c>
      <c r="ER36" s="9" t="str">
        <f t="shared" si="125"/>
        <v/>
      </c>
      <c r="ES36" s="9" t="str">
        <f t="shared" si="125"/>
        <v/>
      </c>
      <c r="ET36" s="9" t="str">
        <f t="shared" si="125"/>
        <v/>
      </c>
      <c r="EU36" s="9" t="str">
        <f t="shared" si="125"/>
        <v/>
      </c>
      <c r="EV36" s="9" t="str">
        <f t="shared" si="125"/>
        <v/>
      </c>
      <c r="EW36" s="9" t="str">
        <f t="shared" si="121"/>
        <v/>
      </c>
      <c r="EX36" s="9" t="str">
        <f t="shared" si="121"/>
        <v/>
      </c>
      <c r="EY36" s="9" t="str">
        <f t="shared" si="121"/>
        <v/>
      </c>
      <c r="EZ36" s="9" t="str">
        <f t="shared" si="121"/>
        <v/>
      </c>
      <c r="FA36" s="9" t="str">
        <f>IF(AT36&gt;0,CHAR(34)&amp;"sta"&amp;AZ36&amp;CHAR(34)&amp;",","")</f>
        <v/>
      </c>
      <c r="FB36" s="9" t="str">
        <f>IF(AND(AT36&gt;0,BA36&lt;&gt;""),CHAR(34)&amp;"sta"&amp;BA36&amp;CHAR(34)&amp;",","")</f>
        <v/>
      </c>
      <c r="FD36" s="9" t="str">
        <f>IF(BV36="n",CHAR(34)&amp;"tcWHYE"&amp;CHAR(34)&amp;",",IF(BV36="y",CHAR(34)&amp;FD$1&amp;CHAR(34)&amp;",",""))</f>
        <v/>
      </c>
      <c r="FE36" s="9" t="str">
        <f>IF(COUNTIF(BL36:BT36,"BLU")=0,CHAR(34)&amp;"NO_BLU"&amp;CHAR(34)&amp;",", "")</f>
        <v/>
      </c>
      <c r="FF36" s="9" t="str">
        <f>IF(COUNTIF(BL36:BT36,"WHI")=0,CHAR(34)&amp;"NO_WHI"&amp;CHAR(34)&amp;",", "")</f>
        <v/>
      </c>
      <c r="FG36" s="9" t="str">
        <f>IF(COUNTIF(BL36:BT36,"RED")=0,CHAR(34)&amp;"NO_RED"&amp;CHAR(34)&amp;",", "")</f>
        <v/>
      </c>
      <c r="FH36" s="9" t="str">
        <f>IF(COUNTIF(BL36:BS36,"GRE")=0,CHAR(34)&amp;"NO_GRE"&amp;CHAR(34)&amp;",", "")</f>
        <v>"NO_GRE",</v>
      </c>
      <c r="FI36" s="9" t="str">
        <f>IF(COUNTIF(BL36:BT36,"YEL")=0,CHAR(34)&amp;"NO_YEL"&amp;CHAR(34)&amp;",", "")</f>
        <v/>
      </c>
      <c r="FJ36" s="9" t="str">
        <f>IF(COUNTIF(BL36:BT36,"BLA")=0,CHAR(34)&amp;"NO_BLA"&amp;CHAR(34)&amp;",", "")</f>
        <v/>
      </c>
      <c r="FK36" s="9" t="str">
        <f>IF(AND(FH36&lt;&gt;"",FF36&lt;&gt;""),CHAR(34)&amp;"WHGRNO"&amp;CHAR(34)&amp;",","")</f>
        <v/>
      </c>
      <c r="FL36" s="9" t="str">
        <f>IF(AND(FI36&lt;&gt;"",FF36&lt;&gt;""),CHAR(34)&amp;"WHYENO"&amp;CHAR(34)&amp;",","")</f>
        <v/>
      </c>
      <c r="FM36" s="9" t="str">
        <f>IF(AND(FJ36&lt;&gt;"",FF36&lt;&gt;""),CHAR(34)&amp;"BAWHNO"&amp;CHAR(34)&amp;",","")</f>
        <v/>
      </c>
      <c r="FN36" s="9" t="str">
        <f>IF(AND(FE36&lt;&gt;"",FF36&lt;&gt;""),CHAR(34)&amp;"BLWHNO"&amp;CHAR(34)&amp;",","")</f>
        <v/>
      </c>
      <c r="FO36" s="9" t="str">
        <f>IF(AND(FE36&lt;&gt;"",FG36&lt;&gt;""),CHAR(34)&amp;"BLRENO"&amp;CHAR(34)&amp;",","")</f>
        <v/>
      </c>
      <c r="FP36" s="9" t="str">
        <f>IF(AND(FF36&lt;&gt;"",FF36&lt;&gt;""),CHAR(34)&amp;"WHRENO"&amp;CHAR(34)&amp;",","")</f>
        <v/>
      </c>
      <c r="FQ36" s="9" t="str">
        <f>IF(LEN(BF36)=3,CHAR(34)&amp;"001"&amp;BF36&amp;CHAR(34)&amp;",","")</f>
        <v>"001WHI",</v>
      </c>
      <c r="FR36" s="9" t="str">
        <f>IF(LEN(BG36)=3,CHAR(34)&amp;"002"&amp;BG36&amp;CHAR(34)&amp;",","")</f>
        <v>"002BLU",</v>
      </c>
      <c r="FS36" s="9" t="str">
        <f>IF(LEN(BH36)=3,CHAR(34)&amp;"003"&amp;BH36&amp;CHAR(34)&amp;",","")</f>
        <v>"003RED",</v>
      </c>
      <c r="FT36" s="9" t="str">
        <f>CHAR(34)&amp;"myr"&amp;BD36&amp;CHAR(34)&amp;","</f>
        <v>"myrRED",</v>
      </c>
      <c r="FU36" s="9" t="str">
        <f>IF(AY36="y",CHAR(34)&amp;"island"&amp;CHAR(34)&amp;",","")</f>
        <v/>
      </c>
      <c r="FV36" s="9" t="str">
        <f>IF(BZ36="y",CHAR(34)&amp;"landlo"&amp;CHAR(34)&amp;",","")</f>
        <v/>
      </c>
      <c r="FW36" s="9" t="str">
        <f>IF(CA36="y",CHAR(34)&amp;"eunion"&amp;CHAR(34)&amp;",","")</f>
        <v/>
      </c>
      <c r="FY36" s="9" t="str">
        <f>IFERROR(IF(SEARCH("Arabic",CB36)&gt;0,CHAR(34)&amp;"arabic"&amp;CHAR(34)&amp;",",""),"")</f>
        <v/>
      </c>
      <c r="FZ36" s="9" t="str">
        <f>IFERROR(IF(SEARCH("English",CB36)&gt;0,CHAR(34)&amp;"englis"&amp;CHAR(34)&amp;",",""),"")</f>
        <v/>
      </c>
      <c r="GA36" s="9" t="str">
        <f>IFERROR(IF(SEARCH("French",CB36)&gt;0,CHAR(34)&amp;"french"&amp;CHAR(34)&amp;",",""),"")</f>
        <v/>
      </c>
      <c r="GB36" s="9" t="str">
        <f>IFERROR(IF(SEARCH("Spanish",CB36)&gt;0,CHAR(34)&amp;"spanis"&amp;CHAR(34)&amp;",",""),"")</f>
        <v/>
      </c>
      <c r="GE36" s="9" t="str">
        <f>IFERROR(IF(SEARCH("Dutch",CB36)&gt;0,CHAR(34)&amp;"dutchs"&amp;CHAR(34)&amp;",",""),"")</f>
        <v/>
      </c>
      <c r="GF36" s="9" t="str">
        <f>IFERROR(IF(SEARCH("Historical",AU36)&gt;0,CHAR(34)&amp;"histor"&amp;CHAR(34)&amp;",",""),"")</f>
        <v/>
      </c>
      <c r="GG36" s="9" t="str">
        <f>IF(BU36="y",CHAR(34)&amp;"unjack"&amp;CHAR(34)&amp;",","")</f>
        <v/>
      </c>
      <c r="GH36" s="9" t="str">
        <f>IF(CD36=1,CHAR(34)&amp;"southc"&amp;CHAR(34)&amp;",","")</f>
        <v/>
      </c>
      <c r="GI36" s="9" t="str">
        <f>IF(CE36=1,CHAR(34)&amp;"hasmap"&amp;CHAR(34)&amp;",","")</f>
        <v/>
      </c>
      <c r="GJ36" s="9" t="str">
        <f>IF(CP36="y",CHAR(34)&amp;CP$1&amp;CHAR(34)&amp;",","")</f>
        <v>"NoStar",</v>
      </c>
      <c r="GK36" s="9" t="str">
        <f>IF(GJ36="",CHAR(34)&amp;"HasSta"&amp;CHAR(34)&amp;",","")</f>
        <v/>
      </c>
      <c r="GL36" s="9" t="str">
        <f t="shared" si="126"/>
        <v/>
      </c>
      <c r="GM36" s="9" t="str">
        <f t="shared" si="126"/>
        <v/>
      </c>
      <c r="GN36" s="9" t="str">
        <f t="shared" si="126"/>
        <v/>
      </c>
      <c r="GP36" s="9" t="str">
        <f>CHAR(34)&amp;AU36&amp;CHAR(34)</f>
        <v>""</v>
      </c>
      <c r="GS36" s="9" t="str">
        <f>SUBSTITUTE("["&amp;_xlfn.CONCAT(CW36:GN36)&amp;"]",",]","]")</f>
        <v>["5+Colo","lets05","startT","year18","NoBand","Crosse","Canton","NO_GRE","001WHI","002BLU","003RED","myrRED","NoStar"]</v>
      </c>
      <c r="GT36" s="9" t="str">
        <f t="shared" si="127"/>
        <v>"cl_BLA",</v>
      </c>
      <c r="GU36" s="9" t="str">
        <f t="shared" si="127"/>
        <v>"cl_BLU",</v>
      </c>
      <c r="GV36" s="9" t="str">
        <f t="shared" si="127"/>
        <v/>
      </c>
      <c r="GW36" s="9" t="str">
        <f t="shared" si="127"/>
        <v>"cl_RED",</v>
      </c>
      <c r="GX36" s="9" t="str">
        <f t="shared" si="127"/>
        <v>"cl_YEL",</v>
      </c>
      <c r="GY36" s="9" t="str">
        <f t="shared" si="127"/>
        <v/>
      </c>
      <c r="GZ36" s="9" t="str">
        <f t="shared" si="127"/>
        <v/>
      </c>
      <c r="HA36" s="9" t="str">
        <f t="shared" si="127"/>
        <v/>
      </c>
      <c r="HB36" s="9" t="str">
        <f t="shared" si="127"/>
        <v>"cl_WHI",</v>
      </c>
      <c r="HC36" s="9" t="str">
        <f>SUBSTITUTE("["&amp;_xlfn.CONCAT(GT36:HB36)&amp;"]",",]","]")</f>
        <v>["cl_BLA","cl_BLU","cl_RED","cl_YEL","cl_WHI"]</v>
      </c>
      <c r="HE36" s="33"/>
      <c r="HF36" s="34" t="str">
        <f>"{couname:"&amp;CT36&amp;(IF(HK36&lt;&gt;"",",subtype:"&amp;CHAR(34)&amp;HK36&amp;CHAR(34),""))&amp;",year:"&amp;HJ36&amp;",region:"&amp;CU36&amp;",Colors:"&amp;HC36&amp;",Items:"&amp;GS36&amp;",Flag:"&amp;CV36&amp;",HDFlag:"&amp;CHAR(34)&amp;E36&amp;CHAR(34)&amp;",type:"&amp;GP36&amp;", describe: "&amp;HH36&amp;", isnew:"&amp;CHAR(34)&amp;F36&amp;CHAR(34)&amp;", links: "&amp;HL36&amp;"},"</f>
        <v>{couname:"Tonga",year:"1875 ",region:"rgn_Oceania",Colors:["cl_BLA","cl_BLU","cl_RED","cl_YEL","cl_WHI"],Items:["5+Colo","lets05","startT","year18","NoBand","Crosse","Canton","NO_GRE","001WHI","002BLU","003RED","myrRED","NoStar"],Flag:"https://i.ibb.co/QMQsXwX/Tonga-Flag.png",HDFlag:"https://upload.wikimedia.org/wikipedia/commons/thumb/9/9a/Flag_of_Tonga.svg/2560px-Flag_of_Tonga.svg.png",type:"", describe: "\nThe red couped cross alludes to Christianity, the religion practised by approximately 97% of the country's population. The white epitomizes purity, while the red evokes the sacrifice of the Blood of Christ, which was shed during the Crucifixion.", isnew:".", links: "https://en.wikipedia.org/wiki/Flag_of_Tonga"},</v>
      </c>
      <c r="HG36" s="35" t="str">
        <f>"{couname:"&amp;CT36&amp;(IF(HK36&lt;&gt;"",",subtype:"&amp;CHAR(34)&amp;HK36&amp;CHAR(34),""))&amp;",year:"&amp;HJ36&amp;",region:"&amp;CU36&amp;",Colors:"&amp;HC36&amp;",Items:"&amp;GS36&amp;",Flag:"&amp;CV36&amp;",HDFlag:"&amp;CHAR(34)&amp;E36&amp;CHAR(34)&amp;",type:"&amp;GP36&amp;", describe: "&amp;HI36&amp;", links: "&amp;HL36&amp;"},"</f>
        <v>{couname:"Tonga",year:"1875 ",region:"rgn_Oceania",Colors:["cl_BLA","cl_BLU","cl_RED","cl_YEL","cl_WHI"],Items:["5+Colo","lets05","startT","year18","NoBand","Crosse","Canton","NO_GRE","001WHI","002BLU","003RED","myrRED","NoStar"],Flag:"https://i.ibb.co/QMQsXwX/Tonga-Flag.png",HDFlag:"https://upload.wikimedia.org/wikipedia/commons/thumb/9/9a/Flag_of_Tonga.svg/2560px-Flag_of_Tonga.svg.png",type:"", describe: "\nThe red couped cross alludes to Christianity, the religion practised by approximately 97% of the country's population. The white epitomizes purity, while the red evokes the sacrifice of the Blood of Christ, which was shed during the Crucifixion.", links: "https://en.wikipedia.org/wiki/Flag_of_Tonga"},</v>
      </c>
      <c r="HH36" s="9" t="str">
        <f>IF(P36&lt;&gt;"",CHAR(34)&amp;"\n"&amp;P36&amp;CHAR(34),CHAR(34)&amp;CHAR(34))</f>
        <v>"\nThe red couped cross alludes to Christianity, the religion practised by approximately 97% of the country's population. The white epitomizes purity, while the red evokes the sacrifice of the Blood of Christ, which was shed during the Crucifixion."</v>
      </c>
      <c r="HI36" s="9" t="str">
        <f>IF(J36=0,CHAR(34)&amp;CHAR(34),HH36)</f>
        <v>"\nThe red couped cross alludes to Christianity, the religion practised by approximately 97% of the country's population. The white epitomizes purity, while the red evokes the sacrifice of the Blood of Christ, which was shed during the Crucifixion."</v>
      </c>
      <c r="HJ36" s="9" t="str">
        <f>CHAR(34)&amp;O36&amp;CHAR(34)</f>
        <v>"1875 "</v>
      </c>
      <c r="HL36" s="9" t="str">
        <f>CHAR(34)&amp;I36&amp;CHAR(34)</f>
        <v>"https://en.wikipedia.org/wiki/Flag_of_Tonga"</v>
      </c>
      <c r="HM36" s="34" t="str">
        <f>"{"&amp;CHAR(34)&amp;"couname"&amp;CHAR(34)&amp;":"&amp;CT36&amp;(IF(H36&lt;&gt;"",","&amp;CHAR(34)&amp;"subtype"&amp;CHAR(34)&amp;":"&amp;CHAR(34)&amp;H36&amp;CHAR(34),""))&amp;","&amp;CHAR(34)&amp;"year"&amp;CHAR(34)&amp;":"&amp;HJ36&amp;","&amp;CHAR(34)&amp;"region"&amp;CHAR(34)&amp;":"&amp;CU36&amp;","&amp;CHAR(34)&amp;"Colors"&amp;CHAR(34)&amp;":"&amp;HC36&amp;","&amp;CHAR(34)&amp;"Items"&amp;CHAR(34)&amp;":"&amp;GS36&amp;","&amp;CHAR(34)&amp;"Flag"&amp;CHAR(34)&amp;":"&amp;CV36&amp;","&amp;CHAR(34)&amp;"HDFlag"&amp;CHAR(34)&amp;":"&amp;CHAR(34)&amp;E36&amp;CHAR(34)&amp;","&amp;CHAR(34)&amp;"type"&amp;CHAR(34)&amp;":"&amp;GP36&amp;", "&amp;CHAR(34)&amp;"describe"&amp;CHAR(34)&amp;": "&amp;HH36&amp;", "&amp;CHAR(34)&amp;"isnew"&amp;CHAR(34)&amp;": "&amp;CHAR(34)&amp;F36&amp;CHAR(34)&amp;", "&amp;CHAR(34)&amp;"links"&amp;CHAR(34)&amp;": "&amp;HL36&amp;"},"</f>
        <v>{"couname":"Tonga","year":"1875 ","region":"rgn_Oceania","Colors":["cl_BLA","cl_BLU","cl_RED","cl_YEL","cl_WHI"],"Items":["5+Colo","lets05","startT","year18","NoBand","Crosse","Canton","NO_GRE","001WHI","002BLU","003RED","myrRED","NoStar"],"Flag":"https://i.ibb.co/QMQsXwX/Tonga-Flag.png","HDFlag":"https://upload.wikimedia.org/wikipedia/commons/thumb/9/9a/Flag_of_Tonga.svg/2560px-Flag_of_Tonga.svg.png","type":"", "describe": "\nThe red couped cross alludes to Christianity, the religion practised by approximately 97% of the country's population. The white epitomizes purity, while the red evokes the sacrifice of the Blood of Christ, which was shed during the Crucifixion.", "isnew": ".", "links": "https://en.wikipedia.org/wiki/Flag_of_Tonga"},</v>
      </c>
      <c r="HN36" s="36" t="str">
        <f>"{"&amp;CHAR(34)&amp;"couname"&amp;CHAR(34)&amp;":"&amp;CT36&amp;(IF(H36&lt;&gt;"",","&amp;CHAR(34)&amp;"subtype"&amp;CHAR(34)&amp;":"&amp;CHAR(34)&amp;H36&amp;CHAR(34),""))&amp;","&amp;CHAR(34)&amp;"year"&amp;CHAR(34)&amp;":"&amp;HJ36&amp;","&amp;CHAR(34)&amp;"region"&amp;CHAR(34)&amp;":"&amp;CU36&amp;","&amp;CHAR(34)&amp;"Colors"&amp;CHAR(34)&amp;":"&amp;HC36&amp;","&amp;CHAR(34)&amp;"Items"&amp;CHAR(34)&amp;":"&amp;GS36&amp;","&amp;CHAR(34)&amp;"Flag"&amp;CHAR(34)&amp;":"&amp;CV36&amp;","&amp;CHAR(34)&amp;"HDFlag"&amp;CHAR(34)&amp;":"&amp;CHAR(34)&amp;E36&amp;CHAR(34)&amp;","&amp;CHAR(34)&amp;"type"&amp;CHAR(34)&amp;":"&amp;GP36&amp;", "&amp;CHAR(34)&amp;"describe"&amp;CHAR(34)&amp;": "&amp;HI36&amp;", "&amp;CHAR(34)&amp;"isnew"&amp;CHAR(34)&amp;": "&amp;CHAR(34)&amp;F36&amp;CHAR(34)&amp;", "&amp;CHAR(34)&amp;"links"&amp;CHAR(34)&amp;": "&amp;HL36&amp;"},"</f>
        <v>{"couname":"Tonga","year":"1875 ","region":"rgn_Oceania","Colors":["cl_BLA","cl_BLU","cl_RED","cl_YEL","cl_WHI"],"Items":["5+Colo","lets05","startT","year18","NoBand","Crosse","Canton","NO_GRE","001WHI","002BLU","003RED","myrRED","NoStar"],"Flag":"https://i.ibb.co/QMQsXwX/Tonga-Flag.png","HDFlag":"https://upload.wikimedia.org/wikipedia/commons/thumb/9/9a/Flag_of_Tonga.svg/2560px-Flag_of_Tonga.svg.png","type":"", "describe": "\nThe red couped cross alludes to Christianity, the religion practised by approximately 97% of the country's population. The white epitomizes purity, while the red evokes the sacrifice of the Blood of Christ, which was shed during the Crucifixion.", "isnew": ".", "links": "https://en.wikipedia.org/wiki/Flag_of_Tonga"},</v>
      </c>
      <c r="HO36" s="37">
        <v>45596</v>
      </c>
      <c r="HP36" s="9" t="str" cm="1">
        <f t="array" ref="HP36">IF(_xlfn.TEXTJOIN(", ", TRUE, IF(ISNUMBER(SEARCH("BLA", BL36:BT36)), COLUMN(BL36:BT36) - COLUMN(BL36) + 1, ""))&lt;&gt;"","BLA","")</f>
        <v>BLA</v>
      </c>
      <c r="HQ36" s="9" t="str" cm="1">
        <f t="array" ref="HQ36">IF(_xlfn.TEXTJOIN(", ", TRUE, IF(ISNUMBER(SEARCH("BLU", BL36:BT36)), COLUMN(BL36:BT36) - COLUMN(BL36) + 1, ""))&lt;&gt;"","BLU","")</f>
        <v>BLU</v>
      </c>
      <c r="HR36" s="9" t="str" cm="1">
        <f t="array" ref="HR36">IF(_xlfn.TEXTJOIN(", ", TRUE, IF(ISNUMBER(SEARCH("GRE", BL36:BT36)), COLUMN(BL36:BT36) - COLUMN(BL36) + 1, ""))&lt;&gt;"","GRE","")</f>
        <v/>
      </c>
      <c r="HS36" s="9" t="str" cm="1">
        <f t="array" ref="HS36">IF(_xlfn.TEXTJOIN(", ", TRUE, IF(ISNUMBER(SEARCH("RED", BL36:BT36)), COLUMN(BL36:BT36) - COLUMN(BL36) + 1, ""))&lt;&gt;"","RED","")</f>
        <v>RED</v>
      </c>
      <c r="HT36" s="9" t="str" cm="1">
        <f t="array" ref="HT36">IF(_xlfn.TEXTJOIN(", ", TRUE, IF(ISNUMBER(SEARCH("YEL", BL36:BT36)), COLUMN(BL36:BT36) - COLUMN(BL36) + 1, ""))&lt;&gt;"","YEL","")</f>
        <v>YEL</v>
      </c>
      <c r="HU36" s="9" t="str" cm="1">
        <f t="array" ref="HU36">IF(_xlfn.TEXTJOIN(", ", TRUE, IF(ISNUMBER(SEARCH("ORA", BL36:BT36)), COLUMN(BL36:BT36) - COLUMN(BL36) + 1, ""))&lt;&gt;"","ORA","")</f>
        <v/>
      </c>
      <c r="HV36" s="9" t="str" cm="1">
        <f t="array" ref="HV36">IF(_xlfn.TEXTJOIN(", ", TRUE, IF(ISNUMBER(SEARCH("BRO", BL36:BT36)), COLUMN(BL36:BT36) - COLUMN(BL36) + 1, ""))&lt;&gt;"","BRO","")</f>
        <v/>
      </c>
      <c r="HW36" s="9" t="str" cm="1">
        <f t="array" ref="HW36">IF(_xlfn.TEXTJOIN(", ", TRUE, IF(ISNUMBER(SEARCH("PUR", BL36:BT36)), COLUMN(BL36:BT36) - COLUMN(BL36) + 1, ""))&lt;&gt;"","PUR","")</f>
        <v/>
      </c>
      <c r="HX36" s="9" t="str" cm="1">
        <f t="array" ref="HX36">IF(_xlfn.TEXTJOIN(", ", TRUE, IF(ISNUMBER(SEARCH("WHI", BL36:BT36)), COLUMN(BL36:BT36) - COLUMN(BL36) + 1, ""))&lt;&gt;"","WHI","")</f>
        <v>WHI</v>
      </c>
      <c r="HY36" s="38"/>
      <c r="HZ36" s="38"/>
      <c r="IA36" s="28"/>
      <c r="IB36" s="28"/>
      <c r="IC36" s="39"/>
      <c r="ID36" s="39"/>
      <c r="IE36" s="39"/>
      <c r="IF36" s="39"/>
      <c r="IG36" s="39"/>
      <c r="IH36" s="39"/>
      <c r="II36" s="39"/>
      <c r="IJ36" s="39"/>
      <c r="IK36" s="39"/>
      <c r="IM36" s="6">
        <f>COUNTIF(IC36:IK36,"&gt;0")-CG36</f>
        <v>-5</v>
      </c>
      <c r="IN36" s="40" t="str">
        <f>"http://mkweb.bcgsc.ca/color-summarizer/?url="&amp;D36&amp;"&amp;precision=low&amp;num_clusters="&amp;CG36&amp;"&amp;text=1"</f>
        <v>http://mkweb.bcgsc.ca/color-summarizer/?url=https://i.ibb.co/QMQsXwX/Tonga-Flag.png&amp;precision=low&amp;num_clusters=5&amp;text=1</v>
      </c>
      <c r="IO36" s="9" t="str">
        <f>IF(HP36&lt;&gt;"",CHAR(34)&amp;"black"&amp;CHAR(34),"")</f>
        <v>"black"</v>
      </c>
      <c r="IP36" s="9" t="str">
        <f>IF(HQ36&lt;&gt;"",CHAR(34)&amp;"blue"&amp;CHAR(34),"")</f>
        <v>"blue"</v>
      </c>
      <c r="IQ36" s="9" t="str">
        <f>IF(HR36&lt;&gt;"",CHAR(34)&amp;"green"&amp;CHAR(34),"")</f>
        <v/>
      </c>
      <c r="IR36" s="9" t="str">
        <f>IF(HS36&lt;&gt;"",CHAR(34)&amp;"red"&amp;CHAR(34),"")</f>
        <v>"red"</v>
      </c>
      <c r="IS36" s="9" t="str">
        <f>IF(HT36&lt;&gt;"",CHAR(34)&amp;"yellow"&amp;CHAR(34),"")</f>
        <v>"yellow"</v>
      </c>
      <c r="IT36" s="9" t="str">
        <f>IF(HU36&lt;&gt;"",CHAR(34)&amp;"orange"&amp;CHAR(34),"")</f>
        <v/>
      </c>
      <c r="IU36" s="9" t="str">
        <f>IF(HV36&lt;&gt;"",CHAR(34)&amp;"brown"&amp;CHAR(34),"")</f>
        <v/>
      </c>
      <c r="IV36" s="9" t="str">
        <f>IF(HW36&lt;&gt;"",CHAR(34)&amp;"purple"&amp;CHAR(34),"")</f>
        <v/>
      </c>
      <c r="IW36" s="9" t="str">
        <f>IF(HX36&lt;&gt;"",CHAR(34)&amp;"white"&amp;CHAR(34),"")</f>
        <v>"white"</v>
      </c>
      <c r="IX36" s="9" t="str">
        <f>"{"&amp;CHAR(34)&amp;"url"&amp;CHAR(34)&amp;":"&amp;CHAR(34)&amp;IN36&amp;CHAR(34)&amp;","&amp;CHAR(34)&amp;"name"&amp;CHAR(34)&amp;":"&amp;CHAR(34)&amp;A36&amp;CHAR(34)&amp;"},"</f>
        <v>{"url":"http://mkweb.bcgsc.ca/color-summarizer/?url=https://i.ibb.co/QMQsXwX/Tonga-Flag.png&amp;precision=low&amp;num_clusters=5&amp;text=1","name":"Tonga"},</v>
      </c>
      <c r="IY36" s="9">
        <v>1291</v>
      </c>
    </row>
    <row r="37" spans="1:259" s="9" customFormat="1" ht="38.4" customHeight="1" thickBot="1" x14ac:dyDescent="0.35">
      <c r="A37" s="78" t="s">
        <v>815</v>
      </c>
      <c r="B37" s="1" t="e" vm="36">
        <v>#VALUE!</v>
      </c>
      <c r="C37" s="2">
        <v>1</v>
      </c>
      <c r="D37" s="3" t="s">
        <v>816</v>
      </c>
      <c r="E37" s="4" t="s">
        <v>817</v>
      </c>
      <c r="F37" s="5" t="s">
        <v>0</v>
      </c>
      <c r="G37" s="6">
        <f>COUNTIF($A$1:$A$8213,A37)</f>
        <v>1</v>
      </c>
      <c r="H37" s="7"/>
      <c r="I37" s="8" t="s">
        <v>818</v>
      </c>
      <c r="J37" s="9" t="str">
        <f>""</f>
        <v/>
      </c>
      <c r="K37" s="10">
        <v>11396</v>
      </c>
      <c r="L37" s="11">
        <v>3136</v>
      </c>
      <c r="M37" s="11" t="s">
        <v>819</v>
      </c>
      <c r="N37" s="12" t="s">
        <v>169</v>
      </c>
      <c r="O37" s="13" t="s">
        <v>820</v>
      </c>
      <c r="P37" s="14" t="s">
        <v>821</v>
      </c>
      <c r="Q37" s="15">
        <v>1</v>
      </c>
      <c r="R37" s="16" t="s">
        <v>169</v>
      </c>
      <c r="S37" s="17">
        <v>0</v>
      </c>
      <c r="T37" s="18" t="s">
        <v>2</v>
      </c>
      <c r="U37" s="19" t="s">
        <v>3</v>
      </c>
      <c r="V37" s="19" t="s">
        <v>2</v>
      </c>
      <c r="W37" s="19" t="s">
        <v>2</v>
      </c>
      <c r="X37" s="19" t="s">
        <v>2</v>
      </c>
      <c r="Y37" s="19" t="s">
        <v>2</v>
      </c>
      <c r="Z37" s="19" t="s">
        <v>2</v>
      </c>
      <c r="AA37" s="19" t="s">
        <v>2</v>
      </c>
      <c r="AB37" s="19" t="s">
        <v>2</v>
      </c>
      <c r="AC37" s="19" t="s">
        <v>2</v>
      </c>
      <c r="AD37" s="19" t="s">
        <v>2</v>
      </c>
      <c r="AE37" s="19" t="s">
        <v>2</v>
      </c>
      <c r="AF37" s="20" t="s">
        <v>2</v>
      </c>
      <c r="AG37" s="20" t="s">
        <v>2</v>
      </c>
      <c r="AH37" s="20" t="s">
        <v>2</v>
      </c>
      <c r="AI37" s="20" t="s">
        <v>3</v>
      </c>
      <c r="AJ37" s="20" t="s">
        <v>2</v>
      </c>
      <c r="AK37" s="20" t="s">
        <v>2</v>
      </c>
      <c r="AL37" s="20" t="s">
        <v>2</v>
      </c>
      <c r="AM37" s="20" t="s">
        <v>2</v>
      </c>
      <c r="AN37" s="20" t="s">
        <v>2</v>
      </c>
      <c r="AO37" s="20" t="s">
        <v>2</v>
      </c>
      <c r="AP37" s="20" t="s">
        <v>2</v>
      </c>
      <c r="AQ37" s="20" t="s">
        <v>2</v>
      </c>
      <c r="AR37" s="20" t="s">
        <v>2</v>
      </c>
      <c r="AS37" s="20" t="s">
        <v>2</v>
      </c>
      <c r="AT37" s="21">
        <v>9</v>
      </c>
      <c r="AU37" s="20"/>
      <c r="AV37" s="20" t="str">
        <f>IF(LEFT(A37,1)="[",LEFT(A37,5)&amp;AU37&amp;A37,"")</f>
        <v/>
      </c>
      <c r="AW37" s="20" t="str">
        <f>C37&amp;H37&amp;A37</f>
        <v>1Tuvalu</v>
      </c>
      <c r="AX37" s="22"/>
      <c r="AY37" s="22"/>
      <c r="AZ37" s="23" t="s">
        <v>8</v>
      </c>
      <c r="BA37" s="23" t="s">
        <v>8</v>
      </c>
      <c r="BB37" s="23"/>
      <c r="BC37" s="24"/>
      <c r="BD37" s="25" t="s">
        <v>5</v>
      </c>
      <c r="BE37" s="8"/>
      <c r="BF37" s="25" t="s">
        <v>5</v>
      </c>
      <c r="BG37" s="25" t="s">
        <v>8</v>
      </c>
      <c r="BH37" s="25" t="s">
        <v>4</v>
      </c>
      <c r="BI37" s="25"/>
      <c r="BJ37" s="25"/>
      <c r="BK37" s="8"/>
      <c r="BL37" s="25" t="s">
        <v>12</v>
      </c>
      <c r="BM37" s="25" t="s">
        <v>4</v>
      </c>
      <c r="BN37" s="25" t="s">
        <v>10</v>
      </c>
      <c r="BO37" s="25" t="s">
        <v>9</v>
      </c>
      <c r="BP37" s="25" t="s">
        <v>6</v>
      </c>
      <c r="BQ37" s="25" t="s">
        <v>8</v>
      </c>
      <c r="BR37" s="25" t="s">
        <v>8</v>
      </c>
      <c r="BS37" s="25" t="s">
        <v>8</v>
      </c>
      <c r="BT37" s="25" t="s">
        <v>5</v>
      </c>
      <c r="BU37" s="26"/>
      <c r="BV37" s="27"/>
      <c r="BW37" s="27">
        <v>0</v>
      </c>
      <c r="BX37" s="8"/>
      <c r="CB37" s="28"/>
      <c r="CC37" s="28"/>
      <c r="CD37" s="29">
        <v>0</v>
      </c>
      <c r="CE37" s="29">
        <v>0</v>
      </c>
      <c r="CF37" s="29" t="e">
        <v>#REF!</v>
      </c>
      <c r="CG37" s="30" cm="1">
        <f t="array" ref="CG37">SUMPRODUCT(--(LEN(TRIM(BL37:BT37))&gt;0))</f>
        <v>6</v>
      </c>
      <c r="CH37" s="20" t="str">
        <f>IF(CG37=2,"y","n")</f>
        <v>n</v>
      </c>
      <c r="CI37" s="20" t="str">
        <f>IF(CG37=3,"y","n")</f>
        <v>n</v>
      </c>
      <c r="CJ37" s="20" t="str">
        <f>IF(CG37=4,"y","n")</f>
        <v>n</v>
      </c>
      <c r="CK37" s="20" t="str">
        <f>IF(CG37&gt;4,"y","n")</f>
        <v>y</v>
      </c>
      <c r="CL37" s="20" t="str">
        <f>IF(S37=0,"y","n")</f>
        <v>y</v>
      </c>
      <c r="CM37" s="20" t="str">
        <f>IF(S37=2,"y","n")</f>
        <v>n</v>
      </c>
      <c r="CN37" s="20" t="str">
        <f>IF(S37=3,"y","n")</f>
        <v>n</v>
      </c>
      <c r="CO37" s="20" t="str">
        <f>IF(S37&gt;=4,"y","n")</f>
        <v>n</v>
      </c>
      <c r="CP37" s="20" t="str">
        <f>IF(AT37=0,"y","n")</f>
        <v>n</v>
      </c>
      <c r="CQ37" s="20" t="str">
        <f>IF(AT37=1,"y","n")</f>
        <v>n</v>
      </c>
      <c r="CR37" s="20" t="str">
        <f>IF(AT37=2,"y","n")</f>
        <v>n</v>
      </c>
      <c r="CS37" s="20" t="str">
        <f>IF(AT37&gt;=3,"y","n")</f>
        <v>y</v>
      </c>
      <c r="CT37" s="31" t="str">
        <f>CHAR(34)&amp;A37&amp;CHAR(34)</f>
        <v>"Tuvalu"</v>
      </c>
      <c r="CU37" s="32" t="str">
        <f>CHAR(34)&amp;"rgn_"&amp;R37&amp;CHAR(34)</f>
        <v>"rgn_Oceania"</v>
      </c>
      <c r="CV37" s="9" t="str">
        <f>CHAR(34)&amp;D37&amp;CHAR(34)</f>
        <v>"https://i.ibb.co/RQ3gYR5/Tuvalu-Flag.png"</v>
      </c>
      <c r="CW37" s="9" t="str">
        <f t="shared" si="122"/>
        <v/>
      </c>
      <c r="CX37" s="9" t="str">
        <f t="shared" si="122"/>
        <v/>
      </c>
      <c r="CY37" s="9" t="str">
        <f t="shared" si="122"/>
        <v/>
      </c>
      <c r="CZ37" s="9" t="str">
        <f t="shared" si="122"/>
        <v>"5+Colo",</v>
      </c>
      <c r="DA37" s="9" t="str">
        <f>IF(Q37&gt;1,CHAR(34)&amp;"words2"&amp;CHAR(34)&amp;",","")</f>
        <v/>
      </c>
      <c r="DB37" s="9" t="str">
        <f>IF(Q37&gt;2,CHAR(34)&amp;"words3"&amp;CHAR(34)&amp;",","")</f>
        <v/>
      </c>
      <c r="DD37" s="9" t="str">
        <f>IF(LEN(CHAR(34)&amp;"lets"&amp;LEN(SUBSTITUTE(SUBSTITUTE(IFERROR(TRIM(SUBSTITUTE(A37,MID(A37,FIND("[",A37),FIND("]",A37)-FIND("[",A37)+1),"")),A37)," ",""),"-",""))&amp;CHAR(34)&amp;",")=9,CHAR(34)&amp;"lets"&amp;LEN(SUBSTITUTE(SUBSTITUTE(IFERROR(TRIM(SUBSTITUTE(A37,MID(A37,FIND("[",A37),FIND("]",A37)-FIND("[",A37)+1),"")),A37)," ",""),"-",""))&amp;CHAR(34)&amp;",",CHAR(34)&amp;"lets0"&amp;LEN(SUBSTITUTE(SUBSTITUTE(IFERROR(TRIM(SUBSTITUTE(A37,MID(A37,FIND("[",A37),FIND("]",A37)-FIND("[",A37)+1),"")),A37)," ",""),"-",""))&amp;CHAR(34)&amp;",")</f>
        <v>"lets06",</v>
      </c>
      <c r="DE37" s="9" t="str">
        <f>CHAR(34)&amp;"start"&amp;IFERROR(LEFT(SUBSTITUTE(A37,"["&amp;MID(A37,FIND("[",A37)+1,FIND("]",A37)-FIND("[",A37)-1)&amp;"] ",""),1),LEFT(A37,1))&amp;CHAR(34)&amp;","</f>
        <v>"startT",</v>
      </c>
      <c r="DF37" s="9" t="str">
        <f>IFERROR(IF(SEARCH("tan",A37)&gt;0,CHAR(34)&amp;"withtn"&amp;CHAR(34)&amp;",",""),"")</f>
        <v/>
      </c>
      <c r="DG37" s="9" t="str">
        <f>IFERROR(IF(SEARCH("q",A37)&gt;0,CHAR(34)&amp;"with_q"&amp;CHAR(34)&amp;",",""),"")</f>
        <v/>
      </c>
      <c r="DH37" s="9" t="str">
        <f>IFERROR(IF(SEARCH("v",A37)&gt;0,CHAR(34)&amp;"with_v"&amp;CHAR(34)&amp;",",""),"")</f>
        <v>"with_v",</v>
      </c>
      <c r="DI37" s="9" t="str">
        <f>IFERROR(IF(SEARCH("w",A37)&gt;0,CHAR(34)&amp;"with_w"&amp;CHAR(34)&amp;",",""),"")</f>
        <v/>
      </c>
      <c r="DJ37" s="9" t="str">
        <f>IFERROR(IF(SEARCH("y",A37)&gt;0,CHAR(34)&amp;"with_y"&amp;CHAR(34)&amp;",",""),"")</f>
        <v/>
      </c>
      <c r="DK37" s="9" t="str">
        <f>IFERROR(IF(SEARCH("z",A37)&gt;0,CHAR(34)&amp;"with_z"&amp;CHAR(34)&amp;",",""),"")</f>
        <v/>
      </c>
      <c r="DL37" s="9" t="str">
        <f>IF(CG37=2, CHAR(34) &amp; _xlfn.TEXTJOIN("", TRUE, _xlfn._xlws.SORT(HP37:HX37)) &amp; CHAR(34) &amp; ",", "")</f>
        <v/>
      </c>
      <c r="DM37" s="9" t="str" cm="1">
        <f t="array" ref="DM37">IF(CG37=3,CHAR(34) &amp; _xlfn.TEXTJOIN("", TRUE, RIGHT(HP37:HX37, 2)) &amp; CHAR(34) &amp; ",", "")</f>
        <v/>
      </c>
      <c r="DN37" s="9" t="str">
        <f>IF(AND(ISNUMBER(SEARCH("18", O37)), ISERROR(SEARCH("1918", O37)), ISERROR(SEARCH("2018", O37))), CHAR(34) &amp; "year18" &amp; CHAR(34) &amp; ",", "")</f>
        <v/>
      </c>
      <c r="DO37" s="9" t="str">
        <f>IF(AND(ISNUMBER(SEARCH("19", O37)), ISERROR(SEARCH("1819", O37)),  ISERROR(SEARCH("1219", O37)),ISERROR(SEARCH("1119", O37)),ISERROR(SEARCH("1190", O37)),ISERROR(SEARCH("2019", O37))), CHAR(34) &amp; "year19" &amp; CHAR(34) &amp; ",", "")</f>
        <v>"year19",</v>
      </c>
      <c r="DP37" s="28" t="str">
        <f>IF(AND(ISNUMBER(SEARCH("20", O37)), ISERROR(SEARCH("1920", O37))), CHAR(34)&amp;"year00"&amp;CHAR(34)&amp;",", "")</f>
        <v/>
      </c>
      <c r="DQ37" s="28" t="str">
        <f>IF(CC37="y",CHAR(34)&amp;"soviet"&amp;CHAR(34)&amp;",","")</f>
        <v/>
      </c>
      <c r="DR37" s="28" t="str">
        <f>IF(BY37="y",CHAR(34)&amp;"dgband"&amp;CHAR(34)&amp;",","")</f>
        <v/>
      </c>
      <c r="DS37" s="28" t="str">
        <f>IF(W37="y",IF(AND(V37="n",BY37&lt;&gt;"y"),CHAR(34)&amp;"allver"&amp;CHAR(34)&amp;",",""),"")</f>
        <v/>
      </c>
      <c r="DT37" s="28" t="str">
        <f>IF(V37="y",IF(AND(W37="n",BY37&lt;&gt;"y"),CHAR(34)&amp;"allhor"&amp;CHAR(34)&amp;",",""),"")</f>
        <v/>
      </c>
      <c r="DU37" s="28" t="str">
        <f>IF(BY37="y",IF(AND(W37="n",V37="n"),CHAR(34)&amp;"alldia"&amp;CHAR(34)&amp;",",""),"")</f>
        <v/>
      </c>
      <c r="DW37" s="9" t="str">
        <f t="shared" si="123"/>
        <v>"NoBand",</v>
      </c>
      <c r="DX37" s="9" t="str">
        <f t="shared" si="123"/>
        <v/>
      </c>
      <c r="DY37" s="9" t="str">
        <f t="shared" si="123"/>
        <v/>
      </c>
      <c r="DZ37" s="9" t="str">
        <f t="shared" si="123"/>
        <v/>
      </c>
      <c r="EA37" s="9" t="str">
        <f t="shared" si="124"/>
        <v/>
      </c>
      <c r="EB37" s="9" t="str">
        <f t="shared" si="124"/>
        <v>"Crosse",</v>
      </c>
      <c r="EC37" s="9" t="str">
        <f t="shared" si="124"/>
        <v/>
      </c>
      <c r="ED37" s="9" t="str">
        <f t="shared" si="124"/>
        <v/>
      </c>
      <c r="EE37" s="9" t="str">
        <f t="shared" si="124"/>
        <v/>
      </c>
      <c r="EF37" s="9" t="str">
        <f>IF(AND(Y37&lt;&gt;"n",Y37&lt;&gt;""),CHAR(34)&amp;Y$1&amp;CHAR(34)&amp;",","")</f>
        <v/>
      </c>
      <c r="EG37" s="9" t="str">
        <f t="shared" si="125"/>
        <v/>
      </c>
      <c r="EH37" s="9" t="str">
        <f t="shared" si="125"/>
        <v/>
      </c>
      <c r="EI37" s="9" t="str">
        <f t="shared" si="125"/>
        <v/>
      </c>
      <c r="EJ37" s="9" t="str">
        <f t="shared" si="125"/>
        <v/>
      </c>
      <c r="EK37" s="9" t="str">
        <f t="shared" si="125"/>
        <v/>
      </c>
      <c r="EL37" s="9" t="str">
        <f t="shared" si="125"/>
        <v/>
      </c>
      <c r="EM37" s="9" t="str">
        <f t="shared" si="125"/>
        <v/>
      </c>
      <c r="EN37" s="9" t="str">
        <f t="shared" si="125"/>
        <v/>
      </c>
      <c r="EO37" s="9" t="str">
        <f t="shared" si="125"/>
        <v/>
      </c>
      <c r="EP37" s="9" t="str">
        <f t="shared" si="125"/>
        <v>"Canton",</v>
      </c>
      <c r="EQ37" s="9" t="str">
        <f t="shared" si="125"/>
        <v/>
      </c>
      <c r="ER37" s="9" t="str">
        <f t="shared" si="125"/>
        <v/>
      </c>
      <c r="ES37" s="9" t="str">
        <f t="shared" si="125"/>
        <v/>
      </c>
      <c r="ET37" s="9" t="str">
        <f t="shared" si="125"/>
        <v/>
      </c>
      <c r="EU37" s="9" t="str">
        <f t="shared" si="125"/>
        <v/>
      </c>
      <c r="EV37" s="9" t="str">
        <f t="shared" si="125"/>
        <v/>
      </c>
      <c r="EW37" s="9" t="str">
        <f t="shared" si="121"/>
        <v/>
      </c>
      <c r="EX37" s="9" t="str">
        <f t="shared" si="121"/>
        <v/>
      </c>
      <c r="EY37" s="9" t="str">
        <f t="shared" si="121"/>
        <v/>
      </c>
      <c r="EZ37" s="9" t="str">
        <f t="shared" si="121"/>
        <v/>
      </c>
      <c r="FA37" s="9" t="str">
        <f>IF(AT37&gt;0,CHAR(34)&amp;"sta"&amp;AZ37&amp;CHAR(34)&amp;",","")</f>
        <v>"sta",</v>
      </c>
      <c r="FB37" s="9" t="str">
        <f>IF(AND(AT37&gt;0,BA37&lt;&gt;""),CHAR(34)&amp;"sta"&amp;BA37&amp;CHAR(34)&amp;",","")</f>
        <v/>
      </c>
      <c r="FD37" s="9" t="str">
        <f>IF(BV37="n",CHAR(34)&amp;"tcWHYE"&amp;CHAR(34)&amp;",",IF(BV37="y",CHAR(34)&amp;FD$1&amp;CHAR(34)&amp;",",""))</f>
        <v/>
      </c>
      <c r="FE37" s="9" t="str">
        <f>IF(COUNTIF(BL37:BT37,"BLU")=0,CHAR(34)&amp;"NO_BLU"&amp;CHAR(34)&amp;",", "")</f>
        <v/>
      </c>
      <c r="FF37" s="9" t="str">
        <f>IF(COUNTIF(BL37:BT37,"WHI")=0,CHAR(34)&amp;"NO_WHI"&amp;CHAR(34)&amp;",", "")</f>
        <v/>
      </c>
      <c r="FG37" s="9" t="str">
        <f>IF(COUNTIF(BL37:BT37,"RED")=0,CHAR(34)&amp;"NO_RED"&amp;CHAR(34)&amp;",", "")</f>
        <v/>
      </c>
      <c r="FH37" s="9" t="str">
        <f>IF(COUNTIF(BL37:BS37,"GRE")=0,CHAR(34)&amp;"NO_GRE"&amp;CHAR(34)&amp;",", "")</f>
        <v/>
      </c>
      <c r="FI37" s="9" t="str">
        <f>IF(COUNTIF(BL37:BT37,"YEL")=0,CHAR(34)&amp;"NO_YEL"&amp;CHAR(34)&amp;",", "")</f>
        <v/>
      </c>
      <c r="FJ37" s="9" t="str">
        <f>IF(COUNTIF(BL37:BT37,"BLA")=0,CHAR(34)&amp;"NO_BLA"&amp;CHAR(34)&amp;",", "")</f>
        <v/>
      </c>
      <c r="FK37" s="9" t="str">
        <f>IF(AND(FH37&lt;&gt;"",FF37&lt;&gt;""),CHAR(34)&amp;"WHGRNO"&amp;CHAR(34)&amp;",","")</f>
        <v/>
      </c>
      <c r="FL37" s="9" t="str">
        <f>IF(AND(FI37&lt;&gt;"",FF37&lt;&gt;""),CHAR(34)&amp;"WHYENO"&amp;CHAR(34)&amp;",","")</f>
        <v/>
      </c>
      <c r="FM37" s="9" t="str">
        <f>IF(AND(FJ37&lt;&gt;"",FF37&lt;&gt;""),CHAR(34)&amp;"BAWHNO"&amp;CHAR(34)&amp;",","")</f>
        <v/>
      </c>
      <c r="FN37" s="9" t="str">
        <f>IF(AND(FE37&lt;&gt;"",FF37&lt;&gt;""),CHAR(34)&amp;"BLWHNO"&amp;CHAR(34)&amp;",","")</f>
        <v/>
      </c>
      <c r="FO37" s="9" t="str">
        <f>IF(AND(FE37&lt;&gt;"",FG37&lt;&gt;""),CHAR(34)&amp;"BLRENO"&amp;CHAR(34)&amp;",","")</f>
        <v/>
      </c>
      <c r="FP37" s="9" t="str">
        <f>IF(AND(FF37&lt;&gt;"",FF37&lt;&gt;""),CHAR(34)&amp;"WHRENO"&amp;CHAR(34)&amp;",","")</f>
        <v/>
      </c>
      <c r="FQ37" s="9" t="str">
        <f>IF(LEN(BF37)=3,CHAR(34)&amp;"001"&amp;BF37&amp;CHAR(34)&amp;",","")</f>
        <v>"001WHI",</v>
      </c>
      <c r="FR37" s="9" t="str">
        <f>IF(LEN(BG37)=3,CHAR(34)&amp;"002"&amp;BG37&amp;CHAR(34)&amp;",","")</f>
        <v/>
      </c>
      <c r="FS37" s="9" t="str">
        <f>IF(LEN(BH37)=3,CHAR(34)&amp;"003"&amp;BH37&amp;CHAR(34)&amp;",","")</f>
        <v>"003BLU",</v>
      </c>
      <c r="FT37" s="9" t="str">
        <f>CHAR(34)&amp;"myr"&amp;BD37&amp;CHAR(34)&amp;","</f>
        <v>"myrWHI",</v>
      </c>
      <c r="FU37" s="9" t="str">
        <f>IF(AY37="y",CHAR(34)&amp;"island"&amp;CHAR(34)&amp;",","")</f>
        <v/>
      </c>
      <c r="FV37" s="9" t="str">
        <f>IF(BZ37="y",CHAR(34)&amp;"landlo"&amp;CHAR(34)&amp;",","")</f>
        <v/>
      </c>
      <c r="FW37" s="9" t="str">
        <f>IF(CA37="y",CHAR(34)&amp;"eunion"&amp;CHAR(34)&amp;",","")</f>
        <v/>
      </c>
      <c r="FY37" s="9" t="str">
        <f>IFERROR(IF(SEARCH("Arabic",CB37)&gt;0,CHAR(34)&amp;"arabic"&amp;CHAR(34)&amp;",",""),"")</f>
        <v/>
      </c>
      <c r="FZ37" s="9" t="str">
        <f>IFERROR(IF(SEARCH("English",CB37)&gt;0,CHAR(34)&amp;"englis"&amp;CHAR(34)&amp;",",""),"")</f>
        <v/>
      </c>
      <c r="GA37" s="9" t="str">
        <f>IFERROR(IF(SEARCH("French",CB37)&gt;0,CHAR(34)&amp;"french"&amp;CHAR(34)&amp;",",""),"")</f>
        <v/>
      </c>
      <c r="GB37" s="9" t="str">
        <f>IFERROR(IF(SEARCH("Spanish",CB37)&gt;0,CHAR(34)&amp;"spanis"&amp;CHAR(34)&amp;",",""),"")</f>
        <v/>
      </c>
      <c r="GE37" s="9" t="str">
        <f>IFERROR(IF(SEARCH("Dutch",CB37)&gt;0,CHAR(34)&amp;"dutchs"&amp;CHAR(34)&amp;",",""),"")</f>
        <v/>
      </c>
      <c r="GF37" s="9" t="str">
        <f>IFERROR(IF(SEARCH("Historical",AU37)&gt;0,CHAR(34)&amp;"histor"&amp;CHAR(34)&amp;",",""),"")</f>
        <v/>
      </c>
      <c r="GG37" s="9" t="str">
        <f>IF(BU37="y",CHAR(34)&amp;"unjack"&amp;CHAR(34)&amp;",","")</f>
        <v/>
      </c>
      <c r="GH37" s="9" t="str">
        <f>IF(CD37=1,CHAR(34)&amp;"southc"&amp;CHAR(34)&amp;",","")</f>
        <v/>
      </c>
      <c r="GI37" s="9" t="str">
        <f>IF(CE37=1,CHAR(34)&amp;"hasmap"&amp;CHAR(34)&amp;",","")</f>
        <v/>
      </c>
      <c r="GJ37" s="9" t="str">
        <f>IF(CP37="y",CHAR(34)&amp;CP$1&amp;CHAR(34)&amp;",","")</f>
        <v/>
      </c>
      <c r="GK37" s="9" t="str">
        <f>IF(GJ37="",CHAR(34)&amp;"HasSta"&amp;CHAR(34)&amp;",","")</f>
        <v>"HasSta",</v>
      </c>
      <c r="GL37" s="9" t="str">
        <f t="shared" si="126"/>
        <v/>
      </c>
      <c r="GM37" s="9" t="str">
        <f t="shared" si="126"/>
        <v/>
      </c>
      <c r="GN37" s="9" t="str">
        <f t="shared" si="126"/>
        <v>"3+Star",</v>
      </c>
      <c r="GP37" s="9" t="str">
        <f>CHAR(34)&amp;AU37&amp;CHAR(34)</f>
        <v>""</v>
      </c>
      <c r="GS37" s="9" t="str">
        <f>SUBSTITUTE("["&amp;_xlfn.CONCAT(CW37:GN37)&amp;"]",",]","]")</f>
        <v>["5+Colo","lets06","startT","with_v","year19","NoBand","Crosse","Canton","sta","001WHI","003BLU","myrWHI","HasSta","3+Star"]</v>
      </c>
      <c r="GT37" s="9" t="str">
        <f t="shared" si="127"/>
        <v>"cl_BLA",</v>
      </c>
      <c r="GU37" s="9" t="str">
        <f t="shared" si="127"/>
        <v>"cl_BLU",</v>
      </c>
      <c r="GV37" s="9" t="str">
        <f t="shared" si="127"/>
        <v>"cl_GRE",</v>
      </c>
      <c r="GW37" s="9" t="str">
        <f t="shared" si="127"/>
        <v>"cl_RED",</v>
      </c>
      <c r="GX37" s="9" t="str">
        <f t="shared" si="127"/>
        <v>"cl_YEL",</v>
      </c>
      <c r="GY37" s="9" t="str">
        <f t="shared" si="127"/>
        <v/>
      </c>
      <c r="GZ37" s="9" t="str">
        <f t="shared" si="127"/>
        <v/>
      </c>
      <c r="HA37" s="9" t="str">
        <f t="shared" si="127"/>
        <v/>
      </c>
      <c r="HB37" s="9" t="str">
        <f t="shared" si="127"/>
        <v>"cl_WHI",</v>
      </c>
      <c r="HC37" s="9" t="str">
        <f>SUBSTITUTE("["&amp;_xlfn.CONCAT(GT37:HB37)&amp;"]",",]","]")</f>
        <v>["cl_BLA","cl_BLU","cl_GRE","cl_RED","cl_YEL","cl_WHI"]</v>
      </c>
      <c r="HE37" s="33"/>
      <c r="HF37" s="34" t="str">
        <f>"{couname:"&amp;CT37&amp;(IF(HK37&lt;&gt;"",",subtype:"&amp;CHAR(34)&amp;HK37&amp;CHAR(34),""))&amp;",year:"&amp;HJ37&amp;",region:"&amp;CU37&amp;",Colors:"&amp;HC37&amp;",Items:"&amp;GS37&amp;",Flag:"&amp;CV37&amp;",HDFlag:"&amp;CHAR(34)&amp;E37&amp;CHAR(34)&amp;",type:"&amp;GP37&amp;", describe: "&amp;HH37&amp;", isnew:"&amp;CHAR(34)&amp;F37&amp;CHAR(34)&amp;", links: "&amp;HL37&amp;"},"</f>
        <v>{couname:"Tuvalu",year:"1978, 1997 ",region:"rgn_Oceania",Colors:["cl_BLA","cl_BLU","cl_GRE","cl_RED","cl_YEL","cl_WHI"],Items:["5+Colo","lets06","startT","with_v","year19","NoBand","Crosse","Canton","sta","001WHI","003BLU","myrWHI","HasSta","3+Star"],Flag:"https://i.ibb.co/RQ3gYR5/Tuvalu-Flag.png",HDFlag:"https://upload.wikimedia.org/wikipedia/commons/thumb/3/38/Flag_of_Tuvalu.svg/2560px-Flag_of_Tuvalu.svg.png",type:"", describe: "\nThe stars represent the nine islands which comprise Tuvalu; the arrangement is geographically correct, with the east towards the top (i.e. north to the left).", isnew:".", links: "https://en.wikipedia.org/wiki/Flag_of_Tuvalu"},</v>
      </c>
      <c r="HG37" s="35" t="str">
        <f>"{couname:"&amp;CT37&amp;(IF(HK37&lt;&gt;"",",subtype:"&amp;CHAR(34)&amp;HK37&amp;CHAR(34),""))&amp;",year:"&amp;HJ37&amp;",region:"&amp;CU37&amp;",Colors:"&amp;HC37&amp;",Items:"&amp;GS37&amp;",Flag:"&amp;CV37&amp;",HDFlag:"&amp;CHAR(34)&amp;E37&amp;CHAR(34)&amp;",type:"&amp;GP37&amp;", describe: "&amp;HI37&amp;", links: "&amp;HL37&amp;"},"</f>
        <v>{couname:"Tuvalu",year:"1978, 1997 ",region:"rgn_Oceania",Colors:["cl_BLA","cl_BLU","cl_GRE","cl_RED","cl_YEL","cl_WHI"],Items:["5+Colo","lets06","startT","with_v","year19","NoBand","Crosse","Canton","sta","001WHI","003BLU","myrWHI","HasSta","3+Star"],Flag:"https://i.ibb.co/RQ3gYR5/Tuvalu-Flag.png",HDFlag:"https://upload.wikimedia.org/wikipedia/commons/thumb/3/38/Flag_of_Tuvalu.svg/2560px-Flag_of_Tuvalu.svg.png",type:"", describe: "\nThe stars represent the nine islands which comprise Tuvalu; the arrangement is geographically correct, with the east towards the top (i.e. north to the left).", links: "https://en.wikipedia.org/wiki/Flag_of_Tuvalu"},</v>
      </c>
      <c r="HH37" s="9" t="str">
        <f>IF(P37&lt;&gt;"",CHAR(34)&amp;"\n"&amp;P37&amp;CHAR(34),CHAR(34)&amp;CHAR(34))</f>
        <v>"\nThe stars represent the nine islands which comprise Tuvalu; the arrangement is geographically correct, with the east towards the top (i.e. north to the left)."</v>
      </c>
      <c r="HI37" s="9" t="str">
        <f>IF(J37=0,CHAR(34)&amp;CHAR(34),HH37)</f>
        <v>"\nThe stars represent the nine islands which comprise Tuvalu; the arrangement is geographically correct, with the east towards the top (i.e. north to the left)."</v>
      </c>
      <c r="HJ37" s="9" t="str">
        <f>CHAR(34)&amp;O37&amp;CHAR(34)</f>
        <v>"1978, 1997 "</v>
      </c>
      <c r="HL37" s="9" t="str">
        <f>CHAR(34)&amp;I37&amp;CHAR(34)</f>
        <v>"https://en.wikipedia.org/wiki/Flag_of_Tuvalu"</v>
      </c>
      <c r="HM37" s="34" t="str">
        <f>"{"&amp;CHAR(34)&amp;"couname"&amp;CHAR(34)&amp;":"&amp;CT37&amp;(IF(H37&lt;&gt;"",","&amp;CHAR(34)&amp;"subtype"&amp;CHAR(34)&amp;":"&amp;CHAR(34)&amp;H37&amp;CHAR(34),""))&amp;","&amp;CHAR(34)&amp;"year"&amp;CHAR(34)&amp;":"&amp;HJ37&amp;","&amp;CHAR(34)&amp;"region"&amp;CHAR(34)&amp;":"&amp;CU37&amp;","&amp;CHAR(34)&amp;"Colors"&amp;CHAR(34)&amp;":"&amp;HC37&amp;","&amp;CHAR(34)&amp;"Items"&amp;CHAR(34)&amp;":"&amp;GS37&amp;","&amp;CHAR(34)&amp;"Flag"&amp;CHAR(34)&amp;":"&amp;CV37&amp;","&amp;CHAR(34)&amp;"HDFlag"&amp;CHAR(34)&amp;":"&amp;CHAR(34)&amp;E37&amp;CHAR(34)&amp;","&amp;CHAR(34)&amp;"type"&amp;CHAR(34)&amp;":"&amp;GP37&amp;", "&amp;CHAR(34)&amp;"describe"&amp;CHAR(34)&amp;": "&amp;HH37&amp;", "&amp;CHAR(34)&amp;"isnew"&amp;CHAR(34)&amp;": "&amp;CHAR(34)&amp;F37&amp;CHAR(34)&amp;", "&amp;CHAR(34)&amp;"links"&amp;CHAR(34)&amp;": "&amp;HL37&amp;"},"</f>
        <v>{"couname":"Tuvalu","year":"1978, 1997 ","region":"rgn_Oceania","Colors":["cl_BLA","cl_BLU","cl_GRE","cl_RED","cl_YEL","cl_WHI"],"Items":["5+Colo","lets06","startT","with_v","year19","NoBand","Crosse","Canton","sta","001WHI","003BLU","myrWHI","HasSta","3+Star"],"Flag":"https://i.ibb.co/RQ3gYR5/Tuvalu-Flag.png","HDFlag":"https://upload.wikimedia.org/wikipedia/commons/thumb/3/38/Flag_of_Tuvalu.svg/2560px-Flag_of_Tuvalu.svg.png","type":"", "describe": "\nThe stars represent the nine islands which comprise Tuvalu; the arrangement is geographically correct, with the east towards the top (i.e. north to the left).", "isnew": ".", "links": "https://en.wikipedia.org/wiki/Flag_of_Tuvalu"},</v>
      </c>
      <c r="HN37" s="36" t="str">
        <f>"{"&amp;CHAR(34)&amp;"couname"&amp;CHAR(34)&amp;":"&amp;CT37&amp;(IF(H37&lt;&gt;"",","&amp;CHAR(34)&amp;"subtype"&amp;CHAR(34)&amp;":"&amp;CHAR(34)&amp;H37&amp;CHAR(34),""))&amp;","&amp;CHAR(34)&amp;"year"&amp;CHAR(34)&amp;":"&amp;HJ37&amp;","&amp;CHAR(34)&amp;"region"&amp;CHAR(34)&amp;":"&amp;CU37&amp;","&amp;CHAR(34)&amp;"Colors"&amp;CHAR(34)&amp;":"&amp;HC37&amp;","&amp;CHAR(34)&amp;"Items"&amp;CHAR(34)&amp;":"&amp;GS37&amp;","&amp;CHAR(34)&amp;"Flag"&amp;CHAR(34)&amp;":"&amp;CV37&amp;","&amp;CHAR(34)&amp;"HDFlag"&amp;CHAR(34)&amp;":"&amp;CHAR(34)&amp;E37&amp;CHAR(34)&amp;","&amp;CHAR(34)&amp;"type"&amp;CHAR(34)&amp;":"&amp;GP37&amp;", "&amp;CHAR(34)&amp;"describe"&amp;CHAR(34)&amp;": "&amp;HI37&amp;", "&amp;CHAR(34)&amp;"isnew"&amp;CHAR(34)&amp;": "&amp;CHAR(34)&amp;F37&amp;CHAR(34)&amp;", "&amp;CHAR(34)&amp;"links"&amp;CHAR(34)&amp;": "&amp;HL37&amp;"},"</f>
        <v>{"couname":"Tuvalu","year":"1978, 1997 ","region":"rgn_Oceania","Colors":["cl_BLA","cl_BLU","cl_GRE","cl_RED","cl_YEL","cl_WHI"],"Items":["5+Colo","lets06","startT","with_v","year19","NoBand","Crosse","Canton","sta","001WHI","003BLU","myrWHI","HasSta","3+Star"],"Flag":"https://i.ibb.co/RQ3gYR5/Tuvalu-Flag.png","HDFlag":"https://upload.wikimedia.org/wikipedia/commons/thumb/3/38/Flag_of_Tuvalu.svg/2560px-Flag_of_Tuvalu.svg.png","type":"", "describe": "\nThe stars represent the nine islands which comprise Tuvalu; the arrangement is geographically correct, with the east towards the top (i.e. north to the left).", "isnew": ".", "links": "https://en.wikipedia.org/wiki/Flag_of_Tuvalu"},</v>
      </c>
      <c r="HO37" s="37">
        <v>45596</v>
      </c>
      <c r="HP37" s="9" t="str" cm="1">
        <f t="array" ref="HP37">IF(_xlfn.TEXTJOIN(", ", TRUE, IF(ISNUMBER(SEARCH("BLA", BL37:BT37)), COLUMN(BL37:BT37) - COLUMN(BL37) + 1, ""))&lt;&gt;"","BLA","")</f>
        <v>BLA</v>
      </c>
      <c r="HQ37" s="9" t="str" cm="1">
        <f t="array" ref="HQ37">IF(_xlfn.TEXTJOIN(", ", TRUE, IF(ISNUMBER(SEARCH("BLU", BL37:BT37)), COLUMN(BL37:BT37) - COLUMN(BL37) + 1, ""))&lt;&gt;"","BLU","")</f>
        <v>BLU</v>
      </c>
      <c r="HR37" s="9" t="str" cm="1">
        <f t="array" ref="HR37">IF(_xlfn.TEXTJOIN(", ", TRUE, IF(ISNUMBER(SEARCH("GRE", BL37:BT37)), COLUMN(BL37:BT37) - COLUMN(BL37) + 1, ""))&lt;&gt;"","GRE","")</f>
        <v>GRE</v>
      </c>
      <c r="HS37" s="9" t="str" cm="1">
        <f t="array" ref="HS37">IF(_xlfn.TEXTJOIN(", ", TRUE, IF(ISNUMBER(SEARCH("RED", BL37:BT37)), COLUMN(BL37:BT37) - COLUMN(BL37) + 1, ""))&lt;&gt;"","RED","")</f>
        <v>RED</v>
      </c>
      <c r="HT37" s="9" t="str" cm="1">
        <f t="array" ref="HT37">IF(_xlfn.TEXTJOIN(", ", TRUE, IF(ISNUMBER(SEARCH("YEL", BL37:BT37)), COLUMN(BL37:BT37) - COLUMN(BL37) + 1, ""))&lt;&gt;"","YEL","")</f>
        <v>YEL</v>
      </c>
      <c r="HU37" s="9" t="str" cm="1">
        <f t="array" ref="HU37">IF(_xlfn.TEXTJOIN(", ", TRUE, IF(ISNUMBER(SEARCH("ORA", BL37:BT37)), COLUMN(BL37:BT37) - COLUMN(BL37) + 1, ""))&lt;&gt;"","ORA","")</f>
        <v/>
      </c>
      <c r="HV37" s="9" t="str" cm="1">
        <f t="array" ref="HV37">IF(_xlfn.TEXTJOIN(", ", TRUE, IF(ISNUMBER(SEARCH("BRO", BL37:BT37)), COLUMN(BL37:BT37) - COLUMN(BL37) + 1, ""))&lt;&gt;"","BRO","")</f>
        <v/>
      </c>
      <c r="HW37" s="9" t="str" cm="1">
        <f t="array" ref="HW37">IF(_xlfn.TEXTJOIN(", ", TRUE, IF(ISNUMBER(SEARCH("PUR", BL37:BT37)), COLUMN(BL37:BT37) - COLUMN(BL37) + 1, ""))&lt;&gt;"","PUR","")</f>
        <v/>
      </c>
      <c r="HX37" s="9" t="str" cm="1">
        <f t="array" ref="HX37">IF(_xlfn.TEXTJOIN(", ", TRUE, IF(ISNUMBER(SEARCH("WHI", BL37:BT37)), COLUMN(BL37:BT37) - COLUMN(BL37) + 1, ""))&lt;&gt;"","WHI","")</f>
        <v>WHI</v>
      </c>
      <c r="HY37" s="38"/>
      <c r="HZ37" s="38"/>
      <c r="IA37" s="28"/>
      <c r="IB37" s="28"/>
      <c r="IC37" s="39"/>
      <c r="ID37" s="39"/>
      <c r="IE37" s="39"/>
      <c r="IF37" s="39"/>
      <c r="IG37" s="39"/>
      <c r="IH37" s="39"/>
      <c r="II37" s="39"/>
      <c r="IJ37" s="39"/>
      <c r="IK37" s="39"/>
      <c r="IM37" s="6">
        <f>COUNTIF(IC37:IK37,"&gt;0")-CG37</f>
        <v>-6</v>
      </c>
      <c r="IN37" s="40" t="str">
        <f>"http://mkweb.bcgsc.ca/color-summarizer/?url="&amp;D37&amp;"&amp;precision=low&amp;num_clusters="&amp;CG37&amp;"&amp;text=1"</f>
        <v>http://mkweb.bcgsc.ca/color-summarizer/?url=https://i.ibb.co/RQ3gYR5/Tuvalu-Flag.png&amp;precision=low&amp;num_clusters=6&amp;text=1</v>
      </c>
      <c r="IO37" s="9" t="str">
        <f>IF(HP37&lt;&gt;"",CHAR(34)&amp;"black"&amp;CHAR(34),"")</f>
        <v>"black"</v>
      </c>
      <c r="IP37" s="9" t="str">
        <f>IF(HQ37&lt;&gt;"",CHAR(34)&amp;"blue"&amp;CHAR(34),"")</f>
        <v>"blue"</v>
      </c>
      <c r="IQ37" s="9" t="str">
        <f>IF(HR37&lt;&gt;"",CHAR(34)&amp;"green"&amp;CHAR(34),"")</f>
        <v>"green"</v>
      </c>
      <c r="IR37" s="9" t="str">
        <f>IF(HS37&lt;&gt;"",CHAR(34)&amp;"red"&amp;CHAR(34),"")</f>
        <v>"red"</v>
      </c>
      <c r="IS37" s="9" t="str">
        <f>IF(HT37&lt;&gt;"",CHAR(34)&amp;"yellow"&amp;CHAR(34),"")</f>
        <v>"yellow"</v>
      </c>
      <c r="IT37" s="9" t="str">
        <f>IF(HU37&lt;&gt;"",CHAR(34)&amp;"orange"&amp;CHAR(34),"")</f>
        <v/>
      </c>
      <c r="IU37" s="9" t="str">
        <f>IF(HV37&lt;&gt;"",CHAR(34)&amp;"brown"&amp;CHAR(34),"")</f>
        <v/>
      </c>
      <c r="IV37" s="9" t="str">
        <f>IF(HW37&lt;&gt;"",CHAR(34)&amp;"purple"&amp;CHAR(34),"")</f>
        <v/>
      </c>
      <c r="IW37" s="9" t="str">
        <f>IF(HX37&lt;&gt;"",CHAR(34)&amp;"white"&amp;CHAR(34),"")</f>
        <v>"white"</v>
      </c>
      <c r="IX37" s="9" t="str">
        <f>"{"&amp;CHAR(34)&amp;"url"&amp;CHAR(34)&amp;":"&amp;CHAR(34)&amp;IN37&amp;CHAR(34)&amp;","&amp;CHAR(34)&amp;"name"&amp;CHAR(34)&amp;":"&amp;CHAR(34)&amp;A37&amp;CHAR(34)&amp;"},"</f>
        <v>{"url":"http://mkweb.bcgsc.ca/color-summarizer/?url=https://i.ibb.co/RQ3gYR5/Tuvalu-Flag.png&amp;precision=low&amp;num_clusters=6&amp;text=1","name":"Tuvalu"},</v>
      </c>
      <c r="IY37" s="9">
        <v>1292</v>
      </c>
    </row>
    <row r="38" spans="1:259" s="9" customFormat="1" ht="38.4" customHeight="1" thickBot="1" x14ac:dyDescent="0.35">
      <c r="A38" s="78" t="s">
        <v>1377</v>
      </c>
      <c r="B38" s="1" t="e" vm="37">
        <v>#VALUE!</v>
      </c>
      <c r="C38" s="2">
        <v>1</v>
      </c>
      <c r="D38" s="3" t="s">
        <v>1378</v>
      </c>
      <c r="E38" s="4" t="s">
        <v>1379</v>
      </c>
      <c r="F38" s="5" t="s">
        <v>0</v>
      </c>
      <c r="G38" s="6">
        <f>COUNTIF($A$1:$A$8288,A38)</f>
        <v>1</v>
      </c>
      <c r="H38" s="7"/>
      <c r="I38" s="8" t="s">
        <v>1380</v>
      </c>
      <c r="J38" s="9" t="str">
        <f>""</f>
        <v/>
      </c>
      <c r="K38" s="10">
        <v>3423108</v>
      </c>
      <c r="L38" s="11">
        <v>3835000</v>
      </c>
      <c r="M38" s="11" t="s">
        <v>1381</v>
      </c>
      <c r="N38" s="12" t="s">
        <v>1</v>
      </c>
      <c r="O38" s="13" t="s">
        <v>1382</v>
      </c>
      <c r="P38" s="14" t="s">
        <v>1383</v>
      </c>
      <c r="Q38" s="15">
        <v>1</v>
      </c>
      <c r="R38" s="16" t="s">
        <v>1</v>
      </c>
      <c r="S38" s="17">
        <v>9</v>
      </c>
      <c r="T38" s="18" t="s">
        <v>2</v>
      </c>
      <c r="U38" s="19" t="s">
        <v>2</v>
      </c>
      <c r="V38" s="19" t="s">
        <v>3</v>
      </c>
      <c r="W38" s="19" t="s">
        <v>2</v>
      </c>
      <c r="X38" s="19" t="s">
        <v>3</v>
      </c>
      <c r="Y38" s="19" t="s">
        <v>2</v>
      </c>
      <c r="Z38" s="19" t="s">
        <v>2</v>
      </c>
      <c r="AA38" s="19" t="s">
        <v>2</v>
      </c>
      <c r="AB38" s="19" t="s">
        <v>2</v>
      </c>
      <c r="AC38" s="19" t="s">
        <v>2</v>
      </c>
      <c r="AD38" s="19" t="s">
        <v>3</v>
      </c>
      <c r="AE38" s="19" t="s">
        <v>2</v>
      </c>
      <c r="AF38" s="20" t="s">
        <v>2</v>
      </c>
      <c r="AG38" s="20" t="s">
        <v>2</v>
      </c>
      <c r="AH38" s="20" t="s">
        <v>2</v>
      </c>
      <c r="AI38" s="20" t="s">
        <v>3</v>
      </c>
      <c r="AJ38" s="20" t="s">
        <v>2</v>
      </c>
      <c r="AK38" s="20" t="s">
        <v>2</v>
      </c>
      <c r="AL38" s="20" t="s">
        <v>2</v>
      </c>
      <c r="AM38" s="20" t="s">
        <v>2</v>
      </c>
      <c r="AN38" s="20" t="s">
        <v>3</v>
      </c>
      <c r="AO38" s="20" t="s">
        <v>2</v>
      </c>
      <c r="AP38" s="20" t="s">
        <v>2</v>
      </c>
      <c r="AQ38" s="20" t="s">
        <v>2</v>
      </c>
      <c r="AR38" s="20" t="s">
        <v>2</v>
      </c>
      <c r="AS38" s="20" t="s">
        <v>2</v>
      </c>
      <c r="AT38" s="21">
        <v>0</v>
      </c>
      <c r="AU38" s="20"/>
      <c r="AV38" s="20" t="str">
        <f>IF(LEFT(A38,1)="[",LEFT(A38,5)&amp;AU38&amp;A38,"")</f>
        <v/>
      </c>
      <c r="AW38" s="20" t="str">
        <f>C38&amp;A38</f>
        <v>1Uruguay</v>
      </c>
      <c r="AX38" s="22" t="str">
        <f>_xlfn.TEXTJOIN(";",TRUE,AU38:AW38)</f>
        <v>1Uruguay</v>
      </c>
      <c r="AY38" s="22" t="s">
        <v>3</v>
      </c>
      <c r="AZ38" s="23"/>
      <c r="BA38" s="23"/>
      <c r="BB38" s="23"/>
      <c r="BC38" s="24"/>
      <c r="BD38" s="25" t="s">
        <v>4</v>
      </c>
      <c r="BE38" s="8"/>
      <c r="BF38" s="25"/>
      <c r="BG38" s="25"/>
      <c r="BH38" s="25"/>
      <c r="BI38" s="25"/>
      <c r="BJ38" s="25"/>
      <c r="BK38" s="8"/>
      <c r="BL38" s="25" t="s">
        <v>9</v>
      </c>
      <c r="BM38" s="25" t="s">
        <v>4</v>
      </c>
      <c r="BN38" s="25" t="s">
        <v>10</v>
      </c>
      <c r="BO38" s="25" t="s">
        <v>6</v>
      </c>
      <c r="BP38" s="25" t="s">
        <v>5</v>
      </c>
      <c r="BQ38" s="25"/>
      <c r="BR38" s="25"/>
      <c r="BS38" s="25"/>
      <c r="BT38" s="25"/>
      <c r="BU38" s="26"/>
      <c r="BV38" s="27" t="s">
        <v>3</v>
      </c>
      <c r="BW38" s="27" t="s">
        <v>397</v>
      </c>
      <c r="BX38" s="8"/>
      <c r="CB38" s="28" t="s">
        <v>398</v>
      </c>
      <c r="CC38" s="28"/>
      <c r="CD38" s="29">
        <v>0</v>
      </c>
      <c r="CE38" s="29">
        <v>0</v>
      </c>
      <c r="CF38" s="29" t="e">
        <v>#REF!</v>
      </c>
      <c r="CG38" s="30" cm="1">
        <f t="array" ref="CG38">SUMPRODUCT(--(LEN(TRIM(BL38:BT38))&gt;0))</f>
        <v>5</v>
      </c>
      <c r="CH38" s="20" t="str">
        <f>IF(CG38=2,"y","n")</f>
        <v>n</v>
      </c>
      <c r="CI38" s="20" t="str">
        <f>IF(CG38=3,"y","n")</f>
        <v>n</v>
      </c>
      <c r="CJ38" s="20" t="str">
        <f>IF(CG38=4,"y","n")</f>
        <v>n</v>
      </c>
      <c r="CK38" s="20" t="str">
        <f>IF(CG38&gt;4,"y","n")</f>
        <v>y</v>
      </c>
      <c r="CL38" s="20" t="str">
        <f>IF(S38=0,"y","n")</f>
        <v>n</v>
      </c>
      <c r="CM38" s="20" t="str">
        <f>IF(S38=2,"y","n")</f>
        <v>n</v>
      </c>
      <c r="CN38" s="20" t="str">
        <f>IF(S38=3,"y","n")</f>
        <v>n</v>
      </c>
      <c r="CO38" s="20" t="str">
        <f>IF(S38&gt;=4,"y","n")</f>
        <v>y</v>
      </c>
      <c r="CP38" s="20" t="str">
        <f>IF(AT38=0,"y","n")</f>
        <v>y</v>
      </c>
      <c r="CQ38" s="20" t="str">
        <f>IF(AT38=1,"y","n")</f>
        <v>n</v>
      </c>
      <c r="CR38" s="20" t="str">
        <f>IF(AT38=2,"y","n")</f>
        <v>n</v>
      </c>
      <c r="CS38" s="20" t="str">
        <f>IF(AT38&gt;=3,"y","n")</f>
        <v>n</v>
      </c>
      <c r="CT38" s="31" t="str">
        <f>CHAR(34)&amp;A38&amp;CHAR(34)</f>
        <v>"Uruguay"</v>
      </c>
      <c r="CU38" s="32" t="str">
        <f>CHAR(34)&amp;"rgn_"&amp;R38&amp;CHAR(34)</f>
        <v>"rgn_South America"</v>
      </c>
      <c r="CV38" s="9" t="str">
        <f>CHAR(34)&amp;D38&amp;CHAR(34)</f>
        <v>"https://i.ibb.co/cLPFZhg/Uruguay-Flag.png"</v>
      </c>
      <c r="CW38" s="9" t="str">
        <f t="shared" si="122"/>
        <v/>
      </c>
      <c r="CX38" s="9" t="str">
        <f t="shared" si="122"/>
        <v/>
      </c>
      <c r="CY38" s="9" t="str">
        <f t="shared" si="122"/>
        <v/>
      </c>
      <c r="CZ38" s="9" t="str">
        <f t="shared" si="122"/>
        <v>"5+Colo",</v>
      </c>
      <c r="DA38" s="9" t="str">
        <f>IF(Q38&gt;1,CHAR(34)&amp;"words2"&amp;CHAR(34)&amp;",","")</f>
        <v/>
      </c>
      <c r="DB38" s="9" t="str">
        <f>IF(Q38&gt;2,CHAR(34)&amp;"words3"&amp;CHAR(34)&amp;",","")</f>
        <v/>
      </c>
      <c r="DC38" s="9" t="str">
        <f>IF(Q38=2,CHAR(34)&amp;"exact2"&amp;CHAR(34)&amp;",","")</f>
        <v/>
      </c>
      <c r="DD38" s="9" t="str">
        <f>IF(LEN(CHAR(34)&amp;"lets"&amp;LEN(SUBSTITUTE(SUBSTITUTE(IFERROR(TRIM(SUBSTITUTE(SUBSTITUTE(SUBSTITUTE(IFERROR(TRIM(SUBSTITUTE(A38,MID(A38,FIND("(",A38),FIND(")",A38)-FIND("(",A38)+1),"")),A38)," ",""),"-",""),MID(SUBSTITUTE(SUBSTITUTE(IFERROR(TRIM(SUBSTITUTE(A38,MID(A38,FIND("(",A38),FIND(")",A38)-FIND("(",A38)+1),"")),A38)," ",""),"-",""),FIND("[",SUBSTITUTE(SUBSTITUTE(IFERROR(TRIM(SUBSTITUTE(A38,MID(A38,FIND("(",A38),FIND(")",A38)-FIND("(",A38)+1),"")),A38)," ",""),"-","")),FIND("]",SUBSTITUTE(SUBSTITUTE(IFERROR(TRIM(SUBSTITUTE(A38,MID(A38,FIND("(",A38),FIND(")",A38)-FIND("(",A38)+1),"")),A38)," ",""),"-",""))-FIND("[",SUBSTITUTE(SUBSTITUTE(IFERROR(TRIM(SUBSTITUTE(A38,MID(A38,FIND("(",A38),FIND(")",A38)-FIND("(",A38)+1),"")),A38)," ",""),"-",""))+1),"")),SUBSTITUTE(SUBSTITUTE(IFERROR(TRIM(SUBSTITUTE(A38,MID(A38,FIND("(",A38),FIND(")",A38)-FIND("(",A38)+1),"")),A38)," ",""),"-",""))," ",""),"-",""))&amp;CHAR(34)&amp;",")=9,CHAR(34)&amp;"lets"&amp;LEN(SUBSTITUTE(SUBSTITUTE(IFERROR(TRIM(SUBSTITUTE(SUBSTITUTE(SUBSTITUTE(IFERROR(TRIM(SUBSTITUTE(A38,MID(A38,FIND("(",A38),FIND(")",A38)-FIND("(",A38)+1),"")),A38)," ",""),"-",""),MID(SUBSTITUTE(SUBSTITUTE(IFERROR(TRIM(SUBSTITUTE(A38,MID(A38,FIND("(",A38),FIND(")",A38)-FIND("(",A38)+1),"")),A38)," ",""),"-",""),FIND("[",SUBSTITUTE(SUBSTITUTE(IFERROR(TRIM(SUBSTITUTE(A38,MID(A38,FIND("(",A38),FIND(")",A38)-FIND("(",A38)+1),"")),A38)," ",""),"-","")),FIND("]",SUBSTITUTE(SUBSTITUTE(IFERROR(TRIM(SUBSTITUTE(A38,MID(A38,FIND("(",A38),FIND(")",A38)-FIND("(",A38)+1),"")),A38)," ",""),"-",""))-FIND("[",SUBSTITUTE(SUBSTITUTE(IFERROR(TRIM(SUBSTITUTE(A38,MID(A38,FIND("(",A38),FIND(")",A38)-FIND("(",A38)+1),"")),A38)," ",""),"-",""))+1),"")),SUBSTITUTE(SUBSTITUTE(IFERROR(TRIM(SUBSTITUTE(A38,MID(A38,FIND("(",A38),FIND(")",A38)-FIND("(",A38)+1),"")),A38)," ",""),"-",""))," ",""),"-",""))&amp;CHAR(34)&amp;",",CHAR(34)&amp;"lets0"&amp;LEN(SUBSTITUTE(SUBSTITUTE(IFERROR(TRIM(SUBSTITUTE(SUBSTITUTE(SUBSTITUTE(IFERROR(TRIM(SUBSTITUTE(A38,MID(A38,FIND("(",A38),FIND(")",A38)-FIND("(",A38)+1),"")),A38)," ",""),"-",""),MID(SUBSTITUTE(SUBSTITUTE(IFERROR(TRIM(SUBSTITUTE(A38,MID(A38,FIND("(",A38),FIND(")",A38)-FIND("(",A38)+1),"")),A38)," ",""),"-",""),FIND("[",SUBSTITUTE(SUBSTITUTE(IFERROR(TRIM(SUBSTITUTE(A38,MID(A38,FIND("(",A38),FIND(")",A38)-FIND("(",A38)+1),"")),A38)," ",""),"-","")),FIND("]",SUBSTITUTE(SUBSTITUTE(IFERROR(TRIM(SUBSTITUTE(A38,MID(A38,FIND("(",A38),FIND(")",A38)-FIND("(",A38)+1),"")),A38)," ",""),"-",""))-FIND("[",SUBSTITUTE(SUBSTITUTE(IFERROR(TRIM(SUBSTITUTE(A38,MID(A38,FIND("(",A38),FIND(")",A38)-FIND("(",A38)+1),"")),A38)," ",""),"-",""))+1),"")),SUBSTITUTE(SUBSTITUTE(IFERROR(TRIM(SUBSTITUTE(A38,MID(A38,FIND("(",A38),FIND(")",A38)-FIND("(",A38)+1),"")),A38)," ",""),"-",""))," ",""),"-",""))&amp;CHAR(34)&amp;",")</f>
        <v>"lets07",</v>
      </c>
      <c r="DE38" s="9" t="str">
        <f>IFERROR(CHAR(34)&amp;"start"&amp;LEFT(TRIM(SUBSTITUTE(SUBSTITUTE(TRIM(SUBSTITUTE(SUBSTITUTE(A38, MID(A38, FIND("[", A38), FIND("]", A38) - FIND("[", A38) + 1), ""), "  ", " ")), MID(TRIM(SUBSTITUTE(SUBSTITUTE(A38, MID(A38, FIND("[", A38), FIND("]", A38) - FIND("[", A38) + 1), ""), "  ", " ")), FIND("[", TRIM(SUBSTITUTE(SUBSTITUTE(A38, MID(A38, FIND("[", A38), FIND("]", A38) - FIND("[", A38) + 1), ""), "  ", " "))), FIND("]", TRIM(SUBSTITUTE(SUBSTITUTE(A38, MID(A38, FIND("[", A38), FIND("]", A38) - FIND("[", A38) + 1), ""), "  ", " "))) - FIND("[", TRIM(SUBSTITUTE(SUBSTITUTE(A38, MID(A38, FIND("[", A38), FIND("]", A38) - FIND("[", A38) + 1), ""), "  ", " "))) + 1), ""), "  ", " ")),1)&amp;CHAR(34)&amp;",",CHAR(34)&amp;"start"&amp;IFERROR(LEFT(SUBSTITUTE(A38,"["&amp;MID(A38,FIND("[",A38)+1,FIND("]",A38)-FIND("[",A38)-1)&amp;"] ",""),1),LEFT(A38,1))&amp;CHAR(34)&amp;",")</f>
        <v>"startU",</v>
      </c>
      <c r="DF38" s="9" t="str">
        <f>IFERROR(IF(SEARCH("tan",A38)&gt;0,CHAR(34)&amp;"withtn"&amp;CHAR(34)&amp;",",""),"")</f>
        <v/>
      </c>
      <c r="DG38" s="9" t="str">
        <f>IFERROR(IF(SEARCH("q",A38)&gt;0,CHAR(34)&amp;"with_q"&amp;CHAR(34)&amp;",",""),"")</f>
        <v/>
      </c>
      <c r="DH38" s="9" t="str">
        <f>IFERROR(IF(SEARCH("v",A38)&gt;0,CHAR(34)&amp;"with_v"&amp;CHAR(34)&amp;",",""),"")</f>
        <v/>
      </c>
      <c r="DI38" s="9" t="str">
        <f>IFERROR(IF(SEARCH("w",A38)&gt;0,CHAR(34)&amp;"with_w"&amp;CHAR(34)&amp;",",""),"")</f>
        <v/>
      </c>
      <c r="DJ38" s="9" t="str">
        <f>IFERROR(IF(SEARCH("y",A38)&gt;0,CHAR(34)&amp;"with_y"&amp;CHAR(34)&amp;",",""),"")</f>
        <v>"with_y",</v>
      </c>
      <c r="DK38" s="9" t="str">
        <f>IFERROR(IF(SEARCH("z",A38)&gt;0,CHAR(34)&amp;"with_z"&amp;CHAR(34)&amp;",",""),"")</f>
        <v/>
      </c>
      <c r="DL38" s="9" t="str">
        <f>IF(CG38=2, CHAR(34) &amp; _xlfn.TEXTJOIN("", TRUE, _xlfn._xlws.SORT(HP38:HX38)) &amp; CHAR(34) &amp; ",", "")</f>
        <v/>
      </c>
      <c r="DM38" s="9" t="str" cm="1">
        <f t="array" ref="DM38">IF(CG38=3,CHAR(34) &amp; _xlfn.TEXTJOIN("", TRUE, RIGHT(HP38:HX38, 2)) &amp; CHAR(34) &amp; ",", "")</f>
        <v/>
      </c>
      <c r="DN38" s="9" t="str">
        <f>IF(AND(ISNUMBER(SEARCH("18", O38)), ISERROR(SEARCH("1918", O38)), ISERROR(SEARCH("2018", O38))), CHAR(34) &amp; "year18" &amp; CHAR(34) &amp; ",", "")</f>
        <v>"year18",</v>
      </c>
      <c r="DO38" s="9" t="str">
        <f>IF(AND(ISNUMBER(SEARCH("19", O38)), ISERROR(SEARCH("1819", O38)),  ISERROR(SEARCH("1219", O38)),ISERROR(SEARCH("1119", O38)),ISERROR(SEARCH("1190", O38)),ISERROR(SEARCH("2019", O38))), CHAR(34) &amp; "year19" &amp; CHAR(34) &amp; ",", "")</f>
        <v/>
      </c>
      <c r="DP38" s="28" t="str">
        <f>IF(AND(ISNUMBER(SEARCH("20", O38)), ISERROR(SEARCH("1920", O38))), CHAR(34)&amp;"year00"&amp;CHAR(34)&amp;",", "")</f>
        <v/>
      </c>
      <c r="DQ38" s="28" t="str">
        <f>IF(CC38="y",CHAR(34)&amp;"soviet"&amp;CHAR(34)&amp;",","")</f>
        <v/>
      </c>
      <c r="DR38" s="28" t="str">
        <f>IF(BY38="y",CHAR(34)&amp;"dgband"&amp;CHAR(34)&amp;",","")</f>
        <v/>
      </c>
      <c r="DS38" s="28" t="str">
        <f>IF(W38="y",IF(AND(V38="n",BY38&lt;&gt;"y"),CHAR(34)&amp;"allver"&amp;CHAR(34)&amp;",",""),"")</f>
        <v/>
      </c>
      <c r="DT38" s="28" t="str">
        <f>IF(V38="y",IF(AND(W38="n",BY38&lt;&gt;"y"),CHAR(34)&amp;"allhor"&amp;CHAR(34)&amp;",",""),"")</f>
        <v>"allhor",</v>
      </c>
      <c r="DU38" s="28" t="str">
        <f>IF(BY38="y",IF(AND(W38="n",V38="n"),CHAR(34)&amp;"alldia"&amp;CHAR(34)&amp;",",""),"")</f>
        <v/>
      </c>
      <c r="DV38" s="9" t="str">
        <f>IF(IA38&lt;&gt;"",(IF(IA38="y",CHAR(34)&amp;"largec"&amp;CHAR(34)&amp;",",CHAR(34)&amp;"smallc"&amp;CHAR(34)&amp;",")),"")</f>
        <v/>
      </c>
      <c r="DW38" s="9" t="str">
        <f t="shared" si="123"/>
        <v/>
      </c>
      <c r="DX38" s="9" t="str">
        <f t="shared" si="123"/>
        <v/>
      </c>
      <c r="DY38" s="9" t="str">
        <f t="shared" si="123"/>
        <v/>
      </c>
      <c r="DZ38" s="9" t="str">
        <f t="shared" si="123"/>
        <v>"4+Band",</v>
      </c>
      <c r="EA38" s="9" t="str">
        <f t="shared" si="124"/>
        <v/>
      </c>
      <c r="EB38" s="9" t="str">
        <f t="shared" si="124"/>
        <v/>
      </c>
      <c r="EC38" s="9" t="str">
        <f t="shared" si="124"/>
        <v>"Horizo",</v>
      </c>
      <c r="ED38" s="9" t="str">
        <f t="shared" si="124"/>
        <v/>
      </c>
      <c r="EE38" s="9" t="str">
        <f t="shared" si="124"/>
        <v>"Circle",</v>
      </c>
      <c r="EF38" s="9" t="str">
        <f>IF(AND(Y38&lt;&gt;"n",Y38&lt;&gt;""),CHAR(34)&amp;Y$1&amp;CHAR(34)&amp;",","")</f>
        <v/>
      </c>
      <c r="EG38" s="9" t="str">
        <f t="shared" si="125"/>
        <v/>
      </c>
      <c r="EH38" s="9" t="str">
        <f t="shared" si="125"/>
        <v/>
      </c>
      <c r="EI38" s="9" t="str">
        <f t="shared" si="125"/>
        <v/>
      </c>
      <c r="EJ38" s="9" t="str">
        <f t="shared" si="125"/>
        <v/>
      </c>
      <c r="EK38" s="9" t="str">
        <f t="shared" si="125"/>
        <v>"HasSun",</v>
      </c>
      <c r="EL38" s="9" t="str">
        <f t="shared" si="125"/>
        <v/>
      </c>
      <c r="EM38" s="9" t="str">
        <f t="shared" si="125"/>
        <v/>
      </c>
      <c r="EN38" s="9" t="str">
        <f t="shared" si="125"/>
        <v/>
      </c>
      <c r="EO38" s="9" t="str">
        <f t="shared" si="125"/>
        <v/>
      </c>
      <c r="EP38" s="9" t="str">
        <f t="shared" si="125"/>
        <v>"Canton",</v>
      </c>
      <c r="EQ38" s="9" t="str">
        <f t="shared" si="125"/>
        <v/>
      </c>
      <c r="ER38" s="9" t="str">
        <f t="shared" si="125"/>
        <v/>
      </c>
      <c r="ES38" s="9" t="str">
        <f t="shared" si="125"/>
        <v/>
      </c>
      <c r="ET38" s="9" t="str">
        <f t="shared" si="125"/>
        <v/>
      </c>
      <c r="EU38" s="9" t="str">
        <f t="shared" si="125"/>
        <v>"Humans",</v>
      </c>
      <c r="EV38" s="9" t="str">
        <f t="shared" si="125"/>
        <v/>
      </c>
      <c r="EW38" s="9" t="str">
        <f t="shared" si="121"/>
        <v/>
      </c>
      <c r="EX38" s="9" t="str">
        <f t="shared" si="121"/>
        <v/>
      </c>
      <c r="EY38" s="9" t="str">
        <f t="shared" si="121"/>
        <v/>
      </c>
      <c r="EZ38" s="9" t="str">
        <f t="shared" si="121"/>
        <v/>
      </c>
      <c r="FA38" s="9" t="str">
        <f>IF(AT38&gt;0,CHAR(34)&amp;"sta"&amp;AZ38&amp;CHAR(34)&amp;",","")</f>
        <v/>
      </c>
      <c r="FB38" s="9" t="str">
        <f>IF(AND(AT38&gt;0,BA38&lt;&gt;""),CHAR(34)&amp;"sta"&amp;BA38&amp;CHAR(34)&amp;",","")</f>
        <v/>
      </c>
      <c r="FC38" s="9" t="str">
        <f>IF(AND(AT38&gt;0,BB38&lt;&gt;""),CHAR(34)&amp;"sta"&amp;BB38&amp;CHAR(34)&amp;",","")</f>
        <v/>
      </c>
      <c r="FD38" s="9" t="str">
        <f>IF(BV38="n",CHAR(34)&amp;"tcWHYE"&amp;CHAR(34)&amp;",",IF(BV38="y",CHAR(34)&amp;FD$1&amp;CHAR(34)&amp;",",""))</f>
        <v>"ntWHYE",</v>
      </c>
      <c r="FE38" s="9" t="str">
        <f>IF(COUNTIF(BL38:BT38,"BLU")=0,CHAR(34)&amp;"NO_BLU"&amp;CHAR(34)&amp;",", "")</f>
        <v/>
      </c>
      <c r="FF38" s="9" t="str">
        <f>IF(COUNTIF(BL38:BT38,"WHI")=0,CHAR(34)&amp;"NO_WHI"&amp;CHAR(34)&amp;",", "")</f>
        <v/>
      </c>
      <c r="FG38" s="9" t="str">
        <f>IF(COUNTIF(BL38:BT38,"RED")=0,CHAR(34)&amp;"NO_RED"&amp;CHAR(34)&amp;",", "")</f>
        <v/>
      </c>
      <c r="FH38" s="9" t="str">
        <f>IF(COUNTIF(BL38:BS38,"GRE")=0,CHAR(34)&amp;"NO_GRE"&amp;CHAR(34)&amp;",", "")</f>
        <v/>
      </c>
      <c r="FI38" s="9" t="str">
        <f>IF(COUNTIF(BL38:BT38,"YEL")=0,CHAR(34)&amp;"NO_YEL"&amp;CHAR(34)&amp;",", "")</f>
        <v/>
      </c>
      <c r="FJ38" s="9" t="str">
        <f>IF(COUNTIF(BL38:BT38,"BLA")=0,CHAR(34)&amp;"NO_BLA"&amp;CHAR(34)&amp;",", "")</f>
        <v>"NO_BLA",</v>
      </c>
      <c r="FK38" s="9" t="str">
        <f>IF(AND(FH38&lt;&gt;"",FF38&lt;&gt;""),CHAR(34)&amp;"WHGRNO"&amp;CHAR(34)&amp;",","")</f>
        <v/>
      </c>
      <c r="FL38" s="9" t="str">
        <f>IF(AND(FI38&lt;&gt;"",FF38&lt;&gt;""),CHAR(34)&amp;"WHYENO"&amp;CHAR(34)&amp;",","")</f>
        <v/>
      </c>
      <c r="FM38" s="9" t="str">
        <f>IF(AND(FJ38&lt;&gt;"",FF38&lt;&gt;""),CHAR(34)&amp;"BAWHNO"&amp;CHAR(34)&amp;",","")</f>
        <v/>
      </c>
      <c r="FN38" s="9" t="str">
        <f>IF(AND(FE38&lt;&gt;"",FF38&lt;&gt;""),CHAR(34)&amp;"BLWHNO"&amp;CHAR(34)&amp;",","")</f>
        <v/>
      </c>
      <c r="FO38" s="9" t="str">
        <f>IF(AND(FE38&lt;&gt;"",FG38&lt;&gt;""),CHAR(34)&amp;"BLRENO"&amp;CHAR(34)&amp;",","")</f>
        <v/>
      </c>
      <c r="FP38" s="9" t="str">
        <f>IF(AND(FF38&lt;&gt;"",FF38&lt;&gt;""),CHAR(34)&amp;"WHRENO"&amp;CHAR(34)&amp;",","")</f>
        <v/>
      </c>
      <c r="FQ38" s="9" t="str">
        <f>IF(LEN(BF38)=3,CHAR(34)&amp;"001"&amp;BF38&amp;CHAR(34)&amp;",","")</f>
        <v/>
      </c>
      <c r="FR38" s="9" t="str">
        <f>IF(LEN(BG38)=3,CHAR(34)&amp;"002"&amp;BG38&amp;CHAR(34)&amp;",","")</f>
        <v/>
      </c>
      <c r="FS38" s="9" t="str">
        <f>IF(LEN(BH38)=3,CHAR(34)&amp;"003"&amp;BH38&amp;CHAR(34)&amp;",","")</f>
        <v/>
      </c>
      <c r="FT38" s="9" t="str">
        <f>CHAR(34)&amp;"myr"&amp;BD38&amp;CHAR(34)&amp;","</f>
        <v>"myrBLU",</v>
      </c>
      <c r="FU38" s="9" t="str">
        <f>IF(AY38="y",CHAR(34)&amp;"island"&amp;CHAR(34)&amp;",","")</f>
        <v>"island",</v>
      </c>
      <c r="FV38" s="9" t="str">
        <f>IF(BZ38="y",CHAR(34)&amp;"landlo"&amp;CHAR(34)&amp;",","")</f>
        <v/>
      </c>
      <c r="FW38" s="9" t="str">
        <f>IF(CA38="y",CHAR(34)&amp;"eunion"&amp;CHAR(34)&amp;",","")</f>
        <v/>
      </c>
      <c r="FX38" s="9" t="str">
        <f>SUBSTITUTE(IFERROR(SEARCH("[",A38),IFERROR(IF(AND(CA38&lt;&gt;"y",SEARCH("Europe",R38)&gt;0),CHAR(34)&amp;"noeuni"&amp;CHAR(34)&amp;",",""),"")),"1","")</f>
        <v/>
      </c>
      <c r="FY38" s="9" t="str">
        <f>IFERROR(IF(SEARCH("Arabic",CB38)&gt;0,CHAR(34)&amp;"arabic"&amp;CHAR(34)&amp;",",""),"")</f>
        <v/>
      </c>
      <c r="FZ38" s="9" t="str">
        <f>IFERROR(IF(SEARCH("English",CB38)&gt;0,CHAR(34)&amp;"englis"&amp;CHAR(34)&amp;",",""),"")</f>
        <v>"englis",</v>
      </c>
      <c r="GA38" s="9" t="str">
        <f>IFERROR(IF(SEARCH("French",CB38)&gt;0,CHAR(34)&amp;"french"&amp;CHAR(34)&amp;",",""),"")</f>
        <v/>
      </c>
      <c r="GB38" s="9" t="str">
        <f>IFERROR(IF(SEARCH("Spanish",CB38)&gt;0,CHAR(34)&amp;"spanis"&amp;CHAR(34)&amp;",",""),"")</f>
        <v/>
      </c>
      <c r="GC38" s="9" t="str">
        <f>IFERROR(IF(SEARCH("Portuguese",CB38)&gt;0,CHAR(34)&amp;"portug"&amp;CHAR(34)&amp;",",""),"")</f>
        <v/>
      </c>
      <c r="GD38" s="9" t="str">
        <f>IFERROR(IF(SEARCH("German",CB38)&gt;0,CHAR(34)&amp;"german"&amp;CHAR(34)&amp;",",""),"")</f>
        <v/>
      </c>
      <c r="GE38" s="9" t="str">
        <f>IFERROR(IF(SEARCH("Dutch",CB38)&gt;0,CHAR(34)&amp;"dutchs"&amp;CHAR(34)&amp;",",""),"")</f>
        <v/>
      </c>
      <c r="GF38" s="9" t="str">
        <f>IFERROR(IF(SEARCH("Histor",AU38)&gt;0,CHAR(34)&amp;"histor"&amp;CHAR(34)&amp;",",""),"")</f>
        <v/>
      </c>
      <c r="GG38" s="9" t="str">
        <f>IF(BU38="y",CHAR(34)&amp;"unjack"&amp;CHAR(34)&amp;",","")</f>
        <v/>
      </c>
      <c r="GH38" s="9" t="str">
        <f>IF(CD38=1,CHAR(34)&amp;"southc"&amp;CHAR(34)&amp;",","")</f>
        <v/>
      </c>
      <c r="GI38" s="9" t="str">
        <f>IF(CE38=1,CHAR(34)&amp;"hasmap"&amp;CHAR(34)&amp;",","")</f>
        <v/>
      </c>
      <c r="GJ38" s="9" t="str">
        <f>IF(CP38="y",CHAR(34)&amp;CP$1&amp;CHAR(34)&amp;",","")</f>
        <v>"NoStar",</v>
      </c>
      <c r="GK38" s="9" t="str">
        <f>IF(GJ38="",CHAR(34)&amp;"HasSta"&amp;CHAR(34)&amp;",","")</f>
        <v/>
      </c>
      <c r="GL38" s="9" t="str">
        <f t="shared" si="126"/>
        <v/>
      </c>
      <c r="GM38" s="9" t="str">
        <f t="shared" si="126"/>
        <v/>
      </c>
      <c r="GN38" s="9" t="str">
        <f t="shared" si="126"/>
        <v/>
      </c>
      <c r="GP38" s="9" t="str">
        <f>CHAR(34)&amp;AU38&amp;CHAR(34)</f>
        <v>""</v>
      </c>
      <c r="GS38" s="9" t="str">
        <f>SUBSTITUTE("["&amp;_xlfn.CONCAT(CW38:GN38)&amp;"]",",]","]")</f>
        <v>["5+Colo","lets07","startU","with_y","year18","allhor","4+Band","Horizo","Circle","HasSun","Canton","Humans","ntWHYE","NO_BLA","myrBLU","island","englis","NoStar"]</v>
      </c>
      <c r="GT38" s="9" t="str">
        <f t="shared" si="127"/>
        <v>"cl_RED",</v>
      </c>
      <c r="GU38" s="9" t="str">
        <f t="shared" si="127"/>
        <v>"cl_BLU",</v>
      </c>
      <c r="GV38" s="9" t="str">
        <f t="shared" si="127"/>
        <v>"cl_GRE",</v>
      </c>
      <c r="GW38" s="9" t="str">
        <f t="shared" si="127"/>
        <v>"cl_YEL",</v>
      </c>
      <c r="GX38" s="9" t="str">
        <f t="shared" si="127"/>
        <v>"cl_WHI",</v>
      </c>
      <c r="GY38" s="9" t="str">
        <f t="shared" si="127"/>
        <v/>
      </c>
      <c r="GZ38" s="9" t="str">
        <f t="shared" si="127"/>
        <v/>
      </c>
      <c r="HA38" s="9" t="str">
        <f t="shared" si="127"/>
        <v/>
      </c>
      <c r="HB38" s="9" t="str">
        <f t="shared" si="127"/>
        <v/>
      </c>
      <c r="HC38" s="9" t="str">
        <f>SUBSTITUTE("["&amp;_xlfn.CONCAT(GT38:HB38)&amp;"]",",]","]")</f>
        <v>["cl_RED","cl_BLU","cl_GRE","cl_YEL","cl_WHI"]</v>
      </c>
      <c r="HE38" s="33"/>
      <c r="HF38" s="34" t="str">
        <f>"{couname:"&amp;CT38&amp;(IF(HK38&lt;&gt;"",",subtype:"&amp;CHAR(34)&amp;HK38&amp;CHAR(34),""))&amp;",year:"&amp;HJ38&amp;",region:"&amp;CU38&amp;",Colors:"&amp;HC38&amp;",Items:"&amp;GS38&amp;",Flag:"&amp;CV38&amp;",HDFlag:"&amp;CHAR(34)&amp;E38&amp;CHAR(34)&amp;",type:"&amp;GP38&amp;", describe: "&amp;HH38&amp;", isnew:"&amp;CHAR(34)&amp;F38&amp;CHAR(34)&amp;", links: "&amp;HL38&amp;"},"</f>
        <v>{couname:"Uruguay",year:"1828, 1830 ",region:"rgn_South America",Colors:["cl_RED","cl_BLU","cl_GRE","cl_YEL","cl_WHI"],Items:["5+Colo","lets07","startU","with_y","year18","allhor","4+Band","Horizo","Circle","HasSun","Canton","Humans","ntWHYE","NO_BLA","myrBLU","island","engl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links: "https://en.wikipedia.org/wiki/Flag_of_Uruguay"},</v>
      </c>
      <c r="HG38" s="35" t="str">
        <f>"{couname:"&amp;CT38&amp;(IF(HK38&lt;&gt;"",",subtype:"&amp;CHAR(34)&amp;HK38&amp;CHAR(34),""))&amp;",year:"&amp;HJ38&amp;",region:"&amp;CU38&amp;",Colors:"&amp;HC38&amp;",Items:"&amp;GS38&amp;",Flag:"&amp;CV38&amp;",HDFlag:"&amp;CHAR(34)&amp;E38&amp;CHAR(34)&amp;",type:"&amp;GP38&amp;", describe: "&amp;HI38&amp;", links: "&amp;HL38&amp;"},"</f>
        <v>{couname:"Uruguay",year:"1828, 1830 ",region:"rgn_South America",Colors:["cl_RED","cl_BLU","cl_GRE","cl_YEL","cl_WHI"],Items:["5+Colo","lets07","startU","with_y","year18","allhor","4+Band","Horizo","Circle","HasSun","Canton","Humans","ntWHYE","NO_BLA","myrBLU","island","engl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links: "https://en.wikipedia.org/wiki/Flag_of_Uruguay"},</v>
      </c>
      <c r="HH38" s="9" t="str">
        <f>IF(P38&lt;&gt;"",CHAR(34)&amp;"\n"&amp;P38&amp;CHAR(34),CHAR(34)&amp;CHAR(34))</f>
        <v>"\nThe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v>
      </c>
      <c r="HI38" s="9" t="str">
        <f>IF(J38=0,CHAR(34)&amp;CHAR(34),HH38)</f>
        <v>"\nThe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v>
      </c>
      <c r="HJ38" s="9" t="str">
        <f>CHAR(34)&amp;O38&amp;CHAR(34)</f>
        <v>"1828, 1830 "</v>
      </c>
      <c r="HL38" s="9" t="str">
        <f>CHAR(34)&amp;I38&amp;CHAR(34)</f>
        <v>"https://en.wikipedia.org/wiki/Flag_of_Uruguay"</v>
      </c>
      <c r="HM38" s="34" t="str">
        <f>"{"&amp;CHAR(34)&amp;"couname"&amp;CHAR(34)&amp;":"&amp;CT38&amp;(IF(H38&lt;&gt;"",","&amp;CHAR(34)&amp;"subtype"&amp;CHAR(34)&amp;":"&amp;CHAR(34)&amp;H38&amp;CHAR(34),""))&amp;","&amp;CHAR(34)&amp;"year"&amp;CHAR(34)&amp;":"&amp;HJ38&amp;","&amp;CHAR(34)&amp;"region"&amp;CHAR(34)&amp;":"&amp;CU38&amp;","&amp;CHAR(34)&amp;"Colors"&amp;CHAR(34)&amp;":"&amp;HC38&amp;","&amp;CHAR(34)&amp;"Items"&amp;CHAR(34)&amp;":"&amp;GS38&amp;","&amp;CHAR(34)&amp;"Flag"&amp;CHAR(34)&amp;":"&amp;CV38&amp;","&amp;CHAR(34)&amp;"HDFlag"&amp;CHAR(34)&amp;":"&amp;CHAR(34)&amp;E38&amp;CHAR(34)&amp;","&amp;CHAR(34)&amp;"type"&amp;CHAR(34)&amp;":"&amp;GP38&amp;", "&amp;CHAR(34)&amp;"describe"&amp;CHAR(34)&amp;": "&amp;HH38&amp;", "&amp;CHAR(34)&amp;"isnew"&amp;CHAR(34)&amp;": "&amp;CHAR(34)&amp;F38&amp;CHAR(34)&amp;", "&amp;CHAR(34)&amp;"links"&amp;CHAR(34)&amp;": "&amp;HL38&amp;"},"</f>
        <v>{"couname":"Uruguay","year":"1828, 1830 ","region":"rgn_South America","Colors":["cl_RED","cl_BLU","cl_GRE","cl_YEL","cl_WHI"],"Items":["5+Colo","lets07","startU","with_y","year18","allhor","4+Band","Horizo","Circle","HasSun","Canton","Humans","ntWHYE","NO_BLA","myrBLU","island","engl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 "links": "https://en.wikipedia.org/wiki/Flag_of_Uruguay"},</v>
      </c>
      <c r="HN38" s="36" t="str">
        <f>"{"&amp;CHAR(34)&amp;"couname"&amp;CHAR(34)&amp;":"&amp;CT38&amp;(IF(H38&lt;&gt;"",","&amp;CHAR(34)&amp;"subtype"&amp;CHAR(34)&amp;":"&amp;CHAR(34)&amp;H38&amp;CHAR(34),""))&amp;","&amp;CHAR(34)&amp;"year"&amp;CHAR(34)&amp;":"&amp;HJ38&amp;","&amp;CHAR(34)&amp;"region"&amp;CHAR(34)&amp;":"&amp;CU38&amp;","&amp;CHAR(34)&amp;"Colors"&amp;CHAR(34)&amp;":"&amp;HC38&amp;","&amp;CHAR(34)&amp;"Items"&amp;CHAR(34)&amp;":"&amp;GS38&amp;","&amp;CHAR(34)&amp;"Flag"&amp;CHAR(34)&amp;":"&amp;CV38&amp;","&amp;CHAR(34)&amp;"HDFlag"&amp;CHAR(34)&amp;":"&amp;CHAR(34)&amp;E38&amp;CHAR(34)&amp;","&amp;CHAR(34)&amp;"type"&amp;CHAR(34)&amp;":"&amp;GP38&amp;", "&amp;CHAR(34)&amp;"describe"&amp;CHAR(34)&amp;": "&amp;HI38&amp;", "&amp;CHAR(34)&amp;"isnew"&amp;CHAR(34)&amp;": "&amp;CHAR(34)&amp;F38&amp;CHAR(34)&amp;", "&amp;CHAR(34)&amp;"links"&amp;CHAR(34)&amp;": "&amp;HL38&amp;"},"</f>
        <v>{"couname":"Uruguay","year":"1828, 1830 ","region":"rgn_South America","Colors":["cl_RED","cl_BLU","cl_GRE","cl_YEL","cl_WHI"],"Items":["5+Colo","lets07","startU","with_y","year18","allhor","4+Band","Horizo","Circle","HasSun","Canton","Humans","ntWHYE","NO_BLA","myrBLU","island","engl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 "links": "https://en.wikipedia.org/wiki/Flag_of_Uruguay"},</v>
      </c>
      <c r="HO38" s="37"/>
      <c r="HP38" s="9" t="str" cm="1">
        <f t="array" ref="HP38">IF(_xlfn.TEXTJOIN(", ", TRUE, IF(ISNUMBER(SEARCH("BLA", BL38:BT38)), COLUMN(BL38:BT38) - COLUMN(BL38) + 1, ""))&lt;&gt;"","BLA","")</f>
        <v/>
      </c>
      <c r="HQ38" s="9" t="str" cm="1">
        <f t="array" ref="HQ38">IF(_xlfn.TEXTJOIN(", ", TRUE, IF(ISNUMBER(SEARCH("BLU", BL38:BT38)), COLUMN(BL38:BT38) - COLUMN(BL38) + 1, ""))&lt;&gt;"","BLU","")</f>
        <v>BLU</v>
      </c>
      <c r="HR38" s="9" t="str" cm="1">
        <f t="array" ref="HR38">IF(_xlfn.TEXTJOIN(", ", TRUE, IF(ISNUMBER(SEARCH("GRE", BL38:BT38)), COLUMN(BL38:BT38) - COLUMN(BL38) + 1, ""))&lt;&gt;"","GRE","")</f>
        <v>GRE</v>
      </c>
      <c r="HS38" s="9" t="str" cm="1">
        <f t="array" ref="HS38">IF(_xlfn.TEXTJOIN(", ", TRUE, IF(ISNUMBER(SEARCH("RED", BL38:BT38)), COLUMN(BL38:BT38) - COLUMN(BL38) + 1, ""))&lt;&gt;"","RED","")</f>
        <v>RED</v>
      </c>
      <c r="HT38" s="9" t="str" cm="1">
        <f t="array" ref="HT38">IF(_xlfn.TEXTJOIN(", ", TRUE, IF(ISNUMBER(SEARCH("YEL", BL38:BT38)), COLUMN(BL38:BT38) - COLUMN(BL38) + 1, ""))&lt;&gt;"","YEL","")</f>
        <v>YEL</v>
      </c>
      <c r="HU38" s="9" t="str" cm="1">
        <f t="array" ref="HU38">IF(_xlfn.TEXTJOIN(", ", TRUE, IF(ISNUMBER(SEARCH("ORA", BL38:BT38)), COLUMN(BL38:BT38) - COLUMN(BL38) + 1, ""))&lt;&gt;"","ORA","")</f>
        <v/>
      </c>
      <c r="HV38" s="9" t="str" cm="1">
        <f t="array" ref="HV38">IF(_xlfn.TEXTJOIN(", ", TRUE, IF(ISNUMBER(SEARCH("BRO", BL38:BT38)), COLUMN(BL38:BT38) - COLUMN(BL38) + 1, ""))&lt;&gt;"","BRO","")</f>
        <v/>
      </c>
      <c r="HW38" s="9" t="str" cm="1">
        <f t="array" ref="HW38">IF(_xlfn.TEXTJOIN(", ", TRUE, IF(ISNUMBER(SEARCH("PUR", BL38:BT38)), COLUMN(BL38:BT38) - COLUMN(BL38) + 1, ""))&lt;&gt;"","PUR","")</f>
        <v/>
      </c>
      <c r="HX38" s="9" t="str" cm="1">
        <f t="array" ref="HX38">IF(_xlfn.TEXTJOIN(", ", TRUE, IF(ISNUMBER(SEARCH("WHI", BL38:BT38)), COLUMN(BL38:BT38) - COLUMN(BL38) + 1, ""))&lt;&gt;"","WHI","")</f>
        <v>WHI</v>
      </c>
      <c r="HY38" s="38"/>
      <c r="HZ38" s="38"/>
      <c r="IA38" s="28"/>
      <c r="IB38" s="28"/>
      <c r="IC38" s="39"/>
      <c r="ID38" s="39"/>
      <c r="IE38" s="39"/>
      <c r="IF38" s="39"/>
      <c r="IG38" s="39"/>
      <c r="IH38" s="39"/>
      <c r="II38" s="39"/>
      <c r="IJ38" s="39"/>
      <c r="IK38" s="39"/>
      <c r="IL38" s="9">
        <f>SUM(IC38:IK38)</f>
        <v>0</v>
      </c>
      <c r="IM38" s="6">
        <f>COUNTIF(IC38:IK38,"&gt;0")-CG38</f>
        <v>-5</v>
      </c>
      <c r="IN38" s="40" t="str">
        <f>"http://mkweb.bcgsc.ca/color-summarizer/?url="&amp;D38&amp;"&amp;precision=low&amp;num_clusters="&amp;CG38&amp;"&amp;text=1"</f>
        <v>http://mkweb.bcgsc.ca/color-summarizer/?url=https://i.ibb.co/cLPFZhg/Uruguay-Flag.png&amp;precision=low&amp;num_clusters=5&amp;text=1</v>
      </c>
      <c r="IO38" s="9" t="str">
        <f>IF(HP38&lt;&gt;"",CHAR(34)&amp;"black"&amp;CHAR(34),"")</f>
        <v/>
      </c>
      <c r="IP38" s="9" t="str">
        <f>IF(HQ38&lt;&gt;"",CHAR(34)&amp;"blue"&amp;CHAR(34),"")</f>
        <v>"blue"</v>
      </c>
      <c r="IQ38" s="9" t="str">
        <f>IF(HR38&lt;&gt;"",CHAR(34)&amp;"green"&amp;CHAR(34),"")</f>
        <v>"green"</v>
      </c>
      <c r="IR38" s="9" t="str">
        <f>IF(HS38&lt;&gt;"",CHAR(34)&amp;"red"&amp;CHAR(34),"")</f>
        <v>"red"</v>
      </c>
      <c r="IS38" s="9" t="str">
        <f>IF(HT38&lt;&gt;"",CHAR(34)&amp;"yellow"&amp;CHAR(34),"")</f>
        <v>"yellow"</v>
      </c>
      <c r="IT38" s="9" t="str">
        <f>IF(HU38&lt;&gt;"",CHAR(34)&amp;"orange"&amp;CHAR(34),"")</f>
        <v/>
      </c>
      <c r="IU38" s="9" t="str">
        <f>IF(HV38&lt;&gt;"",CHAR(34)&amp;"brown"&amp;CHAR(34),"")</f>
        <v/>
      </c>
      <c r="IV38" s="9" t="str">
        <f>IF(HW38&lt;&gt;"",CHAR(34)&amp;"purple"&amp;CHAR(34),"")</f>
        <v/>
      </c>
      <c r="IW38" s="9" t="str">
        <f>IF(HX38&lt;&gt;"",CHAR(34)&amp;"white"&amp;CHAR(34),"")</f>
        <v>"white"</v>
      </c>
      <c r="IX38" s="9" t="str">
        <f>"{"&amp;CHAR(34)&amp;"url"&amp;CHAR(34)&amp;":"&amp;CHAR(34)&amp;IN38&amp;CHAR(34)&amp;","&amp;CHAR(34)&amp;"name"&amp;CHAR(34)&amp;":"&amp;CHAR(34)&amp;A38&amp;CHAR(34)&amp;"},"</f>
        <v>{"url":"http://mkweb.bcgsc.ca/color-summarizer/?url=https://i.ibb.co/cLPFZhg/Uruguay-Flag.png&amp;precision=low&amp;num_clusters=5&amp;text=1","name":"Uruguay"},</v>
      </c>
      <c r="IY38" s="9">
        <v>89</v>
      </c>
    </row>
    <row r="39" spans="1:259" s="9" customFormat="1" ht="38.4" customHeight="1" thickBot="1" x14ac:dyDescent="0.35">
      <c r="A39" s="78" t="s">
        <v>834</v>
      </c>
      <c r="B39" s="1" t="e" vm="38">
        <v>#VALUE!</v>
      </c>
      <c r="C39" s="2">
        <v>1</v>
      </c>
      <c r="D39" s="3" t="s">
        <v>835</v>
      </c>
      <c r="E39" s="4" t="s">
        <v>836</v>
      </c>
      <c r="F39" s="5" t="s">
        <v>0</v>
      </c>
      <c r="G39" s="6">
        <f>COUNTIF($A$1:$A$8268,A39)</f>
        <v>1</v>
      </c>
      <c r="H39" s="7"/>
      <c r="I39" s="8" t="s">
        <v>837</v>
      </c>
      <c r="J39" s="9" t="str">
        <f>""</f>
        <v/>
      </c>
      <c r="K39" s="10">
        <v>334506</v>
      </c>
      <c r="L39" s="11">
        <v>300000</v>
      </c>
      <c r="M39" s="11" t="s">
        <v>838</v>
      </c>
      <c r="N39" s="12" t="s">
        <v>169</v>
      </c>
      <c r="O39" s="13" t="s">
        <v>839</v>
      </c>
      <c r="P39" s="14" t="s">
        <v>840</v>
      </c>
      <c r="Q39" s="15">
        <v>1</v>
      </c>
      <c r="R39" s="16" t="s">
        <v>169</v>
      </c>
      <c r="S39" s="17">
        <v>5</v>
      </c>
      <c r="T39" s="18" t="s">
        <v>3</v>
      </c>
      <c r="U39" s="19" t="s">
        <v>2</v>
      </c>
      <c r="V39" s="19" t="s">
        <v>3</v>
      </c>
      <c r="W39" s="19" t="s">
        <v>2</v>
      </c>
      <c r="X39" s="19" t="s">
        <v>3</v>
      </c>
      <c r="Y39" s="19" t="s">
        <v>3</v>
      </c>
      <c r="Z39" s="19" t="s">
        <v>2</v>
      </c>
      <c r="AA39" s="19" t="s">
        <v>3</v>
      </c>
      <c r="AB39" s="19" t="s">
        <v>2</v>
      </c>
      <c r="AC39" s="19" t="s">
        <v>2</v>
      </c>
      <c r="AD39" s="19" t="s">
        <v>2</v>
      </c>
      <c r="AE39" s="19" t="s">
        <v>2</v>
      </c>
      <c r="AF39" s="20" t="s">
        <v>3</v>
      </c>
      <c r="AG39" s="20" t="s">
        <v>3</v>
      </c>
      <c r="AH39" s="20" t="s">
        <v>2</v>
      </c>
      <c r="AI39" s="20" t="s">
        <v>2</v>
      </c>
      <c r="AJ39" s="20" t="s">
        <v>2</v>
      </c>
      <c r="AK39" s="20" t="s">
        <v>2</v>
      </c>
      <c r="AL39" s="20" t="s">
        <v>3</v>
      </c>
      <c r="AM39" s="20" t="s">
        <v>2</v>
      </c>
      <c r="AN39" s="20" t="s">
        <v>2</v>
      </c>
      <c r="AO39" s="20" t="s">
        <v>2</v>
      </c>
      <c r="AP39" s="20" t="s">
        <v>2</v>
      </c>
      <c r="AQ39" s="20" t="s">
        <v>2</v>
      </c>
      <c r="AR39" s="20" t="s">
        <v>2</v>
      </c>
      <c r="AS39" s="20" t="s">
        <v>2</v>
      </c>
      <c r="AT39" s="21">
        <v>0</v>
      </c>
      <c r="AU39" s="20"/>
      <c r="AV39" s="20" t="str">
        <f>IF(LEFT(A39,1)="[",LEFT(A39,5)&amp;AU39&amp;A39,"")</f>
        <v/>
      </c>
      <c r="AW39" s="20" t="str">
        <f>C39&amp;H39&amp;A39</f>
        <v>1Vanuatu</v>
      </c>
      <c r="AX39" s="22"/>
      <c r="AY39" s="22"/>
      <c r="AZ39" s="23" t="s">
        <v>8</v>
      </c>
      <c r="BA39" s="23" t="s">
        <v>8</v>
      </c>
      <c r="BB39" s="23"/>
      <c r="BC39" s="24"/>
      <c r="BD39" s="25" t="s">
        <v>5</v>
      </c>
      <c r="BE39" s="8"/>
      <c r="BF39" s="25" t="s">
        <v>13</v>
      </c>
      <c r="BG39" s="25" t="s">
        <v>8</v>
      </c>
      <c r="BH39" s="25" t="s">
        <v>5</v>
      </c>
      <c r="BI39" s="25"/>
      <c r="BJ39" s="25"/>
      <c r="BK39" s="8"/>
      <c r="BL39" s="25" t="s">
        <v>12</v>
      </c>
      <c r="BM39" s="25" t="s">
        <v>8</v>
      </c>
      <c r="BN39" s="25" t="s">
        <v>10</v>
      </c>
      <c r="BO39" s="25" t="s">
        <v>9</v>
      </c>
      <c r="BP39" s="25" t="s">
        <v>6</v>
      </c>
      <c r="BQ39" s="25" t="s">
        <v>11</v>
      </c>
      <c r="BR39" s="25" t="s">
        <v>13</v>
      </c>
      <c r="BS39" s="25" t="s">
        <v>8</v>
      </c>
      <c r="BT39" s="25" t="s">
        <v>5</v>
      </c>
      <c r="BU39" s="26"/>
      <c r="BV39" s="27"/>
      <c r="BW39" s="27">
        <v>0</v>
      </c>
      <c r="BX39" s="8"/>
      <c r="CB39" s="28"/>
      <c r="CC39" s="28"/>
      <c r="CD39" s="29">
        <v>0</v>
      </c>
      <c r="CE39" s="29">
        <v>0</v>
      </c>
      <c r="CF39" s="29" t="e">
        <v>#REF!</v>
      </c>
      <c r="CG39" s="30" cm="1">
        <f t="array" ref="CG39">SUMPRODUCT(--(LEN(TRIM(BL39:BT39))&gt;0))</f>
        <v>7</v>
      </c>
      <c r="CH39" s="20" t="str">
        <f>IF(CG39=2,"y","n")</f>
        <v>n</v>
      </c>
      <c r="CI39" s="20" t="str">
        <f>IF(CG39=3,"y","n")</f>
        <v>n</v>
      </c>
      <c r="CJ39" s="20" t="str">
        <f>IF(CG39=4,"y","n")</f>
        <v>n</v>
      </c>
      <c r="CK39" s="20" t="str">
        <f>IF(CG39&gt;4,"y","n")</f>
        <v>y</v>
      </c>
      <c r="CL39" s="20" t="str">
        <f>IF(S39=0,"y","n")</f>
        <v>n</v>
      </c>
      <c r="CM39" s="20" t="str">
        <f>IF(S39=2,"y","n")</f>
        <v>n</v>
      </c>
      <c r="CN39" s="20" t="str">
        <f>IF(S39=3,"y","n")</f>
        <v>n</v>
      </c>
      <c r="CO39" s="20" t="str">
        <f>IF(S39&gt;=4,"y","n")</f>
        <v>y</v>
      </c>
      <c r="CP39" s="20" t="str">
        <f>IF(AT39=0,"y","n")</f>
        <v>y</v>
      </c>
      <c r="CQ39" s="20" t="str">
        <f>IF(AT39=1,"y","n")</f>
        <v>n</v>
      </c>
      <c r="CR39" s="20" t="str">
        <f>IF(AT39=2,"y","n")</f>
        <v>n</v>
      </c>
      <c r="CS39" s="20" t="str">
        <f>IF(AT39&gt;=3,"y","n")</f>
        <v>n</v>
      </c>
      <c r="CT39" s="31" t="str">
        <f>CHAR(34)&amp;A39&amp;CHAR(34)</f>
        <v>"Vanuatu"</v>
      </c>
      <c r="CU39" s="32" t="str">
        <f>CHAR(34)&amp;"rgn_"&amp;R39&amp;CHAR(34)</f>
        <v>"rgn_Oceania"</v>
      </c>
      <c r="CV39" s="9" t="str">
        <f>CHAR(34)&amp;D39&amp;CHAR(34)</f>
        <v>"https://i.ibb.co/J5QQTYW/Vanuatu-Flag.png"</v>
      </c>
      <c r="CW39" s="9" t="str">
        <f t="shared" si="122"/>
        <v/>
      </c>
      <c r="CX39" s="9" t="str">
        <f t="shared" si="122"/>
        <v/>
      </c>
      <c r="CY39" s="9" t="str">
        <f t="shared" si="122"/>
        <v/>
      </c>
      <c r="CZ39" s="9" t="str">
        <f t="shared" si="122"/>
        <v>"5+Colo",</v>
      </c>
      <c r="DA39" s="9" t="str">
        <f>IF(Q39&gt;1,CHAR(34)&amp;"words2"&amp;CHAR(34)&amp;",","")</f>
        <v/>
      </c>
      <c r="DB39" s="9" t="str">
        <f>IF(Q39&gt;2,CHAR(34)&amp;"words3"&amp;CHAR(34)&amp;",","")</f>
        <v/>
      </c>
      <c r="DD39" s="9" t="str">
        <f>IF(LEN(CHAR(34)&amp;"lets"&amp;LEN(SUBSTITUTE(SUBSTITUTE(IFERROR(TRIM(SUBSTITUTE(A39,MID(A39,FIND("[",A39),FIND("]",A39)-FIND("[",A39)+1),"")),A39)," ",""),"-",""))&amp;CHAR(34)&amp;",")=9,CHAR(34)&amp;"lets"&amp;LEN(SUBSTITUTE(SUBSTITUTE(IFERROR(TRIM(SUBSTITUTE(A39,MID(A39,FIND("[",A39),FIND("]",A39)-FIND("[",A39)+1),"")),A39)," ",""),"-",""))&amp;CHAR(34)&amp;",",CHAR(34)&amp;"lets0"&amp;LEN(SUBSTITUTE(SUBSTITUTE(IFERROR(TRIM(SUBSTITUTE(A39,MID(A39,FIND("[",A39),FIND("]",A39)-FIND("[",A39)+1),"")),A39)," ",""),"-",""))&amp;CHAR(34)&amp;",")</f>
        <v>"lets07",</v>
      </c>
      <c r="DE39" s="9" t="str">
        <f>CHAR(34)&amp;"start"&amp;IFERROR(LEFT(SUBSTITUTE(A39,"["&amp;MID(A39,FIND("[",A39)+1,FIND("]",A39)-FIND("[",A39)-1)&amp;"] ",""),1),LEFT(A39,1))&amp;CHAR(34)&amp;","</f>
        <v>"startV",</v>
      </c>
      <c r="DF39" s="9" t="str">
        <f>IFERROR(IF(SEARCH("tan",A39)&gt;0,CHAR(34)&amp;"withtn"&amp;CHAR(34)&amp;",",""),"")</f>
        <v/>
      </c>
      <c r="DG39" s="9" t="str">
        <f>IFERROR(IF(SEARCH("q",A39)&gt;0,CHAR(34)&amp;"with_q"&amp;CHAR(34)&amp;",",""),"")</f>
        <v/>
      </c>
      <c r="DH39" s="9" t="str">
        <f>IFERROR(IF(SEARCH("v",A39)&gt;0,CHAR(34)&amp;"with_v"&amp;CHAR(34)&amp;",",""),"")</f>
        <v>"with_v",</v>
      </c>
      <c r="DI39" s="9" t="str">
        <f>IFERROR(IF(SEARCH("w",A39)&gt;0,CHAR(34)&amp;"with_w"&amp;CHAR(34)&amp;",",""),"")</f>
        <v/>
      </c>
      <c r="DJ39" s="9" t="str">
        <f>IFERROR(IF(SEARCH("y",A39)&gt;0,CHAR(34)&amp;"with_y"&amp;CHAR(34)&amp;",",""),"")</f>
        <v/>
      </c>
      <c r="DK39" s="9" t="str">
        <f>IFERROR(IF(SEARCH("z",A39)&gt;0,CHAR(34)&amp;"with_z"&amp;CHAR(34)&amp;",",""),"")</f>
        <v/>
      </c>
      <c r="DL39" s="9" t="str">
        <f>IF(CG39=2, CHAR(34) &amp; _xlfn.TEXTJOIN("", TRUE, _xlfn._xlws.SORT(HP39:HX39)) &amp; CHAR(34) &amp; ",", "")</f>
        <v/>
      </c>
      <c r="DM39" s="9" t="str" cm="1">
        <f t="array" ref="DM39">IF(CG39=3,CHAR(34) &amp; _xlfn.TEXTJOIN("", TRUE, RIGHT(HP39:HX39, 2)) &amp; CHAR(34) &amp; ",", "")</f>
        <v/>
      </c>
      <c r="DN39" s="9" t="str">
        <f>IF(AND(ISNUMBER(SEARCH("18", O39)), ISERROR(SEARCH("1918", O39)), ISERROR(SEARCH("2018", O39))), CHAR(34) &amp; "year18" &amp; CHAR(34) &amp; ",", "")</f>
        <v/>
      </c>
      <c r="DO39" s="9" t="str">
        <f>IF(AND(ISNUMBER(SEARCH("19", O39)), ISERROR(SEARCH("1819", O39)),  ISERROR(SEARCH("1219", O39)),ISERROR(SEARCH("1119", O39)),ISERROR(SEARCH("1190", O39)),ISERROR(SEARCH("2019", O39))), CHAR(34) &amp; "year19" &amp; CHAR(34) &amp; ",", "")</f>
        <v>"year19",</v>
      </c>
      <c r="DP39" s="28" t="str">
        <f>IF(AND(ISNUMBER(SEARCH("20", O39)), ISERROR(SEARCH("1920", O39))), CHAR(34)&amp;"year00"&amp;CHAR(34)&amp;",", "")</f>
        <v/>
      </c>
      <c r="DQ39" s="28" t="str">
        <f>IF(CC39="y",CHAR(34)&amp;"soviet"&amp;CHAR(34)&amp;",","")</f>
        <v/>
      </c>
      <c r="DR39" s="28" t="str">
        <f>IF(BY39="y",CHAR(34)&amp;"dgband"&amp;CHAR(34)&amp;",","")</f>
        <v/>
      </c>
      <c r="DS39" s="28" t="str">
        <f>IF(W39="y",IF(AND(V39="n",BY39&lt;&gt;"y"),CHAR(34)&amp;"allver"&amp;CHAR(34)&amp;",",""),"")</f>
        <v/>
      </c>
      <c r="DT39" s="28" t="str">
        <f>IF(V39="y",IF(AND(W39="n",BY39&lt;&gt;"y"),CHAR(34)&amp;"allhor"&amp;CHAR(34)&amp;",",""),"")</f>
        <v>"allhor",</v>
      </c>
      <c r="DU39" s="28" t="str">
        <f>IF(BY39="y",IF(AND(W39="n",V39="n"),CHAR(34)&amp;"alldia"&amp;CHAR(34)&amp;",",""),"")</f>
        <v/>
      </c>
      <c r="DW39" s="9" t="str">
        <f t="shared" si="123"/>
        <v/>
      </c>
      <c r="DX39" s="9" t="str">
        <f t="shared" si="123"/>
        <v/>
      </c>
      <c r="DY39" s="9" t="str">
        <f t="shared" si="123"/>
        <v/>
      </c>
      <c r="DZ39" s="9" t="str">
        <f t="shared" si="123"/>
        <v>"4+Band",</v>
      </c>
      <c r="EA39" s="9" t="str">
        <f t="shared" si="124"/>
        <v>"Diagon",</v>
      </c>
      <c r="EB39" s="9" t="str">
        <f t="shared" si="124"/>
        <v/>
      </c>
      <c r="EC39" s="9" t="str">
        <f t="shared" si="124"/>
        <v>"Horizo",</v>
      </c>
      <c r="ED39" s="9" t="str">
        <f t="shared" si="124"/>
        <v/>
      </c>
      <c r="EE39" s="9" t="str">
        <f t="shared" si="124"/>
        <v>"Circle",</v>
      </c>
      <c r="EF39" s="9" t="str">
        <f>IF(AND(Y39&lt;&gt;"n",Y39&lt;&gt;""),CHAR(34)&amp;Y$1&amp;CHAR(34)&amp;",","")</f>
        <v>"Animal",</v>
      </c>
      <c r="EG39" s="9" t="str">
        <f t="shared" si="125"/>
        <v/>
      </c>
      <c r="EH39" s="9" t="str">
        <f t="shared" si="125"/>
        <v>"Plants",</v>
      </c>
      <c r="EI39" s="9" t="str">
        <f t="shared" si="125"/>
        <v/>
      </c>
      <c r="EJ39" s="9" t="str">
        <f t="shared" si="125"/>
        <v/>
      </c>
      <c r="EK39" s="9" t="str">
        <f t="shared" si="125"/>
        <v/>
      </c>
      <c r="EL39" s="9" t="str">
        <f t="shared" si="125"/>
        <v/>
      </c>
      <c r="EM39" s="9" t="str">
        <f t="shared" si="125"/>
        <v>"Trside",</v>
      </c>
      <c r="EN39" s="9" t="str">
        <f t="shared" si="125"/>
        <v>"Unequa",</v>
      </c>
      <c r="EO39" s="9" t="str">
        <f t="shared" si="125"/>
        <v/>
      </c>
      <c r="EP39" s="9" t="str">
        <f t="shared" si="125"/>
        <v/>
      </c>
      <c r="EQ39" s="9" t="str">
        <f t="shared" si="125"/>
        <v/>
      </c>
      <c r="ER39" s="9" t="str">
        <f t="shared" si="125"/>
        <v/>
      </c>
      <c r="ES39" s="9" t="str">
        <f t="shared" si="125"/>
        <v>"Wavess",</v>
      </c>
      <c r="ET39" s="9" t="str">
        <f t="shared" si="125"/>
        <v/>
      </c>
      <c r="EU39" s="9" t="str">
        <f t="shared" si="125"/>
        <v/>
      </c>
      <c r="EV39" s="9" t="str">
        <f t="shared" si="125"/>
        <v/>
      </c>
      <c r="EW39" s="9" t="str">
        <f t="shared" si="121"/>
        <v/>
      </c>
      <c r="EX39" s="9" t="str">
        <f t="shared" si="121"/>
        <v/>
      </c>
      <c r="EY39" s="9" t="str">
        <f t="shared" si="121"/>
        <v/>
      </c>
      <c r="EZ39" s="9" t="str">
        <f t="shared" si="121"/>
        <v/>
      </c>
      <c r="FA39" s="9" t="str">
        <f>IF(AT39&gt;0,CHAR(34)&amp;"sta"&amp;AZ39&amp;CHAR(34)&amp;",","")</f>
        <v/>
      </c>
      <c r="FB39" s="9" t="str">
        <f>IF(AND(AT39&gt;0,BA39&lt;&gt;""),CHAR(34)&amp;"sta"&amp;BA39&amp;CHAR(34)&amp;",","")</f>
        <v/>
      </c>
      <c r="FD39" s="9" t="str">
        <f>IF(BV39="n",CHAR(34)&amp;"tcWHYE"&amp;CHAR(34)&amp;",",IF(BV39="y",CHAR(34)&amp;FD$1&amp;CHAR(34)&amp;",",""))</f>
        <v/>
      </c>
      <c r="FE39" s="9" t="str">
        <f>IF(COUNTIF(BL39:BT39,"BLU")=0,CHAR(34)&amp;"NO_BLU"&amp;CHAR(34)&amp;",", "")</f>
        <v>"NO_BLU",</v>
      </c>
      <c r="FF39" s="9" t="str">
        <f>IF(COUNTIF(BL39:BT39,"WHI")=0,CHAR(34)&amp;"NO_WHI"&amp;CHAR(34)&amp;",", "")</f>
        <v/>
      </c>
      <c r="FG39" s="9" t="str">
        <f>IF(COUNTIF(BL39:BT39,"RED")=0,CHAR(34)&amp;"NO_RED"&amp;CHAR(34)&amp;",", "")</f>
        <v/>
      </c>
      <c r="FH39" s="9" t="str">
        <f>IF(COUNTIF(BL39:BS39,"GRE")=0,CHAR(34)&amp;"NO_GRE"&amp;CHAR(34)&amp;",", "")</f>
        <v/>
      </c>
      <c r="FI39" s="9" t="str">
        <f>IF(COUNTIF(BL39:BT39,"YEL")=0,CHAR(34)&amp;"NO_YEL"&amp;CHAR(34)&amp;",", "")</f>
        <v/>
      </c>
      <c r="FJ39" s="9" t="str">
        <f>IF(COUNTIF(BL39:BT39,"BLA")=0,CHAR(34)&amp;"NO_BLA"&amp;CHAR(34)&amp;",", "")</f>
        <v/>
      </c>
      <c r="FK39" s="9" t="str">
        <f>IF(AND(FH39&lt;&gt;"",FF39&lt;&gt;""),CHAR(34)&amp;"WHGRNO"&amp;CHAR(34)&amp;",","")</f>
        <v/>
      </c>
      <c r="FL39" s="9" t="str">
        <f>IF(AND(FI39&lt;&gt;"",FF39&lt;&gt;""),CHAR(34)&amp;"WHYENO"&amp;CHAR(34)&amp;",","")</f>
        <v/>
      </c>
      <c r="FM39" s="9" t="str">
        <f>IF(AND(FJ39&lt;&gt;"",FF39&lt;&gt;""),CHAR(34)&amp;"BAWHNO"&amp;CHAR(34)&amp;",","")</f>
        <v/>
      </c>
      <c r="FN39" s="9" t="str">
        <f>IF(AND(FE39&lt;&gt;"",FF39&lt;&gt;""),CHAR(34)&amp;"BLWHNO"&amp;CHAR(34)&amp;",","")</f>
        <v/>
      </c>
      <c r="FO39" s="9" t="str">
        <f>IF(AND(FE39&lt;&gt;"",FG39&lt;&gt;""),CHAR(34)&amp;"BLRENO"&amp;CHAR(34)&amp;",","")</f>
        <v/>
      </c>
      <c r="FP39" s="9" t="str">
        <f>IF(AND(FF39&lt;&gt;"",FF39&lt;&gt;""),CHAR(34)&amp;"WHRENO"&amp;CHAR(34)&amp;",","")</f>
        <v/>
      </c>
      <c r="FQ39" s="9" t="str">
        <f>IF(LEN(BF39)=3,CHAR(34)&amp;"001"&amp;BF39&amp;CHAR(34)&amp;",","")</f>
        <v>"001BRO",</v>
      </c>
      <c r="FR39" s="9" t="str">
        <f>IF(LEN(BG39)=3,CHAR(34)&amp;"002"&amp;BG39&amp;CHAR(34)&amp;",","")</f>
        <v/>
      </c>
      <c r="FS39" s="9" t="str">
        <f>IF(LEN(BH39)=3,CHAR(34)&amp;"003"&amp;BH39&amp;CHAR(34)&amp;",","")</f>
        <v>"003WHI",</v>
      </c>
      <c r="FT39" s="9" t="str">
        <f>CHAR(34)&amp;"myr"&amp;BD39&amp;CHAR(34)&amp;","</f>
        <v>"myrWHI",</v>
      </c>
      <c r="FU39" s="9" t="str">
        <f>IF(AY39="y",CHAR(34)&amp;"island"&amp;CHAR(34)&amp;",","")</f>
        <v/>
      </c>
      <c r="FV39" s="9" t="str">
        <f>IF(BZ39="y",CHAR(34)&amp;"landlo"&amp;CHAR(34)&amp;",","")</f>
        <v/>
      </c>
      <c r="FW39" s="9" t="str">
        <f>IF(CA39="y",CHAR(34)&amp;"eunion"&amp;CHAR(34)&amp;",","")</f>
        <v/>
      </c>
      <c r="FY39" s="9" t="str">
        <f>IFERROR(IF(SEARCH("Arabic",CB39)&gt;0,CHAR(34)&amp;"arabic"&amp;CHAR(34)&amp;",",""),"")</f>
        <v/>
      </c>
      <c r="FZ39" s="9" t="str">
        <f>IFERROR(IF(SEARCH("English",CB39)&gt;0,CHAR(34)&amp;"englis"&amp;CHAR(34)&amp;",",""),"")</f>
        <v/>
      </c>
      <c r="GA39" s="9" t="str">
        <f>IFERROR(IF(SEARCH("French",CB39)&gt;0,CHAR(34)&amp;"french"&amp;CHAR(34)&amp;",",""),"")</f>
        <v/>
      </c>
      <c r="GB39" s="9" t="str">
        <f>IFERROR(IF(SEARCH("Spanish",CB39)&gt;0,CHAR(34)&amp;"spanis"&amp;CHAR(34)&amp;",",""),"")</f>
        <v/>
      </c>
      <c r="GE39" s="9" t="str">
        <f>IFERROR(IF(SEARCH("Dutch",CB39)&gt;0,CHAR(34)&amp;"dutchs"&amp;CHAR(34)&amp;",",""),"")</f>
        <v/>
      </c>
      <c r="GF39" s="9" t="str">
        <f>IFERROR(IF(SEARCH("Historical",AU39)&gt;0,CHAR(34)&amp;"histor"&amp;CHAR(34)&amp;",",""),"")</f>
        <v/>
      </c>
      <c r="GG39" s="9" t="str">
        <f>IF(BU39="y",CHAR(34)&amp;"unjack"&amp;CHAR(34)&amp;",","")</f>
        <v/>
      </c>
      <c r="GH39" s="9" t="str">
        <f>IF(CD39=1,CHAR(34)&amp;"southc"&amp;CHAR(34)&amp;",","")</f>
        <v/>
      </c>
      <c r="GI39" s="9" t="str">
        <f>IF(CE39=1,CHAR(34)&amp;"hasmap"&amp;CHAR(34)&amp;",","")</f>
        <v/>
      </c>
      <c r="GJ39" s="9" t="str">
        <f>IF(CP39="y",CHAR(34)&amp;CP$1&amp;CHAR(34)&amp;",","")</f>
        <v>"NoStar",</v>
      </c>
      <c r="GK39" s="9" t="str">
        <f>IF(GJ39="",CHAR(34)&amp;"HasSta"&amp;CHAR(34)&amp;",","")</f>
        <v/>
      </c>
      <c r="GL39" s="9" t="str">
        <f t="shared" si="126"/>
        <v/>
      </c>
      <c r="GM39" s="9" t="str">
        <f t="shared" si="126"/>
        <v/>
      </c>
      <c r="GN39" s="9" t="str">
        <f t="shared" si="126"/>
        <v/>
      </c>
      <c r="GP39" s="9" t="str">
        <f>CHAR(34)&amp;AU39&amp;CHAR(34)</f>
        <v>""</v>
      </c>
      <c r="GS39" s="9" t="str">
        <f>SUBSTITUTE("["&amp;_xlfn.CONCAT(CW39:GN39)&amp;"]",",]","]")</f>
        <v>["5+Colo","lets07","startV","with_v","year19","allhor","4+Band","Diagon","Horizo","Circle","Animal","Plants","Trside","Unequa","Wavess","NO_BLU","001BRO","003WHI","myrWHI","NoStar"]</v>
      </c>
      <c r="GT39" s="9" t="str">
        <f t="shared" si="127"/>
        <v>"cl_BLA",</v>
      </c>
      <c r="GU39" s="9" t="str">
        <f t="shared" si="127"/>
        <v/>
      </c>
      <c r="GV39" s="9" t="str">
        <f t="shared" si="127"/>
        <v>"cl_GRE",</v>
      </c>
      <c r="GW39" s="9" t="str">
        <f t="shared" si="127"/>
        <v>"cl_RED",</v>
      </c>
      <c r="GX39" s="9" t="str">
        <f t="shared" si="127"/>
        <v>"cl_YEL",</v>
      </c>
      <c r="GY39" s="9" t="str">
        <f t="shared" si="127"/>
        <v>"cl_ORA",</v>
      </c>
      <c r="GZ39" s="9" t="str">
        <f t="shared" si="127"/>
        <v>"cl_BRO",</v>
      </c>
      <c r="HA39" s="9" t="str">
        <f t="shared" si="127"/>
        <v/>
      </c>
      <c r="HB39" s="9" t="str">
        <f t="shared" si="127"/>
        <v>"cl_WHI",</v>
      </c>
      <c r="HC39" s="9" t="str">
        <f>SUBSTITUTE("["&amp;_xlfn.CONCAT(GT39:HB39)&amp;"]",",]","]")</f>
        <v>["cl_BLA","cl_GRE","cl_RED","cl_YEL","cl_ORA","cl_BRO","cl_WHI"]</v>
      </c>
      <c r="HE39" s="33"/>
      <c r="HF39" s="34" t="str">
        <f>"{couname:"&amp;CT39&amp;(IF(HK39&lt;&gt;"",",subtype:"&amp;CHAR(34)&amp;HK39&amp;CHAR(34),""))&amp;",year:"&amp;HJ39&amp;",region:"&amp;CU39&amp;",Colors:"&amp;HC39&amp;",Items:"&amp;GS39&amp;",Flag:"&amp;CV39&amp;",HDFlag:"&amp;CHAR(34)&amp;E39&amp;CHAR(34)&amp;",type:"&amp;GP39&amp;", describe: "&amp;HH39&amp;", isnew:"&amp;CHAR(34)&amp;F39&amp;CHAR(34)&amp;", links: "&amp;HL39&amp;"},"</f>
        <v>{couname:"Vanuatu",year:"1980 ",region:"rgn_Oceania",Colors:["cl_BLA","cl_GRE","cl_RED","cl_YEL","cl_ORA","cl_BRO","cl_WHI"],Items:["5+Colo","lets07","startV","with_v","year19","allhor","4+Band","Diagon","Horizo","Circle","Animal","Plants","Trside","Unequa","Wavess","NO_BLU","001BRO","003WHI","myrWHI","NoStar"],Flag:"https://i.ibb.co/J5QQTYW/Vanuatu-Flag.png",HDFlag:"https://upload.wikimedia.org/wikipedia/commons/thumb/b/bc/Flag_of_Vanuatu.svg/2560px-Flag_of_Vanuatu.svg.png",type:"", describe: "\nThe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 isnew:".", links: "https://en.wikipedia.org/wiki/Flag_of_Vanuatu"},</v>
      </c>
      <c r="HG39" s="35" t="str">
        <f>"{couname:"&amp;CT39&amp;(IF(HK39&lt;&gt;"",",subtype:"&amp;CHAR(34)&amp;HK39&amp;CHAR(34),""))&amp;",year:"&amp;HJ39&amp;",region:"&amp;CU39&amp;",Colors:"&amp;HC39&amp;",Items:"&amp;GS39&amp;",Flag:"&amp;CV39&amp;",HDFlag:"&amp;CHAR(34)&amp;E39&amp;CHAR(34)&amp;",type:"&amp;GP39&amp;", describe: "&amp;HI39&amp;", links: "&amp;HL39&amp;"},"</f>
        <v>{couname:"Vanuatu",year:"1980 ",region:"rgn_Oceania",Colors:["cl_BLA","cl_GRE","cl_RED","cl_YEL","cl_ORA","cl_BRO","cl_WHI"],Items:["5+Colo","lets07","startV","with_v","year19","allhor","4+Band","Diagon","Horizo","Circle","Animal","Plants","Trside","Unequa","Wavess","NO_BLU","001BRO","003WHI","myrWHI","NoStar"],Flag:"https://i.ibb.co/J5QQTYW/Vanuatu-Flag.png",HDFlag:"https://upload.wikimedia.org/wikipedia/commons/thumb/b/bc/Flag_of_Vanuatu.svg/2560px-Flag_of_Vanuatu.svg.png",type:"", describe: "\nThe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 links: "https://en.wikipedia.org/wiki/Flag_of_Vanuatu"},</v>
      </c>
      <c r="HH39" s="9" t="str">
        <f>IF(P39&lt;&gt;"",CHAR(34)&amp;"\n"&amp;P39&amp;CHAR(34),CHAR(34)&amp;CHAR(34))</f>
        <v>"\nThe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v>
      </c>
      <c r="HI39" s="9" t="str">
        <f>IF(J39=0,CHAR(34)&amp;CHAR(34),HH39)</f>
        <v>"\nThe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v>
      </c>
      <c r="HJ39" s="9" t="str">
        <f>CHAR(34)&amp;O39&amp;CHAR(34)</f>
        <v>"1980 "</v>
      </c>
      <c r="HL39" s="9" t="str">
        <f>CHAR(34)&amp;I39&amp;CHAR(34)</f>
        <v>"https://en.wikipedia.org/wiki/Flag_of_Vanuatu"</v>
      </c>
      <c r="HM39" s="34" t="str">
        <f>"{"&amp;CHAR(34)&amp;"couname"&amp;CHAR(34)&amp;":"&amp;CT39&amp;(IF(H39&lt;&gt;"",","&amp;CHAR(34)&amp;"subtype"&amp;CHAR(34)&amp;":"&amp;CHAR(34)&amp;H39&amp;CHAR(34),""))&amp;","&amp;CHAR(34)&amp;"year"&amp;CHAR(34)&amp;":"&amp;HJ39&amp;","&amp;CHAR(34)&amp;"region"&amp;CHAR(34)&amp;":"&amp;CU39&amp;","&amp;CHAR(34)&amp;"Colors"&amp;CHAR(34)&amp;":"&amp;HC39&amp;","&amp;CHAR(34)&amp;"Items"&amp;CHAR(34)&amp;":"&amp;GS39&amp;","&amp;CHAR(34)&amp;"Flag"&amp;CHAR(34)&amp;":"&amp;CV39&amp;","&amp;CHAR(34)&amp;"HDFlag"&amp;CHAR(34)&amp;":"&amp;CHAR(34)&amp;E39&amp;CHAR(34)&amp;","&amp;CHAR(34)&amp;"type"&amp;CHAR(34)&amp;":"&amp;GP39&amp;", "&amp;CHAR(34)&amp;"describe"&amp;CHAR(34)&amp;": "&amp;HH39&amp;", "&amp;CHAR(34)&amp;"isnew"&amp;CHAR(34)&amp;": "&amp;CHAR(34)&amp;F39&amp;CHAR(34)&amp;", "&amp;CHAR(34)&amp;"links"&amp;CHAR(34)&amp;": "&amp;HL39&amp;"},"</f>
        <v>{"couname":"Vanuatu","year":"1980 ","region":"rgn_Oceania","Colors":["cl_BLA","cl_GRE","cl_RED","cl_YEL","cl_ORA","cl_BRO","cl_WHI"],"Items":["5+Colo","lets07","startV","with_v","year19","allhor","4+Band","Diagon","Horizo","Circle","Animal","Plants","Trside","Unequa","Wavess","NO_BLU","001BRO","003WHI","myrWHI","NoStar"],"Flag":"https://i.ibb.co/J5QQTYW/Vanuatu-Flag.png","HDFlag":"https://upload.wikimedia.org/wikipedia/commons/thumb/b/bc/Flag_of_Vanuatu.svg/2560px-Flag_of_Vanuatu.svg.png","type":"", "describe": "\nThe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 "isnew": ".", "links": "https://en.wikipedia.org/wiki/Flag_of_Vanuatu"},</v>
      </c>
      <c r="HN39" s="36" t="str">
        <f>"{"&amp;CHAR(34)&amp;"couname"&amp;CHAR(34)&amp;":"&amp;CT39&amp;(IF(H39&lt;&gt;"",","&amp;CHAR(34)&amp;"subtype"&amp;CHAR(34)&amp;":"&amp;CHAR(34)&amp;H39&amp;CHAR(34),""))&amp;","&amp;CHAR(34)&amp;"year"&amp;CHAR(34)&amp;":"&amp;HJ39&amp;","&amp;CHAR(34)&amp;"region"&amp;CHAR(34)&amp;":"&amp;CU39&amp;","&amp;CHAR(34)&amp;"Colors"&amp;CHAR(34)&amp;":"&amp;HC39&amp;","&amp;CHAR(34)&amp;"Items"&amp;CHAR(34)&amp;":"&amp;GS39&amp;","&amp;CHAR(34)&amp;"Flag"&amp;CHAR(34)&amp;":"&amp;CV39&amp;","&amp;CHAR(34)&amp;"HDFlag"&amp;CHAR(34)&amp;":"&amp;CHAR(34)&amp;E39&amp;CHAR(34)&amp;","&amp;CHAR(34)&amp;"type"&amp;CHAR(34)&amp;":"&amp;GP39&amp;", "&amp;CHAR(34)&amp;"describe"&amp;CHAR(34)&amp;": "&amp;HI39&amp;", "&amp;CHAR(34)&amp;"isnew"&amp;CHAR(34)&amp;": "&amp;CHAR(34)&amp;F39&amp;CHAR(34)&amp;", "&amp;CHAR(34)&amp;"links"&amp;CHAR(34)&amp;": "&amp;HL39&amp;"},"</f>
        <v>{"couname":"Vanuatu","year":"1980 ","region":"rgn_Oceania","Colors":["cl_BLA","cl_GRE","cl_RED","cl_YEL","cl_ORA","cl_BRO","cl_WHI"],"Items":["5+Colo","lets07","startV","with_v","year19","allhor","4+Band","Diagon","Horizo","Circle","Animal","Plants","Trside","Unequa","Wavess","NO_BLU","001BRO","003WHI","myrWHI","NoStar"],"Flag":"https://i.ibb.co/J5QQTYW/Vanuatu-Flag.png","HDFlag":"https://upload.wikimedia.org/wikipedia/commons/thumb/b/bc/Flag_of_Vanuatu.svg/2560px-Flag_of_Vanuatu.svg.png","type":"", "describe": "\nThe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 "isnew": ".", "links": "https://en.wikipedia.org/wiki/Flag_of_Vanuatu"},</v>
      </c>
      <c r="HO39" s="37">
        <v>45610</v>
      </c>
      <c r="HP39" s="9" t="str" cm="1">
        <f t="array" ref="HP39">IF(_xlfn.TEXTJOIN(", ", TRUE, IF(ISNUMBER(SEARCH("BLA", BL39:BT39)), COLUMN(BL39:BT39) - COLUMN(BL39) + 1, ""))&lt;&gt;"","BLA","")</f>
        <v>BLA</v>
      </c>
      <c r="HQ39" s="9" t="str" cm="1">
        <f t="array" ref="HQ39">IF(_xlfn.TEXTJOIN(", ", TRUE, IF(ISNUMBER(SEARCH("BLU", BL39:BT39)), COLUMN(BL39:BT39) - COLUMN(BL39) + 1, ""))&lt;&gt;"","BLU","")</f>
        <v/>
      </c>
      <c r="HR39" s="9" t="str" cm="1">
        <f t="array" ref="HR39">IF(_xlfn.TEXTJOIN(", ", TRUE, IF(ISNUMBER(SEARCH("GRE", BL39:BT39)), COLUMN(BL39:BT39) - COLUMN(BL39) + 1, ""))&lt;&gt;"","GRE","")</f>
        <v>GRE</v>
      </c>
      <c r="HS39" s="9" t="str" cm="1">
        <f t="array" ref="HS39">IF(_xlfn.TEXTJOIN(", ", TRUE, IF(ISNUMBER(SEARCH("RED", BL39:BT39)), COLUMN(BL39:BT39) - COLUMN(BL39) + 1, ""))&lt;&gt;"","RED","")</f>
        <v>RED</v>
      </c>
      <c r="HT39" s="9" t="str" cm="1">
        <f t="array" ref="HT39">IF(_xlfn.TEXTJOIN(", ", TRUE, IF(ISNUMBER(SEARCH("YEL", BL39:BT39)), COLUMN(BL39:BT39) - COLUMN(BL39) + 1, ""))&lt;&gt;"","YEL","")</f>
        <v>YEL</v>
      </c>
      <c r="HU39" s="9" t="str" cm="1">
        <f t="array" ref="HU39">IF(_xlfn.TEXTJOIN(", ", TRUE, IF(ISNUMBER(SEARCH("ORA", BL39:BT39)), COLUMN(BL39:BT39) - COLUMN(BL39) + 1, ""))&lt;&gt;"","ORA","")</f>
        <v>ORA</v>
      </c>
      <c r="HV39" s="9" t="str" cm="1">
        <f t="array" ref="HV39">IF(_xlfn.TEXTJOIN(", ", TRUE, IF(ISNUMBER(SEARCH("BRO", BL39:BT39)), COLUMN(BL39:BT39) - COLUMN(BL39) + 1, ""))&lt;&gt;"","BRO","")</f>
        <v>BRO</v>
      </c>
      <c r="HW39" s="9" t="str" cm="1">
        <f t="array" ref="HW39">IF(_xlfn.TEXTJOIN(", ", TRUE, IF(ISNUMBER(SEARCH("PUR", BL39:BT39)), COLUMN(BL39:BT39) - COLUMN(BL39) + 1, ""))&lt;&gt;"","PUR","")</f>
        <v/>
      </c>
      <c r="HX39" s="9" t="str" cm="1">
        <f t="array" ref="HX39">IF(_xlfn.TEXTJOIN(", ", TRUE, IF(ISNUMBER(SEARCH("WHI", BL39:BT39)), COLUMN(BL39:BT39) - COLUMN(BL39) + 1, ""))&lt;&gt;"","WHI","")</f>
        <v>WHI</v>
      </c>
      <c r="HY39" s="38"/>
      <c r="HZ39" s="38"/>
      <c r="IA39" s="28"/>
      <c r="IB39" s="28"/>
      <c r="IC39" s="39"/>
      <c r="ID39" s="39"/>
      <c r="IE39" s="39"/>
      <c r="IF39" s="39"/>
      <c r="IG39" s="39"/>
      <c r="IH39" s="39"/>
      <c r="II39" s="39"/>
      <c r="IJ39" s="39"/>
      <c r="IK39" s="39"/>
      <c r="IM39" s="6">
        <f>COUNTIF(IC39:IK39,"&gt;0")-CG39</f>
        <v>-7</v>
      </c>
      <c r="IN39" s="40" t="str">
        <f>"http://mkweb.bcgsc.ca/color-summarizer/?url="&amp;D39&amp;"&amp;precision=low&amp;num_clusters="&amp;CG39&amp;"&amp;text=1"</f>
        <v>http://mkweb.bcgsc.ca/color-summarizer/?url=https://i.ibb.co/J5QQTYW/Vanuatu-Flag.png&amp;precision=low&amp;num_clusters=7&amp;text=1</v>
      </c>
      <c r="IO39" s="9" t="str">
        <f>IF(HP39&lt;&gt;"",CHAR(34)&amp;"black"&amp;CHAR(34),"")</f>
        <v>"black"</v>
      </c>
      <c r="IP39" s="9" t="str">
        <f>IF(HQ39&lt;&gt;"",CHAR(34)&amp;"blue"&amp;CHAR(34),"")</f>
        <v/>
      </c>
      <c r="IQ39" s="9" t="str">
        <f>IF(HR39&lt;&gt;"",CHAR(34)&amp;"green"&amp;CHAR(34),"")</f>
        <v>"green"</v>
      </c>
      <c r="IR39" s="9" t="str">
        <f>IF(HS39&lt;&gt;"",CHAR(34)&amp;"red"&amp;CHAR(34),"")</f>
        <v>"red"</v>
      </c>
      <c r="IS39" s="9" t="str">
        <f>IF(HT39&lt;&gt;"",CHAR(34)&amp;"yellow"&amp;CHAR(34),"")</f>
        <v>"yellow"</v>
      </c>
      <c r="IT39" s="9" t="str">
        <f>IF(HU39&lt;&gt;"",CHAR(34)&amp;"orange"&amp;CHAR(34),"")</f>
        <v>"orange"</v>
      </c>
      <c r="IU39" s="9" t="str">
        <f>IF(HV39&lt;&gt;"",CHAR(34)&amp;"brown"&amp;CHAR(34),"")</f>
        <v>"brown"</v>
      </c>
      <c r="IV39" s="9" t="str">
        <f>IF(HW39&lt;&gt;"",CHAR(34)&amp;"purple"&amp;CHAR(34),"")</f>
        <v/>
      </c>
      <c r="IW39" s="9" t="str">
        <f>IF(HX39&lt;&gt;"",CHAR(34)&amp;"white"&amp;CHAR(34),"")</f>
        <v>"white"</v>
      </c>
      <c r="IX39" s="9" t="str">
        <f>"{"&amp;CHAR(34)&amp;"url"&amp;CHAR(34)&amp;":"&amp;CHAR(34)&amp;IN39&amp;CHAR(34)&amp;","&amp;CHAR(34)&amp;"name"&amp;CHAR(34)&amp;":"&amp;CHAR(34)&amp;A39&amp;CHAR(34)&amp;"},"</f>
        <v>{"url":"http://mkweb.bcgsc.ca/color-summarizer/?url=https://i.ibb.co/J5QQTYW/Vanuatu-Flag.png&amp;precision=low&amp;num_clusters=7&amp;text=1","name":"Vanuatu"},</v>
      </c>
      <c r="IY39" s="9">
        <v>1302</v>
      </c>
    </row>
    <row r="40" spans="1:259" s="9" customFormat="1" ht="38.4" customHeight="1" thickBot="1" x14ac:dyDescent="0.35">
      <c r="A40" s="78" t="s">
        <v>1420</v>
      </c>
      <c r="B40" s="1" t="e" vm="39">
        <v>#VALUE!</v>
      </c>
      <c r="C40" s="2">
        <v>1</v>
      </c>
      <c r="D40" s="3" t="s">
        <v>1421</v>
      </c>
      <c r="E40" s="4" t="s">
        <v>1422</v>
      </c>
      <c r="F40" s="5" t="s">
        <v>0</v>
      </c>
      <c r="G40" s="6">
        <f>COUNTIF($A$1:$A$8305,A40)</f>
        <v>1</v>
      </c>
      <c r="H40" s="7"/>
      <c r="I40" s="8" t="s">
        <v>1423</v>
      </c>
      <c r="J40" s="9" t="str">
        <f>""</f>
        <v/>
      </c>
      <c r="K40" s="10">
        <v>28838499</v>
      </c>
      <c r="L40" s="11">
        <v>1250000</v>
      </c>
      <c r="M40" s="11" t="s">
        <v>1424</v>
      </c>
      <c r="N40" s="12" t="s">
        <v>1</v>
      </c>
      <c r="O40" s="13" t="s">
        <v>1208</v>
      </c>
      <c r="P40" s="14" t="s">
        <v>1425</v>
      </c>
      <c r="Q40" s="15">
        <v>1</v>
      </c>
      <c r="R40" s="16" t="s">
        <v>1</v>
      </c>
      <c r="S40" s="17">
        <v>3</v>
      </c>
      <c r="T40" s="18" t="s">
        <v>2</v>
      </c>
      <c r="U40" s="19" t="s">
        <v>2</v>
      </c>
      <c r="V40" s="19" t="s">
        <v>3</v>
      </c>
      <c r="W40" s="19" t="s">
        <v>2</v>
      </c>
      <c r="X40" s="19" t="s">
        <v>2</v>
      </c>
      <c r="Y40" s="19" t="s">
        <v>2</v>
      </c>
      <c r="Z40" s="19" t="s">
        <v>2</v>
      </c>
      <c r="AA40" s="19" t="s">
        <v>2</v>
      </c>
      <c r="AB40" s="19" t="s">
        <v>2</v>
      </c>
      <c r="AC40" s="19" t="s">
        <v>2</v>
      </c>
      <c r="AD40" s="19" t="s">
        <v>2</v>
      </c>
      <c r="AE40" s="19" t="s">
        <v>2</v>
      </c>
      <c r="AF40" s="20" t="s">
        <v>2</v>
      </c>
      <c r="AG40" s="20" t="s">
        <v>2</v>
      </c>
      <c r="AH40" s="20" t="s">
        <v>3</v>
      </c>
      <c r="AI40" s="20" t="s">
        <v>2</v>
      </c>
      <c r="AJ40" s="20" t="s">
        <v>2</v>
      </c>
      <c r="AK40" s="20" t="s">
        <v>2</v>
      </c>
      <c r="AL40" s="20" t="s">
        <v>2</v>
      </c>
      <c r="AM40" s="20" t="s">
        <v>2</v>
      </c>
      <c r="AN40" s="20" t="s">
        <v>2</v>
      </c>
      <c r="AO40" s="20" t="s">
        <v>2</v>
      </c>
      <c r="AP40" s="20" t="s">
        <v>2</v>
      </c>
      <c r="AQ40" s="20" t="s">
        <v>2</v>
      </c>
      <c r="AR40" s="20" t="s">
        <v>2</v>
      </c>
      <c r="AS40" s="20" t="s">
        <v>2</v>
      </c>
      <c r="AT40" s="21">
        <v>8</v>
      </c>
      <c r="AU40" s="20"/>
      <c r="AV40" s="20" t="str">
        <f>IF(LEFT(A40,1)="[",LEFT(A40,5)&amp;AU40&amp;A40,"")</f>
        <v/>
      </c>
      <c r="AW40" s="20" t="str">
        <f>C40&amp;A40</f>
        <v>1Venezuela</v>
      </c>
      <c r="AX40" s="22" t="str">
        <f>_xlfn.TEXTJOIN(";",TRUE,AU40:AW40)</f>
        <v>1Venezuela</v>
      </c>
      <c r="AY40" s="22" t="s">
        <v>3</v>
      </c>
      <c r="AZ40" s="23"/>
      <c r="BA40" s="23"/>
      <c r="BB40" s="23"/>
      <c r="BC40" s="24"/>
      <c r="BD40" s="25" t="s">
        <v>9</v>
      </c>
      <c r="BE40" s="8"/>
      <c r="BF40" s="25" t="s">
        <v>9</v>
      </c>
      <c r="BG40" s="25" t="s">
        <v>5</v>
      </c>
      <c r="BH40" s="25" t="s">
        <v>4</v>
      </c>
      <c r="BI40" s="25"/>
      <c r="BJ40" s="25"/>
      <c r="BK40" s="8"/>
      <c r="BL40" s="25" t="s">
        <v>6</v>
      </c>
      <c r="BM40" s="25" t="s">
        <v>9</v>
      </c>
      <c r="BN40" s="25" t="s">
        <v>5</v>
      </c>
      <c r="BO40" s="25" t="s">
        <v>4</v>
      </c>
      <c r="BP40" s="25" t="s">
        <v>12</v>
      </c>
      <c r="BQ40" s="25"/>
      <c r="BR40" s="25"/>
      <c r="BS40" s="25"/>
      <c r="BT40" s="25"/>
      <c r="BU40" s="26"/>
      <c r="BV40" s="27" t="s">
        <v>2</v>
      </c>
      <c r="BW40" s="27" t="s">
        <v>176</v>
      </c>
      <c r="BX40" s="8"/>
      <c r="CB40" s="28" t="s">
        <v>412</v>
      </c>
      <c r="CC40" s="28"/>
      <c r="CD40" s="29">
        <v>0</v>
      </c>
      <c r="CE40" s="29">
        <v>0</v>
      </c>
      <c r="CF40" s="29" t="e">
        <v>#REF!</v>
      </c>
      <c r="CG40" s="30" cm="1">
        <f t="array" ref="CG40">SUMPRODUCT(--(LEN(TRIM(BL40:BT40))&gt;0))</f>
        <v>5</v>
      </c>
      <c r="CH40" s="20" t="str">
        <f>IF(CG40=2,"y","n")</f>
        <v>n</v>
      </c>
      <c r="CI40" s="20" t="str">
        <f>IF(CG40=3,"y","n")</f>
        <v>n</v>
      </c>
      <c r="CJ40" s="20" t="str">
        <f>IF(CG40=4,"y","n")</f>
        <v>n</v>
      </c>
      <c r="CK40" s="20" t="str">
        <f>IF(CG40&gt;4,"y","n")</f>
        <v>y</v>
      </c>
      <c r="CL40" s="20" t="str">
        <f>IF(S40=0,"y","n")</f>
        <v>n</v>
      </c>
      <c r="CM40" s="20" t="str">
        <f>IF(S40=2,"y","n")</f>
        <v>n</v>
      </c>
      <c r="CN40" s="20" t="str">
        <f>IF(S40=3,"y","n")</f>
        <v>y</v>
      </c>
      <c r="CO40" s="20" t="str">
        <f>IF(S40&gt;=4,"y","n")</f>
        <v>n</v>
      </c>
      <c r="CP40" s="20" t="str">
        <f>IF(AT40=0,"y","n")</f>
        <v>n</v>
      </c>
      <c r="CQ40" s="20" t="str">
        <f>IF(AT40=1,"y","n")</f>
        <v>n</v>
      </c>
      <c r="CR40" s="20" t="str">
        <f>IF(AT40=2,"y","n")</f>
        <v>n</v>
      </c>
      <c r="CS40" s="20" t="str">
        <f>IF(AT40&gt;=3,"y","n")</f>
        <v>y</v>
      </c>
      <c r="CT40" s="31" t="str">
        <f>CHAR(34)&amp;A40&amp;CHAR(34)</f>
        <v>"Venezuela"</v>
      </c>
      <c r="CU40" s="32" t="str">
        <f>CHAR(34)&amp;"rgn_"&amp;R40&amp;CHAR(34)</f>
        <v>"rgn_South America"</v>
      </c>
      <c r="CV40" s="9" t="str">
        <f>CHAR(34)&amp;D40&amp;CHAR(34)</f>
        <v>"https://i.ibb.co/FnjCzQh/Venezuela-Flag.png"</v>
      </c>
      <c r="CW40" s="9" t="str">
        <f t="shared" si="122"/>
        <v/>
      </c>
      <c r="CX40" s="9" t="str">
        <f t="shared" si="122"/>
        <v/>
      </c>
      <c r="CY40" s="9" t="str">
        <f t="shared" si="122"/>
        <v/>
      </c>
      <c r="CZ40" s="9" t="str">
        <f t="shared" si="122"/>
        <v>"5+Colo",</v>
      </c>
      <c r="DA40" s="9" t="str">
        <f>IF(Q40&gt;1,CHAR(34)&amp;"words2"&amp;CHAR(34)&amp;",","")</f>
        <v/>
      </c>
      <c r="DB40" s="9" t="str">
        <f>IF(Q40&gt;2,CHAR(34)&amp;"words3"&amp;CHAR(34)&amp;",","")</f>
        <v/>
      </c>
      <c r="DC40" s="9" t="str">
        <f>IF(Q40=2,CHAR(34)&amp;"exact2"&amp;CHAR(34)&amp;",","")</f>
        <v/>
      </c>
      <c r="DD40" s="9" t="str">
        <f>IF(LEN(CHAR(34)&amp;"lets"&amp;LEN(SUBSTITUTE(SUBSTITUTE(IFERROR(TRIM(SUBSTITUTE(SUBSTITUTE(SUBSTITUTE(IFERROR(TRIM(SUBSTITUTE(A40,MID(A40,FIND("(",A40),FIND(")",A40)-FIND("(",A40)+1),"")),A40)," ",""),"-",""),MID(SUBSTITUTE(SUBSTITUTE(IFERROR(TRIM(SUBSTITUTE(A40,MID(A40,FIND("(",A40),FIND(")",A40)-FIND("(",A40)+1),"")),A40)," ",""),"-",""),FIND("[",SUBSTITUTE(SUBSTITUTE(IFERROR(TRIM(SUBSTITUTE(A40,MID(A40,FIND("(",A40),FIND(")",A40)-FIND("(",A40)+1),"")),A40)," ",""),"-","")),FIND("]",SUBSTITUTE(SUBSTITUTE(IFERROR(TRIM(SUBSTITUTE(A40,MID(A40,FIND("(",A40),FIND(")",A40)-FIND("(",A40)+1),"")),A40)," ",""),"-",""))-FIND("[",SUBSTITUTE(SUBSTITUTE(IFERROR(TRIM(SUBSTITUTE(A40,MID(A40,FIND("(",A40),FIND(")",A40)-FIND("(",A40)+1),"")),A40)," ",""),"-",""))+1),"")),SUBSTITUTE(SUBSTITUTE(IFERROR(TRIM(SUBSTITUTE(A40,MID(A40,FIND("(",A40),FIND(")",A40)-FIND("(",A40)+1),"")),A40)," ",""),"-",""))," ",""),"-",""))&amp;CHAR(34)&amp;",")=9,CHAR(34)&amp;"lets"&amp;LEN(SUBSTITUTE(SUBSTITUTE(IFERROR(TRIM(SUBSTITUTE(SUBSTITUTE(SUBSTITUTE(IFERROR(TRIM(SUBSTITUTE(A40,MID(A40,FIND("(",A40),FIND(")",A40)-FIND("(",A40)+1),"")),A40)," ",""),"-",""),MID(SUBSTITUTE(SUBSTITUTE(IFERROR(TRIM(SUBSTITUTE(A40,MID(A40,FIND("(",A40),FIND(")",A40)-FIND("(",A40)+1),"")),A40)," ",""),"-",""),FIND("[",SUBSTITUTE(SUBSTITUTE(IFERROR(TRIM(SUBSTITUTE(A40,MID(A40,FIND("(",A40),FIND(")",A40)-FIND("(",A40)+1),"")),A40)," ",""),"-","")),FIND("]",SUBSTITUTE(SUBSTITUTE(IFERROR(TRIM(SUBSTITUTE(A40,MID(A40,FIND("(",A40),FIND(")",A40)-FIND("(",A40)+1),"")),A40)," ",""),"-",""))-FIND("[",SUBSTITUTE(SUBSTITUTE(IFERROR(TRIM(SUBSTITUTE(A40,MID(A40,FIND("(",A40),FIND(")",A40)-FIND("(",A40)+1),"")),A40)," ",""),"-",""))+1),"")),SUBSTITUTE(SUBSTITUTE(IFERROR(TRIM(SUBSTITUTE(A40,MID(A40,FIND("(",A40),FIND(")",A40)-FIND("(",A40)+1),"")),A40)," ",""),"-",""))," ",""),"-",""))&amp;CHAR(34)&amp;",",CHAR(34)&amp;"lets0"&amp;LEN(SUBSTITUTE(SUBSTITUTE(IFERROR(TRIM(SUBSTITUTE(SUBSTITUTE(SUBSTITUTE(IFERROR(TRIM(SUBSTITUTE(A40,MID(A40,FIND("(",A40),FIND(")",A40)-FIND("(",A40)+1),"")),A40)," ",""),"-",""),MID(SUBSTITUTE(SUBSTITUTE(IFERROR(TRIM(SUBSTITUTE(A40,MID(A40,FIND("(",A40),FIND(")",A40)-FIND("(",A40)+1),"")),A40)," ",""),"-",""),FIND("[",SUBSTITUTE(SUBSTITUTE(IFERROR(TRIM(SUBSTITUTE(A40,MID(A40,FIND("(",A40),FIND(")",A40)-FIND("(",A40)+1),"")),A40)," ",""),"-","")),FIND("]",SUBSTITUTE(SUBSTITUTE(IFERROR(TRIM(SUBSTITUTE(A40,MID(A40,FIND("(",A40),FIND(")",A40)-FIND("(",A40)+1),"")),A40)," ",""),"-",""))-FIND("[",SUBSTITUTE(SUBSTITUTE(IFERROR(TRIM(SUBSTITUTE(A40,MID(A40,FIND("(",A40),FIND(")",A40)-FIND("(",A40)+1),"")),A40)," ",""),"-",""))+1),"")),SUBSTITUTE(SUBSTITUTE(IFERROR(TRIM(SUBSTITUTE(A40,MID(A40,FIND("(",A40),FIND(")",A40)-FIND("(",A40)+1),"")),A40)," ",""),"-",""))," ",""),"-",""))&amp;CHAR(34)&amp;",")</f>
        <v>"lets09",</v>
      </c>
      <c r="DE40" s="9" t="str">
        <f>IFERROR(CHAR(34)&amp;"start"&amp;LEFT(TRIM(SUBSTITUTE(SUBSTITUTE(TRIM(SUBSTITUTE(SUBSTITUTE(A40, MID(A40, FIND("[", A40), FIND("]", A40) - FIND("[", A40) + 1), ""), "  ", " ")), MID(TRIM(SUBSTITUTE(SUBSTITUTE(A40, MID(A40, FIND("[", A40), FIND("]", A40) - FIND("[", A40) + 1), ""), "  ", " ")), FIND("[", TRIM(SUBSTITUTE(SUBSTITUTE(A40, MID(A40, FIND("[", A40), FIND("]", A40) - FIND("[", A40) + 1), ""), "  ", " "))), FIND("]", TRIM(SUBSTITUTE(SUBSTITUTE(A40, MID(A40, FIND("[", A40), FIND("]", A40) - FIND("[", A40) + 1), ""), "  ", " "))) - FIND("[", TRIM(SUBSTITUTE(SUBSTITUTE(A40, MID(A40, FIND("[", A40), FIND("]", A40) - FIND("[", A40) + 1), ""), "  ", " "))) + 1), ""), "  ", " ")),1)&amp;CHAR(34)&amp;",",CHAR(34)&amp;"start"&amp;IFERROR(LEFT(SUBSTITUTE(A40,"["&amp;MID(A40,FIND("[",A40)+1,FIND("]",A40)-FIND("[",A40)-1)&amp;"] ",""),1),LEFT(A40,1))&amp;CHAR(34)&amp;",")</f>
        <v>"startV",</v>
      </c>
      <c r="DF40" s="9" t="str">
        <f>IFERROR(IF(SEARCH("tan",A40)&gt;0,CHAR(34)&amp;"withtn"&amp;CHAR(34)&amp;",",""),"")</f>
        <v/>
      </c>
      <c r="DG40" s="9" t="str">
        <f>IFERROR(IF(SEARCH("q",A40)&gt;0,CHAR(34)&amp;"with_q"&amp;CHAR(34)&amp;",",""),"")</f>
        <v/>
      </c>
      <c r="DH40" s="9" t="str">
        <f>IFERROR(IF(SEARCH("v",A40)&gt;0,CHAR(34)&amp;"with_v"&amp;CHAR(34)&amp;",",""),"")</f>
        <v>"with_v",</v>
      </c>
      <c r="DI40" s="9" t="str">
        <f>IFERROR(IF(SEARCH("w",A40)&gt;0,CHAR(34)&amp;"with_w"&amp;CHAR(34)&amp;",",""),"")</f>
        <v/>
      </c>
      <c r="DJ40" s="9" t="str">
        <f>IFERROR(IF(SEARCH("y",A40)&gt;0,CHAR(34)&amp;"with_y"&amp;CHAR(34)&amp;",",""),"")</f>
        <v/>
      </c>
      <c r="DK40" s="9" t="str">
        <f>IFERROR(IF(SEARCH("z",A40)&gt;0,CHAR(34)&amp;"with_z"&amp;CHAR(34)&amp;",",""),"")</f>
        <v>"with_z",</v>
      </c>
      <c r="DL40" s="9" t="str">
        <f>IF(CG40=2, CHAR(34) &amp; _xlfn.TEXTJOIN("", TRUE, _xlfn._xlws.SORT(HP40:HX40)) &amp; CHAR(34) &amp; ",", "")</f>
        <v/>
      </c>
      <c r="DM40" s="9" t="str" cm="1">
        <f t="array" ref="DM40">IF(CG40=3,CHAR(34) &amp; _xlfn.TEXTJOIN("", TRUE, RIGHT(HP40:HX40, 2)) &amp; CHAR(34) &amp; ",", "")</f>
        <v/>
      </c>
      <c r="DN40" s="9" t="str">
        <f>IF(AND(ISNUMBER(SEARCH("18", O40)), ISERROR(SEARCH("1918", O40)), ISERROR(SEARCH("2018", O40))), CHAR(34) &amp; "year18" &amp; CHAR(34) &amp; ",", "")</f>
        <v/>
      </c>
      <c r="DO40" s="9" t="str">
        <f>IF(AND(ISNUMBER(SEARCH("19", O40)), ISERROR(SEARCH("1819", O40)),  ISERROR(SEARCH("1219", O40)),ISERROR(SEARCH("1119", O40)),ISERROR(SEARCH("1190", O40)),ISERROR(SEARCH("2019", O40))), CHAR(34) &amp; "year19" &amp; CHAR(34) &amp; ",", "")</f>
        <v/>
      </c>
      <c r="DP40" s="28" t="str">
        <f>IF(AND(ISNUMBER(SEARCH("20", O40)), ISERROR(SEARCH("1920", O40))), CHAR(34)&amp;"year00"&amp;CHAR(34)&amp;",", "")</f>
        <v>"year00",</v>
      </c>
      <c r="DQ40" s="28" t="str">
        <f>IF(CC40="y",CHAR(34)&amp;"soviet"&amp;CHAR(34)&amp;",","")</f>
        <v/>
      </c>
      <c r="DR40" s="28" t="str">
        <f>IF(BY40="y",CHAR(34)&amp;"dgband"&amp;CHAR(34)&amp;",","")</f>
        <v/>
      </c>
      <c r="DS40" s="28" t="str">
        <f>IF(W40="y",IF(AND(V40="n",BY40&lt;&gt;"y"),CHAR(34)&amp;"allver"&amp;CHAR(34)&amp;",",""),"")</f>
        <v/>
      </c>
      <c r="DT40" s="28" t="str">
        <f>IF(V40="y",IF(AND(W40="n",BY40&lt;&gt;"y"),CHAR(34)&amp;"allhor"&amp;CHAR(34)&amp;",",""),"")</f>
        <v>"allhor",</v>
      </c>
      <c r="DU40" s="28" t="str">
        <f>IF(BY40="y",IF(AND(W40="n",V40="n"),CHAR(34)&amp;"alldia"&amp;CHAR(34)&amp;",",""),"")</f>
        <v/>
      </c>
      <c r="DV40" s="9" t="str">
        <f>IF(IA40&lt;&gt;"",(IF(IA40="y",CHAR(34)&amp;"largec"&amp;CHAR(34)&amp;",",CHAR(34)&amp;"smallc"&amp;CHAR(34)&amp;",")),"")</f>
        <v/>
      </c>
      <c r="DW40" s="9" t="str">
        <f t="shared" si="123"/>
        <v/>
      </c>
      <c r="DX40" s="9" t="str">
        <f t="shared" si="123"/>
        <v/>
      </c>
      <c r="DY40" s="9" t="str">
        <f t="shared" si="123"/>
        <v>"3Bands",</v>
      </c>
      <c r="DZ40" s="9" t="str">
        <f t="shared" si="123"/>
        <v/>
      </c>
      <c r="EA40" s="9" t="str">
        <f t="shared" si="124"/>
        <v/>
      </c>
      <c r="EB40" s="9" t="str">
        <f t="shared" si="124"/>
        <v/>
      </c>
      <c r="EC40" s="9" t="str">
        <f t="shared" si="124"/>
        <v>"Horizo",</v>
      </c>
      <c r="ED40" s="9" t="str">
        <f t="shared" si="124"/>
        <v/>
      </c>
      <c r="EE40" s="9" t="str">
        <f t="shared" si="124"/>
        <v/>
      </c>
      <c r="EF40" s="9" t="str">
        <f>IF(AND(Y40&lt;&gt;"n",Y40&lt;&gt;""),CHAR(34)&amp;Y$1&amp;CHAR(34)&amp;",","")</f>
        <v/>
      </c>
      <c r="EG40" s="9" t="str">
        <f t="shared" si="125"/>
        <v/>
      </c>
      <c r="EH40" s="9" t="str">
        <f t="shared" si="125"/>
        <v/>
      </c>
      <c r="EI40" s="9" t="str">
        <f t="shared" si="125"/>
        <v/>
      </c>
      <c r="EJ40" s="9" t="str">
        <f t="shared" si="125"/>
        <v/>
      </c>
      <c r="EK40" s="9" t="str">
        <f t="shared" si="125"/>
        <v/>
      </c>
      <c r="EL40" s="9" t="str">
        <f t="shared" si="125"/>
        <v/>
      </c>
      <c r="EM40" s="9" t="str">
        <f t="shared" si="125"/>
        <v/>
      </c>
      <c r="EN40" s="9" t="str">
        <f t="shared" si="125"/>
        <v/>
      </c>
      <c r="EO40" s="9" t="str">
        <f t="shared" si="125"/>
        <v>"Center",</v>
      </c>
      <c r="EP40" s="9" t="str">
        <f t="shared" si="125"/>
        <v/>
      </c>
      <c r="EQ40" s="9" t="str">
        <f t="shared" si="125"/>
        <v/>
      </c>
      <c r="ER40" s="9" t="str">
        <f t="shared" si="125"/>
        <v/>
      </c>
      <c r="ES40" s="9" t="str">
        <f t="shared" si="125"/>
        <v/>
      </c>
      <c r="ET40" s="9" t="str">
        <f t="shared" si="125"/>
        <v/>
      </c>
      <c r="EU40" s="9" t="str">
        <f t="shared" si="125"/>
        <v/>
      </c>
      <c r="EV40" s="9" t="str">
        <f t="shared" si="125"/>
        <v/>
      </c>
      <c r="EW40" s="9" t="str">
        <f t="shared" si="121"/>
        <v/>
      </c>
      <c r="EX40" s="9" t="str">
        <f t="shared" si="121"/>
        <v/>
      </c>
      <c r="EY40" s="9" t="str">
        <f t="shared" si="121"/>
        <v/>
      </c>
      <c r="EZ40" s="9" t="str">
        <f t="shared" si="121"/>
        <v/>
      </c>
      <c r="FA40" s="9" t="str">
        <f>IF(AT40&gt;0,CHAR(34)&amp;"sta"&amp;AZ40&amp;CHAR(34)&amp;",","")</f>
        <v>"sta",</v>
      </c>
      <c r="FB40" s="9" t="str">
        <f>IF(AND(AT40&gt;0,BA40&lt;&gt;""),CHAR(34)&amp;"sta"&amp;BA40&amp;CHAR(34)&amp;",","")</f>
        <v/>
      </c>
      <c r="FC40" s="9" t="str">
        <f>IF(AND(AT40&gt;0,BB40&lt;&gt;""),CHAR(34)&amp;"sta"&amp;BB40&amp;CHAR(34)&amp;",","")</f>
        <v/>
      </c>
      <c r="FD40" s="9" t="str">
        <f>IF(BV40="n",CHAR(34)&amp;"tcWHYE"&amp;CHAR(34)&amp;",",IF(BV40="y",CHAR(34)&amp;FD$1&amp;CHAR(34)&amp;",",""))</f>
        <v>"tcWHYE",</v>
      </c>
      <c r="FE40" s="9" t="str">
        <f>IF(COUNTIF(BL40:BT40,"BLU")=0,CHAR(34)&amp;"NO_BLU"&amp;CHAR(34)&amp;",", "")</f>
        <v/>
      </c>
      <c r="FF40" s="9" t="str">
        <f>IF(COUNTIF(BL40:BT40,"WHI")=0,CHAR(34)&amp;"NO_WHI"&amp;CHAR(34)&amp;",", "")</f>
        <v/>
      </c>
      <c r="FG40" s="9" t="str">
        <f>IF(COUNTIF(BL40:BT40,"RED")=0,CHAR(34)&amp;"NO_RED"&amp;CHAR(34)&amp;",", "")</f>
        <v/>
      </c>
      <c r="FH40" s="9" t="str">
        <f>IF(COUNTIF(BL40:BS40,"GRE")=0,CHAR(34)&amp;"NO_GRE"&amp;CHAR(34)&amp;",", "")</f>
        <v>"NO_GRE",</v>
      </c>
      <c r="FI40" s="9" t="str">
        <f>IF(COUNTIF(BL40:BT40,"YEL")=0,CHAR(34)&amp;"NO_YEL"&amp;CHAR(34)&amp;",", "")</f>
        <v/>
      </c>
      <c r="FJ40" s="9" t="str">
        <f>IF(COUNTIF(BL40:BT40,"BLA")=0,CHAR(34)&amp;"NO_BLA"&amp;CHAR(34)&amp;",", "")</f>
        <v/>
      </c>
      <c r="FK40" s="9" t="str">
        <f>IF(AND(FH40&lt;&gt;"",FF40&lt;&gt;""),CHAR(34)&amp;"WHGRNO"&amp;CHAR(34)&amp;",","")</f>
        <v/>
      </c>
      <c r="FL40" s="9" t="str">
        <f>IF(AND(FI40&lt;&gt;"",FF40&lt;&gt;""),CHAR(34)&amp;"WHYENO"&amp;CHAR(34)&amp;",","")</f>
        <v/>
      </c>
      <c r="FM40" s="9" t="str">
        <f>IF(AND(FJ40&lt;&gt;"",FF40&lt;&gt;""),CHAR(34)&amp;"BAWHNO"&amp;CHAR(34)&amp;",","")</f>
        <v/>
      </c>
      <c r="FN40" s="9" t="str">
        <f>IF(AND(FE40&lt;&gt;"",FF40&lt;&gt;""),CHAR(34)&amp;"BLWHNO"&amp;CHAR(34)&amp;",","")</f>
        <v/>
      </c>
      <c r="FO40" s="9" t="str">
        <f>IF(AND(FE40&lt;&gt;"",FG40&lt;&gt;""),CHAR(34)&amp;"BLRENO"&amp;CHAR(34)&amp;",","")</f>
        <v/>
      </c>
      <c r="FP40" s="9" t="str">
        <f>IF(AND(FF40&lt;&gt;"",FF40&lt;&gt;""),CHAR(34)&amp;"WHRENO"&amp;CHAR(34)&amp;",","")</f>
        <v/>
      </c>
      <c r="FQ40" s="9" t="str">
        <f>IF(LEN(BF40)=3,CHAR(34)&amp;"001"&amp;BF40&amp;CHAR(34)&amp;",","")</f>
        <v>"001RED",</v>
      </c>
      <c r="FR40" s="9" t="str">
        <f>IF(LEN(BG40)=3,CHAR(34)&amp;"002"&amp;BG40&amp;CHAR(34)&amp;",","")</f>
        <v>"002WHI",</v>
      </c>
      <c r="FS40" s="9" t="str">
        <f>IF(LEN(BH40)=3,CHAR(34)&amp;"003"&amp;BH40&amp;CHAR(34)&amp;",","")</f>
        <v>"003BLU",</v>
      </c>
      <c r="FT40" s="9" t="str">
        <f>CHAR(34)&amp;"myr"&amp;BD40&amp;CHAR(34)&amp;","</f>
        <v>"myrRED",</v>
      </c>
      <c r="FU40" s="9" t="str">
        <f>IF(AY40="y",CHAR(34)&amp;"island"&amp;CHAR(34)&amp;",","")</f>
        <v>"island",</v>
      </c>
      <c r="FV40" s="9" t="str">
        <f>IF(BZ40="y",CHAR(34)&amp;"landlo"&amp;CHAR(34)&amp;",","")</f>
        <v/>
      </c>
      <c r="FW40" s="9" t="str">
        <f>IF(CA40="y",CHAR(34)&amp;"eunion"&amp;CHAR(34)&amp;",","")</f>
        <v/>
      </c>
      <c r="FX40" s="9" t="str">
        <f>SUBSTITUTE(IFERROR(SEARCH("[",A40),IFERROR(IF(AND(CA40&lt;&gt;"y",SEARCH("Europe",R40)&gt;0),CHAR(34)&amp;"noeuni"&amp;CHAR(34)&amp;",",""),"")),"1","")</f>
        <v/>
      </c>
      <c r="FY40" s="9" t="str">
        <f>IFERROR(IF(SEARCH("Arabic",CB40)&gt;0,CHAR(34)&amp;"arabic"&amp;CHAR(34)&amp;",",""),"")</f>
        <v/>
      </c>
      <c r="FZ40" s="9" t="str">
        <f>IFERROR(IF(SEARCH("English",CB40)&gt;0,CHAR(34)&amp;"englis"&amp;CHAR(34)&amp;",",""),"")</f>
        <v>"englis",</v>
      </c>
      <c r="GA40" s="9" t="str">
        <f>IFERROR(IF(SEARCH("French",CB40)&gt;0,CHAR(34)&amp;"french"&amp;CHAR(34)&amp;",",""),"")</f>
        <v/>
      </c>
      <c r="GB40" s="9" t="str">
        <f>IFERROR(IF(SEARCH("Spanish",CB40)&gt;0,CHAR(34)&amp;"spanis"&amp;CHAR(34)&amp;",",""),"")</f>
        <v/>
      </c>
      <c r="GC40" s="9" t="str">
        <f>IFERROR(IF(SEARCH("Portuguese",CB40)&gt;0,CHAR(34)&amp;"portug"&amp;CHAR(34)&amp;",",""),"")</f>
        <v/>
      </c>
      <c r="GD40" s="9" t="str">
        <f>IFERROR(IF(SEARCH("German",CB40)&gt;0,CHAR(34)&amp;"german"&amp;CHAR(34)&amp;",",""),"")</f>
        <v/>
      </c>
      <c r="GE40" s="9" t="str">
        <f>IFERROR(IF(SEARCH("Dutch",CB40)&gt;0,CHAR(34)&amp;"dutchs"&amp;CHAR(34)&amp;",",""),"")</f>
        <v/>
      </c>
      <c r="GF40" s="9" t="str">
        <f>IFERROR(IF(SEARCH("Histor",AU40)&gt;0,CHAR(34)&amp;"histor"&amp;CHAR(34)&amp;",",""),"")</f>
        <v/>
      </c>
      <c r="GG40" s="9" t="str">
        <f>IF(BU40="y",CHAR(34)&amp;"unjack"&amp;CHAR(34)&amp;",","")</f>
        <v/>
      </c>
      <c r="GH40" s="9" t="str">
        <f>IF(CD40=1,CHAR(34)&amp;"southc"&amp;CHAR(34)&amp;",","")</f>
        <v/>
      </c>
      <c r="GI40" s="9" t="str">
        <f>IF(CE40=1,CHAR(34)&amp;"hasmap"&amp;CHAR(34)&amp;",","")</f>
        <v/>
      </c>
      <c r="GJ40" s="9" t="str">
        <f>IF(CP40="y",CHAR(34)&amp;CP$1&amp;CHAR(34)&amp;",","")</f>
        <v/>
      </c>
      <c r="GK40" s="9" t="str">
        <f>IF(GJ40="",CHAR(34)&amp;"HasSta"&amp;CHAR(34)&amp;",","")</f>
        <v>"HasSta",</v>
      </c>
      <c r="GL40" s="9" t="str">
        <f t="shared" si="126"/>
        <v/>
      </c>
      <c r="GM40" s="9" t="str">
        <f t="shared" si="126"/>
        <v/>
      </c>
      <c r="GN40" s="9" t="str">
        <f t="shared" si="126"/>
        <v>"3+Star",</v>
      </c>
      <c r="GP40" s="9" t="str">
        <f>CHAR(34)&amp;AU40&amp;CHAR(34)</f>
        <v>""</v>
      </c>
      <c r="GS40" s="9" t="str">
        <f>SUBSTITUTE("["&amp;_xlfn.CONCAT(CW40:GN40)&amp;"]",",]","]")</f>
        <v>["5+Colo","lets09","startV","with_v","with_z","year00","allhor","3Bands","Horizo","Center","sta","tcWHYE","NO_GRE","001RED","002WHI","003BLU","myrRED","island","englis","HasSta","3+Star"]</v>
      </c>
      <c r="GT40" s="9" t="str">
        <f t="shared" si="127"/>
        <v>"cl_YEL",</v>
      </c>
      <c r="GU40" s="9" t="str">
        <f t="shared" si="127"/>
        <v>"cl_RED",</v>
      </c>
      <c r="GV40" s="9" t="str">
        <f t="shared" si="127"/>
        <v>"cl_WHI",</v>
      </c>
      <c r="GW40" s="9" t="str">
        <f t="shared" si="127"/>
        <v>"cl_BLU",</v>
      </c>
      <c r="GX40" s="9" t="str">
        <f t="shared" si="127"/>
        <v>"cl_BLA",</v>
      </c>
      <c r="GY40" s="9" t="str">
        <f t="shared" si="127"/>
        <v/>
      </c>
      <c r="GZ40" s="9" t="str">
        <f t="shared" si="127"/>
        <v/>
      </c>
      <c r="HA40" s="9" t="str">
        <f t="shared" si="127"/>
        <v/>
      </c>
      <c r="HB40" s="9" t="str">
        <f t="shared" si="127"/>
        <v/>
      </c>
      <c r="HC40" s="9" t="str">
        <f>SUBSTITUTE("["&amp;_xlfn.CONCAT(GT40:HB40)&amp;"]",",]","]")</f>
        <v>["cl_YEL","cl_RED","cl_WHI","cl_BLU","cl_BLA"]</v>
      </c>
      <c r="HE40" s="33"/>
      <c r="HF40" s="34" t="str">
        <f>"{couname:"&amp;CT40&amp;(IF(HK40&lt;&gt;"",",subtype:"&amp;CHAR(34)&amp;HK40&amp;CHAR(34),""))&amp;",year:"&amp;HJ40&amp;",region:"&amp;CU40&amp;",Colors:"&amp;HC40&amp;",Items:"&amp;GS40&amp;",Flag:"&amp;CV40&amp;",HDFlag:"&amp;CHAR(34)&amp;E40&amp;CHAR(34)&amp;",type:"&amp;GP40&amp;", describe: "&amp;HH40&amp;", isnew:"&amp;CHAR(34)&amp;F40&amp;CHAR(34)&amp;", links: "&amp;HL40&amp;"},"</f>
        <v>{couname:"Venezuela",year:"2006 ",region:"rgn_South America",Colors:["cl_YEL","cl_RED","cl_WHI","cl_BLU","cl_BLA"],Items:["5+Colo","lets09","startV","with_v","with_z","year00","allhor","3Bands","Horizo","Center","sta","tcWHYE","NO_GRE","001RED","002WHI","003BLU","myrRED","island","engl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links: "https://en.wikipedia.org/wiki/Flag_of_Venezuela"},</v>
      </c>
      <c r="HG40" s="35" t="str">
        <f>"{couname:"&amp;CT40&amp;(IF(HK40&lt;&gt;"",",subtype:"&amp;CHAR(34)&amp;HK40&amp;CHAR(34),""))&amp;",year:"&amp;HJ40&amp;",region:"&amp;CU40&amp;",Colors:"&amp;HC40&amp;",Items:"&amp;GS40&amp;",Flag:"&amp;CV40&amp;",HDFlag:"&amp;CHAR(34)&amp;E40&amp;CHAR(34)&amp;",type:"&amp;GP40&amp;", describe: "&amp;HI40&amp;", links: "&amp;HL40&amp;"},"</f>
        <v>{couname:"Venezuela",year:"2006 ",region:"rgn_South America",Colors:["cl_YEL","cl_RED","cl_WHI","cl_BLU","cl_BLA"],Items:["5+Colo","lets09","startV","with_v","with_z","year00","allhor","3Bands","Horizo","Center","sta","tcWHYE","NO_GRE","001RED","002WHI","003BLU","myrRED","island","engl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links: "https://en.wikipedia.org/wiki/Flag_of_Venezuela"},</v>
      </c>
      <c r="HH40" s="9" t="str">
        <f>IF(P40&lt;&gt;"",CHAR(34)&amp;"\n"&amp;P40&amp;CHAR(34),CHAR(34)&amp;CHAR(34))</f>
        <v>"\n\n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v>
      </c>
      <c r="HI40" s="9" t="str">
        <f>IF(J40=0,CHAR(34)&amp;CHAR(34),HH40)</f>
        <v>"\n\n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v>
      </c>
      <c r="HJ40" s="9" t="str">
        <f>CHAR(34)&amp;O40&amp;CHAR(34)</f>
        <v>"2006 "</v>
      </c>
      <c r="HL40" s="9" t="str">
        <f>CHAR(34)&amp;I40&amp;CHAR(34)</f>
        <v>"https://en.wikipedia.org/wiki/Flag_of_Venezuela"</v>
      </c>
      <c r="HM40" s="34" t="str">
        <f>"{"&amp;CHAR(34)&amp;"couname"&amp;CHAR(34)&amp;":"&amp;CT40&amp;(IF(H40&lt;&gt;"",","&amp;CHAR(34)&amp;"subtype"&amp;CHAR(34)&amp;":"&amp;CHAR(34)&amp;H40&amp;CHAR(34),""))&amp;","&amp;CHAR(34)&amp;"year"&amp;CHAR(34)&amp;":"&amp;HJ40&amp;","&amp;CHAR(34)&amp;"region"&amp;CHAR(34)&amp;":"&amp;CU40&amp;","&amp;CHAR(34)&amp;"Colors"&amp;CHAR(34)&amp;":"&amp;HC40&amp;","&amp;CHAR(34)&amp;"Items"&amp;CHAR(34)&amp;":"&amp;GS40&amp;","&amp;CHAR(34)&amp;"Flag"&amp;CHAR(34)&amp;":"&amp;CV40&amp;","&amp;CHAR(34)&amp;"HDFlag"&amp;CHAR(34)&amp;":"&amp;CHAR(34)&amp;E40&amp;CHAR(34)&amp;","&amp;CHAR(34)&amp;"type"&amp;CHAR(34)&amp;":"&amp;GP40&amp;", "&amp;CHAR(34)&amp;"describe"&amp;CHAR(34)&amp;": "&amp;HH40&amp;", "&amp;CHAR(34)&amp;"isnew"&amp;CHAR(34)&amp;": "&amp;CHAR(34)&amp;F40&amp;CHAR(34)&amp;", "&amp;CHAR(34)&amp;"links"&amp;CHAR(34)&amp;": "&amp;HL40&amp;"},"</f>
        <v>{"couname":"Venezuela","year":"2006 ","region":"rgn_South America","Colors":["cl_YEL","cl_RED","cl_WHI","cl_BLU","cl_BLA"],"Items":["5+Colo","lets09","startV","with_v","with_z","year00","allhor","3Bands","Horizo","Center","sta","tcWHYE","NO_GRE","001RED","002WHI","003BLU","myrRED","island","engl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 "links": "https://en.wikipedia.org/wiki/Flag_of_Venezuela"},</v>
      </c>
      <c r="HN40" s="36" t="str">
        <f>"{"&amp;CHAR(34)&amp;"couname"&amp;CHAR(34)&amp;":"&amp;CT40&amp;(IF(H40&lt;&gt;"",","&amp;CHAR(34)&amp;"subtype"&amp;CHAR(34)&amp;":"&amp;CHAR(34)&amp;H40&amp;CHAR(34),""))&amp;","&amp;CHAR(34)&amp;"year"&amp;CHAR(34)&amp;":"&amp;HJ40&amp;","&amp;CHAR(34)&amp;"region"&amp;CHAR(34)&amp;":"&amp;CU40&amp;","&amp;CHAR(34)&amp;"Colors"&amp;CHAR(34)&amp;":"&amp;HC40&amp;","&amp;CHAR(34)&amp;"Items"&amp;CHAR(34)&amp;":"&amp;GS40&amp;","&amp;CHAR(34)&amp;"Flag"&amp;CHAR(34)&amp;":"&amp;CV40&amp;","&amp;CHAR(34)&amp;"HDFlag"&amp;CHAR(34)&amp;":"&amp;CHAR(34)&amp;E40&amp;CHAR(34)&amp;","&amp;CHAR(34)&amp;"type"&amp;CHAR(34)&amp;":"&amp;GP40&amp;", "&amp;CHAR(34)&amp;"describe"&amp;CHAR(34)&amp;": "&amp;HI40&amp;", "&amp;CHAR(34)&amp;"isnew"&amp;CHAR(34)&amp;": "&amp;CHAR(34)&amp;F40&amp;CHAR(34)&amp;", "&amp;CHAR(34)&amp;"links"&amp;CHAR(34)&amp;": "&amp;HL40&amp;"},"</f>
        <v>{"couname":"Venezuela","year":"2006 ","region":"rgn_South America","Colors":["cl_YEL","cl_RED","cl_WHI","cl_BLU","cl_BLA"],"Items":["5+Colo","lets09","startV","with_v","with_z","year00","allhor","3Bands","Horizo","Center","sta","tcWHYE","NO_GRE","001RED","002WHI","003BLU","myrRED","island","engl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 "links": "https://en.wikipedia.org/wiki/Flag_of_Venezuela"},</v>
      </c>
      <c r="HO40" s="37"/>
      <c r="HP40" s="9" t="str" cm="1">
        <f t="array" ref="HP40">IF(_xlfn.TEXTJOIN(", ", TRUE, IF(ISNUMBER(SEARCH("BLA", BL40:BT40)), COLUMN(BL40:BT40) - COLUMN(BL40) + 1, ""))&lt;&gt;"","BLA","")</f>
        <v>BLA</v>
      </c>
      <c r="HQ40" s="9" t="str" cm="1">
        <f t="array" ref="HQ40">IF(_xlfn.TEXTJOIN(", ", TRUE, IF(ISNUMBER(SEARCH("BLU", BL40:BT40)), COLUMN(BL40:BT40) - COLUMN(BL40) + 1, ""))&lt;&gt;"","BLU","")</f>
        <v>BLU</v>
      </c>
      <c r="HR40" s="9" t="str" cm="1">
        <f t="array" ref="HR40">IF(_xlfn.TEXTJOIN(", ", TRUE, IF(ISNUMBER(SEARCH("GRE", BL40:BT40)), COLUMN(BL40:BT40) - COLUMN(BL40) + 1, ""))&lt;&gt;"","GRE","")</f>
        <v/>
      </c>
      <c r="HS40" s="9" t="str" cm="1">
        <f t="array" ref="HS40">IF(_xlfn.TEXTJOIN(", ", TRUE, IF(ISNUMBER(SEARCH("RED", BL40:BT40)), COLUMN(BL40:BT40) - COLUMN(BL40) + 1, ""))&lt;&gt;"","RED","")</f>
        <v>RED</v>
      </c>
      <c r="HT40" s="9" t="str" cm="1">
        <f t="array" ref="HT40">IF(_xlfn.TEXTJOIN(", ", TRUE, IF(ISNUMBER(SEARCH("YEL", BL40:BT40)), COLUMN(BL40:BT40) - COLUMN(BL40) + 1, ""))&lt;&gt;"","YEL","")</f>
        <v>YEL</v>
      </c>
      <c r="HU40" s="9" t="str" cm="1">
        <f t="array" ref="HU40">IF(_xlfn.TEXTJOIN(", ", TRUE, IF(ISNUMBER(SEARCH("ORA", BL40:BT40)), COLUMN(BL40:BT40) - COLUMN(BL40) + 1, ""))&lt;&gt;"","ORA","")</f>
        <v/>
      </c>
      <c r="HV40" s="9" t="str" cm="1">
        <f t="array" ref="HV40">IF(_xlfn.TEXTJOIN(", ", TRUE, IF(ISNUMBER(SEARCH("BRO", BL40:BT40)), COLUMN(BL40:BT40) - COLUMN(BL40) + 1, ""))&lt;&gt;"","BRO","")</f>
        <v/>
      </c>
      <c r="HW40" s="9" t="str" cm="1">
        <f t="array" ref="HW40">IF(_xlfn.TEXTJOIN(", ", TRUE, IF(ISNUMBER(SEARCH("PUR", BL40:BT40)), COLUMN(BL40:BT40) - COLUMN(BL40) + 1, ""))&lt;&gt;"","PUR","")</f>
        <v/>
      </c>
      <c r="HX40" s="9" t="str" cm="1">
        <f t="array" ref="HX40">IF(_xlfn.TEXTJOIN(", ", TRUE, IF(ISNUMBER(SEARCH("WHI", BL40:BT40)), COLUMN(BL40:BT40) - COLUMN(BL40) + 1, ""))&lt;&gt;"","WHI","")</f>
        <v>WHI</v>
      </c>
      <c r="HY40" s="38"/>
      <c r="HZ40" s="38"/>
      <c r="IA40" s="28"/>
      <c r="IB40" s="28"/>
      <c r="IC40" s="39"/>
      <c r="ID40" s="39"/>
      <c r="IE40" s="39"/>
      <c r="IF40" s="39"/>
      <c r="IG40" s="39"/>
      <c r="IH40" s="39"/>
      <c r="II40" s="39"/>
      <c r="IJ40" s="39"/>
      <c r="IK40" s="39"/>
      <c r="IL40" s="9">
        <f>SUM(IC40:IK40)</f>
        <v>0</v>
      </c>
      <c r="IM40" s="6">
        <f>COUNTIF(IC40:IK40,"&gt;0")-CG40</f>
        <v>-5</v>
      </c>
      <c r="IN40" s="40" t="str">
        <f>"http://mkweb.bcgsc.ca/color-summarizer/?url="&amp;D40&amp;"&amp;precision=low&amp;num_clusters="&amp;CG40&amp;"&amp;text=1"</f>
        <v>http://mkweb.bcgsc.ca/color-summarizer/?url=https://i.ibb.co/FnjCzQh/Venezuela-Flag.png&amp;precision=low&amp;num_clusters=5&amp;text=1</v>
      </c>
      <c r="IO40" s="9" t="str">
        <f>IF(HP40&lt;&gt;"",CHAR(34)&amp;"black"&amp;CHAR(34),"")</f>
        <v>"black"</v>
      </c>
      <c r="IP40" s="9" t="str">
        <f>IF(HQ40&lt;&gt;"",CHAR(34)&amp;"blue"&amp;CHAR(34),"")</f>
        <v>"blue"</v>
      </c>
      <c r="IQ40" s="9" t="str">
        <f>IF(HR40&lt;&gt;"",CHAR(34)&amp;"green"&amp;CHAR(34),"")</f>
        <v/>
      </c>
      <c r="IR40" s="9" t="str">
        <f>IF(HS40&lt;&gt;"",CHAR(34)&amp;"red"&amp;CHAR(34),"")</f>
        <v>"red"</v>
      </c>
      <c r="IS40" s="9" t="str">
        <f>IF(HT40&lt;&gt;"",CHAR(34)&amp;"yellow"&amp;CHAR(34),"")</f>
        <v>"yellow"</v>
      </c>
      <c r="IT40" s="9" t="str">
        <f>IF(HU40&lt;&gt;"",CHAR(34)&amp;"orange"&amp;CHAR(34),"")</f>
        <v/>
      </c>
      <c r="IU40" s="9" t="str">
        <f>IF(HV40&lt;&gt;"",CHAR(34)&amp;"brown"&amp;CHAR(34),"")</f>
        <v/>
      </c>
      <c r="IV40" s="9" t="str">
        <f>IF(HW40&lt;&gt;"",CHAR(34)&amp;"purple"&amp;CHAR(34),"")</f>
        <v/>
      </c>
      <c r="IW40" s="9" t="str">
        <f>IF(HX40&lt;&gt;"",CHAR(34)&amp;"white"&amp;CHAR(34),"")</f>
        <v>"white"</v>
      </c>
      <c r="IX40" s="9" t="str">
        <f>"{"&amp;CHAR(34)&amp;"url"&amp;CHAR(34)&amp;":"&amp;CHAR(34)&amp;IN40&amp;CHAR(34)&amp;","&amp;CHAR(34)&amp;"name"&amp;CHAR(34)&amp;":"&amp;CHAR(34)&amp;A40&amp;CHAR(34)&amp;"},"</f>
        <v>{"url":"http://mkweb.bcgsc.ca/color-summarizer/?url=https://i.ibb.co/FnjCzQh/Venezuela-Flag.png&amp;precision=low&amp;num_clusters=5&amp;text=1","name":"Venezuela"},</v>
      </c>
      <c r="IY40" s="9">
        <v>114</v>
      </c>
    </row>
    <row r="41" spans="1:259" s="9" customFormat="1" ht="38.4" customHeight="1" thickBot="1" x14ac:dyDescent="0.35">
      <c r="A41" s="78" t="s">
        <v>847</v>
      </c>
      <c r="B41" s="1" t="e" vm="40">
        <v>#VALUE!</v>
      </c>
      <c r="C41" s="2">
        <v>1</v>
      </c>
      <c r="D41" s="3" t="s">
        <v>848</v>
      </c>
      <c r="E41" s="4" t="s">
        <v>849</v>
      </c>
      <c r="F41" s="5" t="s">
        <v>0</v>
      </c>
      <c r="G41" s="6">
        <f>COUNTIF($A$1:$A$8344,A41)</f>
        <v>1</v>
      </c>
      <c r="H41" s="7"/>
      <c r="I41" s="8" t="s">
        <v>850</v>
      </c>
      <c r="J41" s="9" t="str">
        <f>""</f>
        <v/>
      </c>
      <c r="K41" s="10">
        <v>15289</v>
      </c>
      <c r="L41" s="11">
        <v>100</v>
      </c>
      <c r="M41" s="11" t="s">
        <v>851</v>
      </c>
      <c r="N41" s="12" t="s">
        <v>169</v>
      </c>
      <c r="O41" s="13" t="s">
        <v>174</v>
      </c>
      <c r="P41" s="14" t="s">
        <v>852</v>
      </c>
      <c r="Q41" s="15">
        <v>3</v>
      </c>
      <c r="R41" s="16" t="s">
        <v>169</v>
      </c>
      <c r="S41" s="17">
        <v>0</v>
      </c>
      <c r="T41" s="18" t="s">
        <v>3</v>
      </c>
      <c r="U41" s="19" t="s">
        <v>3</v>
      </c>
      <c r="V41" s="19" t="s">
        <v>2</v>
      </c>
      <c r="W41" s="19" t="s">
        <v>2</v>
      </c>
      <c r="X41" s="19" t="s">
        <v>2</v>
      </c>
      <c r="Y41" s="19" t="s">
        <v>2</v>
      </c>
      <c r="Z41" s="19" t="s">
        <v>2</v>
      </c>
      <c r="AA41" s="19" t="s">
        <v>2</v>
      </c>
      <c r="AB41" s="19" t="s">
        <v>2</v>
      </c>
      <c r="AC41" s="19" t="s">
        <v>2</v>
      </c>
      <c r="AD41" s="19" t="s">
        <v>2</v>
      </c>
      <c r="AE41" s="19" t="s">
        <v>2</v>
      </c>
      <c r="AF41" s="20" t="s">
        <v>2</v>
      </c>
      <c r="AG41" s="20" t="s">
        <v>2</v>
      </c>
      <c r="AH41" s="20" t="s">
        <v>2</v>
      </c>
      <c r="AI41" s="20" t="s">
        <v>3</v>
      </c>
      <c r="AJ41" s="20" t="s">
        <v>2</v>
      </c>
      <c r="AK41" s="20" t="s">
        <v>2</v>
      </c>
      <c r="AL41" s="20" t="s">
        <v>2</v>
      </c>
      <c r="AM41" s="20" t="s">
        <v>2</v>
      </c>
      <c r="AN41" s="20" t="s">
        <v>2</v>
      </c>
      <c r="AO41" s="20" t="s">
        <v>2</v>
      </c>
      <c r="AP41" s="20" t="s">
        <v>2</v>
      </c>
      <c r="AQ41" s="20" t="s">
        <v>2</v>
      </c>
      <c r="AR41" s="20" t="s">
        <v>2</v>
      </c>
      <c r="AS41" s="20" t="s">
        <v>2</v>
      </c>
      <c r="AT41" s="21">
        <v>0</v>
      </c>
      <c r="AU41" s="20"/>
      <c r="AV41" s="20" t="str">
        <f>IF(LEFT(A41,1)="[",LEFT(A41,5)&amp;AU41&amp;A41,"")</f>
        <v/>
      </c>
      <c r="AW41" s="20" t="str">
        <f>C41&amp;H41&amp;A41</f>
        <v>1Wallis and Futuna</v>
      </c>
      <c r="AX41" s="22"/>
      <c r="AY41" s="22"/>
      <c r="AZ41" s="23" t="s">
        <v>8</v>
      </c>
      <c r="BA41" s="23" t="s">
        <v>8</v>
      </c>
      <c r="BB41" s="23"/>
      <c r="BC41" s="24"/>
      <c r="BD41" s="25" t="s">
        <v>9</v>
      </c>
      <c r="BE41" s="8"/>
      <c r="BF41" s="25" t="s">
        <v>9</v>
      </c>
      <c r="BG41" s="25" t="s">
        <v>6</v>
      </c>
      <c r="BH41" s="25" t="s">
        <v>10</v>
      </c>
      <c r="BI41" s="25"/>
      <c r="BJ41" s="25"/>
      <c r="BK41" s="8"/>
      <c r="BL41" s="25" t="s">
        <v>12</v>
      </c>
      <c r="BM41" s="25" t="s">
        <v>8</v>
      </c>
      <c r="BN41" s="25" t="s">
        <v>10</v>
      </c>
      <c r="BO41" s="25" t="s">
        <v>9</v>
      </c>
      <c r="BP41" s="25" t="s">
        <v>6</v>
      </c>
      <c r="BQ41" s="25" t="s">
        <v>8</v>
      </c>
      <c r="BR41" s="25" t="s">
        <v>8</v>
      </c>
      <c r="BS41" s="25" t="s">
        <v>8</v>
      </c>
      <c r="BT41" s="25" t="s">
        <v>8</v>
      </c>
      <c r="BU41" s="26"/>
      <c r="BV41" s="27"/>
      <c r="BW41" s="27">
        <v>0</v>
      </c>
      <c r="BX41" s="8"/>
      <c r="CB41" s="28"/>
      <c r="CC41" s="28"/>
      <c r="CD41" s="29">
        <v>0</v>
      </c>
      <c r="CE41" s="29">
        <v>0</v>
      </c>
      <c r="CF41" s="29" t="e">
        <v>#REF!</v>
      </c>
      <c r="CG41" s="30" cm="1">
        <f t="array" ref="CG41">SUMPRODUCT(--(LEN(TRIM(BL41:BT41))&gt;0))</f>
        <v>4</v>
      </c>
      <c r="CH41" s="20" t="str">
        <f>IF(CG41=2,"y","n")</f>
        <v>n</v>
      </c>
      <c r="CI41" s="20" t="str">
        <f>IF(CG41=3,"y","n")</f>
        <v>n</v>
      </c>
      <c r="CJ41" s="20" t="str">
        <f>IF(CG41=4,"y","n")</f>
        <v>y</v>
      </c>
      <c r="CK41" s="20" t="str">
        <f>IF(CG41&gt;4,"y","n")</f>
        <v>n</v>
      </c>
      <c r="CL41" s="20" t="str">
        <f>IF(S41=0,"y","n")</f>
        <v>y</v>
      </c>
      <c r="CM41" s="20" t="str">
        <f>IF(S41=2,"y","n")</f>
        <v>n</v>
      </c>
      <c r="CN41" s="20" t="str">
        <f>IF(S41=3,"y","n")</f>
        <v>n</v>
      </c>
      <c r="CO41" s="20" t="str">
        <f>IF(S41&gt;=4,"y","n")</f>
        <v>n</v>
      </c>
      <c r="CP41" s="20" t="str">
        <f>IF(AT41=0,"y","n")</f>
        <v>y</v>
      </c>
      <c r="CQ41" s="20" t="str">
        <f>IF(AT41=1,"y","n")</f>
        <v>n</v>
      </c>
      <c r="CR41" s="20" t="str">
        <f>IF(AT41=2,"y","n")</f>
        <v>n</v>
      </c>
      <c r="CS41" s="20" t="str">
        <f>IF(AT41&gt;=3,"y","n")</f>
        <v>n</v>
      </c>
      <c r="CT41" s="31" t="str">
        <f>CHAR(34)&amp;A41&amp;CHAR(34)</f>
        <v>"Wallis and Futuna"</v>
      </c>
      <c r="CU41" s="32" t="str">
        <f>CHAR(34)&amp;"rgn_"&amp;R41&amp;CHAR(34)</f>
        <v>"rgn_Oceania"</v>
      </c>
      <c r="CV41" s="9" t="str">
        <f>CHAR(34)&amp;D41&amp;CHAR(34)</f>
        <v>"https://upload.wikimedia.org/wikipedia/commons/thumb/d/d2/Flag_of_Wallis_and_Futuna.svg/300px-Flag_of_Wallis_and_Futuna.svg.png"</v>
      </c>
      <c r="CW41" s="9" t="str">
        <f t="shared" si="122"/>
        <v/>
      </c>
      <c r="CX41" s="9" t="str">
        <f t="shared" si="122"/>
        <v/>
      </c>
      <c r="CY41" s="9" t="str">
        <f t="shared" si="122"/>
        <v>"4Color",</v>
      </c>
      <c r="CZ41" s="9" t="str">
        <f t="shared" si="122"/>
        <v/>
      </c>
      <c r="DA41" s="9" t="str">
        <f>IF(Q41&gt;1,CHAR(34)&amp;"words2"&amp;CHAR(34)&amp;",","")</f>
        <v>"words2",</v>
      </c>
      <c r="DB41" s="9" t="str">
        <f>IF(Q41&gt;2,CHAR(34)&amp;"words3"&amp;CHAR(34)&amp;",","")</f>
        <v>"words3",</v>
      </c>
      <c r="DD41" s="9" t="str">
        <f>IF(LEN(CHAR(34)&amp;"lets"&amp;LEN(SUBSTITUTE(SUBSTITUTE(IFERROR(TRIM(SUBSTITUTE(A41,MID(A41,FIND("[",A41),FIND("]",A41)-FIND("[",A41)+1),"")),A41)," ",""),"-",""))&amp;CHAR(34)&amp;",")=9,CHAR(34)&amp;"lets"&amp;LEN(SUBSTITUTE(SUBSTITUTE(IFERROR(TRIM(SUBSTITUTE(A41,MID(A41,FIND("[",A41),FIND("]",A41)-FIND("[",A41)+1),"")),A41)," ",""),"-",""))&amp;CHAR(34)&amp;",",CHAR(34)&amp;"lets0"&amp;LEN(SUBSTITUTE(SUBSTITUTE(IFERROR(TRIM(SUBSTITUTE(A41,MID(A41,FIND("[",A41),FIND("]",A41)-FIND("[",A41)+1),"")),A41)," ",""),"-",""))&amp;CHAR(34)&amp;",")</f>
        <v>"lets15",</v>
      </c>
      <c r="DE41" s="9" t="str">
        <f>CHAR(34)&amp;"start"&amp;IFERROR(LEFT(SUBSTITUTE(A41,"["&amp;MID(A41,FIND("[",A41)+1,FIND("]",A41)-FIND("[",A41)-1)&amp;"] ",""),1),LEFT(A41,1))&amp;CHAR(34)&amp;","</f>
        <v>"startW",</v>
      </c>
      <c r="DF41" s="9" t="str">
        <f>IFERROR(IF(SEARCH("tan",A41)&gt;0,CHAR(34)&amp;"withtn"&amp;CHAR(34)&amp;",",""),"")</f>
        <v/>
      </c>
      <c r="DG41" s="9" t="str">
        <f>IFERROR(IF(SEARCH("q",A41)&gt;0,CHAR(34)&amp;"with_q"&amp;CHAR(34)&amp;",",""),"")</f>
        <v/>
      </c>
      <c r="DH41" s="9" t="str">
        <f>IFERROR(IF(SEARCH("v",A41)&gt;0,CHAR(34)&amp;"with_v"&amp;CHAR(34)&amp;",",""),"")</f>
        <v/>
      </c>
      <c r="DI41" s="9" t="str">
        <f>IFERROR(IF(SEARCH("w",A41)&gt;0,CHAR(34)&amp;"with_w"&amp;CHAR(34)&amp;",",""),"")</f>
        <v>"with_w",</v>
      </c>
      <c r="DJ41" s="9" t="str">
        <f>IFERROR(IF(SEARCH("y",A41)&gt;0,CHAR(34)&amp;"with_y"&amp;CHAR(34)&amp;",",""),"")</f>
        <v/>
      </c>
      <c r="DK41" s="9" t="str">
        <f>IFERROR(IF(SEARCH("z",A41)&gt;0,CHAR(34)&amp;"with_z"&amp;CHAR(34)&amp;",",""),"")</f>
        <v/>
      </c>
      <c r="DL41" s="9" t="str">
        <f>IF(CG41=2, CHAR(34) &amp; _xlfn.TEXTJOIN("", TRUE, _xlfn._xlws.SORT(HP41:HX41)) &amp; CHAR(34) &amp; ",", "")</f>
        <v/>
      </c>
      <c r="DM41" s="9" t="str" cm="1">
        <f t="array" ref="DM41">IF(CG41=3,CHAR(34) &amp; _xlfn.TEXTJOIN("", TRUE, RIGHT(HP41:HX41, 2)) &amp; CHAR(34) &amp; ",", "")</f>
        <v/>
      </c>
      <c r="DN41" s="9" t="str">
        <f>IF(AND(ISNUMBER(SEARCH("18", O41)), ISERROR(SEARCH("1918", O41)), ISERROR(SEARCH("2018", O41))), CHAR(34) &amp; "year18" &amp; CHAR(34) &amp; ",", "")</f>
        <v/>
      </c>
      <c r="DO41" s="9" t="str">
        <f>IF(AND(ISNUMBER(SEARCH("19", O41)), ISERROR(SEARCH("1819", O41)),  ISERROR(SEARCH("1219", O41)),ISERROR(SEARCH("1119", O41)),ISERROR(SEARCH("1190", O41)),ISERROR(SEARCH("2019", O41))), CHAR(34) &amp; "year19" &amp; CHAR(34) &amp; ",", "")</f>
        <v>"year19",</v>
      </c>
      <c r="DP41" s="28" t="str">
        <f>IF(AND(ISNUMBER(SEARCH("20", O41)), ISERROR(SEARCH("1920", O41))), CHAR(34)&amp;"year00"&amp;CHAR(34)&amp;",", "")</f>
        <v/>
      </c>
      <c r="DQ41" s="28" t="str">
        <f>IF(CC41="y",CHAR(34)&amp;"soviet"&amp;CHAR(34)&amp;",","")</f>
        <v/>
      </c>
      <c r="DR41" s="28" t="str">
        <f>IF(BY41="y",CHAR(34)&amp;"dgband"&amp;CHAR(34)&amp;",","")</f>
        <v/>
      </c>
      <c r="DS41" s="28" t="str">
        <f>IF(W41="y",IF(AND(V41="n",BY41&lt;&gt;"y"),CHAR(34)&amp;"allver"&amp;CHAR(34)&amp;",",""),"")</f>
        <v/>
      </c>
      <c r="DT41" s="28" t="str">
        <f>IF(V41="y",IF(AND(W41="n",BY41&lt;&gt;"y"),CHAR(34)&amp;"allhor"&amp;CHAR(34)&amp;",",""),"")</f>
        <v/>
      </c>
      <c r="DU41" s="28" t="str">
        <f>IF(BY41="y",IF(AND(W41="n",V41="n"),CHAR(34)&amp;"alldia"&amp;CHAR(34)&amp;",",""),"")</f>
        <v/>
      </c>
      <c r="DW41" s="9" t="str">
        <f t="shared" si="123"/>
        <v>"NoBand",</v>
      </c>
      <c r="DX41" s="9" t="str">
        <f t="shared" si="123"/>
        <v/>
      </c>
      <c r="DY41" s="9" t="str">
        <f t="shared" si="123"/>
        <v/>
      </c>
      <c r="DZ41" s="9" t="str">
        <f t="shared" si="123"/>
        <v/>
      </c>
      <c r="EA41" s="9" t="str">
        <f t="shared" si="124"/>
        <v>"Diagon",</v>
      </c>
      <c r="EB41" s="9" t="str">
        <f t="shared" si="124"/>
        <v>"Crosse",</v>
      </c>
      <c r="EC41" s="9" t="str">
        <f t="shared" si="124"/>
        <v/>
      </c>
      <c r="ED41" s="9" t="str">
        <f t="shared" si="124"/>
        <v/>
      </c>
      <c r="EE41" s="9" t="str">
        <f t="shared" si="124"/>
        <v/>
      </c>
      <c r="EF41" s="9" t="str">
        <f>IF(AND(Y41&lt;&gt;"n",Y41&lt;&gt;""),CHAR(34)&amp;Y$1&amp;CHAR(34)&amp;",","")</f>
        <v/>
      </c>
      <c r="EG41" s="9" t="str">
        <f t="shared" si="125"/>
        <v/>
      </c>
      <c r="EH41" s="9" t="str">
        <f t="shared" si="125"/>
        <v/>
      </c>
      <c r="EI41" s="9" t="str">
        <f t="shared" si="125"/>
        <v/>
      </c>
      <c r="EJ41" s="9" t="str">
        <f t="shared" si="125"/>
        <v/>
      </c>
      <c r="EK41" s="9" t="str">
        <f t="shared" si="125"/>
        <v/>
      </c>
      <c r="EL41" s="9" t="str">
        <f t="shared" si="125"/>
        <v/>
      </c>
      <c r="EM41" s="9" t="str">
        <f t="shared" si="125"/>
        <v/>
      </c>
      <c r="EN41" s="9" t="str">
        <f t="shared" si="125"/>
        <v/>
      </c>
      <c r="EO41" s="9" t="str">
        <f t="shared" si="125"/>
        <v/>
      </c>
      <c r="EP41" s="9" t="str">
        <f t="shared" si="125"/>
        <v>"Canton",</v>
      </c>
      <c r="EQ41" s="9" t="str">
        <f t="shared" si="125"/>
        <v/>
      </c>
      <c r="ER41" s="9" t="str">
        <f t="shared" si="125"/>
        <v/>
      </c>
      <c r="ES41" s="9" t="str">
        <f t="shared" si="125"/>
        <v/>
      </c>
      <c r="ET41" s="9" t="str">
        <f t="shared" si="125"/>
        <v/>
      </c>
      <c r="EU41" s="9" t="str">
        <f t="shared" si="125"/>
        <v/>
      </c>
      <c r="EV41" s="9" t="str">
        <f t="shared" si="125"/>
        <v/>
      </c>
      <c r="EW41" s="9" t="str">
        <f t="shared" si="121"/>
        <v/>
      </c>
      <c r="EX41" s="9" t="str">
        <f t="shared" si="121"/>
        <v/>
      </c>
      <c r="EY41" s="9" t="str">
        <f t="shared" si="121"/>
        <v/>
      </c>
      <c r="EZ41" s="9" t="str">
        <f t="shared" si="121"/>
        <v/>
      </c>
      <c r="FA41" s="9" t="str">
        <f>IF(AT41&gt;0,CHAR(34)&amp;"sta"&amp;AZ41&amp;CHAR(34)&amp;",","")</f>
        <v/>
      </c>
      <c r="FB41" s="9" t="str">
        <f>IF(AND(AT41&gt;0,BA41&lt;&gt;""),CHAR(34)&amp;"sta"&amp;BA41&amp;CHAR(34)&amp;",","")</f>
        <v/>
      </c>
      <c r="FD41" s="9" t="str">
        <f>IF(BV41="n",CHAR(34)&amp;"tcWHYE"&amp;CHAR(34)&amp;",",IF(BV41="y",CHAR(34)&amp;FD$1&amp;CHAR(34)&amp;",",""))</f>
        <v/>
      </c>
      <c r="FE41" s="9" t="str">
        <f>IF(COUNTIF(BL41:BT41,"BLU")=0,CHAR(34)&amp;"NO_BLU"&amp;CHAR(34)&amp;",", "")</f>
        <v>"NO_BLU",</v>
      </c>
      <c r="FF41" s="9" t="str">
        <f>IF(COUNTIF(BL41:BT41,"WHI")=0,CHAR(34)&amp;"NO_WHI"&amp;CHAR(34)&amp;",", "")</f>
        <v>"NO_WHI",</v>
      </c>
      <c r="FG41" s="9" t="str">
        <f>IF(COUNTIF(BL41:BT41,"RED")=0,CHAR(34)&amp;"NO_RED"&amp;CHAR(34)&amp;",", "")</f>
        <v/>
      </c>
      <c r="FH41" s="9" t="str">
        <f>IF(COUNTIF(BL41:BS41,"GRE")=0,CHAR(34)&amp;"NO_GRE"&amp;CHAR(34)&amp;",", "")</f>
        <v/>
      </c>
      <c r="FI41" s="9" t="str">
        <f>IF(COUNTIF(BL41:BT41,"YEL")=0,CHAR(34)&amp;"NO_YEL"&amp;CHAR(34)&amp;",", "")</f>
        <v/>
      </c>
      <c r="FJ41" s="9" t="str">
        <f>IF(COUNTIF(BL41:BT41,"BLA")=0,CHAR(34)&amp;"NO_BLA"&amp;CHAR(34)&amp;",", "")</f>
        <v/>
      </c>
      <c r="FK41" s="9" t="str">
        <f>IF(AND(FH41&lt;&gt;"",FF41&lt;&gt;""),CHAR(34)&amp;"WHGRNO"&amp;CHAR(34)&amp;",","")</f>
        <v/>
      </c>
      <c r="FL41" s="9" t="str">
        <f>IF(AND(FI41&lt;&gt;"",FF41&lt;&gt;""),CHAR(34)&amp;"WHYENO"&amp;CHAR(34)&amp;",","")</f>
        <v/>
      </c>
      <c r="FM41" s="9" t="str">
        <f>IF(AND(FJ41&lt;&gt;"",FF41&lt;&gt;""),CHAR(34)&amp;"BAWHNO"&amp;CHAR(34)&amp;",","")</f>
        <v/>
      </c>
      <c r="FN41" s="9" t="str">
        <f>IF(AND(FE41&lt;&gt;"",FF41&lt;&gt;""),CHAR(34)&amp;"BLWHNO"&amp;CHAR(34)&amp;",","")</f>
        <v>"BLWHNO",</v>
      </c>
      <c r="FO41" s="9" t="str">
        <f>IF(AND(FE41&lt;&gt;"",FG41&lt;&gt;""),CHAR(34)&amp;"BLRENO"&amp;CHAR(34)&amp;",","")</f>
        <v/>
      </c>
      <c r="FP41" s="9" t="str">
        <f>IF(AND(FF41&lt;&gt;"",FF41&lt;&gt;""),CHAR(34)&amp;"WHRENO"&amp;CHAR(34)&amp;",","")</f>
        <v>"WHRENO",</v>
      </c>
      <c r="FQ41" s="9" t="str">
        <f>IF(LEN(BF41)=3,CHAR(34)&amp;"001"&amp;BF41&amp;CHAR(34)&amp;",","")</f>
        <v>"001RED",</v>
      </c>
      <c r="FR41" s="9" t="str">
        <f>IF(LEN(BG41)=3,CHAR(34)&amp;"002"&amp;BG41&amp;CHAR(34)&amp;",","")</f>
        <v>"002YEL",</v>
      </c>
      <c r="FS41" s="9" t="str">
        <f>IF(LEN(BH41)=3,CHAR(34)&amp;"003"&amp;BH41&amp;CHAR(34)&amp;",","")</f>
        <v>"003GRE",</v>
      </c>
      <c r="FT41" s="9" t="str">
        <f>CHAR(34)&amp;"myr"&amp;BD41&amp;CHAR(34)&amp;","</f>
        <v>"myrRED",</v>
      </c>
      <c r="FU41" s="9" t="str">
        <f>IF(AY41="y",CHAR(34)&amp;"island"&amp;CHAR(34)&amp;",","")</f>
        <v/>
      </c>
      <c r="FV41" s="9" t="str">
        <f>IF(BZ41="y",CHAR(34)&amp;"landlo"&amp;CHAR(34)&amp;",","")</f>
        <v/>
      </c>
      <c r="FW41" s="9" t="str">
        <f>IF(CA41="y",CHAR(34)&amp;"eunion"&amp;CHAR(34)&amp;",","")</f>
        <v/>
      </c>
      <c r="FY41" s="9" t="str">
        <f>IFERROR(IF(SEARCH("Arabic",CB41)&gt;0,CHAR(34)&amp;"arabic"&amp;CHAR(34)&amp;",",""),"")</f>
        <v/>
      </c>
      <c r="FZ41" s="9" t="str">
        <f>IFERROR(IF(SEARCH("English",CB41)&gt;0,CHAR(34)&amp;"englis"&amp;CHAR(34)&amp;",",""),"")</f>
        <v/>
      </c>
      <c r="GA41" s="9" t="str">
        <f>IFERROR(IF(SEARCH("French",CB41)&gt;0,CHAR(34)&amp;"french"&amp;CHAR(34)&amp;",",""),"")</f>
        <v/>
      </c>
      <c r="GB41" s="9" t="str">
        <f>IFERROR(IF(SEARCH("Spanish",CB41)&gt;0,CHAR(34)&amp;"spanis"&amp;CHAR(34)&amp;",",""),"")</f>
        <v/>
      </c>
      <c r="GE41" s="9" t="str">
        <f>IFERROR(IF(SEARCH("Dutch",CB41)&gt;0,CHAR(34)&amp;"dutchs"&amp;CHAR(34)&amp;",",""),"")</f>
        <v/>
      </c>
      <c r="GF41" s="9" t="str">
        <f>IFERROR(IF(SEARCH("Historical",AU41)&gt;0,CHAR(34)&amp;"histor"&amp;CHAR(34)&amp;",",""),"")</f>
        <v/>
      </c>
      <c r="GG41" s="9" t="str">
        <f>IF(BU41="y",CHAR(34)&amp;"unjack"&amp;CHAR(34)&amp;",","")</f>
        <v/>
      </c>
      <c r="GH41" s="9" t="str">
        <f>IF(CD41=1,CHAR(34)&amp;"southc"&amp;CHAR(34)&amp;",","")</f>
        <v/>
      </c>
      <c r="GI41" s="9" t="str">
        <f>IF(CE41=1,CHAR(34)&amp;"hasmap"&amp;CHAR(34)&amp;",","")</f>
        <v/>
      </c>
      <c r="GJ41" s="9" t="str">
        <f>IF(CP41="y",CHAR(34)&amp;CP$1&amp;CHAR(34)&amp;",","")</f>
        <v>"NoStar",</v>
      </c>
      <c r="GK41" s="9" t="str">
        <f>IF(GJ41="",CHAR(34)&amp;"HasSta"&amp;CHAR(34)&amp;",","")</f>
        <v/>
      </c>
      <c r="GL41" s="9" t="str">
        <f t="shared" si="126"/>
        <v/>
      </c>
      <c r="GM41" s="9" t="str">
        <f t="shared" si="126"/>
        <v/>
      </c>
      <c r="GN41" s="9" t="str">
        <f t="shared" si="126"/>
        <v/>
      </c>
      <c r="GP41" s="9" t="str">
        <f>CHAR(34)&amp;AU41&amp;CHAR(34)</f>
        <v>""</v>
      </c>
      <c r="GS41" s="9" t="str">
        <f>SUBSTITUTE("["&amp;_xlfn.CONCAT(CW41:GN41)&amp;"]",",]","]")</f>
        <v>["4Color","words2","words3","lets15","startW","with_w","year19","NoBand","Diagon","Crosse","Canton","NO_BLU","NO_WHI","BLWHNO","WHRENO","001RED","002YEL","003GRE","myrRED","NoStar"]</v>
      </c>
      <c r="GT41" s="9" t="str">
        <f t="shared" si="127"/>
        <v>"cl_BLA",</v>
      </c>
      <c r="GU41" s="9" t="str">
        <f t="shared" si="127"/>
        <v/>
      </c>
      <c r="GV41" s="9" t="str">
        <f t="shared" si="127"/>
        <v>"cl_GRE",</v>
      </c>
      <c r="GW41" s="9" t="str">
        <f t="shared" si="127"/>
        <v>"cl_RED",</v>
      </c>
      <c r="GX41" s="9" t="str">
        <f t="shared" si="127"/>
        <v>"cl_YEL",</v>
      </c>
      <c r="GY41" s="9" t="str">
        <f t="shared" si="127"/>
        <v/>
      </c>
      <c r="GZ41" s="9" t="str">
        <f t="shared" si="127"/>
        <v/>
      </c>
      <c r="HA41" s="9" t="str">
        <f t="shared" si="127"/>
        <v/>
      </c>
      <c r="HB41" s="9" t="str">
        <f t="shared" si="127"/>
        <v/>
      </c>
      <c r="HC41" s="9" t="str">
        <f>SUBSTITUTE("["&amp;_xlfn.CONCAT(GT41:HB41)&amp;"]",",]","]")</f>
        <v>["cl_BLA","cl_GRE","cl_RED","cl_YEL"]</v>
      </c>
      <c r="HE41" s="33"/>
      <c r="HF41" s="34" t="str">
        <f>"{couname:"&amp;CT41&amp;(IF(HK41&lt;&gt;"",",subtype:"&amp;CHAR(34)&amp;HK41&amp;CHAR(34),""))&amp;",year:"&amp;HJ41&amp;",region:"&amp;CU41&amp;",Colors:"&amp;HC41&amp;",Items:"&amp;GS41&amp;",Flag:"&amp;CV41&amp;",HDFlag:"&amp;CHAR(34)&amp;E41&amp;CHAR(34)&amp;",type:"&amp;GP41&amp;", describe: "&amp;HH41&amp;", isnew:"&amp;CHAR(34)&amp;F41&amp;CHAR(34)&amp;", links: "&amp;HL41&amp;"},"</f>
        <v>{couname:"Wallis and Futuna",year:"1960 ",region:"rgn_Oceania",Colors:["cl_BLA","cl_GRE","cl_RED","cl_YEL"],Items:["4Color","words2","words3","lets15","startW","with_w","year19","NoBand","Diagon","Crosse","Canton","NO_BLU","NO_WHI","BLWHNO","WHRENO","001RED","002YEL","003GRE","myrRED","NoStar"],Flag:"https://upload.wikimedia.org/wikipedia/commons/thumb/d/d2/Flag_of_Wallis_and_Futuna.svg/300px-Flag_of_Wallis_and_Futuna.svg.png",HDFlag:"https://upload.wikimedia.org/wikipedia/commons/thumb/d/d2/Flag_of_Wallis_and_Futuna.svg/2560px-Flag_of_Wallis_and_Futuna.svg.png",type:"", describe: "\nThis flag features a red field with four white isosceles triangles in the middle. The color red symbolizes courage; while the white color represents purity of ideals. The four triangles represents the three native kings of the islands and the French administrator.", isnew:".", links: "https://en.wikipedia.org/wiki/Flag_of_Wallis_and_Futuna"},</v>
      </c>
      <c r="HG41" s="35" t="str">
        <f>"{couname:"&amp;CT41&amp;(IF(HK41&lt;&gt;"",",subtype:"&amp;CHAR(34)&amp;HK41&amp;CHAR(34),""))&amp;",year:"&amp;HJ41&amp;",region:"&amp;CU41&amp;",Colors:"&amp;HC41&amp;",Items:"&amp;GS41&amp;",Flag:"&amp;CV41&amp;",HDFlag:"&amp;CHAR(34)&amp;E41&amp;CHAR(34)&amp;",type:"&amp;GP41&amp;", describe: "&amp;HI41&amp;", links: "&amp;HL41&amp;"},"</f>
        <v>{couname:"Wallis and Futuna",year:"1960 ",region:"rgn_Oceania",Colors:["cl_BLA","cl_GRE","cl_RED","cl_YEL"],Items:["4Color","words2","words3","lets15","startW","with_w","year19","NoBand","Diagon","Crosse","Canton","NO_BLU","NO_WHI","BLWHNO","WHRENO","001RED","002YEL","003GRE","myrRED","NoStar"],Flag:"https://upload.wikimedia.org/wikipedia/commons/thumb/d/d2/Flag_of_Wallis_and_Futuna.svg/300px-Flag_of_Wallis_and_Futuna.svg.png",HDFlag:"https://upload.wikimedia.org/wikipedia/commons/thumb/d/d2/Flag_of_Wallis_and_Futuna.svg/2560px-Flag_of_Wallis_and_Futuna.svg.png",type:"", describe: "\nThis flag features a red field with four white isosceles triangles in the middle. The color red symbolizes courage; while the white color represents purity of ideals. The four triangles represents the three native kings of the islands and the French administrator.", links: "https://en.wikipedia.org/wiki/Flag_of_Wallis_and_Futuna"},</v>
      </c>
      <c r="HH41" s="9" t="str">
        <f>IF(P41&lt;&gt;"",CHAR(34)&amp;"\n"&amp;P41&amp;CHAR(34),CHAR(34)&amp;CHAR(34))</f>
        <v>"\nThis flag features a red field with four white isosceles triangles in the middle. The color red symbolizes courage; while the white color represents purity of ideals. The four triangles represents the three native kings of the islands and the French administrator."</v>
      </c>
      <c r="HI41" s="9" t="str">
        <f>IF(J41=0,CHAR(34)&amp;CHAR(34),HH41)</f>
        <v>"\nThis flag features a red field with four white isosceles triangles in the middle. The color red symbolizes courage; while the white color represents purity of ideals. The four triangles represents the three native kings of the islands and the French administrator."</v>
      </c>
      <c r="HJ41" s="9" t="str">
        <f>CHAR(34)&amp;O41&amp;CHAR(34)</f>
        <v>"1960 "</v>
      </c>
      <c r="HL41" s="9" t="str">
        <f>CHAR(34)&amp;I41&amp;CHAR(34)</f>
        <v>"https://en.wikipedia.org/wiki/Flag_of_Wallis_and_Futuna"</v>
      </c>
      <c r="HM41" s="34" t="str">
        <f>"{"&amp;CHAR(34)&amp;"couname"&amp;CHAR(34)&amp;":"&amp;CT41&amp;(IF(H41&lt;&gt;"",","&amp;CHAR(34)&amp;"subtype"&amp;CHAR(34)&amp;":"&amp;CHAR(34)&amp;H41&amp;CHAR(34),""))&amp;","&amp;CHAR(34)&amp;"year"&amp;CHAR(34)&amp;":"&amp;HJ41&amp;","&amp;CHAR(34)&amp;"region"&amp;CHAR(34)&amp;":"&amp;CU41&amp;","&amp;CHAR(34)&amp;"Colors"&amp;CHAR(34)&amp;":"&amp;HC41&amp;","&amp;CHAR(34)&amp;"Items"&amp;CHAR(34)&amp;":"&amp;GS41&amp;","&amp;CHAR(34)&amp;"Flag"&amp;CHAR(34)&amp;":"&amp;CV41&amp;","&amp;CHAR(34)&amp;"HDFlag"&amp;CHAR(34)&amp;":"&amp;CHAR(34)&amp;E41&amp;CHAR(34)&amp;","&amp;CHAR(34)&amp;"type"&amp;CHAR(34)&amp;":"&amp;GP41&amp;", "&amp;CHAR(34)&amp;"describe"&amp;CHAR(34)&amp;": "&amp;HH41&amp;", "&amp;CHAR(34)&amp;"isnew"&amp;CHAR(34)&amp;": "&amp;CHAR(34)&amp;F41&amp;CHAR(34)&amp;", "&amp;CHAR(34)&amp;"links"&amp;CHAR(34)&amp;": "&amp;HL41&amp;"},"</f>
        <v>{"couname":"Wallis and Futuna","year":"1960 ","region":"rgn_Oceania","Colors":["cl_BLA","cl_GRE","cl_RED","cl_YEL"],"Items":["4Color","words2","words3","lets15","startW","with_w","year19","NoBand","Diagon","Crosse","Canton","NO_BLU","NO_WHI","BLWHNO","WHRENO","001RED","002YEL","003GRE","myrRED","NoStar"],"Flag":"https://upload.wikimedia.org/wikipedia/commons/thumb/d/d2/Flag_of_Wallis_and_Futuna.svg/300px-Flag_of_Wallis_and_Futuna.svg.png","HDFlag":"https://upload.wikimedia.org/wikipedia/commons/thumb/d/d2/Flag_of_Wallis_and_Futuna.svg/2560px-Flag_of_Wallis_and_Futuna.svg.png","type":"", "describe": "\nThis flag features a red field with four white isosceles triangles in the middle. The color red symbolizes courage; while the white color represents purity of ideals. The four triangles represents the three native kings of the islands and the French administrator.", "isnew": ".", "links": "https://en.wikipedia.org/wiki/Flag_of_Wallis_and_Futuna"},</v>
      </c>
      <c r="HN41" s="36" t="str">
        <f>"{"&amp;CHAR(34)&amp;"couname"&amp;CHAR(34)&amp;":"&amp;CT41&amp;(IF(H41&lt;&gt;"",","&amp;CHAR(34)&amp;"subtype"&amp;CHAR(34)&amp;":"&amp;CHAR(34)&amp;H41&amp;CHAR(34),""))&amp;","&amp;CHAR(34)&amp;"year"&amp;CHAR(34)&amp;":"&amp;HJ41&amp;","&amp;CHAR(34)&amp;"region"&amp;CHAR(34)&amp;":"&amp;CU41&amp;","&amp;CHAR(34)&amp;"Colors"&amp;CHAR(34)&amp;":"&amp;HC41&amp;","&amp;CHAR(34)&amp;"Items"&amp;CHAR(34)&amp;":"&amp;GS41&amp;","&amp;CHAR(34)&amp;"Flag"&amp;CHAR(34)&amp;":"&amp;CV41&amp;","&amp;CHAR(34)&amp;"HDFlag"&amp;CHAR(34)&amp;":"&amp;CHAR(34)&amp;E41&amp;CHAR(34)&amp;","&amp;CHAR(34)&amp;"type"&amp;CHAR(34)&amp;":"&amp;GP41&amp;", "&amp;CHAR(34)&amp;"describe"&amp;CHAR(34)&amp;": "&amp;HI41&amp;", "&amp;CHAR(34)&amp;"isnew"&amp;CHAR(34)&amp;": "&amp;CHAR(34)&amp;F41&amp;CHAR(34)&amp;", "&amp;CHAR(34)&amp;"links"&amp;CHAR(34)&amp;": "&amp;HL41&amp;"},"</f>
        <v>{"couname":"Wallis and Futuna","year":"1960 ","region":"rgn_Oceania","Colors":["cl_BLA","cl_GRE","cl_RED","cl_YEL"],"Items":["4Color","words2","words3","lets15","startW","with_w","year19","NoBand","Diagon","Crosse","Canton","NO_BLU","NO_WHI","BLWHNO","WHRENO","001RED","002YEL","003GRE","myrRED","NoStar"],"Flag":"https://upload.wikimedia.org/wikipedia/commons/thumb/d/d2/Flag_of_Wallis_and_Futuna.svg/300px-Flag_of_Wallis_and_Futuna.svg.png","HDFlag":"https://upload.wikimedia.org/wikipedia/commons/thumb/d/d2/Flag_of_Wallis_and_Futuna.svg/2560px-Flag_of_Wallis_and_Futuna.svg.png","type":"", "describe": "\nThis flag features a red field with four white isosceles triangles in the middle. The color red symbolizes courage; while the white color represents purity of ideals. The four triangles represents the three native kings of the islands and the French administrator.", "isnew": ".", "links": "https://en.wikipedia.org/wiki/Flag_of_Wallis_and_Futuna"},</v>
      </c>
      <c r="HO41" s="37">
        <v>45596</v>
      </c>
      <c r="HP41" s="9" t="str" cm="1">
        <f t="array" ref="HP41">IF(_xlfn.TEXTJOIN(", ", TRUE, IF(ISNUMBER(SEARCH("BLA", BL41:BT41)), COLUMN(BL41:BT41) - COLUMN(BL41) + 1, ""))&lt;&gt;"","BLA","")</f>
        <v>BLA</v>
      </c>
      <c r="HQ41" s="9" t="str" cm="1">
        <f t="array" ref="HQ41">IF(_xlfn.TEXTJOIN(", ", TRUE, IF(ISNUMBER(SEARCH("BLU", BL41:BT41)), COLUMN(BL41:BT41) - COLUMN(BL41) + 1, ""))&lt;&gt;"","BLU","")</f>
        <v/>
      </c>
      <c r="HR41" s="9" t="str" cm="1">
        <f t="array" ref="HR41">IF(_xlfn.TEXTJOIN(", ", TRUE, IF(ISNUMBER(SEARCH("GRE", BL41:BT41)), COLUMN(BL41:BT41) - COLUMN(BL41) + 1, ""))&lt;&gt;"","GRE","")</f>
        <v>GRE</v>
      </c>
      <c r="HS41" s="9" t="str" cm="1">
        <f t="array" ref="HS41">IF(_xlfn.TEXTJOIN(", ", TRUE, IF(ISNUMBER(SEARCH("RED", BL41:BT41)), COLUMN(BL41:BT41) - COLUMN(BL41) + 1, ""))&lt;&gt;"","RED","")</f>
        <v>RED</v>
      </c>
      <c r="HT41" s="9" t="str" cm="1">
        <f t="array" ref="HT41">IF(_xlfn.TEXTJOIN(", ", TRUE, IF(ISNUMBER(SEARCH("YEL", BL41:BT41)), COLUMN(BL41:BT41) - COLUMN(BL41) + 1, ""))&lt;&gt;"","YEL","")</f>
        <v>YEL</v>
      </c>
      <c r="HU41" s="9" t="str" cm="1">
        <f t="array" ref="HU41">IF(_xlfn.TEXTJOIN(", ", TRUE, IF(ISNUMBER(SEARCH("ORA", BL41:BT41)), COLUMN(BL41:BT41) - COLUMN(BL41) + 1, ""))&lt;&gt;"","ORA","")</f>
        <v/>
      </c>
      <c r="HV41" s="9" t="str" cm="1">
        <f t="array" ref="HV41">IF(_xlfn.TEXTJOIN(", ", TRUE, IF(ISNUMBER(SEARCH("BRO", BL41:BT41)), COLUMN(BL41:BT41) - COLUMN(BL41) + 1, ""))&lt;&gt;"","BRO","")</f>
        <v/>
      </c>
      <c r="HW41" s="9" t="str" cm="1">
        <f t="array" ref="HW41">IF(_xlfn.TEXTJOIN(", ", TRUE, IF(ISNUMBER(SEARCH("PUR", BL41:BT41)), COLUMN(BL41:BT41) - COLUMN(BL41) + 1, ""))&lt;&gt;"","PUR","")</f>
        <v/>
      </c>
      <c r="HX41" s="9" t="str" cm="1">
        <f t="array" ref="HX41">IF(_xlfn.TEXTJOIN(", ", TRUE, IF(ISNUMBER(SEARCH("WHI", BL41:BT41)), COLUMN(BL41:BT41) - COLUMN(BL41) + 1, ""))&lt;&gt;"","WHI","")</f>
        <v/>
      </c>
      <c r="HY41" s="38"/>
      <c r="HZ41" s="38"/>
      <c r="IA41" s="28"/>
      <c r="IB41" s="28"/>
      <c r="IC41" s="39"/>
      <c r="ID41" s="39"/>
      <c r="IE41" s="39"/>
      <c r="IF41" s="39"/>
      <c r="IG41" s="39"/>
      <c r="IH41" s="39"/>
      <c r="II41" s="39"/>
      <c r="IJ41" s="39"/>
      <c r="IK41" s="39"/>
      <c r="IM41" s="6">
        <f>COUNTIF(IC41:IK41,"&gt;0")-CG41</f>
        <v>-4</v>
      </c>
      <c r="IN41" s="40" t="str">
        <f>"http://mkweb.bcgsc.ca/color-summarizer/?url="&amp;D41&amp;"&amp;precision=low&amp;num_clusters="&amp;CG41&amp;"&amp;text=1"</f>
        <v>http://mkweb.bcgsc.ca/color-summarizer/?url=https://upload.wikimedia.org/wikipedia/commons/thumb/d/d2/Flag_of_Wallis_and_Futuna.svg/300px-Flag_of_Wallis_and_Futuna.svg.png&amp;precision=low&amp;num_clusters=4&amp;text=1</v>
      </c>
      <c r="IO41" s="9" t="str">
        <f>IF(HP41&lt;&gt;"",CHAR(34)&amp;"black"&amp;CHAR(34),"")</f>
        <v>"black"</v>
      </c>
      <c r="IP41" s="9" t="str">
        <f>IF(HQ41&lt;&gt;"",CHAR(34)&amp;"blue"&amp;CHAR(34),"")</f>
        <v/>
      </c>
      <c r="IQ41" s="9" t="str">
        <f>IF(HR41&lt;&gt;"",CHAR(34)&amp;"green"&amp;CHAR(34),"")</f>
        <v>"green"</v>
      </c>
      <c r="IR41" s="9" t="str">
        <f>IF(HS41&lt;&gt;"",CHAR(34)&amp;"red"&amp;CHAR(34),"")</f>
        <v>"red"</v>
      </c>
      <c r="IS41" s="9" t="str">
        <f>IF(HT41&lt;&gt;"",CHAR(34)&amp;"yellow"&amp;CHAR(34),"")</f>
        <v>"yellow"</v>
      </c>
      <c r="IT41" s="9" t="str">
        <f>IF(HU41&lt;&gt;"",CHAR(34)&amp;"orange"&amp;CHAR(34),"")</f>
        <v/>
      </c>
      <c r="IU41" s="9" t="str">
        <f>IF(HV41&lt;&gt;"",CHAR(34)&amp;"brown"&amp;CHAR(34),"")</f>
        <v/>
      </c>
      <c r="IV41" s="9" t="str">
        <f>IF(HW41&lt;&gt;"",CHAR(34)&amp;"purple"&amp;CHAR(34),"")</f>
        <v/>
      </c>
      <c r="IW41" s="9" t="str">
        <f>IF(HX41&lt;&gt;"",CHAR(34)&amp;"white"&amp;CHAR(34),"")</f>
        <v/>
      </c>
      <c r="IX41" s="9" t="str">
        <f>"{"&amp;CHAR(34)&amp;"url"&amp;CHAR(34)&amp;":"&amp;CHAR(34)&amp;IN41&amp;CHAR(34)&amp;","&amp;CHAR(34)&amp;"name"&amp;CHAR(34)&amp;":"&amp;CHAR(34)&amp;A41&amp;CHAR(34)&amp;"},"</f>
        <v>{"url":"http://mkweb.bcgsc.ca/color-summarizer/?url=https://upload.wikimedia.org/wikipedia/commons/thumb/d/d2/Flag_of_Wallis_and_Futuna.svg/300px-Flag_of_Wallis_and_Futuna.svg.png&amp;precision=low&amp;num_clusters=4&amp;text=1","name":"Wallis and Futuna"},</v>
      </c>
      <c r="IY41" s="9">
        <v>1328</v>
      </c>
    </row>
    <row r="42" spans="1:259" s="9" customFormat="1" ht="38.4" customHeight="1" thickBot="1" x14ac:dyDescent="0.35">
      <c r="A42" s="79" t="s">
        <v>876</v>
      </c>
      <c r="B42" s="1" t="e" vm="41">
        <v>#VALUE!</v>
      </c>
      <c r="C42" s="2">
        <v>2</v>
      </c>
      <c r="D42" s="3" t="s">
        <v>877</v>
      </c>
      <c r="E42" s="4" t="s">
        <v>878</v>
      </c>
      <c r="F42" s="5" t="s">
        <v>0</v>
      </c>
      <c r="G42" s="6">
        <f>COUNTIF($A$1:$A$8299,A42)</f>
        <v>1</v>
      </c>
      <c r="H42" s="7"/>
      <c r="I42" s="8" t="s">
        <v>879</v>
      </c>
      <c r="J42" s="9" t="str">
        <f>""</f>
        <v/>
      </c>
      <c r="K42" s="10"/>
      <c r="L42" s="11"/>
      <c r="M42" s="11"/>
      <c r="N42" s="12" t="s">
        <v>1</v>
      </c>
      <c r="O42" s="13">
        <v>1997</v>
      </c>
      <c r="P42" s="14" t="s">
        <v>880</v>
      </c>
      <c r="Q42" s="15">
        <v>3</v>
      </c>
      <c r="R42" s="16" t="s">
        <v>1</v>
      </c>
      <c r="S42" s="17">
        <v>3</v>
      </c>
      <c r="T42" s="18" t="s">
        <v>2</v>
      </c>
      <c r="U42" s="19" t="s">
        <v>2</v>
      </c>
      <c r="V42" s="19" t="s">
        <v>3</v>
      </c>
      <c r="W42" s="19" t="s">
        <v>2</v>
      </c>
      <c r="X42" s="19" t="s">
        <v>3</v>
      </c>
      <c r="Y42" s="19" t="s">
        <v>3</v>
      </c>
      <c r="Z42" s="19" t="s">
        <v>2</v>
      </c>
      <c r="AA42" s="19" t="s">
        <v>3</v>
      </c>
      <c r="AB42" s="19" t="s">
        <v>2</v>
      </c>
      <c r="AC42" s="19" t="s">
        <v>2</v>
      </c>
      <c r="AD42" s="19" t="s">
        <v>3</v>
      </c>
      <c r="AE42" s="19" t="s">
        <v>2</v>
      </c>
      <c r="AF42" s="20" t="s">
        <v>2</v>
      </c>
      <c r="AG42" s="20" t="s">
        <v>2</v>
      </c>
      <c r="AH42" s="20" t="s">
        <v>3</v>
      </c>
      <c r="AI42" s="20" t="s">
        <v>2</v>
      </c>
      <c r="AJ42" s="20" t="s">
        <v>2</v>
      </c>
      <c r="AK42" s="20" t="s">
        <v>2</v>
      </c>
      <c r="AL42" s="20" t="s">
        <v>2</v>
      </c>
      <c r="AM42" s="20" t="s">
        <v>2</v>
      </c>
      <c r="AN42" s="20" t="s">
        <v>2</v>
      </c>
      <c r="AO42" s="20" t="s">
        <v>2</v>
      </c>
      <c r="AP42" s="20" t="s">
        <v>2</v>
      </c>
      <c r="AQ42" s="20" t="s">
        <v>2</v>
      </c>
      <c r="AR42" s="20" t="s">
        <v>2</v>
      </c>
      <c r="AS42" s="20" t="s">
        <v>2</v>
      </c>
      <c r="AT42" s="21">
        <v>0</v>
      </c>
      <c r="AU42" s="20" t="s">
        <v>185</v>
      </c>
      <c r="AV42" s="20" t="str">
        <f>IF(LEFT(A42,1)="[",LEFT(A42,5)&amp;AU42&amp;A42,"")</f>
        <v>[ARG]Province[ARG] Buenos Aires Province</v>
      </c>
      <c r="AW42" s="20" t="str">
        <f>C42&amp;IFERROR(SUBSTITUTE(A42, " [ANT]",""),"")</f>
        <v>2[ARG] Buenos Aires Province</v>
      </c>
      <c r="AX42" s="22" t="str">
        <f>_xlfn.TEXTJOIN(";",TRUE,AU42:AW42)</f>
        <v>Province;[ARG]Province[ARG] Buenos Aires Province;2[ARG] Buenos Aires Province</v>
      </c>
      <c r="AY42" s="22" t="s">
        <v>3</v>
      </c>
      <c r="AZ42" s="23" t="s">
        <v>5</v>
      </c>
      <c r="BA42" s="23"/>
      <c r="BB42" s="23"/>
      <c r="BC42" s="24"/>
      <c r="BD42" s="25" t="s">
        <v>4</v>
      </c>
      <c r="BE42" s="8"/>
      <c r="BF42" s="25"/>
      <c r="BG42" s="25"/>
      <c r="BH42" s="25"/>
      <c r="BI42" s="25"/>
      <c r="BJ42" s="25"/>
      <c r="BK42" s="8"/>
      <c r="BL42" s="25" t="s">
        <v>4</v>
      </c>
      <c r="BM42" s="25" t="s">
        <v>5</v>
      </c>
      <c r="BN42" s="25"/>
      <c r="BO42" s="25"/>
      <c r="BP42" s="25"/>
      <c r="BQ42" s="25"/>
      <c r="BR42" s="25"/>
      <c r="BS42" s="25"/>
      <c r="BT42" s="25"/>
      <c r="BU42" s="26"/>
      <c r="BV42" s="27" t="s">
        <v>184</v>
      </c>
      <c r="BW42" s="27">
        <v>0</v>
      </c>
      <c r="BX42" s="8"/>
      <c r="CB42" s="28" t="s">
        <v>16</v>
      </c>
      <c r="CC42" s="28"/>
      <c r="CD42" s="29">
        <v>0</v>
      </c>
      <c r="CE42" s="29">
        <v>0</v>
      </c>
      <c r="CF42" s="29" t="e">
        <v>#REF!</v>
      </c>
      <c r="CG42" s="30" cm="1">
        <f t="array" ref="CG42">SUMPRODUCT(--(LEN(TRIM(BL42:BT42))&gt;0))</f>
        <v>2</v>
      </c>
      <c r="CH42" s="20" t="str">
        <f t="shared" ref="CH42:CH56" si="128">IF(CG42=2,"y","n")</f>
        <v>y</v>
      </c>
      <c r="CI42" s="20" t="str">
        <f t="shared" ref="CI42:CI56" si="129">IF(CG42=3,"y","n")</f>
        <v>n</v>
      </c>
      <c r="CJ42" s="20" t="str">
        <f t="shared" ref="CJ42:CJ56" si="130">IF(CG42=4,"y","n")</f>
        <v>n</v>
      </c>
      <c r="CK42" s="20" t="str">
        <f t="shared" ref="CK42:CK56" si="131">IF(CG42&gt;4,"y","n")</f>
        <v>n</v>
      </c>
      <c r="CL42" s="20" t="str">
        <f t="shared" ref="CL42:CL56" si="132">IF(S42=0,"y","n")</f>
        <v>n</v>
      </c>
      <c r="CM42" s="20" t="str">
        <f t="shared" ref="CM42:CM56" si="133">IF(S42=2,"y","n")</f>
        <v>n</v>
      </c>
      <c r="CN42" s="20" t="str">
        <f t="shared" ref="CN42:CN56" si="134">IF(S42=3,"y","n")</f>
        <v>y</v>
      </c>
      <c r="CO42" s="20" t="str">
        <f t="shared" ref="CO42:CO56" si="135">IF(S42&gt;=4,"y","n")</f>
        <v>n</v>
      </c>
      <c r="CP42" s="20" t="str">
        <f t="shared" ref="CP42:CP56" si="136">IF(AT42=0,"y","n")</f>
        <v>y</v>
      </c>
      <c r="CQ42" s="20" t="str">
        <f t="shared" ref="CQ42:CQ56" si="137">IF(AT42=1,"y","n")</f>
        <v>n</v>
      </c>
      <c r="CR42" s="20" t="str">
        <f t="shared" ref="CR42:CR56" si="138">IF(AT42=2,"y","n")</f>
        <v>n</v>
      </c>
      <c r="CS42" s="20" t="str">
        <f t="shared" ref="CS42:CS56" si="139">IF(AT42&gt;=3,"y","n")</f>
        <v>n</v>
      </c>
      <c r="CT42" s="31" t="str">
        <f t="shared" ref="CT42:CT56" si="140">CHAR(34)&amp;A42&amp;CHAR(34)</f>
        <v>"[ARG] Buenos Aires Province"</v>
      </c>
      <c r="CU42" s="32" t="str">
        <f t="shared" ref="CU42:CU56" si="141">CHAR(34)&amp;"rgn_"&amp;R42&amp;CHAR(34)</f>
        <v>"rgn_South America"</v>
      </c>
      <c r="CV42" s="9" t="str">
        <f t="shared" ref="CV42:CV56" si="142">CHAR(34)&amp;D42&amp;CHAR(34)</f>
        <v>"https://upload.wikimedia.org/wikipedia/commons/thumb/1/15/Bandera_de_la_Provincia_de_Buenos_Aires.svg/320px-Bandera_de_la_Provincia_de_Buenos_Aires.svg.png"</v>
      </c>
      <c r="CW42" s="9" t="str">
        <f t="shared" si="122"/>
        <v>"2Color",</v>
      </c>
      <c r="CX42" s="9" t="str">
        <f t="shared" si="122"/>
        <v/>
      </c>
      <c r="CY42" s="9" t="str">
        <f t="shared" si="122"/>
        <v/>
      </c>
      <c r="CZ42" s="9" t="str">
        <f t="shared" si="122"/>
        <v/>
      </c>
      <c r="DA42" s="9" t="str">
        <f t="shared" ref="DA42:DA56" si="143">IF(Q42&gt;1,CHAR(34)&amp;"words2"&amp;CHAR(34)&amp;",","")</f>
        <v>"words2",</v>
      </c>
      <c r="DB42" s="9" t="str">
        <f t="shared" ref="DB42:DB56" si="144">IF(Q42&gt;2,CHAR(34)&amp;"words3"&amp;CHAR(34)&amp;",","")</f>
        <v>"words3",</v>
      </c>
      <c r="DC42" s="9" t="str">
        <f t="shared" ref="DC42:DC47" si="145">IF(Q42=2,CHAR(34)&amp;"exact2"&amp;CHAR(34)&amp;",","")</f>
        <v/>
      </c>
      <c r="DD42" s="9" t="str">
        <f t="shared" ref="DD42:DD47" si="146">IF(LEN(CHAR(34)&amp;"lets"&amp;LEN(SUBSTITUTE(SUBSTITUTE(IFERROR(TRIM(SUBSTITUTE(SUBSTITUTE(SUBSTITUTE(IFERROR(TRIM(SUBSTITUTE(A42,MID(A42,FIND("(",A42),FIND(")",A42)-FIND("(",A42)+1),"")),A42)," ",""),"-",""),MID(SUBSTITUTE(SUBSTITUTE(IFERROR(TRIM(SUBSTITUTE(A42,MID(A42,FIND("(",A42),FIND(")",A42)-FIND("(",A42)+1),"")),A42)," ",""),"-",""),FIND("[",SUBSTITUTE(SUBSTITUTE(IFERROR(TRIM(SUBSTITUTE(A42,MID(A42,FIND("(",A42),FIND(")",A42)-FIND("(",A42)+1),"")),A42)," ",""),"-","")),FIND("]",SUBSTITUTE(SUBSTITUTE(IFERROR(TRIM(SUBSTITUTE(A42,MID(A42,FIND("(",A42),FIND(")",A42)-FIND("(",A42)+1),"")),A42)," ",""),"-",""))-FIND("[",SUBSTITUTE(SUBSTITUTE(IFERROR(TRIM(SUBSTITUTE(A42,MID(A42,FIND("(",A42),FIND(")",A42)-FIND("(",A42)+1),"")),A42)," ",""),"-",""))+1),"")),SUBSTITUTE(SUBSTITUTE(IFERROR(TRIM(SUBSTITUTE(A42,MID(A42,FIND("(",A42),FIND(")",A42)-FIND("(",A42)+1),"")),A42)," ",""),"-",""))," ",""),"-",""))&amp;CHAR(34)&amp;",")=9,CHAR(34)&amp;"lets"&amp;LEN(SUBSTITUTE(SUBSTITUTE(IFERROR(TRIM(SUBSTITUTE(SUBSTITUTE(SUBSTITUTE(IFERROR(TRIM(SUBSTITUTE(A42,MID(A42,FIND("(",A42),FIND(")",A42)-FIND("(",A42)+1),"")),A42)," ",""),"-",""),MID(SUBSTITUTE(SUBSTITUTE(IFERROR(TRIM(SUBSTITUTE(A42,MID(A42,FIND("(",A42),FIND(")",A42)-FIND("(",A42)+1),"")),A42)," ",""),"-",""),FIND("[",SUBSTITUTE(SUBSTITUTE(IFERROR(TRIM(SUBSTITUTE(A42,MID(A42,FIND("(",A42),FIND(")",A42)-FIND("(",A42)+1),"")),A42)," ",""),"-","")),FIND("]",SUBSTITUTE(SUBSTITUTE(IFERROR(TRIM(SUBSTITUTE(A42,MID(A42,FIND("(",A42),FIND(")",A42)-FIND("(",A42)+1),"")),A42)," ",""),"-",""))-FIND("[",SUBSTITUTE(SUBSTITUTE(IFERROR(TRIM(SUBSTITUTE(A42,MID(A42,FIND("(",A42),FIND(")",A42)-FIND("(",A42)+1),"")),A42)," ",""),"-",""))+1),"")),SUBSTITUTE(SUBSTITUTE(IFERROR(TRIM(SUBSTITUTE(A42,MID(A42,FIND("(",A42),FIND(")",A42)-FIND("(",A42)+1),"")),A42)," ",""),"-",""))," ",""),"-",""))&amp;CHAR(34)&amp;",",CHAR(34)&amp;"lets0"&amp;LEN(SUBSTITUTE(SUBSTITUTE(IFERROR(TRIM(SUBSTITUTE(SUBSTITUTE(SUBSTITUTE(IFERROR(TRIM(SUBSTITUTE(A42,MID(A42,FIND("(",A42),FIND(")",A42)-FIND("(",A42)+1),"")),A42)," ",""),"-",""),MID(SUBSTITUTE(SUBSTITUTE(IFERROR(TRIM(SUBSTITUTE(A42,MID(A42,FIND("(",A42),FIND(")",A42)-FIND("(",A42)+1),"")),A42)," ",""),"-",""),FIND("[",SUBSTITUTE(SUBSTITUTE(IFERROR(TRIM(SUBSTITUTE(A42,MID(A42,FIND("(",A42),FIND(")",A42)-FIND("(",A42)+1),"")),A42)," ",""),"-","")),FIND("]",SUBSTITUTE(SUBSTITUTE(IFERROR(TRIM(SUBSTITUTE(A42,MID(A42,FIND("(",A42),FIND(")",A42)-FIND("(",A42)+1),"")),A42)," ",""),"-",""))-FIND("[",SUBSTITUTE(SUBSTITUTE(IFERROR(TRIM(SUBSTITUTE(A42,MID(A42,FIND("(",A42),FIND(")",A42)-FIND("(",A42)+1),"")),A42)," ",""),"-",""))+1),"")),SUBSTITUTE(SUBSTITUTE(IFERROR(TRIM(SUBSTITUTE(A42,MID(A42,FIND("(",A42),FIND(")",A42)-FIND("(",A42)+1),"")),A42)," ",""),"-",""))," ",""),"-",""))&amp;CHAR(34)&amp;",")</f>
        <v>"lets19",</v>
      </c>
      <c r="DE42" s="9" t="str">
        <f t="shared" ref="DE42:DE47" si="147">IFERROR(CHAR(34)&amp;"start"&amp;LEFT(TRIM(SUBSTITUTE(SUBSTITUTE(TRIM(SUBSTITUTE(SUBSTITUTE(A42, MID(A42, FIND("[", A42), FIND("]", A42) - FIND("[", A42) + 1), ""), "  ", " ")), MID(TRIM(SUBSTITUTE(SUBSTITUTE(A42, MID(A42, FIND("[", A42), FIND("]", A42) - FIND("[", A42) + 1), ""), "  ", " ")), FIND("[", TRIM(SUBSTITUTE(SUBSTITUTE(A42, MID(A42, FIND("[", A42), FIND("]", A42) - FIND("[", A42) + 1), ""), "  ", " "))), FIND("]", TRIM(SUBSTITUTE(SUBSTITUTE(A42, MID(A42, FIND("[", A42), FIND("]", A42) - FIND("[", A42) + 1), ""), "  ", " "))) - FIND("[", TRIM(SUBSTITUTE(SUBSTITUTE(A42, MID(A42, FIND("[", A42), FIND("]", A42) - FIND("[", A42) + 1), ""), "  ", " "))) + 1), ""), "  ", " ")),1)&amp;CHAR(34)&amp;",",CHAR(34)&amp;"start"&amp;IFERROR(LEFT(SUBSTITUTE(A42,"["&amp;MID(A42,FIND("[",A42)+1,FIND("]",A42)-FIND("[",A42)-1)&amp;"] ",""),1),LEFT(A42,1))&amp;CHAR(34)&amp;",")</f>
        <v>"startB",</v>
      </c>
      <c r="DF42" s="9" t="str">
        <f t="shared" ref="DF42:DF56" si="148">IFERROR(IF(SEARCH("tan",A42)&gt;0,CHAR(34)&amp;"withtn"&amp;CHAR(34)&amp;",",""),"")</f>
        <v/>
      </c>
      <c r="DG42" s="9" t="str">
        <f t="shared" ref="DG42:DG56" si="149">IFERROR(IF(SEARCH("q",A42)&gt;0,CHAR(34)&amp;"with_q"&amp;CHAR(34)&amp;",",""),"")</f>
        <v/>
      </c>
      <c r="DH42" s="9" t="str">
        <f t="shared" ref="DH42:DH56" si="150">IFERROR(IF(SEARCH("v",A42)&gt;0,CHAR(34)&amp;"with_v"&amp;CHAR(34)&amp;",",""),"")</f>
        <v>"with_v",</v>
      </c>
      <c r="DI42" s="9" t="str">
        <f t="shared" ref="DI42:DI56" si="151">IFERROR(IF(SEARCH("w",A42)&gt;0,CHAR(34)&amp;"with_w"&amp;CHAR(34)&amp;",",""),"")</f>
        <v/>
      </c>
      <c r="DJ42" s="9" t="str">
        <f t="shared" ref="DJ42:DJ56" si="152">IFERROR(IF(SEARCH("y",A42)&gt;0,CHAR(34)&amp;"with_y"&amp;CHAR(34)&amp;",",""),"")</f>
        <v/>
      </c>
      <c r="DK42" s="9" t="str">
        <f t="shared" ref="DK42:DK56" si="153">IFERROR(IF(SEARCH("z",A42)&gt;0,CHAR(34)&amp;"with_z"&amp;CHAR(34)&amp;",",""),"")</f>
        <v/>
      </c>
      <c r="DL42" s="9" t="str">
        <f t="shared" ref="DL42:DL56" si="154">IF(CG42=2, CHAR(34) &amp; _xlfn.TEXTJOIN("", TRUE, _xlfn._xlws.SORT(HP42:HX42)) &amp; CHAR(34) &amp; ",", "")</f>
        <v>"BLUWHI",</v>
      </c>
      <c r="DM42" s="9" t="str" cm="1">
        <f t="array" ref="DM42">IF(CG42=3,CHAR(34) &amp; _xlfn.TEXTJOIN("", TRUE, RIGHT(HP42:HX42, 2)) &amp; CHAR(34) &amp; ",", "")</f>
        <v/>
      </c>
      <c r="DN42" s="9" t="str">
        <f t="shared" ref="DN42:DN56" si="155">IF(AND(ISNUMBER(SEARCH("18", O42)), ISERROR(SEARCH("1918", O42)), ISERROR(SEARCH("2018", O42))), CHAR(34) &amp; "year18" &amp; CHAR(34) &amp; ",", "")</f>
        <v/>
      </c>
      <c r="DO42" s="9" t="str">
        <f t="shared" ref="DO42:DO56" si="156">IF(AND(ISNUMBER(SEARCH("19", O42)), ISERROR(SEARCH("1819", O42)),  ISERROR(SEARCH("1219", O42)),ISERROR(SEARCH("1119", O42)),ISERROR(SEARCH("1190", O42)),ISERROR(SEARCH("2019", O42))), CHAR(34) &amp; "year19" &amp; CHAR(34) &amp; ",", "")</f>
        <v>"year19",</v>
      </c>
      <c r="DP42" s="28" t="str">
        <f t="shared" ref="DP42:DP56" si="157">IF(AND(ISNUMBER(SEARCH("20", O42)), ISERROR(SEARCH("1920", O42))), CHAR(34)&amp;"year00"&amp;CHAR(34)&amp;",", "")</f>
        <v/>
      </c>
      <c r="DQ42" s="28" t="str">
        <f t="shared" ref="DQ42:DQ56" si="158">IF(CC42="y",CHAR(34)&amp;"soviet"&amp;CHAR(34)&amp;",","")</f>
        <v/>
      </c>
      <c r="DR42" s="28" t="str">
        <f t="shared" ref="DR42:DR56" si="159">IF(BY42="y",CHAR(34)&amp;"dgband"&amp;CHAR(34)&amp;",","")</f>
        <v/>
      </c>
      <c r="DS42" s="28" t="str">
        <f t="shared" ref="DS42:DS56" si="160">IF(W42="y",IF(AND(V42="n",BY42&lt;&gt;"y"),CHAR(34)&amp;"allver"&amp;CHAR(34)&amp;",",""),"")</f>
        <v/>
      </c>
      <c r="DT42" s="28" t="str">
        <f t="shared" ref="DT42:DT56" si="161">IF(V42="y",IF(AND(W42="n",BY42&lt;&gt;"y"),CHAR(34)&amp;"allhor"&amp;CHAR(34)&amp;",",""),"")</f>
        <v>"allhor",</v>
      </c>
      <c r="DU42" s="28" t="str">
        <f t="shared" ref="DU42:DU56" si="162">IF(BY42="y",IF(AND(W42="n",V42="n"),CHAR(34)&amp;"alldia"&amp;CHAR(34)&amp;",",""),"")</f>
        <v/>
      </c>
      <c r="DV42" s="9" t="str">
        <f t="shared" ref="DV42:DV47" si="163">IF(IA42&lt;&gt;"",(IF(IA42="y",CHAR(34)&amp;"largec"&amp;CHAR(34)&amp;",",CHAR(34)&amp;"smallc"&amp;CHAR(34)&amp;",")),"")</f>
        <v/>
      </c>
      <c r="DW42" s="9" t="str">
        <f t="shared" si="123"/>
        <v/>
      </c>
      <c r="DX42" s="9" t="str">
        <f t="shared" si="123"/>
        <v/>
      </c>
      <c r="DY42" s="9" t="str">
        <f t="shared" si="123"/>
        <v>"3Bands",</v>
      </c>
      <c r="DZ42" s="9" t="str">
        <f t="shared" si="123"/>
        <v/>
      </c>
      <c r="EA42" s="9" t="str">
        <f t="shared" si="124"/>
        <v/>
      </c>
      <c r="EB42" s="9" t="str">
        <f t="shared" si="124"/>
        <v/>
      </c>
      <c r="EC42" s="9" t="str">
        <f t="shared" si="124"/>
        <v>"Horizo",</v>
      </c>
      <c r="ED42" s="9" t="str">
        <f t="shared" si="124"/>
        <v/>
      </c>
      <c r="EE42" s="9" t="str">
        <f t="shared" si="124"/>
        <v>"Circle",</v>
      </c>
      <c r="EF42" s="9" t="str">
        <f t="shared" ref="EF42:EF56" si="164">IF(AND(Y42&lt;&gt;"n",Y42&lt;&gt;""),CHAR(34)&amp;Y$1&amp;CHAR(34)&amp;",","")</f>
        <v>"Animal",</v>
      </c>
      <c r="EG42" s="9" t="str">
        <f t="shared" si="125"/>
        <v/>
      </c>
      <c r="EH42" s="9" t="str">
        <f t="shared" si="125"/>
        <v>"Plants",</v>
      </c>
      <c r="EI42" s="9" t="str">
        <f t="shared" si="125"/>
        <v/>
      </c>
      <c r="EJ42" s="9" t="str">
        <f t="shared" si="125"/>
        <v/>
      </c>
      <c r="EK42" s="9" t="str">
        <f t="shared" si="125"/>
        <v>"HasSun",</v>
      </c>
      <c r="EL42" s="9" t="str">
        <f t="shared" si="125"/>
        <v/>
      </c>
      <c r="EM42" s="9" t="str">
        <f t="shared" si="125"/>
        <v/>
      </c>
      <c r="EN42" s="9" t="str">
        <f t="shared" si="125"/>
        <v/>
      </c>
      <c r="EO42" s="9" t="str">
        <f t="shared" si="125"/>
        <v>"Center",</v>
      </c>
      <c r="EP42" s="9" t="str">
        <f t="shared" si="125"/>
        <v/>
      </c>
      <c r="EQ42" s="9" t="str">
        <f t="shared" si="125"/>
        <v/>
      </c>
      <c r="ER42" s="9" t="str">
        <f t="shared" si="125"/>
        <v/>
      </c>
      <c r="ES42" s="9" t="str">
        <f t="shared" si="125"/>
        <v/>
      </c>
      <c r="ET42" s="9" t="str">
        <f t="shared" si="125"/>
        <v/>
      </c>
      <c r="EU42" s="9" t="str">
        <f t="shared" si="125"/>
        <v/>
      </c>
      <c r="EV42" s="9" t="str">
        <f t="shared" si="125"/>
        <v/>
      </c>
      <c r="EW42" s="9" t="str">
        <f t="shared" si="121"/>
        <v/>
      </c>
      <c r="EX42" s="9" t="str">
        <f t="shared" si="121"/>
        <v/>
      </c>
      <c r="EY42" s="9" t="str">
        <f t="shared" si="121"/>
        <v/>
      </c>
      <c r="EZ42" s="9" t="str">
        <f t="shared" si="121"/>
        <v/>
      </c>
      <c r="FA42" s="9" t="str">
        <f t="shared" ref="FA42:FA56" si="165">IF(AT42&gt;0,CHAR(34)&amp;"sta"&amp;AZ42&amp;CHAR(34)&amp;",","")</f>
        <v/>
      </c>
      <c r="FB42" s="9" t="str">
        <f t="shared" ref="FB42:FB56" si="166">IF(AND(AT42&gt;0,BA42&lt;&gt;""),CHAR(34)&amp;"sta"&amp;BA42&amp;CHAR(34)&amp;",","")</f>
        <v/>
      </c>
      <c r="FC42" s="9" t="str">
        <f t="shared" ref="FC42:FC47" si="167">IF(AND(AT42&gt;0,BB42&lt;&gt;""),CHAR(34)&amp;"sta"&amp;BB42&amp;CHAR(34)&amp;",","")</f>
        <v/>
      </c>
      <c r="FD42" s="9" t="str">
        <f t="shared" ref="FD42:FD56" si="168">IF(BV42="n",CHAR(34)&amp;"tcWHYE"&amp;CHAR(34)&amp;",",IF(BV42="y",CHAR(34)&amp;FD$1&amp;CHAR(34)&amp;",",""))</f>
        <v/>
      </c>
      <c r="FE42" s="9" t="str">
        <f t="shared" ref="FE42:FE56" si="169">IF(COUNTIF(BL42:BT42,"BLU")=0,CHAR(34)&amp;"NO_BLU"&amp;CHAR(34)&amp;",", "")</f>
        <v/>
      </c>
      <c r="FF42" s="9" t="str">
        <f t="shared" ref="FF42:FF56" si="170">IF(COUNTIF(BL42:BT42,"WHI")=0,CHAR(34)&amp;"NO_WHI"&amp;CHAR(34)&amp;",", "")</f>
        <v/>
      </c>
      <c r="FG42" s="9" t="str">
        <f t="shared" ref="FG42:FG56" si="171">IF(COUNTIF(BL42:BT42,"RED")=0,CHAR(34)&amp;"NO_RED"&amp;CHAR(34)&amp;",", "")</f>
        <v>"NO_RED",</v>
      </c>
      <c r="FH42" s="9" t="str">
        <f t="shared" ref="FH42:FH56" si="172">IF(COUNTIF(BL42:BS42,"GRE")=0,CHAR(34)&amp;"NO_GRE"&amp;CHAR(34)&amp;",", "")</f>
        <v>"NO_GRE",</v>
      </c>
      <c r="FI42" s="9" t="str">
        <f t="shared" ref="FI42:FI56" si="173">IF(COUNTIF(BL42:BT42,"YEL")=0,CHAR(34)&amp;"NO_YEL"&amp;CHAR(34)&amp;",", "")</f>
        <v>"NO_YEL",</v>
      </c>
      <c r="FJ42" s="9" t="str">
        <f t="shared" ref="FJ42:FJ56" si="174">IF(COUNTIF(BL42:BT42,"BLA")=0,CHAR(34)&amp;"NO_BLA"&amp;CHAR(34)&amp;",", "")</f>
        <v>"NO_BLA",</v>
      </c>
      <c r="FK42" s="9" t="str">
        <f t="shared" ref="FK42:FK56" si="175">IF(AND(FH42&lt;&gt;"",FF42&lt;&gt;""),CHAR(34)&amp;"WHGRNO"&amp;CHAR(34)&amp;",","")</f>
        <v/>
      </c>
      <c r="FL42" s="9" t="str">
        <f t="shared" ref="FL42:FL56" si="176">IF(AND(FI42&lt;&gt;"",FF42&lt;&gt;""),CHAR(34)&amp;"WHYENO"&amp;CHAR(34)&amp;",","")</f>
        <v/>
      </c>
      <c r="FM42" s="9" t="str">
        <f t="shared" ref="FM42:FM56" si="177">IF(AND(FJ42&lt;&gt;"",FF42&lt;&gt;""),CHAR(34)&amp;"BAWHNO"&amp;CHAR(34)&amp;",","")</f>
        <v/>
      </c>
      <c r="FN42" s="9" t="str">
        <f t="shared" ref="FN42:FN56" si="178">IF(AND(FE42&lt;&gt;"",FF42&lt;&gt;""),CHAR(34)&amp;"BLWHNO"&amp;CHAR(34)&amp;",","")</f>
        <v/>
      </c>
      <c r="FO42" s="9" t="str">
        <f t="shared" ref="FO42:FO56" si="179">IF(AND(FE42&lt;&gt;"",FG42&lt;&gt;""),CHAR(34)&amp;"BLRENO"&amp;CHAR(34)&amp;",","")</f>
        <v/>
      </c>
      <c r="FP42" s="9" t="str">
        <f t="shared" ref="FP42:FP56" si="180">IF(AND(FF42&lt;&gt;"",FF42&lt;&gt;""),CHAR(34)&amp;"WHRENO"&amp;CHAR(34)&amp;",","")</f>
        <v/>
      </c>
      <c r="FQ42" s="9" t="str">
        <f t="shared" ref="FQ42:FQ56" si="181">IF(LEN(BF42)=3,CHAR(34)&amp;"001"&amp;BF42&amp;CHAR(34)&amp;",","")</f>
        <v/>
      </c>
      <c r="FR42" s="9" t="str">
        <f t="shared" ref="FR42:FR56" si="182">IF(LEN(BG42)=3,CHAR(34)&amp;"002"&amp;BG42&amp;CHAR(34)&amp;",","")</f>
        <v/>
      </c>
      <c r="FS42" s="9" t="str">
        <f t="shared" ref="FS42:FS56" si="183">IF(LEN(BH42)=3,CHAR(34)&amp;"003"&amp;BH42&amp;CHAR(34)&amp;",","")</f>
        <v/>
      </c>
      <c r="FT42" s="9" t="str">
        <f t="shared" ref="FT42:FT56" si="184">CHAR(34)&amp;"myr"&amp;BD42&amp;CHAR(34)&amp;","</f>
        <v>"myrBLU",</v>
      </c>
      <c r="FU42" s="9" t="str">
        <f t="shared" ref="FU42:FU56" si="185">IF(AY42="y",CHAR(34)&amp;"island"&amp;CHAR(34)&amp;",","")</f>
        <v>"island",</v>
      </c>
      <c r="FV42" s="9" t="str">
        <f t="shared" ref="FV42:FV56" si="186">IF(BZ42="y",CHAR(34)&amp;"landlo"&amp;CHAR(34)&amp;",","")</f>
        <v/>
      </c>
      <c r="FW42" s="9" t="str">
        <f t="shared" ref="FW42:FW56" si="187">IF(CA42="y",CHAR(34)&amp;"eunion"&amp;CHAR(34)&amp;",","")</f>
        <v/>
      </c>
      <c r="FX42" s="9" t="str">
        <f t="shared" ref="FX42:FX47" si="188">SUBSTITUTE(IFERROR(SEARCH("[",A42),IFERROR(IF(AND(CA42&lt;&gt;"y",SEARCH("Europe",R42)&gt;0),CHAR(34)&amp;"noeuni"&amp;CHAR(34)&amp;",",""),"")),"1","")</f>
        <v/>
      </c>
      <c r="FY42" s="9" t="str">
        <f t="shared" ref="FY42:FY56" si="189">IFERROR(IF(SEARCH("Arabic",CB42)&gt;0,CHAR(34)&amp;"arabic"&amp;CHAR(34)&amp;",",""),"")</f>
        <v/>
      </c>
      <c r="FZ42" s="9" t="str">
        <f t="shared" ref="FZ42:FZ56" si="190">IFERROR(IF(SEARCH("English",CB42)&gt;0,CHAR(34)&amp;"englis"&amp;CHAR(34)&amp;",",""),"")</f>
        <v>"englis",</v>
      </c>
      <c r="GA42" s="9" t="str">
        <f t="shared" ref="GA42:GA56" si="191">IFERROR(IF(SEARCH("French",CB42)&gt;0,CHAR(34)&amp;"french"&amp;CHAR(34)&amp;",",""),"")</f>
        <v/>
      </c>
      <c r="GB42" s="9" t="str">
        <f t="shared" ref="GB42:GB56" si="192">IFERROR(IF(SEARCH("Spanish",CB42)&gt;0,CHAR(34)&amp;"spanis"&amp;CHAR(34)&amp;",",""),"")</f>
        <v/>
      </c>
      <c r="GC42" s="9" t="str">
        <f t="shared" ref="GC42:GC47" si="193">IFERROR(IF(SEARCH("Portuguese",CB42)&gt;0,CHAR(34)&amp;"portug"&amp;CHAR(34)&amp;",",""),"")</f>
        <v/>
      </c>
      <c r="GD42" s="9" t="str">
        <f t="shared" ref="GD42:GD47" si="194">IFERROR(IF(SEARCH("German",CB42)&gt;0,CHAR(34)&amp;"german"&amp;CHAR(34)&amp;",",""),"")</f>
        <v/>
      </c>
      <c r="GE42" s="9" t="str">
        <f t="shared" ref="GE42:GE56" si="195">IFERROR(IF(SEARCH("Dutch",CB42)&gt;0,CHAR(34)&amp;"dutchs"&amp;CHAR(34)&amp;",",""),"")</f>
        <v/>
      </c>
      <c r="GF42" s="9" t="str">
        <f>IFERROR(IF(SEARCH("Histor",AU42)&gt;0,CHAR(34)&amp;"histor"&amp;CHAR(34)&amp;",",""),"")</f>
        <v/>
      </c>
      <c r="GG42" s="9" t="str">
        <f t="shared" ref="GG42:GG56" si="196">IF(BU42="y",CHAR(34)&amp;"unjack"&amp;CHAR(34)&amp;",","")</f>
        <v/>
      </c>
      <c r="GH42" s="9" t="str">
        <f t="shared" ref="GH42:GH56" si="197">IF(CD42=1,CHAR(34)&amp;"southc"&amp;CHAR(34)&amp;",","")</f>
        <v/>
      </c>
      <c r="GI42" s="9" t="str">
        <f t="shared" ref="GI42:GI56" si="198">IF(CE42=1,CHAR(34)&amp;"hasmap"&amp;CHAR(34)&amp;",","")</f>
        <v/>
      </c>
      <c r="GJ42" s="9" t="str">
        <f t="shared" ref="GJ42:GJ56" si="199">IF(CP42="y",CHAR(34)&amp;CP$1&amp;CHAR(34)&amp;",","")</f>
        <v>"NoStar",</v>
      </c>
      <c r="GK42" s="9" t="str">
        <f t="shared" ref="GK42:GK56" si="200">IF(GJ42="",CHAR(34)&amp;"HasSta"&amp;CHAR(34)&amp;",","")</f>
        <v/>
      </c>
      <c r="GL42" s="9" t="str">
        <f t="shared" si="126"/>
        <v/>
      </c>
      <c r="GM42" s="9" t="str">
        <f t="shared" si="126"/>
        <v/>
      </c>
      <c r="GN42" s="9" t="str">
        <f t="shared" si="126"/>
        <v/>
      </c>
      <c r="GP42" s="9" t="str">
        <f t="shared" ref="GP42:GP56" si="201">CHAR(34)&amp;AU42&amp;CHAR(34)</f>
        <v>"Province"</v>
      </c>
      <c r="GS42" s="9" t="str">
        <f t="shared" ref="GS42:GS56" si="202">SUBSTITUTE("["&amp;_xlfn.CONCAT(CW42:GN42)&amp;"]",",]","]")</f>
        <v>["2Color","words2","words3","lets19","startB","with_v","BLUWHI","year19","allhor","3Bands","Horizo","Circle","Animal","Plants","HasSun","Center","NO_RED","NO_GRE","NO_YEL","NO_BLA","myrBLU","island","englis","NoStar"]</v>
      </c>
      <c r="GT42" s="9" t="str">
        <f t="shared" si="127"/>
        <v>"cl_BLU",</v>
      </c>
      <c r="GU42" s="9" t="str">
        <f t="shared" si="127"/>
        <v>"cl_WHI",</v>
      </c>
      <c r="GV42" s="9" t="str">
        <f t="shared" si="127"/>
        <v/>
      </c>
      <c r="GW42" s="9" t="str">
        <f t="shared" si="127"/>
        <v/>
      </c>
      <c r="GX42" s="9" t="str">
        <f t="shared" si="127"/>
        <v/>
      </c>
      <c r="GY42" s="9" t="str">
        <f t="shared" si="127"/>
        <v/>
      </c>
      <c r="GZ42" s="9" t="str">
        <f t="shared" si="127"/>
        <v/>
      </c>
      <c r="HA42" s="9" t="str">
        <f t="shared" si="127"/>
        <v/>
      </c>
      <c r="HB42" s="9" t="str">
        <f t="shared" si="127"/>
        <v/>
      </c>
      <c r="HC42" s="9" t="str">
        <f t="shared" ref="HC42:HC56" si="203">SUBSTITUTE("["&amp;_xlfn.CONCAT(GT42:HB42)&amp;"]",",]","]")</f>
        <v>["cl_BLU","cl_WHI"]</v>
      </c>
      <c r="HE42" s="33"/>
      <c r="HF42" s="34" t="str">
        <f t="shared" ref="HF42:HF56" si="204">"{couname:"&amp;CT42&amp;(IF(HK42&lt;&gt;"",",subtype:"&amp;CHAR(34)&amp;HK42&amp;CHAR(34),""))&amp;",year:"&amp;HJ42&amp;",region:"&amp;CU42&amp;",Colors:"&amp;HC42&amp;",Items:"&amp;GS42&amp;",Flag:"&amp;CV42&amp;",HDFlag:"&amp;CHAR(34)&amp;E42&amp;CHAR(34)&amp;",type:"&amp;GP42&amp;", describe: "&amp;HH42&amp;", isnew:"&amp;CHAR(34)&amp;F42&amp;CHAR(34)&amp;", links: "&amp;HL42&amp;"},"</f>
        <v>{couname:"[ARG] Buenos Aires Province",year:"1997",region:"rgn_South America",Colors:["cl_BLU","cl_WHI"],Items:["2Color","words2","words3","lets19","startB","with_v","BLUWHI","year19","allhor","3Bands","Horizo","Circle","Animal","Plants","HasSun","Center","NO_RED","NO_GRE","NO_YEL","NO_BLA","myrBLU","island","englis","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links: "https://en.wikipedia.org/wiki/Flag_of_Buenos_Aires_Province"},</v>
      </c>
      <c r="HG42" s="35" t="str">
        <f t="shared" ref="HG42:HG56" si="205">"{couname:"&amp;CT42&amp;(IF(HK42&lt;&gt;"",",subtype:"&amp;CHAR(34)&amp;HK42&amp;CHAR(34),""))&amp;",year:"&amp;HJ42&amp;",region:"&amp;CU42&amp;",Colors:"&amp;HC42&amp;",Items:"&amp;GS42&amp;",Flag:"&amp;CV42&amp;",HDFlag:"&amp;CHAR(34)&amp;E42&amp;CHAR(34)&amp;",type:"&amp;GP42&amp;", describe: "&amp;HI42&amp;", links: "&amp;HL42&amp;"},"</f>
        <v>{couname:"[ARG] Buenos Aires Province",year:"1997",region:"rgn_South America",Colors:["cl_BLU","cl_WHI"],Items:["2Color","words2","words3","lets19","startB","with_v","BLUWHI","year19","allhor","3Bands","Horizo","Circle","Animal","Plants","HasSun","Center","NO_RED","NO_GRE","NO_YEL","NO_BLA","myrBLU","island","englis","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links: "https://en.wikipedia.org/wiki/Flag_of_Buenos_Aires_Province"},</v>
      </c>
      <c r="HH42" s="9" t="str">
        <f t="shared" ref="HH42:HH56" si="206">IF(P42&lt;&gt;"",CHAR(34)&amp;"\n"&amp;P42&amp;CHAR(34),CHAR(34)&amp;CHAR(34))</f>
        <v>"\nThe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v>
      </c>
      <c r="HI42" s="9" t="str">
        <f t="shared" ref="HI42:HI56" si="207">IF(J42=0,CHAR(34)&amp;CHAR(34),HH42)</f>
        <v>"\nThe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v>
      </c>
      <c r="HJ42" s="9" t="str">
        <f t="shared" ref="HJ42:HJ56" si="208">CHAR(34)&amp;O42&amp;CHAR(34)</f>
        <v>"1997"</v>
      </c>
      <c r="HL42" s="9" t="str">
        <f t="shared" ref="HL42:HL56" si="209">CHAR(34)&amp;I42&amp;CHAR(34)</f>
        <v>"https://en.wikipedia.org/wiki/Flag_of_Buenos_Aires_Province"</v>
      </c>
      <c r="HM42" s="34" t="str">
        <f t="shared" ref="HM42:HM56" si="210">"{"&amp;CHAR(34)&amp;"couname"&amp;CHAR(34)&amp;":"&amp;CT42&amp;(IF(H42&lt;&gt;"",","&amp;CHAR(34)&amp;"subtype"&amp;CHAR(34)&amp;":"&amp;CHAR(34)&amp;H42&amp;CHAR(34),""))&amp;","&amp;CHAR(34)&amp;"year"&amp;CHAR(34)&amp;":"&amp;HJ42&amp;","&amp;CHAR(34)&amp;"region"&amp;CHAR(34)&amp;":"&amp;CU42&amp;","&amp;CHAR(34)&amp;"Colors"&amp;CHAR(34)&amp;":"&amp;HC42&amp;","&amp;CHAR(34)&amp;"Items"&amp;CHAR(34)&amp;":"&amp;GS42&amp;","&amp;CHAR(34)&amp;"Flag"&amp;CHAR(34)&amp;":"&amp;CV42&amp;","&amp;CHAR(34)&amp;"HDFlag"&amp;CHAR(34)&amp;":"&amp;CHAR(34)&amp;E42&amp;CHAR(34)&amp;","&amp;CHAR(34)&amp;"type"&amp;CHAR(34)&amp;":"&amp;GP42&amp;", "&amp;CHAR(34)&amp;"describe"&amp;CHAR(34)&amp;": "&amp;HH42&amp;", "&amp;CHAR(34)&amp;"isnew"&amp;CHAR(34)&amp;": "&amp;CHAR(34)&amp;F42&amp;CHAR(34)&amp;", "&amp;CHAR(34)&amp;"links"&amp;CHAR(34)&amp;": "&amp;HL42&amp;"},"</f>
        <v>{"couname":"[ARG] Buenos Aires Province","year":"1997","region":"rgn_South America","Colors":["cl_BLU","cl_WHI"],"Items":["2Color","words2","words3","lets19","startB","with_v","BLUWHI","year19","allhor","3Bands","Horizo","Circle","Animal","Plants","HasSun","Center","NO_RED","NO_GRE","NO_YEL","NO_BLA","myrBLU","island","englis","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 "links": "https://en.wikipedia.org/wiki/Flag_of_Buenos_Aires_Province"},</v>
      </c>
      <c r="HN42" s="36" t="str">
        <f t="shared" ref="HN42:HN56" si="211">"{"&amp;CHAR(34)&amp;"couname"&amp;CHAR(34)&amp;":"&amp;CT42&amp;(IF(H42&lt;&gt;"",","&amp;CHAR(34)&amp;"subtype"&amp;CHAR(34)&amp;":"&amp;CHAR(34)&amp;H42&amp;CHAR(34),""))&amp;","&amp;CHAR(34)&amp;"year"&amp;CHAR(34)&amp;":"&amp;HJ42&amp;","&amp;CHAR(34)&amp;"region"&amp;CHAR(34)&amp;":"&amp;CU42&amp;","&amp;CHAR(34)&amp;"Colors"&amp;CHAR(34)&amp;":"&amp;HC42&amp;","&amp;CHAR(34)&amp;"Items"&amp;CHAR(34)&amp;":"&amp;GS42&amp;","&amp;CHAR(34)&amp;"Flag"&amp;CHAR(34)&amp;":"&amp;CV42&amp;","&amp;CHAR(34)&amp;"HDFlag"&amp;CHAR(34)&amp;":"&amp;CHAR(34)&amp;E42&amp;CHAR(34)&amp;","&amp;CHAR(34)&amp;"type"&amp;CHAR(34)&amp;":"&amp;GP42&amp;", "&amp;CHAR(34)&amp;"describe"&amp;CHAR(34)&amp;": "&amp;HI42&amp;", "&amp;CHAR(34)&amp;"isnew"&amp;CHAR(34)&amp;": "&amp;CHAR(34)&amp;F42&amp;CHAR(34)&amp;", "&amp;CHAR(34)&amp;"links"&amp;CHAR(34)&amp;": "&amp;HL42&amp;"},"</f>
        <v>{"couname":"[ARG] Buenos Aires Province","year":"1997","region":"rgn_South America","Colors":["cl_BLU","cl_WHI"],"Items":["2Color","words2","words3","lets19","startB","with_v","BLUWHI","year19","allhor","3Bands","Horizo","Circle","Animal","Plants","HasSun","Center","NO_RED","NO_GRE","NO_YEL","NO_BLA","myrBLU","island","englis","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 "links": "https://en.wikipedia.org/wiki/Flag_of_Buenos_Aires_Province"},</v>
      </c>
      <c r="HO42" s="37"/>
      <c r="HP42" s="9" t="str" cm="1">
        <f t="array" ref="HP42">IF(_xlfn.TEXTJOIN(", ", TRUE, IF(ISNUMBER(SEARCH("BLA", BL42:BT42)), COLUMN(BL42:BT42) - COLUMN(BL42) + 1, ""))&lt;&gt;"","BLA","")</f>
        <v/>
      </c>
      <c r="HQ42" s="9" t="str" cm="1">
        <f t="array" ref="HQ42">IF(_xlfn.TEXTJOIN(", ", TRUE, IF(ISNUMBER(SEARCH("BLU", BL42:BT42)), COLUMN(BL42:BT42) - COLUMN(BL42) + 1, ""))&lt;&gt;"","BLU","")</f>
        <v>BLU</v>
      </c>
      <c r="HR42" s="9" t="str" cm="1">
        <f t="array" ref="HR42">IF(_xlfn.TEXTJOIN(", ", TRUE, IF(ISNUMBER(SEARCH("GRE", BL42:BT42)), COLUMN(BL42:BT42) - COLUMN(BL42) + 1, ""))&lt;&gt;"","GRE","")</f>
        <v/>
      </c>
      <c r="HS42" s="9" t="str" cm="1">
        <f t="array" ref="HS42">IF(_xlfn.TEXTJOIN(", ", TRUE, IF(ISNUMBER(SEARCH("RED", BL42:BT42)), COLUMN(BL42:BT42) - COLUMN(BL42) + 1, ""))&lt;&gt;"","RED","")</f>
        <v/>
      </c>
      <c r="HT42" s="9" t="str" cm="1">
        <f t="array" ref="HT42">IF(_xlfn.TEXTJOIN(", ", TRUE, IF(ISNUMBER(SEARCH("YEL", BL42:BT42)), COLUMN(BL42:BT42) - COLUMN(BL42) + 1, ""))&lt;&gt;"","YEL","")</f>
        <v/>
      </c>
      <c r="HU42" s="9" t="str" cm="1">
        <f t="array" ref="HU42">IF(_xlfn.TEXTJOIN(", ", TRUE, IF(ISNUMBER(SEARCH("ORA", BL42:BT42)), COLUMN(BL42:BT42) - COLUMN(BL42) + 1, ""))&lt;&gt;"","ORA","")</f>
        <v/>
      </c>
      <c r="HV42" s="9" t="str" cm="1">
        <f t="array" ref="HV42">IF(_xlfn.TEXTJOIN(", ", TRUE, IF(ISNUMBER(SEARCH("BRO", BL42:BT42)), COLUMN(BL42:BT42) - COLUMN(BL42) + 1, ""))&lt;&gt;"","BRO","")</f>
        <v/>
      </c>
      <c r="HW42" s="9" t="str" cm="1">
        <f t="array" ref="HW42">IF(_xlfn.TEXTJOIN(", ", TRUE, IF(ISNUMBER(SEARCH("PUR", BL42:BT42)), COLUMN(BL42:BT42) - COLUMN(BL42) + 1, ""))&lt;&gt;"","PUR","")</f>
        <v/>
      </c>
      <c r="HX42" s="9" t="str" cm="1">
        <f t="array" ref="HX42">IF(_xlfn.TEXTJOIN(", ", TRUE, IF(ISNUMBER(SEARCH("WHI", BL42:BT42)), COLUMN(BL42:BT42) - COLUMN(BL42) + 1, ""))&lt;&gt;"","WHI","")</f>
        <v>WHI</v>
      </c>
      <c r="HY42" s="38"/>
      <c r="HZ42" s="38"/>
      <c r="IA42" s="28"/>
      <c r="IB42" s="28"/>
      <c r="IC42" s="39"/>
      <c r="ID42" s="39"/>
      <c r="IE42" s="39"/>
      <c r="IF42" s="39"/>
      <c r="IG42" s="39"/>
      <c r="IH42" s="39"/>
      <c r="II42" s="39"/>
      <c r="IJ42" s="39"/>
      <c r="IK42" s="39"/>
      <c r="IL42" s="9">
        <f t="shared" ref="IL42:IL47" si="212">SUM(IC42:IK42)</f>
        <v>0</v>
      </c>
      <c r="IM42" s="6">
        <f t="shared" ref="IM42:IM56" si="213">COUNTIF(IC42:IK42,"&gt;0")-CG42</f>
        <v>-2</v>
      </c>
      <c r="IN42" s="40" t="str">
        <f t="shared" ref="IN42:IN56" si="214">"http://mkweb.bcgsc.ca/color-summarizer/?url="&amp;D42&amp;"&amp;precision=low&amp;num_clusters="&amp;CG42&amp;"&amp;text=1"</f>
        <v>http://mkweb.bcgsc.ca/color-summarizer/?url=https://upload.wikimedia.org/wikipedia/commons/thumb/1/15/Bandera_de_la_Provincia_de_Buenos_Aires.svg/320px-Bandera_de_la_Provincia_de_Buenos_Aires.svg.png&amp;precision=low&amp;num_clusters=2&amp;text=1</v>
      </c>
      <c r="IO42" s="9" t="str">
        <f t="shared" ref="IO42:IO56" si="215">IF(HP42&lt;&gt;"",CHAR(34)&amp;"black"&amp;CHAR(34),"")</f>
        <v/>
      </c>
      <c r="IP42" s="9" t="str">
        <f t="shared" ref="IP42:IP56" si="216">IF(HQ42&lt;&gt;"",CHAR(34)&amp;"blue"&amp;CHAR(34),"")</f>
        <v>"blue"</v>
      </c>
      <c r="IQ42" s="9" t="str">
        <f t="shared" ref="IQ42:IQ56" si="217">IF(HR42&lt;&gt;"",CHAR(34)&amp;"green"&amp;CHAR(34),"")</f>
        <v/>
      </c>
      <c r="IR42" s="9" t="str">
        <f t="shared" ref="IR42:IR56" si="218">IF(HS42&lt;&gt;"",CHAR(34)&amp;"red"&amp;CHAR(34),"")</f>
        <v/>
      </c>
      <c r="IS42" s="9" t="str">
        <f t="shared" ref="IS42:IS56" si="219">IF(HT42&lt;&gt;"",CHAR(34)&amp;"yellow"&amp;CHAR(34),"")</f>
        <v/>
      </c>
      <c r="IT42" s="9" t="str">
        <f t="shared" ref="IT42:IT56" si="220">IF(HU42&lt;&gt;"",CHAR(34)&amp;"orange"&amp;CHAR(34),"")</f>
        <v/>
      </c>
      <c r="IU42" s="9" t="str">
        <f t="shared" ref="IU42:IU56" si="221">IF(HV42&lt;&gt;"",CHAR(34)&amp;"brown"&amp;CHAR(34),"")</f>
        <v/>
      </c>
      <c r="IV42" s="9" t="str">
        <f t="shared" ref="IV42:IV56" si="222">IF(HW42&lt;&gt;"",CHAR(34)&amp;"purple"&amp;CHAR(34),"")</f>
        <v/>
      </c>
      <c r="IW42" s="9" t="str">
        <f t="shared" ref="IW42:IW56" si="223">IF(HX42&lt;&gt;"",CHAR(34)&amp;"white"&amp;CHAR(34),"")</f>
        <v>"white"</v>
      </c>
      <c r="IX42" s="9" t="str">
        <f t="shared" ref="IX42:IX56" si="224">"{"&amp;CHAR(34)&amp;"url"&amp;CHAR(34)&amp;":"&amp;CHAR(34)&amp;IN42&amp;CHAR(34)&amp;","&amp;CHAR(34)&amp;"name"&amp;CHAR(34)&amp;":"&amp;CHAR(34)&amp;A42&amp;CHAR(34)&amp;"},"</f>
        <v>{"url":"http://mkweb.bcgsc.ca/color-summarizer/?url=https://upload.wikimedia.org/wikipedia/commons/thumb/1/15/Bandera_de_la_Provincia_de_Buenos_Aires.svg/320px-Bandera_de_la_Provincia_de_Buenos_Aires.svg.png&amp;precision=low&amp;num_clusters=2&amp;text=1","name":"[ARG] Buenos Aires Province"},</v>
      </c>
      <c r="IY42" s="9">
        <v>139</v>
      </c>
    </row>
    <row r="43" spans="1:259" s="9" customFormat="1" ht="38.4" customHeight="1" thickBot="1" x14ac:dyDescent="0.35">
      <c r="A43" s="79" t="s">
        <v>881</v>
      </c>
      <c r="B43" s="1" t="e" vm="42">
        <v>#VALUE!</v>
      </c>
      <c r="C43" s="2">
        <v>2</v>
      </c>
      <c r="D43" s="3" t="s">
        <v>882</v>
      </c>
      <c r="E43" s="4" t="s">
        <v>883</v>
      </c>
      <c r="F43" s="5" t="s">
        <v>0</v>
      </c>
      <c r="G43" s="6">
        <f>COUNTIF($A$1:$A$8299,A43)</f>
        <v>1</v>
      </c>
      <c r="H43" s="7"/>
      <c r="I43" s="8" t="s">
        <v>884</v>
      </c>
      <c r="J43" s="9" t="str">
        <f>""</f>
        <v/>
      </c>
      <c r="K43" s="10"/>
      <c r="L43" s="11"/>
      <c r="M43" s="11"/>
      <c r="N43" s="12" t="s">
        <v>1</v>
      </c>
      <c r="O43" s="13">
        <v>2011</v>
      </c>
      <c r="P43" s="14" t="s">
        <v>885</v>
      </c>
      <c r="Q43" s="15">
        <v>1</v>
      </c>
      <c r="R43" s="16" t="s">
        <v>1</v>
      </c>
      <c r="S43" s="17">
        <v>2</v>
      </c>
      <c r="T43" s="18" t="s">
        <v>2</v>
      </c>
      <c r="U43" s="19" t="s">
        <v>2</v>
      </c>
      <c r="V43" s="19" t="s">
        <v>3</v>
      </c>
      <c r="W43" s="19" t="s">
        <v>2</v>
      </c>
      <c r="X43" s="19" t="s">
        <v>3</v>
      </c>
      <c r="Y43" s="19" t="s">
        <v>2</v>
      </c>
      <c r="Z43" s="19" t="s">
        <v>2</v>
      </c>
      <c r="AA43" s="19" t="s">
        <v>3</v>
      </c>
      <c r="AB43" s="19" t="s">
        <v>2</v>
      </c>
      <c r="AC43" s="19" t="s">
        <v>2</v>
      </c>
      <c r="AD43" s="19" t="s">
        <v>3</v>
      </c>
      <c r="AE43" s="19" t="s">
        <v>2</v>
      </c>
      <c r="AF43" s="20" t="s">
        <v>2</v>
      </c>
      <c r="AG43" s="20" t="s">
        <v>3</v>
      </c>
      <c r="AH43" s="20" t="s">
        <v>3</v>
      </c>
      <c r="AI43" s="20" t="s">
        <v>2</v>
      </c>
      <c r="AJ43" s="20" t="s">
        <v>2</v>
      </c>
      <c r="AK43" s="20" t="s">
        <v>2</v>
      </c>
      <c r="AL43" s="20" t="s">
        <v>2</v>
      </c>
      <c r="AM43" s="20" t="s">
        <v>2</v>
      </c>
      <c r="AN43" s="20" t="s">
        <v>3</v>
      </c>
      <c r="AO43" s="20" t="s">
        <v>2</v>
      </c>
      <c r="AP43" s="20" t="s">
        <v>2</v>
      </c>
      <c r="AQ43" s="20" t="s">
        <v>2</v>
      </c>
      <c r="AR43" s="20" t="s">
        <v>2</v>
      </c>
      <c r="AS43" s="20" t="s">
        <v>2</v>
      </c>
      <c r="AT43" s="21">
        <v>0</v>
      </c>
      <c r="AU43" s="20" t="s">
        <v>185</v>
      </c>
      <c r="AV43" s="20" t="str">
        <f>IF(LEFT(A43,1)="[",LEFT(A43,5)&amp;AU43&amp;A43,"")</f>
        <v>[ARG]Province[ARG] Catamarca</v>
      </c>
      <c r="AW43" s="20" t="str">
        <f>C43&amp;IFERROR(SUBSTITUTE(A43, " [ANT]",""),"")</f>
        <v>2[ARG] Catamarca</v>
      </c>
      <c r="AX43" s="22"/>
      <c r="AY43" s="22"/>
      <c r="AZ43" s="23" t="s">
        <v>5</v>
      </c>
      <c r="BA43" s="23" t="s">
        <v>8</v>
      </c>
      <c r="BB43" s="23"/>
      <c r="BC43" s="24"/>
      <c r="BD43" s="25" t="s">
        <v>4</v>
      </c>
      <c r="BE43" s="8"/>
      <c r="BF43" s="25" t="s">
        <v>8</v>
      </c>
      <c r="BG43" s="25" t="s">
        <v>8</v>
      </c>
      <c r="BH43" s="25" t="s">
        <v>8</v>
      </c>
      <c r="BI43" s="25"/>
      <c r="BJ43" s="25"/>
      <c r="BK43" s="8"/>
      <c r="BL43" s="25" t="s">
        <v>8</v>
      </c>
      <c r="BM43" s="25" t="s">
        <v>4</v>
      </c>
      <c r="BN43" s="25" t="s">
        <v>8</v>
      </c>
      <c r="BO43" s="25" t="s">
        <v>8</v>
      </c>
      <c r="BP43" s="25" t="s">
        <v>8</v>
      </c>
      <c r="BQ43" s="25" t="s">
        <v>8</v>
      </c>
      <c r="BR43" s="25" t="s">
        <v>8</v>
      </c>
      <c r="BS43" s="25" t="s">
        <v>8</v>
      </c>
      <c r="BT43" s="25" t="s">
        <v>5</v>
      </c>
      <c r="BU43" s="26"/>
      <c r="BV43" s="27"/>
      <c r="BW43" s="27">
        <v>0</v>
      </c>
      <c r="BX43" s="8"/>
      <c r="CB43" s="28"/>
      <c r="CC43" s="28"/>
      <c r="CD43" s="29">
        <v>0</v>
      </c>
      <c r="CE43" s="29">
        <v>0</v>
      </c>
      <c r="CF43" s="29" t="e">
        <v>#REF!</v>
      </c>
      <c r="CG43" s="30" cm="1">
        <f t="array" ref="CG43">SUMPRODUCT(--(LEN(TRIM(BL43:BT43))&gt;0))</f>
        <v>2</v>
      </c>
      <c r="CH43" s="20" t="str">
        <f t="shared" si="128"/>
        <v>y</v>
      </c>
      <c r="CI43" s="20" t="str">
        <f t="shared" si="129"/>
        <v>n</v>
      </c>
      <c r="CJ43" s="20" t="str">
        <f t="shared" si="130"/>
        <v>n</v>
      </c>
      <c r="CK43" s="20" t="str">
        <f t="shared" si="131"/>
        <v>n</v>
      </c>
      <c r="CL43" s="20" t="str">
        <f t="shared" si="132"/>
        <v>n</v>
      </c>
      <c r="CM43" s="20" t="str">
        <f t="shared" si="133"/>
        <v>y</v>
      </c>
      <c r="CN43" s="20" t="str">
        <f t="shared" si="134"/>
        <v>n</v>
      </c>
      <c r="CO43" s="20" t="str">
        <f t="shared" si="135"/>
        <v>n</v>
      </c>
      <c r="CP43" s="20" t="str">
        <f t="shared" si="136"/>
        <v>y</v>
      </c>
      <c r="CQ43" s="20" t="str">
        <f t="shared" si="137"/>
        <v>n</v>
      </c>
      <c r="CR43" s="20" t="str">
        <f t="shared" si="138"/>
        <v>n</v>
      </c>
      <c r="CS43" s="20" t="str">
        <f t="shared" si="139"/>
        <v>n</v>
      </c>
      <c r="CT43" s="31" t="str">
        <f t="shared" si="140"/>
        <v>"[ARG] Catamarca"</v>
      </c>
      <c r="CU43" s="32" t="str">
        <f t="shared" si="141"/>
        <v>"rgn_South America"</v>
      </c>
      <c r="CV43" s="9" t="str">
        <f t="shared" si="142"/>
        <v>"https://upload.wikimedia.org/wikipedia/commons/thumb/7/7b/Bandera_de_la_Provincia_de_Catamarca.svg/320px-Bandera_de_la_Provincia_de_Catamarca.svg.png"</v>
      </c>
      <c r="CW43" s="9" t="str">
        <f t="shared" si="122"/>
        <v>"2Color",</v>
      </c>
      <c r="CX43" s="9" t="str">
        <f t="shared" si="122"/>
        <v/>
      </c>
      <c r="CY43" s="9" t="str">
        <f t="shared" si="122"/>
        <v/>
      </c>
      <c r="CZ43" s="9" t="str">
        <f t="shared" si="122"/>
        <v/>
      </c>
      <c r="DA43" s="9" t="str">
        <f t="shared" si="143"/>
        <v/>
      </c>
      <c r="DB43" s="9" t="str">
        <f t="shared" si="144"/>
        <v/>
      </c>
      <c r="DC43" s="9" t="str">
        <f t="shared" si="145"/>
        <v/>
      </c>
      <c r="DD43" s="9" t="str">
        <f t="shared" si="146"/>
        <v>"lets09",</v>
      </c>
      <c r="DE43" s="9" t="str">
        <f t="shared" si="147"/>
        <v>"startC",</v>
      </c>
      <c r="DF43" s="9" t="str">
        <f t="shared" si="148"/>
        <v/>
      </c>
      <c r="DG43" s="9" t="str">
        <f t="shared" si="149"/>
        <v/>
      </c>
      <c r="DH43" s="9" t="str">
        <f t="shared" si="150"/>
        <v/>
      </c>
      <c r="DI43" s="9" t="str">
        <f t="shared" si="151"/>
        <v/>
      </c>
      <c r="DJ43" s="9" t="str">
        <f t="shared" si="152"/>
        <v/>
      </c>
      <c r="DK43" s="9" t="str">
        <f t="shared" si="153"/>
        <v/>
      </c>
      <c r="DL43" s="9" t="str">
        <f t="shared" si="154"/>
        <v>"BLUWHI",</v>
      </c>
      <c r="DM43" s="9" t="str" cm="1">
        <f t="array" ref="DM43">IF(CG43=3,CHAR(34) &amp; _xlfn.TEXTJOIN("", TRUE, RIGHT(HP43:HX43, 2)) &amp; CHAR(34) &amp; ",", "")</f>
        <v/>
      </c>
      <c r="DN43" s="9" t="str">
        <f t="shared" si="155"/>
        <v/>
      </c>
      <c r="DO43" s="9" t="str">
        <f t="shared" si="156"/>
        <v/>
      </c>
      <c r="DP43" s="28" t="str">
        <f t="shared" si="157"/>
        <v>"year00",</v>
      </c>
      <c r="DQ43" s="28" t="str">
        <f t="shared" si="158"/>
        <v/>
      </c>
      <c r="DR43" s="28" t="str">
        <f t="shared" si="159"/>
        <v/>
      </c>
      <c r="DS43" s="28" t="str">
        <f t="shared" si="160"/>
        <v/>
      </c>
      <c r="DT43" s="28" t="str">
        <f t="shared" si="161"/>
        <v>"allhor",</v>
      </c>
      <c r="DU43" s="28" t="str">
        <f t="shared" si="162"/>
        <v/>
      </c>
      <c r="DV43" s="9" t="str">
        <f t="shared" si="163"/>
        <v/>
      </c>
      <c r="DW43" s="9" t="str">
        <f t="shared" si="123"/>
        <v/>
      </c>
      <c r="DX43" s="9" t="str">
        <f t="shared" si="123"/>
        <v>"2Bands",</v>
      </c>
      <c r="DY43" s="9" t="str">
        <f t="shared" si="123"/>
        <v/>
      </c>
      <c r="DZ43" s="9" t="str">
        <f t="shared" si="123"/>
        <v/>
      </c>
      <c r="EA43" s="9" t="str">
        <f t="shared" si="124"/>
        <v/>
      </c>
      <c r="EB43" s="9" t="str">
        <f t="shared" si="124"/>
        <v/>
      </c>
      <c r="EC43" s="9" t="str">
        <f t="shared" si="124"/>
        <v>"Horizo",</v>
      </c>
      <c r="ED43" s="9" t="str">
        <f t="shared" si="124"/>
        <v/>
      </c>
      <c r="EE43" s="9" t="str">
        <f t="shared" si="124"/>
        <v>"Circle",</v>
      </c>
      <c r="EF43" s="9" t="str">
        <f t="shared" si="164"/>
        <v/>
      </c>
      <c r="EG43" s="9" t="str">
        <f t="shared" si="125"/>
        <v/>
      </c>
      <c r="EH43" s="9" t="str">
        <f t="shared" si="125"/>
        <v>"Plants",</v>
      </c>
      <c r="EI43" s="9" t="str">
        <f t="shared" si="125"/>
        <v/>
      </c>
      <c r="EJ43" s="9" t="str">
        <f t="shared" si="125"/>
        <v/>
      </c>
      <c r="EK43" s="9" t="str">
        <f t="shared" si="125"/>
        <v>"HasSun",</v>
      </c>
      <c r="EL43" s="9" t="str">
        <f t="shared" si="125"/>
        <v/>
      </c>
      <c r="EM43" s="9" t="str">
        <f t="shared" si="125"/>
        <v/>
      </c>
      <c r="EN43" s="9" t="str">
        <f t="shared" si="125"/>
        <v>"Unequa",</v>
      </c>
      <c r="EO43" s="9" t="str">
        <f t="shared" si="125"/>
        <v>"Center",</v>
      </c>
      <c r="EP43" s="9" t="str">
        <f t="shared" si="125"/>
        <v/>
      </c>
      <c r="EQ43" s="9" t="str">
        <f t="shared" si="125"/>
        <v/>
      </c>
      <c r="ER43" s="9" t="str">
        <f t="shared" si="125"/>
        <v/>
      </c>
      <c r="ES43" s="9" t="str">
        <f t="shared" si="125"/>
        <v/>
      </c>
      <c r="ET43" s="9" t="str">
        <f t="shared" si="125"/>
        <v/>
      </c>
      <c r="EU43" s="9" t="str">
        <f t="shared" si="125"/>
        <v>"Humans",</v>
      </c>
      <c r="EV43" s="9" t="str">
        <f t="shared" si="125"/>
        <v/>
      </c>
      <c r="EW43" s="9" t="str">
        <f t="shared" si="121"/>
        <v/>
      </c>
      <c r="EX43" s="9" t="str">
        <f t="shared" si="121"/>
        <v/>
      </c>
      <c r="EY43" s="9" t="str">
        <f t="shared" si="121"/>
        <v/>
      </c>
      <c r="EZ43" s="9" t="str">
        <f t="shared" si="121"/>
        <v/>
      </c>
      <c r="FA43" s="9" t="str">
        <f t="shared" si="165"/>
        <v/>
      </c>
      <c r="FB43" s="9" t="str">
        <f t="shared" si="166"/>
        <v/>
      </c>
      <c r="FC43" s="9" t="str">
        <f t="shared" si="167"/>
        <v/>
      </c>
      <c r="FD43" s="9" t="str">
        <f t="shared" si="168"/>
        <v/>
      </c>
      <c r="FE43" s="9" t="str">
        <f t="shared" si="169"/>
        <v/>
      </c>
      <c r="FF43" s="9" t="str">
        <f t="shared" si="170"/>
        <v/>
      </c>
      <c r="FG43" s="9" t="str">
        <f t="shared" si="171"/>
        <v>"NO_RED",</v>
      </c>
      <c r="FH43" s="9" t="str">
        <f t="shared" si="172"/>
        <v>"NO_GRE",</v>
      </c>
      <c r="FI43" s="9" t="str">
        <f t="shared" si="173"/>
        <v>"NO_YEL",</v>
      </c>
      <c r="FJ43" s="9" t="str">
        <f t="shared" si="174"/>
        <v>"NO_BLA",</v>
      </c>
      <c r="FK43" s="9" t="str">
        <f t="shared" si="175"/>
        <v/>
      </c>
      <c r="FL43" s="9" t="str">
        <f t="shared" si="176"/>
        <v/>
      </c>
      <c r="FM43" s="9" t="str">
        <f t="shared" si="177"/>
        <v/>
      </c>
      <c r="FN43" s="9" t="str">
        <f t="shared" si="178"/>
        <v/>
      </c>
      <c r="FO43" s="9" t="str">
        <f t="shared" si="179"/>
        <v/>
      </c>
      <c r="FP43" s="9" t="str">
        <f t="shared" si="180"/>
        <v/>
      </c>
      <c r="FQ43" s="9" t="str">
        <f t="shared" si="181"/>
        <v/>
      </c>
      <c r="FR43" s="9" t="str">
        <f t="shared" si="182"/>
        <v/>
      </c>
      <c r="FS43" s="9" t="str">
        <f t="shared" si="183"/>
        <v/>
      </c>
      <c r="FT43" s="9" t="str">
        <f t="shared" si="184"/>
        <v>"myrBLU",</v>
      </c>
      <c r="FU43" s="9" t="str">
        <f t="shared" si="185"/>
        <v/>
      </c>
      <c r="FV43" s="9" t="str">
        <f t="shared" si="186"/>
        <v/>
      </c>
      <c r="FW43" s="9" t="str">
        <f t="shared" si="187"/>
        <v/>
      </c>
      <c r="FX43" s="9" t="str">
        <f t="shared" si="188"/>
        <v/>
      </c>
      <c r="FY43" s="9" t="str">
        <f t="shared" si="189"/>
        <v/>
      </c>
      <c r="FZ43" s="9" t="str">
        <f t="shared" si="190"/>
        <v/>
      </c>
      <c r="GA43" s="9" t="str">
        <f t="shared" si="191"/>
        <v/>
      </c>
      <c r="GB43" s="9" t="str">
        <f t="shared" si="192"/>
        <v/>
      </c>
      <c r="GC43" s="9" t="str">
        <f t="shared" si="193"/>
        <v/>
      </c>
      <c r="GD43" s="9" t="str">
        <f t="shared" si="194"/>
        <v/>
      </c>
      <c r="GE43" s="9" t="str">
        <f t="shared" si="195"/>
        <v/>
      </c>
      <c r="GF43" s="9" t="str">
        <f>IFERROR(IF(SEARCH("Historical",AU43)&gt;0,CHAR(34)&amp;"histor"&amp;CHAR(34)&amp;",",""),"")</f>
        <v/>
      </c>
      <c r="GG43" s="9" t="str">
        <f t="shared" si="196"/>
        <v/>
      </c>
      <c r="GH43" s="9" t="str">
        <f t="shared" si="197"/>
        <v/>
      </c>
      <c r="GI43" s="9" t="str">
        <f t="shared" si="198"/>
        <v/>
      </c>
      <c r="GJ43" s="9" t="str">
        <f t="shared" si="199"/>
        <v>"NoStar",</v>
      </c>
      <c r="GK43" s="9" t="str">
        <f t="shared" si="200"/>
        <v/>
      </c>
      <c r="GL43" s="9" t="str">
        <f t="shared" si="126"/>
        <v/>
      </c>
      <c r="GM43" s="9" t="str">
        <f t="shared" si="126"/>
        <v/>
      </c>
      <c r="GN43" s="9" t="str">
        <f t="shared" si="126"/>
        <v/>
      </c>
      <c r="GP43" s="9" t="str">
        <f t="shared" si="201"/>
        <v>"Province"</v>
      </c>
      <c r="GS43" s="9" t="str">
        <f t="shared" si="202"/>
        <v>["2Color","lets09","startC","BLUWHI","year00","allhor","2Bands","Horizo","Circle","Plants","HasSun","Unequa","Center","Humans","NO_RED","NO_GRE","NO_YEL","NO_BLA","myrBLU","NoStar"]</v>
      </c>
      <c r="GT43" s="9" t="str">
        <f t="shared" si="127"/>
        <v/>
      </c>
      <c r="GU43" s="9" t="str">
        <f t="shared" si="127"/>
        <v>"cl_BLU",</v>
      </c>
      <c r="GV43" s="9" t="str">
        <f t="shared" si="127"/>
        <v/>
      </c>
      <c r="GW43" s="9" t="str">
        <f t="shared" si="127"/>
        <v/>
      </c>
      <c r="GX43" s="9" t="str">
        <f t="shared" si="127"/>
        <v/>
      </c>
      <c r="GY43" s="9" t="str">
        <f t="shared" si="127"/>
        <v/>
      </c>
      <c r="GZ43" s="9" t="str">
        <f t="shared" si="127"/>
        <v/>
      </c>
      <c r="HA43" s="9" t="str">
        <f t="shared" si="127"/>
        <v/>
      </c>
      <c r="HB43" s="9" t="str">
        <f t="shared" si="127"/>
        <v>"cl_WHI",</v>
      </c>
      <c r="HC43" s="9" t="str">
        <f t="shared" si="203"/>
        <v>["cl_BLU","cl_WHI"]</v>
      </c>
      <c r="HE43" s="33"/>
      <c r="HF43" s="34" t="str">
        <f t="shared" si="204"/>
        <v>{couname:"[ARG] Catamarca",year:"2011",region:"rgn_South America",Colors:["cl_BLU","cl_WHI"],Items:["2Color","lets09","startC","BLUWHI","year00","allhor","2Bands","Horizo","Circle","Plants","HasSun","Unequa","Center","Humans","NO_RED","NO_GRE","NO_YEL","NO_BLA","myrBLU","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links: "https://en.wikipedia.org/wiki/Flag_of_Catamarca"},</v>
      </c>
      <c r="HG43" s="35" t="str">
        <f t="shared" si="205"/>
        <v>{couname:"[ARG] Catamarca",year:"2011",region:"rgn_South America",Colors:["cl_BLU","cl_WHI"],Items:["2Color","lets09","startC","BLUWHI","year00","allhor","2Bands","Horizo","Circle","Plants","HasSun","Unequa","Center","Humans","NO_RED","NO_GRE","NO_YEL","NO_BLA","myrBLU","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links: "https://en.wikipedia.org/wiki/Flag_of_Catamarca"},</v>
      </c>
      <c r="HH43" s="9" t="str">
        <f t="shared" si="206"/>
        <v>"\nThe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v>
      </c>
      <c r="HI43" s="9" t="str">
        <f t="shared" si="207"/>
        <v>"\nThe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v>
      </c>
      <c r="HJ43" s="9" t="str">
        <f t="shared" si="208"/>
        <v>"2011"</v>
      </c>
      <c r="HL43" s="9" t="str">
        <f t="shared" si="209"/>
        <v>"https://en.wikipedia.org/wiki/Flag_of_Catamarca"</v>
      </c>
      <c r="HM43" s="34" t="str">
        <f t="shared" si="210"/>
        <v>{"couname":"[ARG] Catamarca","year":"2011","region":"rgn_South America","Colors":["cl_BLU","cl_WHI"],"Items":["2Color","lets09","startC","BLUWHI","year00","allhor","2Bands","Horizo","Circle","Plants","HasSun","Unequa","Center","Humans","NO_RED","NO_GRE","NO_YEL","NO_BLA","myrBLU","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 "links": "https://en.wikipedia.org/wiki/Flag_of_Catamarca"},</v>
      </c>
      <c r="HN43" s="36" t="str">
        <f t="shared" si="211"/>
        <v>{"couname":"[ARG] Catamarca","year":"2011","region":"rgn_South America","Colors":["cl_BLU","cl_WHI"],"Items":["2Color","lets09","startC","BLUWHI","year00","allhor","2Bands","Horizo","Circle","Plants","HasSun","Unequa","Center","Humans","NO_RED","NO_GRE","NO_YEL","NO_BLA","myrBLU","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 "links": "https://en.wikipedia.org/wiki/Flag_of_Catamarca"},</v>
      </c>
      <c r="HO43" s="37">
        <v>45583</v>
      </c>
      <c r="HP43" s="9" t="str" cm="1">
        <f t="array" ref="HP43">IF(_xlfn.TEXTJOIN(", ", TRUE, IF(ISNUMBER(SEARCH("BLA", BL43:BT43)), COLUMN(BL43:BT43) - COLUMN(BL43) + 1, ""))&lt;&gt;"","BLA","")</f>
        <v/>
      </c>
      <c r="HQ43" s="9" t="str" cm="1">
        <f t="array" ref="HQ43">IF(_xlfn.TEXTJOIN(", ", TRUE, IF(ISNUMBER(SEARCH("BLU", BL43:BT43)), COLUMN(BL43:BT43) - COLUMN(BL43) + 1, ""))&lt;&gt;"","BLU","")</f>
        <v>BLU</v>
      </c>
      <c r="HR43" s="9" t="str" cm="1">
        <f t="array" ref="HR43">IF(_xlfn.TEXTJOIN(", ", TRUE, IF(ISNUMBER(SEARCH("GRE", BL43:BT43)), COLUMN(BL43:BT43) - COLUMN(BL43) + 1, ""))&lt;&gt;"","GRE","")</f>
        <v/>
      </c>
      <c r="HS43" s="9" t="str" cm="1">
        <f t="array" ref="HS43">IF(_xlfn.TEXTJOIN(", ", TRUE, IF(ISNUMBER(SEARCH("RED", BL43:BT43)), COLUMN(BL43:BT43) - COLUMN(BL43) + 1, ""))&lt;&gt;"","RED","")</f>
        <v/>
      </c>
      <c r="HT43" s="9" t="str" cm="1">
        <f t="array" ref="HT43">IF(_xlfn.TEXTJOIN(", ", TRUE, IF(ISNUMBER(SEARCH("YEL", BL43:BT43)), COLUMN(BL43:BT43) - COLUMN(BL43) + 1, ""))&lt;&gt;"","YEL","")</f>
        <v/>
      </c>
      <c r="HU43" s="9" t="str" cm="1">
        <f t="array" ref="HU43">IF(_xlfn.TEXTJOIN(", ", TRUE, IF(ISNUMBER(SEARCH("ORA", BL43:BT43)), COLUMN(BL43:BT43) - COLUMN(BL43) + 1, ""))&lt;&gt;"","ORA","")</f>
        <v/>
      </c>
      <c r="HV43" s="9" t="str" cm="1">
        <f t="array" ref="HV43">IF(_xlfn.TEXTJOIN(", ", TRUE, IF(ISNUMBER(SEARCH("BRO", BL43:BT43)), COLUMN(BL43:BT43) - COLUMN(BL43) + 1, ""))&lt;&gt;"","BRO","")</f>
        <v/>
      </c>
      <c r="HW43" s="9" t="str" cm="1">
        <f t="array" ref="HW43">IF(_xlfn.TEXTJOIN(", ", TRUE, IF(ISNUMBER(SEARCH("PUR", BL43:BT43)), COLUMN(BL43:BT43) - COLUMN(BL43) + 1, ""))&lt;&gt;"","PUR","")</f>
        <v/>
      </c>
      <c r="HX43" s="9" t="str" cm="1">
        <f t="array" ref="HX43">IF(_xlfn.TEXTJOIN(", ", TRUE, IF(ISNUMBER(SEARCH("WHI", BL43:BT43)), COLUMN(BL43:BT43) - COLUMN(BL43) + 1, ""))&lt;&gt;"","WHI","")</f>
        <v>WHI</v>
      </c>
      <c r="HY43" s="38"/>
      <c r="HZ43" s="38"/>
      <c r="IA43" s="28"/>
      <c r="IB43" s="28"/>
      <c r="IC43" s="39"/>
      <c r="ID43" s="39"/>
      <c r="IE43" s="39"/>
      <c r="IF43" s="39"/>
      <c r="IG43" s="39"/>
      <c r="IH43" s="39"/>
      <c r="II43" s="39"/>
      <c r="IJ43" s="39"/>
      <c r="IK43" s="39"/>
      <c r="IL43" s="9">
        <f t="shared" si="212"/>
        <v>0</v>
      </c>
      <c r="IM43" s="6">
        <f t="shared" si="213"/>
        <v>-2</v>
      </c>
      <c r="IN43" s="40" t="str">
        <f t="shared" si="214"/>
        <v>http://mkweb.bcgsc.ca/color-summarizer/?url=https://upload.wikimedia.org/wikipedia/commons/thumb/7/7b/Bandera_de_la_Provincia_de_Catamarca.svg/320px-Bandera_de_la_Provincia_de_Catamarca.svg.png&amp;precision=low&amp;num_clusters=2&amp;text=1</v>
      </c>
      <c r="IO43" s="9" t="str">
        <f t="shared" si="215"/>
        <v/>
      </c>
      <c r="IP43" s="9" t="str">
        <f t="shared" si="216"/>
        <v>"blue"</v>
      </c>
      <c r="IQ43" s="9" t="str">
        <f t="shared" si="217"/>
        <v/>
      </c>
      <c r="IR43" s="9" t="str">
        <f t="shared" si="218"/>
        <v/>
      </c>
      <c r="IS43" s="9" t="str">
        <f t="shared" si="219"/>
        <v/>
      </c>
      <c r="IT43" s="9" t="str">
        <f t="shared" si="220"/>
        <v/>
      </c>
      <c r="IU43" s="9" t="str">
        <f t="shared" si="221"/>
        <v/>
      </c>
      <c r="IV43" s="9" t="str">
        <f t="shared" si="222"/>
        <v/>
      </c>
      <c r="IW43" s="9" t="str">
        <f t="shared" si="223"/>
        <v>"white"</v>
      </c>
      <c r="IX43" s="9" t="str">
        <f t="shared" si="224"/>
        <v>{"url":"http://mkweb.bcgsc.ca/color-summarizer/?url=https://upload.wikimedia.org/wikipedia/commons/thumb/7/7b/Bandera_de_la_Provincia_de_Catamarca.svg/320px-Bandera_de_la_Provincia_de_Catamarca.svg.png&amp;precision=low&amp;num_clusters=2&amp;text=1","name":"[ARG] Catamarca"},</v>
      </c>
      <c r="IY43" s="9">
        <v>642</v>
      </c>
    </row>
    <row r="44" spans="1:259" s="9" customFormat="1" ht="38.4" customHeight="1" thickBot="1" x14ac:dyDescent="0.35">
      <c r="A44" s="79" t="s">
        <v>886</v>
      </c>
      <c r="B44" s="1" t="e" vm="43">
        <v>#VALUE!</v>
      </c>
      <c r="C44" s="2">
        <v>2</v>
      </c>
      <c r="D44" s="3" t="s">
        <v>887</v>
      </c>
      <c r="E44" s="4" t="s">
        <v>888</v>
      </c>
      <c r="F44" s="5" t="s">
        <v>0</v>
      </c>
      <c r="G44" s="6">
        <f>COUNTIF($A$1:$A$8299,A44)</f>
        <v>1</v>
      </c>
      <c r="H44" s="7"/>
      <c r="I44" s="8" t="s">
        <v>889</v>
      </c>
      <c r="J44" s="9" t="str">
        <f>""</f>
        <v/>
      </c>
      <c r="K44" s="10"/>
      <c r="L44" s="11"/>
      <c r="M44" s="11"/>
      <c r="N44" s="12" t="s">
        <v>1</v>
      </c>
      <c r="O44" s="13" t="s">
        <v>890</v>
      </c>
      <c r="P44" s="14" t="s">
        <v>891</v>
      </c>
      <c r="Q44" s="15">
        <v>1</v>
      </c>
      <c r="R44" s="16" t="s">
        <v>1</v>
      </c>
      <c r="S44" s="17">
        <v>3</v>
      </c>
      <c r="T44" s="18" t="s">
        <v>2</v>
      </c>
      <c r="U44" s="19" t="s">
        <v>2</v>
      </c>
      <c r="V44" s="19" t="s">
        <v>2</v>
      </c>
      <c r="W44" s="19" t="s">
        <v>3</v>
      </c>
      <c r="X44" s="19" t="s">
        <v>3</v>
      </c>
      <c r="Y44" s="19" t="s">
        <v>2</v>
      </c>
      <c r="Z44" s="19" t="s">
        <v>2</v>
      </c>
      <c r="AA44" s="19" t="s">
        <v>2</v>
      </c>
      <c r="AB44" s="19" t="s">
        <v>2</v>
      </c>
      <c r="AC44" s="19" t="s">
        <v>2</v>
      </c>
      <c r="AD44" s="19" t="s">
        <v>3</v>
      </c>
      <c r="AE44" s="19" t="s">
        <v>2</v>
      </c>
      <c r="AF44" s="20" t="s">
        <v>2</v>
      </c>
      <c r="AG44" s="20" t="s">
        <v>2</v>
      </c>
      <c r="AH44" s="20" t="s">
        <v>3</v>
      </c>
      <c r="AI44" s="20" t="s">
        <v>2</v>
      </c>
      <c r="AJ44" s="20" t="s">
        <v>2</v>
      </c>
      <c r="AK44" s="20" t="s">
        <v>2</v>
      </c>
      <c r="AL44" s="20" t="s">
        <v>2</v>
      </c>
      <c r="AM44" s="20" t="s">
        <v>2</v>
      </c>
      <c r="AN44" s="20" t="s">
        <v>3</v>
      </c>
      <c r="AO44" s="20" t="s">
        <v>2</v>
      </c>
      <c r="AP44" s="20" t="s">
        <v>2</v>
      </c>
      <c r="AQ44" s="20" t="s">
        <v>2</v>
      </c>
      <c r="AR44" s="20" t="s">
        <v>2</v>
      </c>
      <c r="AS44" s="20" t="s">
        <v>2</v>
      </c>
      <c r="AT44" s="21">
        <v>25</v>
      </c>
      <c r="AU44" s="20" t="s">
        <v>185</v>
      </c>
      <c r="AV44" s="20" t="str">
        <f>IF(LEFT(A44,1)="[",LEFT(A44,5)&amp;AU44&amp;A44,"")</f>
        <v>[ARG]Province[ARG] Chaco</v>
      </c>
      <c r="AW44" s="20" t="str">
        <f>C44&amp;IFERROR(SUBSTITUTE(A44, " [ANT]",""),"")</f>
        <v>2[ARG] Chaco</v>
      </c>
      <c r="AX44" s="22"/>
      <c r="AY44" s="22"/>
      <c r="AZ44" s="23" t="s">
        <v>5</v>
      </c>
      <c r="BA44" s="23" t="s">
        <v>8</v>
      </c>
      <c r="BB44" s="23"/>
      <c r="BC44" s="24"/>
      <c r="BD44" s="25" t="s">
        <v>4</v>
      </c>
      <c r="BE44" s="8"/>
      <c r="BF44" s="25" t="s">
        <v>8</v>
      </c>
      <c r="BG44" s="25" t="s">
        <v>8</v>
      </c>
      <c r="BH44" s="25" t="s">
        <v>8</v>
      </c>
      <c r="BI44" s="25"/>
      <c r="BJ44" s="25"/>
      <c r="BK44" s="8"/>
      <c r="BL44" s="25" t="s">
        <v>8</v>
      </c>
      <c r="BM44" s="25" t="s">
        <v>4</v>
      </c>
      <c r="BN44" s="25" t="s">
        <v>8</v>
      </c>
      <c r="BO44" s="25" t="s">
        <v>8</v>
      </c>
      <c r="BP44" s="25" t="s">
        <v>8</v>
      </c>
      <c r="BQ44" s="25" t="s">
        <v>8</v>
      </c>
      <c r="BR44" s="25" t="s">
        <v>8</v>
      </c>
      <c r="BS44" s="25" t="s">
        <v>8</v>
      </c>
      <c r="BT44" s="25" t="s">
        <v>5</v>
      </c>
      <c r="BU44" s="26"/>
      <c r="BV44" s="27"/>
      <c r="BW44" s="27">
        <v>0</v>
      </c>
      <c r="BX44" s="8"/>
      <c r="CB44" s="28"/>
      <c r="CC44" s="28"/>
      <c r="CD44" s="29">
        <v>0</v>
      </c>
      <c r="CE44" s="29">
        <v>0</v>
      </c>
      <c r="CF44" s="29" t="e">
        <v>#REF!</v>
      </c>
      <c r="CG44" s="30" cm="1">
        <f t="array" ref="CG44">SUMPRODUCT(--(LEN(TRIM(BL44:BT44))&gt;0))</f>
        <v>2</v>
      </c>
      <c r="CH44" s="20" t="str">
        <f t="shared" si="128"/>
        <v>y</v>
      </c>
      <c r="CI44" s="20" t="str">
        <f t="shared" si="129"/>
        <v>n</v>
      </c>
      <c r="CJ44" s="20" t="str">
        <f t="shared" si="130"/>
        <v>n</v>
      </c>
      <c r="CK44" s="20" t="str">
        <f t="shared" si="131"/>
        <v>n</v>
      </c>
      <c r="CL44" s="20" t="str">
        <f t="shared" si="132"/>
        <v>n</v>
      </c>
      <c r="CM44" s="20" t="str">
        <f t="shared" si="133"/>
        <v>n</v>
      </c>
      <c r="CN44" s="20" t="str">
        <f t="shared" si="134"/>
        <v>y</v>
      </c>
      <c r="CO44" s="20" t="str">
        <f t="shared" si="135"/>
        <v>n</v>
      </c>
      <c r="CP44" s="20" t="str">
        <f t="shared" si="136"/>
        <v>n</v>
      </c>
      <c r="CQ44" s="20" t="str">
        <f t="shared" si="137"/>
        <v>n</v>
      </c>
      <c r="CR44" s="20" t="str">
        <f t="shared" si="138"/>
        <v>n</v>
      </c>
      <c r="CS44" s="20" t="str">
        <f t="shared" si="139"/>
        <v>y</v>
      </c>
      <c r="CT44" s="31" t="str">
        <f t="shared" si="140"/>
        <v>"[ARG] Chaco"</v>
      </c>
      <c r="CU44" s="32" t="str">
        <f t="shared" si="141"/>
        <v>"rgn_South America"</v>
      </c>
      <c r="CV44" s="9" t="str">
        <f t="shared" si="142"/>
        <v>"https://upload.wikimedia.org/wikipedia/commons/thumb/3/33/Bandera_de_la_Provincia_del_Chaco.svg/640px-Bandera_de_la_Provincia_del_Chaco.svg.png"</v>
      </c>
      <c r="CW44" s="9" t="str">
        <f t="shared" si="122"/>
        <v>"2Color",</v>
      </c>
      <c r="CX44" s="9" t="str">
        <f t="shared" si="122"/>
        <v/>
      </c>
      <c r="CY44" s="9" t="str">
        <f t="shared" si="122"/>
        <v/>
      </c>
      <c r="CZ44" s="9" t="str">
        <f t="shared" si="122"/>
        <v/>
      </c>
      <c r="DA44" s="9" t="str">
        <f t="shared" si="143"/>
        <v/>
      </c>
      <c r="DB44" s="9" t="str">
        <f t="shared" si="144"/>
        <v/>
      </c>
      <c r="DC44" s="9" t="str">
        <f t="shared" si="145"/>
        <v/>
      </c>
      <c r="DD44" s="9" t="str">
        <f t="shared" si="146"/>
        <v>"lets05",</v>
      </c>
      <c r="DE44" s="9" t="str">
        <f t="shared" si="147"/>
        <v>"startC",</v>
      </c>
      <c r="DF44" s="9" t="str">
        <f t="shared" si="148"/>
        <v/>
      </c>
      <c r="DG44" s="9" t="str">
        <f t="shared" si="149"/>
        <v/>
      </c>
      <c r="DH44" s="9" t="str">
        <f t="shared" si="150"/>
        <v/>
      </c>
      <c r="DI44" s="9" t="str">
        <f t="shared" si="151"/>
        <v/>
      </c>
      <c r="DJ44" s="9" t="str">
        <f t="shared" si="152"/>
        <v/>
      </c>
      <c r="DK44" s="9" t="str">
        <f t="shared" si="153"/>
        <v/>
      </c>
      <c r="DL44" s="9" t="str">
        <f t="shared" si="154"/>
        <v>"BLUWHI",</v>
      </c>
      <c r="DM44" s="9" t="str" cm="1">
        <f t="array" ref="DM44">IF(CG44=3,CHAR(34) &amp; _xlfn.TEXTJOIN("", TRUE, RIGHT(HP44:HX44, 2)) &amp; CHAR(34) &amp; ",", "")</f>
        <v/>
      </c>
      <c r="DN44" s="9" t="str">
        <f t="shared" si="155"/>
        <v/>
      </c>
      <c r="DO44" s="9" t="str">
        <f t="shared" si="156"/>
        <v/>
      </c>
      <c r="DP44" s="28" t="str">
        <f t="shared" si="157"/>
        <v>"year00",</v>
      </c>
      <c r="DQ44" s="28" t="str">
        <f t="shared" si="158"/>
        <v/>
      </c>
      <c r="DR44" s="28" t="str">
        <f t="shared" si="159"/>
        <v/>
      </c>
      <c r="DS44" s="28" t="str">
        <f t="shared" si="160"/>
        <v>"allver",</v>
      </c>
      <c r="DT44" s="28" t="str">
        <f t="shared" si="161"/>
        <v/>
      </c>
      <c r="DU44" s="28" t="str">
        <f t="shared" si="162"/>
        <v/>
      </c>
      <c r="DV44" s="9" t="str">
        <f t="shared" si="163"/>
        <v/>
      </c>
      <c r="DW44" s="9" t="str">
        <f t="shared" si="123"/>
        <v/>
      </c>
      <c r="DX44" s="9" t="str">
        <f t="shared" si="123"/>
        <v/>
      </c>
      <c r="DY44" s="9" t="str">
        <f t="shared" si="123"/>
        <v>"3Bands",</v>
      </c>
      <c r="DZ44" s="9" t="str">
        <f t="shared" si="123"/>
        <v/>
      </c>
      <c r="EA44" s="9" t="str">
        <f t="shared" si="124"/>
        <v/>
      </c>
      <c r="EB44" s="9" t="str">
        <f t="shared" si="124"/>
        <v/>
      </c>
      <c r="EC44" s="9" t="str">
        <f t="shared" si="124"/>
        <v/>
      </c>
      <c r="ED44" s="9" t="str">
        <f t="shared" si="124"/>
        <v>"Vertic",</v>
      </c>
      <c r="EE44" s="9" t="str">
        <f t="shared" si="124"/>
        <v>"Circle",</v>
      </c>
      <c r="EF44" s="9" t="str">
        <f t="shared" si="164"/>
        <v/>
      </c>
      <c r="EG44" s="9" t="str">
        <f t="shared" si="125"/>
        <v/>
      </c>
      <c r="EH44" s="9" t="str">
        <f t="shared" si="125"/>
        <v/>
      </c>
      <c r="EI44" s="9" t="str">
        <f t="shared" si="125"/>
        <v/>
      </c>
      <c r="EJ44" s="9" t="str">
        <f t="shared" si="125"/>
        <v/>
      </c>
      <c r="EK44" s="9" t="str">
        <f t="shared" si="125"/>
        <v>"HasSun",</v>
      </c>
      <c r="EL44" s="9" t="str">
        <f t="shared" si="125"/>
        <v/>
      </c>
      <c r="EM44" s="9" t="str">
        <f t="shared" si="125"/>
        <v/>
      </c>
      <c r="EN44" s="9" t="str">
        <f t="shared" si="125"/>
        <v/>
      </c>
      <c r="EO44" s="9" t="str">
        <f t="shared" si="125"/>
        <v>"Center",</v>
      </c>
      <c r="EP44" s="9" t="str">
        <f t="shared" si="125"/>
        <v/>
      </c>
      <c r="EQ44" s="9" t="str">
        <f t="shared" si="125"/>
        <v/>
      </c>
      <c r="ER44" s="9" t="str">
        <f t="shared" si="125"/>
        <v/>
      </c>
      <c r="ES44" s="9" t="str">
        <f t="shared" si="125"/>
        <v/>
      </c>
      <c r="ET44" s="9" t="str">
        <f t="shared" si="125"/>
        <v/>
      </c>
      <c r="EU44" s="9" t="str">
        <f t="shared" si="125"/>
        <v>"Humans",</v>
      </c>
      <c r="EV44" s="9" t="str">
        <f t="shared" si="125"/>
        <v/>
      </c>
      <c r="EW44" s="9" t="str">
        <f t="shared" si="121"/>
        <v/>
      </c>
      <c r="EX44" s="9" t="str">
        <f t="shared" si="121"/>
        <v/>
      </c>
      <c r="EY44" s="9" t="str">
        <f t="shared" si="121"/>
        <v/>
      </c>
      <c r="EZ44" s="9" t="str">
        <f t="shared" si="121"/>
        <v/>
      </c>
      <c r="FA44" s="9" t="str">
        <f t="shared" si="165"/>
        <v>"staWHI",</v>
      </c>
      <c r="FB44" s="9" t="str">
        <f t="shared" si="166"/>
        <v/>
      </c>
      <c r="FC44" s="9" t="str">
        <f t="shared" si="167"/>
        <v/>
      </c>
      <c r="FD44" s="9" t="str">
        <f t="shared" si="168"/>
        <v/>
      </c>
      <c r="FE44" s="9" t="str">
        <f t="shared" si="169"/>
        <v/>
      </c>
      <c r="FF44" s="9" t="str">
        <f t="shared" si="170"/>
        <v/>
      </c>
      <c r="FG44" s="9" t="str">
        <f t="shared" si="171"/>
        <v>"NO_RED",</v>
      </c>
      <c r="FH44" s="9" t="str">
        <f t="shared" si="172"/>
        <v>"NO_GRE",</v>
      </c>
      <c r="FI44" s="9" t="str">
        <f t="shared" si="173"/>
        <v>"NO_YEL",</v>
      </c>
      <c r="FJ44" s="9" t="str">
        <f t="shared" si="174"/>
        <v>"NO_BLA",</v>
      </c>
      <c r="FK44" s="9" t="str">
        <f t="shared" si="175"/>
        <v/>
      </c>
      <c r="FL44" s="9" t="str">
        <f t="shared" si="176"/>
        <v/>
      </c>
      <c r="FM44" s="9" t="str">
        <f t="shared" si="177"/>
        <v/>
      </c>
      <c r="FN44" s="9" t="str">
        <f t="shared" si="178"/>
        <v/>
      </c>
      <c r="FO44" s="9" t="str">
        <f t="shared" si="179"/>
        <v/>
      </c>
      <c r="FP44" s="9" t="str">
        <f t="shared" si="180"/>
        <v/>
      </c>
      <c r="FQ44" s="9" t="str">
        <f t="shared" si="181"/>
        <v/>
      </c>
      <c r="FR44" s="9" t="str">
        <f t="shared" si="182"/>
        <v/>
      </c>
      <c r="FS44" s="9" t="str">
        <f t="shared" si="183"/>
        <v/>
      </c>
      <c r="FT44" s="9" t="str">
        <f t="shared" si="184"/>
        <v>"myrBLU",</v>
      </c>
      <c r="FU44" s="9" t="str">
        <f t="shared" si="185"/>
        <v/>
      </c>
      <c r="FV44" s="9" t="str">
        <f t="shared" si="186"/>
        <v/>
      </c>
      <c r="FW44" s="9" t="str">
        <f t="shared" si="187"/>
        <v/>
      </c>
      <c r="FX44" s="9" t="str">
        <f t="shared" si="188"/>
        <v/>
      </c>
      <c r="FY44" s="9" t="str">
        <f t="shared" si="189"/>
        <v/>
      </c>
      <c r="FZ44" s="9" t="str">
        <f t="shared" si="190"/>
        <v/>
      </c>
      <c r="GA44" s="9" t="str">
        <f t="shared" si="191"/>
        <v/>
      </c>
      <c r="GB44" s="9" t="str">
        <f t="shared" si="192"/>
        <v/>
      </c>
      <c r="GC44" s="9" t="str">
        <f t="shared" si="193"/>
        <v/>
      </c>
      <c r="GD44" s="9" t="str">
        <f t="shared" si="194"/>
        <v/>
      </c>
      <c r="GE44" s="9" t="str">
        <f t="shared" si="195"/>
        <v/>
      </c>
      <c r="GF44" s="9" t="str">
        <f>IFERROR(IF(SEARCH("Historical",AU44)&gt;0,CHAR(34)&amp;"histor"&amp;CHAR(34)&amp;",",""),"")</f>
        <v/>
      </c>
      <c r="GG44" s="9" t="str">
        <f t="shared" si="196"/>
        <v/>
      </c>
      <c r="GH44" s="9" t="str">
        <f t="shared" si="197"/>
        <v/>
      </c>
      <c r="GI44" s="9" t="str">
        <f t="shared" si="198"/>
        <v/>
      </c>
      <c r="GJ44" s="9" t="str">
        <f t="shared" si="199"/>
        <v/>
      </c>
      <c r="GK44" s="9" t="str">
        <f t="shared" si="200"/>
        <v>"HasSta",</v>
      </c>
      <c r="GL44" s="9" t="str">
        <f t="shared" si="126"/>
        <v/>
      </c>
      <c r="GM44" s="9" t="str">
        <f t="shared" si="126"/>
        <v/>
      </c>
      <c r="GN44" s="9" t="str">
        <f t="shared" si="126"/>
        <v>"3+Star",</v>
      </c>
      <c r="GP44" s="9" t="str">
        <f t="shared" si="201"/>
        <v>"Province"</v>
      </c>
      <c r="GS44" s="9" t="str">
        <f t="shared" si="202"/>
        <v>["2Color","lets05","startC","BLUWHI","year00","allver","3Bands","Vertic","Circle","HasSun","Center","Humans","staWHI","NO_RED","NO_GRE","NO_YEL","NO_BLA","myrBLU","HasSta","3+Star"]</v>
      </c>
      <c r="GT44" s="9" t="str">
        <f t="shared" si="127"/>
        <v/>
      </c>
      <c r="GU44" s="9" t="str">
        <f t="shared" si="127"/>
        <v>"cl_BLU",</v>
      </c>
      <c r="GV44" s="9" t="str">
        <f t="shared" si="127"/>
        <v/>
      </c>
      <c r="GW44" s="9" t="str">
        <f t="shared" si="127"/>
        <v/>
      </c>
      <c r="GX44" s="9" t="str">
        <f t="shared" si="127"/>
        <v/>
      </c>
      <c r="GY44" s="9" t="str">
        <f t="shared" si="127"/>
        <v/>
      </c>
      <c r="GZ44" s="9" t="str">
        <f t="shared" si="127"/>
        <v/>
      </c>
      <c r="HA44" s="9" t="str">
        <f t="shared" si="127"/>
        <v/>
      </c>
      <c r="HB44" s="9" t="str">
        <f t="shared" si="127"/>
        <v>"cl_WHI",</v>
      </c>
      <c r="HC44" s="9" t="str">
        <f t="shared" si="203"/>
        <v>["cl_BLU","cl_WHI"]</v>
      </c>
      <c r="HE44" s="33"/>
      <c r="HF44" s="34" t="str">
        <f t="shared" si="204"/>
        <v>{couname:"[ARG] Chaco",year:"2007 ",region:"rgn_South America",Colors:["cl_BLU","cl_WHI"],Items:["2Color","lets05","startC","BLUWHI","year00","allver","3Bands","Vertic","Circle","HasSun","Center","Humans","staWHI","NO_RED","NO_GRE","NO_YEL","NO_BLA","myrBLU","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links: "https://es.wikipedia.org/wiki/Bandera_de_la_provincia_del_Chaco"},</v>
      </c>
      <c r="HG44" s="35" t="str">
        <f t="shared" si="205"/>
        <v>{couname:"[ARG] Chaco",year:"2007 ",region:"rgn_South America",Colors:["cl_BLU","cl_WHI"],Items:["2Color","lets05","startC","BLUWHI","year00","allver","3Bands","Vertic","Circle","HasSun","Center","Humans","staWHI","NO_RED","NO_GRE","NO_YEL","NO_BLA","myrBLU","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links: "https://es.wikipedia.org/wiki/Bandera_de_la_provincia_del_Chaco"},</v>
      </c>
      <c r="HH44" s="9" t="str">
        <f t="shared" si="206"/>
        <v>"\nIts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v>
      </c>
      <c r="HI44" s="9" t="str">
        <f t="shared" si="207"/>
        <v>"\nIts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v>
      </c>
      <c r="HJ44" s="9" t="str">
        <f t="shared" si="208"/>
        <v>"2007 "</v>
      </c>
      <c r="HL44" s="9" t="str">
        <f t="shared" si="209"/>
        <v>"https://es.wikipedia.org/wiki/Bandera_de_la_provincia_del_Chaco"</v>
      </c>
      <c r="HM44" s="34" t="str">
        <f t="shared" si="210"/>
        <v>{"couname":"[ARG] Chaco","year":"2007 ","region":"rgn_South America","Colors":["cl_BLU","cl_WHI"],"Items":["2Color","lets05","startC","BLUWHI","year00","allver","3Bands","Vertic","Circle","HasSun","Center","Humans","staWHI","NO_RED","NO_GRE","NO_YEL","NO_BLA","myrBLU","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 "links": "https://es.wikipedia.org/wiki/Bandera_de_la_provincia_del_Chaco"},</v>
      </c>
      <c r="HN44" s="36" t="str">
        <f t="shared" si="211"/>
        <v>{"couname":"[ARG] Chaco","year":"2007 ","region":"rgn_South America","Colors":["cl_BLU","cl_WHI"],"Items":["2Color","lets05","startC","BLUWHI","year00","allver","3Bands","Vertic","Circle","HasSun","Center","Humans","staWHI","NO_RED","NO_GRE","NO_YEL","NO_BLA","myrBLU","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 "links": "https://es.wikipedia.org/wiki/Bandera_de_la_provincia_del_Chaco"},</v>
      </c>
      <c r="HO44" s="37">
        <v>45583</v>
      </c>
      <c r="HP44" s="9" t="str" cm="1">
        <f t="array" ref="HP44">IF(_xlfn.TEXTJOIN(", ", TRUE, IF(ISNUMBER(SEARCH("BLA", BL44:BT44)), COLUMN(BL44:BT44) - COLUMN(BL44) + 1, ""))&lt;&gt;"","BLA","")</f>
        <v/>
      </c>
      <c r="HQ44" s="9" t="str" cm="1">
        <f t="array" ref="HQ44">IF(_xlfn.TEXTJOIN(", ", TRUE, IF(ISNUMBER(SEARCH("BLU", BL44:BT44)), COLUMN(BL44:BT44) - COLUMN(BL44) + 1, ""))&lt;&gt;"","BLU","")</f>
        <v>BLU</v>
      </c>
      <c r="HR44" s="9" t="str" cm="1">
        <f t="array" ref="HR44">IF(_xlfn.TEXTJOIN(", ", TRUE, IF(ISNUMBER(SEARCH("GRE", BL44:BT44)), COLUMN(BL44:BT44) - COLUMN(BL44) + 1, ""))&lt;&gt;"","GRE","")</f>
        <v/>
      </c>
      <c r="HS44" s="9" t="str" cm="1">
        <f t="array" ref="HS44">IF(_xlfn.TEXTJOIN(", ", TRUE, IF(ISNUMBER(SEARCH("RED", BL44:BT44)), COLUMN(BL44:BT44) - COLUMN(BL44) + 1, ""))&lt;&gt;"","RED","")</f>
        <v/>
      </c>
      <c r="HT44" s="9" t="str" cm="1">
        <f t="array" ref="HT44">IF(_xlfn.TEXTJOIN(", ", TRUE, IF(ISNUMBER(SEARCH("YEL", BL44:BT44)), COLUMN(BL44:BT44) - COLUMN(BL44) + 1, ""))&lt;&gt;"","YEL","")</f>
        <v/>
      </c>
      <c r="HU44" s="9" t="str" cm="1">
        <f t="array" ref="HU44">IF(_xlfn.TEXTJOIN(", ", TRUE, IF(ISNUMBER(SEARCH("ORA", BL44:BT44)), COLUMN(BL44:BT44) - COLUMN(BL44) + 1, ""))&lt;&gt;"","ORA","")</f>
        <v/>
      </c>
      <c r="HV44" s="9" t="str" cm="1">
        <f t="array" ref="HV44">IF(_xlfn.TEXTJOIN(", ", TRUE, IF(ISNUMBER(SEARCH("BRO", BL44:BT44)), COLUMN(BL44:BT44) - COLUMN(BL44) + 1, ""))&lt;&gt;"","BRO","")</f>
        <v/>
      </c>
      <c r="HW44" s="9" t="str" cm="1">
        <f t="array" ref="HW44">IF(_xlfn.TEXTJOIN(", ", TRUE, IF(ISNUMBER(SEARCH("PUR", BL44:BT44)), COLUMN(BL44:BT44) - COLUMN(BL44) + 1, ""))&lt;&gt;"","PUR","")</f>
        <v/>
      </c>
      <c r="HX44" s="9" t="str" cm="1">
        <f t="array" ref="HX44">IF(_xlfn.TEXTJOIN(", ", TRUE, IF(ISNUMBER(SEARCH("WHI", BL44:BT44)), COLUMN(BL44:BT44) - COLUMN(BL44) + 1, ""))&lt;&gt;"","WHI","")</f>
        <v>WHI</v>
      </c>
      <c r="HY44" s="38"/>
      <c r="HZ44" s="38"/>
      <c r="IA44" s="28"/>
      <c r="IB44" s="28"/>
      <c r="IC44" s="39"/>
      <c r="ID44" s="39"/>
      <c r="IE44" s="39"/>
      <c r="IF44" s="39"/>
      <c r="IG44" s="39"/>
      <c r="IH44" s="39"/>
      <c r="II44" s="39"/>
      <c r="IJ44" s="39"/>
      <c r="IK44" s="39"/>
      <c r="IL44" s="9">
        <f t="shared" si="212"/>
        <v>0</v>
      </c>
      <c r="IM44" s="6">
        <f t="shared" si="213"/>
        <v>-2</v>
      </c>
      <c r="IN44" s="40" t="str">
        <f t="shared" si="214"/>
        <v>http://mkweb.bcgsc.ca/color-summarizer/?url=https://upload.wikimedia.org/wikipedia/commons/thumb/3/33/Bandera_de_la_Provincia_del_Chaco.svg/640px-Bandera_de_la_Provincia_del_Chaco.svg.png&amp;precision=low&amp;num_clusters=2&amp;text=1</v>
      </c>
      <c r="IO44" s="9" t="str">
        <f t="shared" si="215"/>
        <v/>
      </c>
      <c r="IP44" s="9" t="str">
        <f t="shared" si="216"/>
        <v>"blue"</v>
      </c>
      <c r="IQ44" s="9" t="str">
        <f t="shared" si="217"/>
        <v/>
      </c>
      <c r="IR44" s="9" t="str">
        <f t="shared" si="218"/>
        <v/>
      </c>
      <c r="IS44" s="9" t="str">
        <f t="shared" si="219"/>
        <v/>
      </c>
      <c r="IT44" s="9" t="str">
        <f t="shared" si="220"/>
        <v/>
      </c>
      <c r="IU44" s="9" t="str">
        <f t="shared" si="221"/>
        <v/>
      </c>
      <c r="IV44" s="9" t="str">
        <f t="shared" si="222"/>
        <v/>
      </c>
      <c r="IW44" s="9" t="str">
        <f t="shared" si="223"/>
        <v>"white"</v>
      </c>
      <c r="IX44" s="9" t="str">
        <f t="shared" si="224"/>
        <v>{"url":"http://mkweb.bcgsc.ca/color-summarizer/?url=https://upload.wikimedia.org/wikipedia/commons/thumb/3/33/Bandera_de_la_Provincia_del_Chaco.svg/640px-Bandera_de_la_Provincia_del_Chaco.svg.png&amp;precision=low&amp;num_clusters=2&amp;text=1","name":"[ARG] Chaco"},</v>
      </c>
      <c r="IY44" s="9">
        <v>643</v>
      </c>
    </row>
    <row r="45" spans="1:259" s="9" customFormat="1" ht="38.4" customHeight="1" thickBot="1" x14ac:dyDescent="0.35">
      <c r="A45" s="79" t="s">
        <v>892</v>
      </c>
      <c r="B45" s="1" t="e" vm="44">
        <v>#VALUE!</v>
      </c>
      <c r="C45" s="2">
        <v>2</v>
      </c>
      <c r="D45" s="3" t="s">
        <v>893</v>
      </c>
      <c r="E45" s="4" t="s">
        <v>894</v>
      </c>
      <c r="F45" s="5" t="s">
        <v>0</v>
      </c>
      <c r="G45" s="6">
        <f>COUNTIF($A$1:$A$8299,A45)</f>
        <v>1</v>
      </c>
      <c r="H45" s="7"/>
      <c r="I45" s="8" t="s">
        <v>895</v>
      </c>
      <c r="J45" s="9" t="str">
        <f>""</f>
        <v/>
      </c>
      <c r="K45" s="10"/>
      <c r="L45" s="11"/>
      <c r="M45" s="11"/>
      <c r="N45" s="12" t="s">
        <v>1</v>
      </c>
      <c r="O45" s="13">
        <v>2004</v>
      </c>
      <c r="P45" s="14" t="s">
        <v>896</v>
      </c>
      <c r="Q45" s="15">
        <v>1</v>
      </c>
      <c r="R45" s="16" t="s">
        <v>1</v>
      </c>
      <c r="S45" s="17">
        <v>7</v>
      </c>
      <c r="T45" s="18" t="s">
        <v>3</v>
      </c>
      <c r="U45" s="19" t="s">
        <v>2</v>
      </c>
      <c r="V45" s="19" t="s">
        <v>3</v>
      </c>
      <c r="W45" s="19" t="s">
        <v>2</v>
      </c>
      <c r="X45" s="19" t="s">
        <v>3</v>
      </c>
      <c r="Y45" s="19" t="s">
        <v>2</v>
      </c>
      <c r="Z45" s="19" t="s">
        <v>2</v>
      </c>
      <c r="AA45" s="19" t="s">
        <v>3</v>
      </c>
      <c r="AB45" s="19" t="s">
        <v>2</v>
      </c>
      <c r="AC45" s="19" t="s">
        <v>2</v>
      </c>
      <c r="AD45" s="19" t="s">
        <v>3</v>
      </c>
      <c r="AE45" s="19" t="s">
        <v>2</v>
      </c>
      <c r="AF45" s="20" t="s">
        <v>2</v>
      </c>
      <c r="AG45" s="20" t="s">
        <v>2</v>
      </c>
      <c r="AH45" s="20" t="s">
        <v>3</v>
      </c>
      <c r="AI45" s="20" t="s">
        <v>2</v>
      </c>
      <c r="AJ45" s="20" t="s">
        <v>2</v>
      </c>
      <c r="AK45" s="20" t="s">
        <v>2</v>
      </c>
      <c r="AL45" s="20" t="s">
        <v>2</v>
      </c>
      <c r="AM45" s="20" t="s">
        <v>3</v>
      </c>
      <c r="AN45" s="20" t="s">
        <v>2</v>
      </c>
      <c r="AO45" s="20" t="s">
        <v>3</v>
      </c>
      <c r="AP45" s="20" t="s">
        <v>2</v>
      </c>
      <c r="AQ45" s="20" t="s">
        <v>2</v>
      </c>
      <c r="AR45" s="20" t="s">
        <v>2</v>
      </c>
      <c r="AS45" s="20" t="s">
        <v>2</v>
      </c>
      <c r="AT45" s="21">
        <v>0</v>
      </c>
      <c r="AU45" s="20" t="s">
        <v>185</v>
      </c>
      <c r="AV45" s="20" t="str">
        <f>IF(LEFT(A45,1)="[",LEFT(A45,5)&amp;AU45&amp;A45,"")</f>
        <v>[ARG]Province[ARG] Chubut</v>
      </c>
      <c r="AW45" s="20" t="str">
        <f>C45&amp;IFERROR(SUBSTITUTE(A45, " [ANT]",""),"")</f>
        <v>2[ARG] Chubut</v>
      </c>
      <c r="AX45" s="22"/>
      <c r="AY45" s="22"/>
      <c r="AZ45" s="23" t="s">
        <v>5</v>
      </c>
      <c r="BA45" s="23" t="s">
        <v>8</v>
      </c>
      <c r="BB45" s="23"/>
      <c r="BC45" s="24"/>
      <c r="BD45" s="25" t="s">
        <v>4</v>
      </c>
      <c r="BE45" s="8"/>
      <c r="BF45" s="25" t="s">
        <v>8</v>
      </c>
      <c r="BG45" s="25" t="s">
        <v>8</v>
      </c>
      <c r="BH45" s="25" t="s">
        <v>8</v>
      </c>
      <c r="BI45" s="25"/>
      <c r="BJ45" s="25"/>
      <c r="BK45" s="8"/>
      <c r="BL45" s="25" t="s">
        <v>8</v>
      </c>
      <c r="BM45" s="25" t="s">
        <v>4</v>
      </c>
      <c r="BN45" s="25" t="s">
        <v>10</v>
      </c>
      <c r="BO45" s="25" t="s">
        <v>8</v>
      </c>
      <c r="BP45" s="25" t="s">
        <v>8</v>
      </c>
      <c r="BQ45" s="25" t="s">
        <v>8</v>
      </c>
      <c r="BR45" s="25" t="s">
        <v>13</v>
      </c>
      <c r="BS45" s="25" t="s">
        <v>8</v>
      </c>
      <c r="BT45" s="25" t="s">
        <v>5</v>
      </c>
      <c r="BU45" s="26"/>
      <c r="BV45" s="27"/>
      <c r="BW45" s="27">
        <v>0</v>
      </c>
      <c r="BX45" s="8"/>
      <c r="CB45" s="28"/>
      <c r="CC45" s="28"/>
      <c r="CD45" s="29">
        <v>0</v>
      </c>
      <c r="CE45" s="29">
        <v>0</v>
      </c>
      <c r="CF45" s="29" t="e">
        <v>#REF!</v>
      </c>
      <c r="CG45" s="30" cm="1">
        <f t="array" ref="CG45">SUMPRODUCT(--(LEN(TRIM(BL45:BT45))&gt;0))</f>
        <v>4</v>
      </c>
      <c r="CH45" s="20" t="str">
        <f t="shared" si="128"/>
        <v>n</v>
      </c>
      <c r="CI45" s="20" t="str">
        <f t="shared" si="129"/>
        <v>n</v>
      </c>
      <c r="CJ45" s="20" t="str">
        <f t="shared" si="130"/>
        <v>y</v>
      </c>
      <c r="CK45" s="20" t="str">
        <f t="shared" si="131"/>
        <v>n</v>
      </c>
      <c r="CL45" s="20" t="str">
        <f t="shared" si="132"/>
        <v>n</v>
      </c>
      <c r="CM45" s="20" t="str">
        <f t="shared" si="133"/>
        <v>n</v>
      </c>
      <c r="CN45" s="20" t="str">
        <f t="shared" si="134"/>
        <v>n</v>
      </c>
      <c r="CO45" s="20" t="str">
        <f t="shared" si="135"/>
        <v>y</v>
      </c>
      <c r="CP45" s="20" t="str">
        <f t="shared" si="136"/>
        <v>y</v>
      </c>
      <c r="CQ45" s="20" t="str">
        <f t="shared" si="137"/>
        <v>n</v>
      </c>
      <c r="CR45" s="20" t="str">
        <f t="shared" si="138"/>
        <v>n</v>
      </c>
      <c r="CS45" s="20" t="str">
        <f t="shared" si="139"/>
        <v>n</v>
      </c>
      <c r="CT45" s="31" t="str">
        <f t="shared" si="140"/>
        <v>"[ARG] Chubut"</v>
      </c>
      <c r="CU45" s="32" t="str">
        <f t="shared" si="141"/>
        <v>"rgn_South America"</v>
      </c>
      <c r="CV45" s="9" t="str">
        <f t="shared" si="142"/>
        <v>"https://upload.wikimedia.org/wikipedia/commons/thumb/8/88/Bandera_de_la_Provincia_del_Chubut.svg/320px-Bandera_de_la_Provincia_del_Chubut.svg.png"</v>
      </c>
      <c r="CW45" s="9" t="str">
        <f t="shared" si="122"/>
        <v/>
      </c>
      <c r="CX45" s="9" t="str">
        <f t="shared" si="122"/>
        <v/>
      </c>
      <c r="CY45" s="9" t="str">
        <f t="shared" si="122"/>
        <v>"4Color",</v>
      </c>
      <c r="CZ45" s="9" t="str">
        <f t="shared" si="122"/>
        <v/>
      </c>
      <c r="DA45" s="9" t="str">
        <f t="shared" si="143"/>
        <v/>
      </c>
      <c r="DB45" s="9" t="str">
        <f t="shared" si="144"/>
        <v/>
      </c>
      <c r="DC45" s="9" t="str">
        <f t="shared" si="145"/>
        <v/>
      </c>
      <c r="DD45" s="9" t="str">
        <f t="shared" si="146"/>
        <v>"lets06",</v>
      </c>
      <c r="DE45" s="9" t="str">
        <f t="shared" si="147"/>
        <v>"startC",</v>
      </c>
      <c r="DF45" s="9" t="str">
        <f t="shared" si="148"/>
        <v/>
      </c>
      <c r="DG45" s="9" t="str">
        <f t="shared" si="149"/>
        <v/>
      </c>
      <c r="DH45" s="9" t="str">
        <f t="shared" si="150"/>
        <v/>
      </c>
      <c r="DI45" s="9" t="str">
        <f t="shared" si="151"/>
        <v/>
      </c>
      <c r="DJ45" s="9" t="str">
        <f t="shared" si="152"/>
        <v/>
      </c>
      <c r="DK45" s="9" t="str">
        <f t="shared" si="153"/>
        <v/>
      </c>
      <c r="DL45" s="9" t="str">
        <f t="shared" si="154"/>
        <v/>
      </c>
      <c r="DM45" s="9" t="str" cm="1">
        <f t="array" ref="DM45">IF(CG45=3,CHAR(34) &amp; _xlfn.TEXTJOIN("", TRUE, RIGHT(HP45:HX45, 2)) &amp; CHAR(34) &amp; ",", "")</f>
        <v/>
      </c>
      <c r="DN45" s="9" t="str">
        <f t="shared" si="155"/>
        <v/>
      </c>
      <c r="DO45" s="9" t="str">
        <f t="shared" si="156"/>
        <v/>
      </c>
      <c r="DP45" s="28" t="str">
        <f t="shared" si="157"/>
        <v>"year00",</v>
      </c>
      <c r="DQ45" s="28" t="str">
        <f t="shared" si="158"/>
        <v/>
      </c>
      <c r="DR45" s="28" t="str">
        <f t="shared" si="159"/>
        <v/>
      </c>
      <c r="DS45" s="28" t="str">
        <f t="shared" si="160"/>
        <v/>
      </c>
      <c r="DT45" s="28" t="str">
        <f t="shared" si="161"/>
        <v>"allhor",</v>
      </c>
      <c r="DU45" s="28" t="str">
        <f t="shared" si="162"/>
        <v/>
      </c>
      <c r="DV45" s="9" t="str">
        <f t="shared" si="163"/>
        <v/>
      </c>
      <c r="DW45" s="9" t="str">
        <f t="shared" si="123"/>
        <v/>
      </c>
      <c r="DX45" s="9" t="str">
        <f t="shared" si="123"/>
        <v/>
      </c>
      <c r="DY45" s="9" t="str">
        <f t="shared" si="123"/>
        <v/>
      </c>
      <c r="DZ45" s="9" t="str">
        <f t="shared" si="123"/>
        <v>"4+Band",</v>
      </c>
      <c r="EA45" s="9" t="str">
        <f t="shared" si="124"/>
        <v>"Diagon",</v>
      </c>
      <c r="EB45" s="9" t="str">
        <f t="shared" si="124"/>
        <v/>
      </c>
      <c r="EC45" s="9" t="str">
        <f t="shared" si="124"/>
        <v>"Horizo",</v>
      </c>
      <c r="ED45" s="9" t="str">
        <f t="shared" si="124"/>
        <v/>
      </c>
      <c r="EE45" s="9" t="str">
        <f t="shared" si="124"/>
        <v>"Circle",</v>
      </c>
      <c r="EF45" s="9" t="str">
        <f t="shared" si="164"/>
        <v/>
      </c>
      <c r="EG45" s="9" t="str">
        <f t="shared" si="125"/>
        <v/>
      </c>
      <c r="EH45" s="9" t="str">
        <f t="shared" si="125"/>
        <v>"Plants",</v>
      </c>
      <c r="EI45" s="9" t="str">
        <f t="shared" si="125"/>
        <v/>
      </c>
      <c r="EJ45" s="9" t="str">
        <f t="shared" si="125"/>
        <v/>
      </c>
      <c r="EK45" s="9" t="str">
        <f t="shared" si="125"/>
        <v>"HasSun",</v>
      </c>
      <c r="EL45" s="9" t="str">
        <f t="shared" si="125"/>
        <v/>
      </c>
      <c r="EM45" s="9" t="str">
        <f t="shared" si="125"/>
        <v/>
      </c>
      <c r="EN45" s="9" t="str">
        <f t="shared" si="125"/>
        <v/>
      </c>
      <c r="EO45" s="9" t="str">
        <f t="shared" si="125"/>
        <v>"Center",</v>
      </c>
      <c r="EP45" s="9" t="str">
        <f t="shared" si="125"/>
        <v/>
      </c>
      <c r="EQ45" s="9" t="str">
        <f t="shared" si="125"/>
        <v/>
      </c>
      <c r="ER45" s="9" t="str">
        <f t="shared" si="125"/>
        <v/>
      </c>
      <c r="ES45" s="9" t="str">
        <f t="shared" si="125"/>
        <v/>
      </c>
      <c r="ET45" s="9" t="str">
        <f t="shared" si="125"/>
        <v>"Geogrh",</v>
      </c>
      <c r="EU45" s="9" t="str">
        <f t="shared" si="125"/>
        <v/>
      </c>
      <c r="EV45" s="9" t="str">
        <f t="shared" si="125"/>
        <v>"Builds",</v>
      </c>
      <c r="EW45" s="9" t="str">
        <f t="shared" si="121"/>
        <v/>
      </c>
      <c r="EX45" s="9" t="str">
        <f t="shared" si="121"/>
        <v/>
      </c>
      <c r="EY45" s="9" t="str">
        <f t="shared" si="121"/>
        <v/>
      </c>
      <c r="EZ45" s="9" t="str">
        <f t="shared" si="121"/>
        <v/>
      </c>
      <c r="FA45" s="9" t="str">
        <f t="shared" si="165"/>
        <v/>
      </c>
      <c r="FB45" s="9" t="str">
        <f t="shared" si="166"/>
        <v/>
      </c>
      <c r="FC45" s="9" t="str">
        <f t="shared" si="167"/>
        <v/>
      </c>
      <c r="FD45" s="9" t="str">
        <f t="shared" si="168"/>
        <v/>
      </c>
      <c r="FE45" s="9" t="str">
        <f t="shared" si="169"/>
        <v/>
      </c>
      <c r="FF45" s="9" t="str">
        <f t="shared" si="170"/>
        <v/>
      </c>
      <c r="FG45" s="9" t="str">
        <f t="shared" si="171"/>
        <v>"NO_RED",</v>
      </c>
      <c r="FH45" s="9" t="str">
        <f t="shared" si="172"/>
        <v/>
      </c>
      <c r="FI45" s="9" t="str">
        <f t="shared" si="173"/>
        <v>"NO_YEL",</v>
      </c>
      <c r="FJ45" s="9" t="str">
        <f t="shared" si="174"/>
        <v>"NO_BLA",</v>
      </c>
      <c r="FK45" s="9" t="str">
        <f t="shared" si="175"/>
        <v/>
      </c>
      <c r="FL45" s="9" t="str">
        <f t="shared" si="176"/>
        <v/>
      </c>
      <c r="FM45" s="9" t="str">
        <f t="shared" si="177"/>
        <v/>
      </c>
      <c r="FN45" s="9" t="str">
        <f t="shared" si="178"/>
        <v/>
      </c>
      <c r="FO45" s="9" t="str">
        <f t="shared" si="179"/>
        <v/>
      </c>
      <c r="FP45" s="9" t="str">
        <f t="shared" si="180"/>
        <v/>
      </c>
      <c r="FQ45" s="9" t="str">
        <f t="shared" si="181"/>
        <v/>
      </c>
      <c r="FR45" s="9" t="str">
        <f t="shared" si="182"/>
        <v/>
      </c>
      <c r="FS45" s="9" t="str">
        <f t="shared" si="183"/>
        <v/>
      </c>
      <c r="FT45" s="9" t="str">
        <f t="shared" si="184"/>
        <v>"myrBLU",</v>
      </c>
      <c r="FU45" s="9" t="str">
        <f t="shared" si="185"/>
        <v/>
      </c>
      <c r="FV45" s="9" t="str">
        <f t="shared" si="186"/>
        <v/>
      </c>
      <c r="FW45" s="9" t="str">
        <f t="shared" si="187"/>
        <v/>
      </c>
      <c r="FX45" s="9" t="str">
        <f t="shared" si="188"/>
        <v/>
      </c>
      <c r="FY45" s="9" t="str">
        <f t="shared" si="189"/>
        <v/>
      </c>
      <c r="FZ45" s="9" t="str">
        <f t="shared" si="190"/>
        <v/>
      </c>
      <c r="GA45" s="9" t="str">
        <f t="shared" si="191"/>
        <v/>
      </c>
      <c r="GB45" s="9" t="str">
        <f t="shared" si="192"/>
        <v/>
      </c>
      <c r="GC45" s="9" t="str">
        <f t="shared" si="193"/>
        <v/>
      </c>
      <c r="GD45" s="9" t="str">
        <f t="shared" si="194"/>
        <v/>
      </c>
      <c r="GE45" s="9" t="str">
        <f t="shared" si="195"/>
        <v/>
      </c>
      <c r="GF45" s="9" t="str">
        <f>IFERROR(IF(SEARCH("Historical",AU45)&gt;0,CHAR(34)&amp;"histor"&amp;CHAR(34)&amp;",",""),"")</f>
        <v/>
      </c>
      <c r="GG45" s="9" t="str">
        <f t="shared" si="196"/>
        <v/>
      </c>
      <c r="GH45" s="9" t="str">
        <f t="shared" si="197"/>
        <v/>
      </c>
      <c r="GI45" s="9" t="str">
        <f t="shared" si="198"/>
        <v/>
      </c>
      <c r="GJ45" s="9" t="str">
        <f t="shared" si="199"/>
        <v>"NoStar",</v>
      </c>
      <c r="GK45" s="9" t="str">
        <f t="shared" si="200"/>
        <v/>
      </c>
      <c r="GL45" s="9" t="str">
        <f t="shared" si="126"/>
        <v/>
      </c>
      <c r="GM45" s="9" t="str">
        <f t="shared" si="126"/>
        <v/>
      </c>
      <c r="GN45" s="9" t="str">
        <f t="shared" si="126"/>
        <v/>
      </c>
      <c r="GP45" s="9" t="str">
        <f t="shared" si="201"/>
        <v>"Province"</v>
      </c>
      <c r="GS45" s="9" t="str">
        <f t="shared" si="202"/>
        <v>["4Color","lets06","startC","year00","allhor","4+Band","Diagon","Horizo","Circle","Plants","HasSun","Center","Geogrh","Builds","NO_RED","NO_YEL","NO_BLA","myrBLU","NoStar"]</v>
      </c>
      <c r="GT45" s="9" t="str">
        <f t="shared" si="127"/>
        <v/>
      </c>
      <c r="GU45" s="9" t="str">
        <f t="shared" si="127"/>
        <v>"cl_BLU",</v>
      </c>
      <c r="GV45" s="9" t="str">
        <f t="shared" si="127"/>
        <v>"cl_GRE",</v>
      </c>
      <c r="GW45" s="9" t="str">
        <f t="shared" si="127"/>
        <v/>
      </c>
      <c r="GX45" s="9" t="str">
        <f t="shared" si="127"/>
        <v/>
      </c>
      <c r="GY45" s="9" t="str">
        <f t="shared" si="127"/>
        <v/>
      </c>
      <c r="GZ45" s="9" t="str">
        <f t="shared" si="127"/>
        <v>"cl_BRO",</v>
      </c>
      <c r="HA45" s="9" t="str">
        <f t="shared" si="127"/>
        <v/>
      </c>
      <c r="HB45" s="9" t="str">
        <f t="shared" si="127"/>
        <v>"cl_WHI",</v>
      </c>
      <c r="HC45" s="9" t="str">
        <f t="shared" si="203"/>
        <v>["cl_BLU","cl_GRE","cl_BRO","cl_WHI"]</v>
      </c>
      <c r="HE45" s="33"/>
      <c r="HF45" s="34" t="str">
        <f t="shared" si="204"/>
        <v>{couname:"[ARG] Chubut",year:"2004",region:"rgn_South America",Colors:["cl_BLU","cl_GRE","cl_BRO","cl_WHI"],Items:["4Color","lets06","startC","year00","allhor","4+Band","Diagon","Horizo","Circle","Plants","HasSun","Center","Geogrh","Builds","NO_RED","NO_YEL","NO_BLA","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links: "https://www.crwflags.com/fotw/flags/ar-u.html"},</v>
      </c>
      <c r="HG45" s="35" t="str">
        <f t="shared" si="205"/>
        <v>{couname:"[ARG] Chubut",year:"2004",region:"rgn_South America",Colors:["cl_BLU","cl_GRE","cl_BRO","cl_WHI"],Items:["4Color","lets06","startC","year00","allhor","4+Band","Diagon","Horizo","Circle","Plants","HasSun","Center","Geogrh","Builds","NO_RED","NO_YEL","NO_BLA","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links: "https://www.crwflags.com/fotw/flags/ar-u.html"},</v>
      </c>
      <c r="HH45" s="9" t="str">
        <f t="shared" si="206"/>
        <v>"\nIn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v>
      </c>
      <c r="HI45" s="9" t="str">
        <f t="shared" si="207"/>
        <v>"\nIn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v>
      </c>
      <c r="HJ45" s="9" t="str">
        <f t="shared" si="208"/>
        <v>"2004"</v>
      </c>
      <c r="HL45" s="9" t="str">
        <f t="shared" si="209"/>
        <v>"https://www.crwflags.com/fotw/flags/ar-u.html"</v>
      </c>
      <c r="HM45" s="34" t="str">
        <f t="shared" si="210"/>
        <v>{"couname":"[ARG] Chubut","year":"2004","region":"rgn_South America","Colors":["cl_BLU","cl_GRE","cl_BRO","cl_WHI"],"Items":["4Color","lets06","startC","year00","allhor","4+Band","Diagon","Horizo","Circle","Plants","HasSun","Center","Geogrh","Builds","NO_RED","NO_YEL","NO_BLA","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 "links": "https://www.crwflags.com/fotw/flags/ar-u.html"},</v>
      </c>
      <c r="HN45" s="36" t="str">
        <f t="shared" si="211"/>
        <v>{"couname":"[ARG] Chubut","year":"2004","region":"rgn_South America","Colors":["cl_BLU","cl_GRE","cl_BRO","cl_WHI"],"Items":["4Color","lets06","startC","year00","allhor","4+Band","Diagon","Horizo","Circle","Plants","HasSun","Center","Geogrh","Builds","NO_RED","NO_YEL","NO_BLA","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 "links": "https://www.crwflags.com/fotw/flags/ar-u.html"},</v>
      </c>
      <c r="HO45" s="37">
        <v>45583</v>
      </c>
      <c r="HP45" s="9" t="str" cm="1">
        <f t="array" ref="HP45">IF(_xlfn.TEXTJOIN(", ", TRUE, IF(ISNUMBER(SEARCH("BLA", BL45:BT45)), COLUMN(BL45:BT45) - COLUMN(BL45) + 1, ""))&lt;&gt;"","BLA","")</f>
        <v/>
      </c>
      <c r="HQ45" s="9" t="str" cm="1">
        <f t="array" ref="HQ45">IF(_xlfn.TEXTJOIN(", ", TRUE, IF(ISNUMBER(SEARCH("BLU", BL45:BT45)), COLUMN(BL45:BT45) - COLUMN(BL45) + 1, ""))&lt;&gt;"","BLU","")</f>
        <v>BLU</v>
      </c>
      <c r="HR45" s="9" t="str" cm="1">
        <f t="array" ref="HR45">IF(_xlfn.TEXTJOIN(", ", TRUE, IF(ISNUMBER(SEARCH("GRE", BL45:BT45)), COLUMN(BL45:BT45) - COLUMN(BL45) + 1, ""))&lt;&gt;"","GRE","")</f>
        <v>GRE</v>
      </c>
      <c r="HS45" s="9" t="str" cm="1">
        <f t="array" ref="HS45">IF(_xlfn.TEXTJOIN(", ", TRUE, IF(ISNUMBER(SEARCH("RED", BL45:BT45)), COLUMN(BL45:BT45) - COLUMN(BL45) + 1, ""))&lt;&gt;"","RED","")</f>
        <v/>
      </c>
      <c r="HT45" s="9" t="str" cm="1">
        <f t="array" ref="HT45">IF(_xlfn.TEXTJOIN(", ", TRUE, IF(ISNUMBER(SEARCH("YEL", BL45:BT45)), COLUMN(BL45:BT45) - COLUMN(BL45) + 1, ""))&lt;&gt;"","YEL","")</f>
        <v/>
      </c>
      <c r="HU45" s="9" t="str" cm="1">
        <f t="array" ref="HU45">IF(_xlfn.TEXTJOIN(", ", TRUE, IF(ISNUMBER(SEARCH("ORA", BL45:BT45)), COLUMN(BL45:BT45) - COLUMN(BL45) + 1, ""))&lt;&gt;"","ORA","")</f>
        <v/>
      </c>
      <c r="HV45" s="9" t="str" cm="1">
        <f t="array" ref="HV45">IF(_xlfn.TEXTJOIN(", ", TRUE, IF(ISNUMBER(SEARCH("BRO", BL45:BT45)), COLUMN(BL45:BT45) - COLUMN(BL45) + 1, ""))&lt;&gt;"","BRO","")</f>
        <v>BRO</v>
      </c>
      <c r="HW45" s="9" t="str" cm="1">
        <f t="array" ref="HW45">IF(_xlfn.TEXTJOIN(", ", TRUE, IF(ISNUMBER(SEARCH("PUR", BL45:BT45)), COLUMN(BL45:BT45) - COLUMN(BL45) + 1, ""))&lt;&gt;"","PUR","")</f>
        <v/>
      </c>
      <c r="HX45" s="9" t="str" cm="1">
        <f t="array" ref="HX45">IF(_xlfn.TEXTJOIN(", ", TRUE, IF(ISNUMBER(SEARCH("WHI", BL45:BT45)), COLUMN(BL45:BT45) - COLUMN(BL45) + 1, ""))&lt;&gt;"","WHI","")</f>
        <v>WHI</v>
      </c>
      <c r="HY45" s="38"/>
      <c r="HZ45" s="38"/>
      <c r="IA45" s="28"/>
      <c r="IB45" s="28"/>
      <c r="IC45" s="39"/>
      <c r="ID45" s="39"/>
      <c r="IE45" s="39"/>
      <c r="IF45" s="39"/>
      <c r="IG45" s="39"/>
      <c r="IH45" s="39"/>
      <c r="II45" s="39"/>
      <c r="IJ45" s="39"/>
      <c r="IK45" s="39"/>
      <c r="IL45" s="9">
        <f t="shared" si="212"/>
        <v>0</v>
      </c>
      <c r="IM45" s="6">
        <f t="shared" si="213"/>
        <v>-4</v>
      </c>
      <c r="IN45" s="40" t="str">
        <f t="shared" si="214"/>
        <v>http://mkweb.bcgsc.ca/color-summarizer/?url=https://upload.wikimedia.org/wikipedia/commons/thumb/8/88/Bandera_de_la_Provincia_del_Chubut.svg/320px-Bandera_de_la_Provincia_del_Chubut.svg.png&amp;precision=low&amp;num_clusters=4&amp;text=1</v>
      </c>
      <c r="IO45" s="9" t="str">
        <f t="shared" si="215"/>
        <v/>
      </c>
      <c r="IP45" s="9" t="str">
        <f t="shared" si="216"/>
        <v>"blue"</v>
      </c>
      <c r="IQ45" s="9" t="str">
        <f t="shared" si="217"/>
        <v>"green"</v>
      </c>
      <c r="IR45" s="9" t="str">
        <f t="shared" si="218"/>
        <v/>
      </c>
      <c r="IS45" s="9" t="str">
        <f t="shared" si="219"/>
        <v/>
      </c>
      <c r="IT45" s="9" t="str">
        <f t="shared" si="220"/>
        <v/>
      </c>
      <c r="IU45" s="9" t="str">
        <f t="shared" si="221"/>
        <v>"brown"</v>
      </c>
      <c r="IV45" s="9" t="str">
        <f t="shared" si="222"/>
        <v/>
      </c>
      <c r="IW45" s="9" t="str">
        <f t="shared" si="223"/>
        <v>"white"</v>
      </c>
      <c r="IX45" s="9" t="str">
        <f t="shared" si="224"/>
        <v>{"url":"http://mkweb.bcgsc.ca/color-summarizer/?url=https://upload.wikimedia.org/wikipedia/commons/thumb/8/88/Bandera_de_la_Provincia_del_Chubut.svg/320px-Bandera_de_la_Provincia_del_Chubut.svg.png&amp;precision=low&amp;num_clusters=4&amp;text=1","name":"[ARG] Chubut"},</v>
      </c>
      <c r="IY45" s="9">
        <v>644</v>
      </c>
    </row>
    <row r="46" spans="1:259" s="9" customFormat="1" ht="38.4" customHeight="1" thickBot="1" x14ac:dyDescent="0.35">
      <c r="A46" s="79" t="s">
        <v>897</v>
      </c>
      <c r="B46" s="1" t="e" vm="45">
        <v>#VALUE!</v>
      </c>
      <c r="C46" s="2">
        <v>2</v>
      </c>
      <c r="D46" s="3" t="s">
        <v>898</v>
      </c>
      <c r="E46" s="4" t="s">
        <v>899</v>
      </c>
      <c r="F46" s="5" t="s">
        <v>0</v>
      </c>
      <c r="G46" s="6">
        <f>COUNTIF($A$1:$A$8299,A46)</f>
        <v>1</v>
      </c>
      <c r="H46" s="7"/>
      <c r="I46" s="8" t="s">
        <v>900</v>
      </c>
      <c r="J46" s="9" t="str">
        <f>""</f>
        <v/>
      </c>
      <c r="K46" s="10"/>
      <c r="L46" s="11"/>
      <c r="M46" s="11"/>
      <c r="N46" s="12" t="s">
        <v>1</v>
      </c>
      <c r="O46" s="13" t="s">
        <v>521</v>
      </c>
      <c r="P46" s="14" t="s">
        <v>901</v>
      </c>
      <c r="Q46" s="15">
        <v>1</v>
      </c>
      <c r="R46" s="16" t="s">
        <v>1</v>
      </c>
      <c r="S46" s="17">
        <v>3</v>
      </c>
      <c r="T46" s="18" t="s">
        <v>2</v>
      </c>
      <c r="U46" s="19" t="s">
        <v>2</v>
      </c>
      <c r="V46" s="19" t="s">
        <v>2</v>
      </c>
      <c r="W46" s="19" t="s">
        <v>3</v>
      </c>
      <c r="X46" s="19" t="s">
        <v>3</v>
      </c>
      <c r="Y46" s="19" t="s">
        <v>2</v>
      </c>
      <c r="Z46" s="19" t="s">
        <v>2</v>
      </c>
      <c r="AA46" s="19" t="s">
        <v>2</v>
      </c>
      <c r="AB46" s="19" t="s">
        <v>2</v>
      </c>
      <c r="AC46" s="19" t="s">
        <v>2</v>
      </c>
      <c r="AD46" s="19" t="s">
        <v>3</v>
      </c>
      <c r="AE46" s="19" t="s">
        <v>2</v>
      </c>
      <c r="AF46" s="20" t="s">
        <v>2</v>
      </c>
      <c r="AG46" s="20" t="s">
        <v>2</v>
      </c>
      <c r="AH46" s="20" t="s">
        <v>3</v>
      </c>
      <c r="AI46" s="20" t="s">
        <v>2</v>
      </c>
      <c r="AJ46" s="20" t="s">
        <v>2</v>
      </c>
      <c r="AK46" s="20" t="s">
        <v>2</v>
      </c>
      <c r="AL46" s="20" t="s">
        <v>2</v>
      </c>
      <c r="AM46" s="20" t="s">
        <v>2</v>
      </c>
      <c r="AN46" s="20" t="s">
        <v>2</v>
      </c>
      <c r="AO46" s="20" t="s">
        <v>2</v>
      </c>
      <c r="AP46" s="20" t="s">
        <v>2</v>
      </c>
      <c r="AQ46" s="20" t="s">
        <v>2</v>
      </c>
      <c r="AR46" s="20" t="s">
        <v>2</v>
      </c>
      <c r="AS46" s="20" t="s">
        <v>2</v>
      </c>
      <c r="AT46" s="21">
        <v>0</v>
      </c>
      <c r="AU46" s="20" t="s">
        <v>185</v>
      </c>
      <c r="AV46" s="20" t="str">
        <f>IF(LEFT(A46,1)="[",LEFT(A46,5)&amp;AU46&amp;A46,"")</f>
        <v>[ARG]Province[ARG] Cordoba</v>
      </c>
      <c r="AW46" s="20" t="str">
        <f>C46&amp;IFERROR(SUBSTITUTE(A46, " [ANT]",""),"")</f>
        <v>2[ARG] Cordoba</v>
      </c>
      <c r="AX46" s="22"/>
      <c r="AY46" s="22"/>
      <c r="AZ46" s="23" t="s">
        <v>5</v>
      </c>
      <c r="BA46" s="23" t="s">
        <v>8</v>
      </c>
      <c r="BB46" s="23"/>
      <c r="BC46" s="24"/>
      <c r="BD46" s="25" t="s">
        <v>4</v>
      </c>
      <c r="BE46" s="8"/>
      <c r="BF46" s="25" t="s">
        <v>8</v>
      </c>
      <c r="BG46" s="25" t="s">
        <v>8</v>
      </c>
      <c r="BH46" s="25" t="s">
        <v>8</v>
      </c>
      <c r="BI46" s="25"/>
      <c r="BJ46" s="25"/>
      <c r="BK46" s="8"/>
      <c r="BL46" s="25" t="s">
        <v>8</v>
      </c>
      <c r="BM46" s="25" t="s">
        <v>4</v>
      </c>
      <c r="BN46" s="25" t="s">
        <v>8</v>
      </c>
      <c r="BO46" s="25" t="s">
        <v>8</v>
      </c>
      <c r="BP46" s="25" t="s">
        <v>8</v>
      </c>
      <c r="BQ46" s="25" t="s">
        <v>8</v>
      </c>
      <c r="BR46" s="25" t="s">
        <v>8</v>
      </c>
      <c r="BS46" s="25" t="s">
        <v>8</v>
      </c>
      <c r="BT46" s="25" t="s">
        <v>5</v>
      </c>
      <c r="BU46" s="26"/>
      <c r="BV46" s="27"/>
      <c r="BW46" s="27">
        <v>0</v>
      </c>
      <c r="BX46" s="8"/>
      <c r="CB46" s="28"/>
      <c r="CC46" s="28"/>
      <c r="CD46" s="29">
        <v>0</v>
      </c>
      <c r="CE46" s="29">
        <v>0</v>
      </c>
      <c r="CF46" s="29" t="e">
        <v>#REF!</v>
      </c>
      <c r="CG46" s="30" cm="1">
        <f t="array" ref="CG46">SUMPRODUCT(--(LEN(TRIM(BL46:BT46))&gt;0))</f>
        <v>2</v>
      </c>
      <c r="CH46" s="20" t="str">
        <f t="shared" si="128"/>
        <v>y</v>
      </c>
      <c r="CI46" s="20" t="str">
        <f t="shared" si="129"/>
        <v>n</v>
      </c>
      <c r="CJ46" s="20" t="str">
        <f t="shared" si="130"/>
        <v>n</v>
      </c>
      <c r="CK46" s="20" t="str">
        <f t="shared" si="131"/>
        <v>n</v>
      </c>
      <c r="CL46" s="20" t="str">
        <f t="shared" si="132"/>
        <v>n</v>
      </c>
      <c r="CM46" s="20" t="str">
        <f t="shared" si="133"/>
        <v>n</v>
      </c>
      <c r="CN46" s="20" t="str">
        <f t="shared" si="134"/>
        <v>y</v>
      </c>
      <c r="CO46" s="20" t="str">
        <f t="shared" si="135"/>
        <v>n</v>
      </c>
      <c r="CP46" s="20" t="str">
        <f t="shared" si="136"/>
        <v>y</v>
      </c>
      <c r="CQ46" s="20" t="str">
        <f t="shared" si="137"/>
        <v>n</v>
      </c>
      <c r="CR46" s="20" t="str">
        <f t="shared" si="138"/>
        <v>n</v>
      </c>
      <c r="CS46" s="20" t="str">
        <f t="shared" si="139"/>
        <v>n</v>
      </c>
      <c r="CT46" s="31" t="str">
        <f t="shared" si="140"/>
        <v>"[ARG] Cordoba"</v>
      </c>
      <c r="CU46" s="32" t="str">
        <f t="shared" si="141"/>
        <v>"rgn_South America"</v>
      </c>
      <c r="CV46" s="9" t="str">
        <f t="shared" si="142"/>
        <v>"https://upload.wikimedia.org/wikipedia/commons/thumb/f/f6/Bandera_de_la_Provincia_de_C%C3%B3rdoba_2014.svg/640px-Bandera_de_la_Provincia_de_C%C3%B3rdoba_2014.svg.png"</v>
      </c>
      <c r="CW46" s="9" t="str">
        <f t="shared" si="122"/>
        <v>"2Color",</v>
      </c>
      <c r="CX46" s="9" t="str">
        <f t="shared" si="122"/>
        <v/>
      </c>
      <c r="CY46" s="9" t="str">
        <f t="shared" si="122"/>
        <v/>
      </c>
      <c r="CZ46" s="9" t="str">
        <f t="shared" si="122"/>
        <v/>
      </c>
      <c r="DA46" s="9" t="str">
        <f t="shared" si="143"/>
        <v/>
      </c>
      <c r="DB46" s="9" t="str">
        <f t="shared" si="144"/>
        <v/>
      </c>
      <c r="DC46" s="9" t="str">
        <f t="shared" si="145"/>
        <v/>
      </c>
      <c r="DD46" s="9" t="str">
        <f t="shared" si="146"/>
        <v>"lets07",</v>
      </c>
      <c r="DE46" s="9" t="str">
        <f t="shared" si="147"/>
        <v>"startC",</v>
      </c>
      <c r="DF46" s="9" t="str">
        <f t="shared" si="148"/>
        <v/>
      </c>
      <c r="DG46" s="9" t="str">
        <f t="shared" si="149"/>
        <v/>
      </c>
      <c r="DH46" s="9" t="str">
        <f t="shared" si="150"/>
        <v/>
      </c>
      <c r="DI46" s="9" t="str">
        <f t="shared" si="151"/>
        <v/>
      </c>
      <c r="DJ46" s="9" t="str">
        <f t="shared" si="152"/>
        <v/>
      </c>
      <c r="DK46" s="9" t="str">
        <f t="shared" si="153"/>
        <v/>
      </c>
      <c r="DL46" s="9" t="str">
        <f t="shared" si="154"/>
        <v>"BLUWHI",</v>
      </c>
      <c r="DM46" s="9" t="str" cm="1">
        <f t="array" ref="DM46">IF(CG46=3,CHAR(34) &amp; _xlfn.TEXTJOIN("", TRUE, RIGHT(HP46:HX46, 2)) &amp; CHAR(34) &amp; ",", "")</f>
        <v/>
      </c>
      <c r="DN46" s="9" t="str">
        <f t="shared" si="155"/>
        <v/>
      </c>
      <c r="DO46" s="9" t="str">
        <f t="shared" si="156"/>
        <v/>
      </c>
      <c r="DP46" s="28" t="str">
        <f t="shared" si="157"/>
        <v>"year00",</v>
      </c>
      <c r="DQ46" s="28" t="str">
        <f t="shared" si="158"/>
        <v/>
      </c>
      <c r="DR46" s="28" t="str">
        <f t="shared" si="159"/>
        <v/>
      </c>
      <c r="DS46" s="28" t="str">
        <f t="shared" si="160"/>
        <v>"allver",</v>
      </c>
      <c r="DT46" s="28" t="str">
        <f t="shared" si="161"/>
        <v/>
      </c>
      <c r="DU46" s="28" t="str">
        <f t="shared" si="162"/>
        <v/>
      </c>
      <c r="DV46" s="9" t="str">
        <f t="shared" si="163"/>
        <v/>
      </c>
      <c r="DW46" s="9" t="str">
        <f t="shared" si="123"/>
        <v/>
      </c>
      <c r="DX46" s="9" t="str">
        <f t="shared" si="123"/>
        <v/>
      </c>
      <c r="DY46" s="9" t="str">
        <f t="shared" si="123"/>
        <v>"3Bands",</v>
      </c>
      <c r="DZ46" s="9" t="str">
        <f t="shared" si="123"/>
        <v/>
      </c>
      <c r="EA46" s="9" t="str">
        <f t="shared" si="124"/>
        <v/>
      </c>
      <c r="EB46" s="9" t="str">
        <f t="shared" si="124"/>
        <v/>
      </c>
      <c r="EC46" s="9" t="str">
        <f t="shared" si="124"/>
        <v/>
      </c>
      <c r="ED46" s="9" t="str">
        <f t="shared" si="124"/>
        <v>"Vertic",</v>
      </c>
      <c r="EE46" s="9" t="str">
        <f t="shared" si="124"/>
        <v>"Circle",</v>
      </c>
      <c r="EF46" s="9" t="str">
        <f t="shared" si="164"/>
        <v/>
      </c>
      <c r="EG46" s="9" t="str">
        <f t="shared" si="125"/>
        <v/>
      </c>
      <c r="EH46" s="9" t="str">
        <f t="shared" si="125"/>
        <v/>
      </c>
      <c r="EI46" s="9" t="str">
        <f t="shared" si="125"/>
        <v/>
      </c>
      <c r="EJ46" s="9" t="str">
        <f t="shared" si="125"/>
        <v/>
      </c>
      <c r="EK46" s="9" t="str">
        <f t="shared" si="125"/>
        <v>"HasSun",</v>
      </c>
      <c r="EL46" s="9" t="str">
        <f t="shared" si="125"/>
        <v/>
      </c>
      <c r="EM46" s="9" t="str">
        <f t="shared" si="125"/>
        <v/>
      </c>
      <c r="EN46" s="9" t="str">
        <f t="shared" si="125"/>
        <v/>
      </c>
      <c r="EO46" s="9" t="str">
        <f t="shared" si="125"/>
        <v>"Center",</v>
      </c>
      <c r="EP46" s="9" t="str">
        <f t="shared" si="125"/>
        <v/>
      </c>
      <c r="EQ46" s="9" t="str">
        <f t="shared" si="125"/>
        <v/>
      </c>
      <c r="ER46" s="9" t="str">
        <f t="shared" si="125"/>
        <v/>
      </c>
      <c r="ES46" s="9" t="str">
        <f t="shared" si="125"/>
        <v/>
      </c>
      <c r="ET46" s="9" t="str">
        <f t="shared" si="125"/>
        <v/>
      </c>
      <c r="EU46" s="9" t="str">
        <f t="shared" si="125"/>
        <v/>
      </c>
      <c r="EV46" s="9" t="str">
        <f t="shared" si="125"/>
        <v/>
      </c>
      <c r="EW46" s="9" t="str">
        <f t="shared" si="121"/>
        <v/>
      </c>
      <c r="EX46" s="9" t="str">
        <f t="shared" si="121"/>
        <v/>
      </c>
      <c r="EY46" s="9" t="str">
        <f t="shared" si="121"/>
        <v/>
      </c>
      <c r="EZ46" s="9" t="str">
        <f t="shared" si="121"/>
        <v/>
      </c>
      <c r="FA46" s="9" t="str">
        <f t="shared" si="165"/>
        <v/>
      </c>
      <c r="FB46" s="9" t="str">
        <f t="shared" si="166"/>
        <v/>
      </c>
      <c r="FC46" s="9" t="str">
        <f t="shared" si="167"/>
        <v/>
      </c>
      <c r="FD46" s="9" t="str">
        <f t="shared" si="168"/>
        <v/>
      </c>
      <c r="FE46" s="9" t="str">
        <f t="shared" si="169"/>
        <v/>
      </c>
      <c r="FF46" s="9" t="str">
        <f t="shared" si="170"/>
        <v/>
      </c>
      <c r="FG46" s="9" t="str">
        <f t="shared" si="171"/>
        <v>"NO_RED",</v>
      </c>
      <c r="FH46" s="9" t="str">
        <f t="shared" si="172"/>
        <v>"NO_GRE",</v>
      </c>
      <c r="FI46" s="9" t="str">
        <f t="shared" si="173"/>
        <v>"NO_YEL",</v>
      </c>
      <c r="FJ46" s="9" t="str">
        <f t="shared" si="174"/>
        <v>"NO_BLA",</v>
      </c>
      <c r="FK46" s="9" t="str">
        <f t="shared" si="175"/>
        <v/>
      </c>
      <c r="FL46" s="9" t="str">
        <f t="shared" si="176"/>
        <v/>
      </c>
      <c r="FM46" s="9" t="str">
        <f t="shared" si="177"/>
        <v/>
      </c>
      <c r="FN46" s="9" t="str">
        <f t="shared" si="178"/>
        <v/>
      </c>
      <c r="FO46" s="9" t="str">
        <f t="shared" si="179"/>
        <v/>
      </c>
      <c r="FP46" s="9" t="str">
        <f t="shared" si="180"/>
        <v/>
      </c>
      <c r="FQ46" s="9" t="str">
        <f t="shared" si="181"/>
        <v/>
      </c>
      <c r="FR46" s="9" t="str">
        <f t="shared" si="182"/>
        <v/>
      </c>
      <c r="FS46" s="9" t="str">
        <f t="shared" si="183"/>
        <v/>
      </c>
      <c r="FT46" s="9" t="str">
        <f t="shared" si="184"/>
        <v>"myrBLU",</v>
      </c>
      <c r="FU46" s="9" t="str">
        <f t="shared" si="185"/>
        <v/>
      </c>
      <c r="FV46" s="9" t="str">
        <f t="shared" si="186"/>
        <v/>
      </c>
      <c r="FW46" s="9" t="str">
        <f t="shared" si="187"/>
        <v/>
      </c>
      <c r="FX46" s="9" t="str">
        <f t="shared" si="188"/>
        <v/>
      </c>
      <c r="FY46" s="9" t="str">
        <f t="shared" si="189"/>
        <v/>
      </c>
      <c r="FZ46" s="9" t="str">
        <f t="shared" si="190"/>
        <v/>
      </c>
      <c r="GA46" s="9" t="str">
        <f t="shared" si="191"/>
        <v/>
      </c>
      <c r="GB46" s="9" t="str">
        <f t="shared" si="192"/>
        <v/>
      </c>
      <c r="GC46" s="9" t="str">
        <f t="shared" si="193"/>
        <v/>
      </c>
      <c r="GD46" s="9" t="str">
        <f t="shared" si="194"/>
        <v/>
      </c>
      <c r="GE46" s="9" t="str">
        <f t="shared" si="195"/>
        <v/>
      </c>
      <c r="GF46" s="9" t="str">
        <f>IFERROR(IF(SEARCH("Historical",AU46)&gt;0,CHAR(34)&amp;"histor"&amp;CHAR(34)&amp;",",""),"")</f>
        <v/>
      </c>
      <c r="GG46" s="9" t="str">
        <f t="shared" si="196"/>
        <v/>
      </c>
      <c r="GH46" s="9" t="str">
        <f t="shared" si="197"/>
        <v/>
      </c>
      <c r="GI46" s="9" t="str">
        <f t="shared" si="198"/>
        <v/>
      </c>
      <c r="GJ46" s="9" t="str">
        <f t="shared" si="199"/>
        <v>"NoStar",</v>
      </c>
      <c r="GK46" s="9" t="str">
        <f t="shared" si="200"/>
        <v/>
      </c>
      <c r="GL46" s="9" t="str">
        <f t="shared" si="126"/>
        <v/>
      </c>
      <c r="GM46" s="9" t="str">
        <f t="shared" si="126"/>
        <v/>
      </c>
      <c r="GN46" s="9" t="str">
        <f t="shared" si="126"/>
        <v/>
      </c>
      <c r="GP46" s="9" t="str">
        <f t="shared" si="201"/>
        <v>"Province"</v>
      </c>
      <c r="GS46" s="9" t="str">
        <f t="shared" si="202"/>
        <v>["2Color","lets07","startC","BLUWHI","year00","allver","3Bands","Vertic","Circle","HasSun","Center","NO_RED","NO_GRE","NO_YEL","NO_BLA","myrBLU","NoStar"]</v>
      </c>
      <c r="GT46" s="9" t="str">
        <f t="shared" si="127"/>
        <v/>
      </c>
      <c r="GU46" s="9" t="str">
        <f t="shared" si="127"/>
        <v>"cl_BLU",</v>
      </c>
      <c r="GV46" s="9" t="str">
        <f t="shared" si="127"/>
        <v/>
      </c>
      <c r="GW46" s="9" t="str">
        <f t="shared" si="127"/>
        <v/>
      </c>
      <c r="GX46" s="9" t="str">
        <f t="shared" si="127"/>
        <v/>
      </c>
      <c r="GY46" s="9" t="str">
        <f t="shared" si="127"/>
        <v/>
      </c>
      <c r="GZ46" s="9" t="str">
        <f t="shared" si="127"/>
        <v/>
      </c>
      <c r="HA46" s="9" t="str">
        <f t="shared" si="127"/>
        <v/>
      </c>
      <c r="HB46" s="9" t="str">
        <f t="shared" si="127"/>
        <v>"cl_WHI",</v>
      </c>
      <c r="HC46" s="9" t="str">
        <f t="shared" si="203"/>
        <v>["cl_BLU","cl_WHI"]</v>
      </c>
      <c r="HE46" s="33"/>
      <c r="HF46" s="34" t="str">
        <f t="shared" si="204"/>
        <v>{couname:"[ARG] Cordoba",year:"2010 ",region:"rgn_South America",Colors:["cl_BLU","cl_WHI"],Items:["2Color","lets07","startC","BLUWHI","year00","allver","3Bands","Vertic","Circle","HasSun","Center","NO_RED","NO_GRE","NO_YEL","NO_BLA","myrBLU","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links: "https://es.wikipedia.org/wiki/Bandera_de_la_provincia_de_Córdoba_(Argentina)"},</v>
      </c>
      <c r="HG46" s="35" t="str">
        <f t="shared" si="205"/>
        <v>{couname:"[ARG] Cordoba",year:"2010 ",region:"rgn_South America",Colors:["cl_BLU","cl_WHI"],Items:["2Color","lets07","startC","BLUWHI","year00","allver","3Bands","Vertic","Circle","HasSun","Center","NO_RED","NO_GRE","NO_YEL","NO_BLA","myrBLU","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links: "https://es.wikipedia.org/wiki/Bandera_de_la_provincia_de_Córdoba_(Argentina)"},</v>
      </c>
      <c r="HH46" s="9" t="str">
        <f t="shared" si="206"/>
        <v>"\nThese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v>
      </c>
      <c r="HI46" s="9" t="str">
        <f t="shared" si="207"/>
        <v>"\nThese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v>
      </c>
      <c r="HJ46" s="9" t="str">
        <f t="shared" si="208"/>
        <v>"2010 "</v>
      </c>
      <c r="HL46" s="9" t="str">
        <f t="shared" si="209"/>
        <v>"https://es.wikipedia.org/wiki/Bandera_de_la_provincia_de_Córdoba_(Argentina)"</v>
      </c>
      <c r="HM46" s="34" t="str">
        <f t="shared" si="210"/>
        <v>{"couname":"[ARG] Cordoba","year":"2010 ","region":"rgn_South America","Colors":["cl_BLU","cl_WHI"],"Items":["2Color","lets07","startC","BLUWHI","year00","allver","3Bands","Vertic","Circle","HasSun","Center","NO_RED","NO_GRE","NO_YEL","NO_BLA","myrBLU","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 "links": "https://es.wikipedia.org/wiki/Bandera_de_la_provincia_de_Córdoba_(Argentina)"},</v>
      </c>
      <c r="HN46" s="36" t="str">
        <f t="shared" si="211"/>
        <v>{"couname":"[ARG] Cordoba","year":"2010 ","region":"rgn_South America","Colors":["cl_BLU","cl_WHI"],"Items":["2Color","lets07","startC","BLUWHI","year00","allver","3Bands","Vertic","Circle","HasSun","Center","NO_RED","NO_GRE","NO_YEL","NO_BLA","myrBLU","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 "links": "https://es.wikipedia.org/wiki/Bandera_de_la_provincia_de_Córdoba_(Argentina)"},</v>
      </c>
      <c r="HO46" s="37">
        <v>45583</v>
      </c>
      <c r="HP46" s="9" t="str" cm="1">
        <f t="array" ref="HP46">IF(_xlfn.TEXTJOIN(", ", TRUE, IF(ISNUMBER(SEARCH("BLA", BL46:BT46)), COLUMN(BL46:BT46) - COLUMN(BL46) + 1, ""))&lt;&gt;"","BLA","")</f>
        <v/>
      </c>
      <c r="HQ46" s="9" t="str" cm="1">
        <f t="array" ref="HQ46">IF(_xlfn.TEXTJOIN(", ", TRUE, IF(ISNUMBER(SEARCH("BLU", BL46:BT46)), COLUMN(BL46:BT46) - COLUMN(BL46) + 1, ""))&lt;&gt;"","BLU","")</f>
        <v>BLU</v>
      </c>
      <c r="HR46" s="9" t="str" cm="1">
        <f t="array" ref="HR46">IF(_xlfn.TEXTJOIN(", ", TRUE, IF(ISNUMBER(SEARCH("GRE", BL46:BT46)), COLUMN(BL46:BT46) - COLUMN(BL46) + 1, ""))&lt;&gt;"","GRE","")</f>
        <v/>
      </c>
      <c r="HS46" s="9" t="str" cm="1">
        <f t="array" ref="HS46">IF(_xlfn.TEXTJOIN(", ", TRUE, IF(ISNUMBER(SEARCH("RED", BL46:BT46)), COLUMN(BL46:BT46) - COLUMN(BL46) + 1, ""))&lt;&gt;"","RED","")</f>
        <v/>
      </c>
      <c r="HT46" s="9" t="str" cm="1">
        <f t="array" ref="HT46">IF(_xlfn.TEXTJOIN(", ", TRUE, IF(ISNUMBER(SEARCH("YEL", BL46:BT46)), COLUMN(BL46:BT46) - COLUMN(BL46) + 1, ""))&lt;&gt;"","YEL","")</f>
        <v/>
      </c>
      <c r="HU46" s="9" t="str" cm="1">
        <f t="array" ref="HU46">IF(_xlfn.TEXTJOIN(", ", TRUE, IF(ISNUMBER(SEARCH("ORA", BL46:BT46)), COLUMN(BL46:BT46) - COLUMN(BL46) + 1, ""))&lt;&gt;"","ORA","")</f>
        <v/>
      </c>
      <c r="HV46" s="9" t="str" cm="1">
        <f t="array" ref="HV46">IF(_xlfn.TEXTJOIN(", ", TRUE, IF(ISNUMBER(SEARCH("BRO", BL46:BT46)), COLUMN(BL46:BT46) - COLUMN(BL46) + 1, ""))&lt;&gt;"","BRO","")</f>
        <v/>
      </c>
      <c r="HW46" s="9" t="str" cm="1">
        <f t="array" ref="HW46">IF(_xlfn.TEXTJOIN(", ", TRUE, IF(ISNUMBER(SEARCH("PUR", BL46:BT46)), COLUMN(BL46:BT46) - COLUMN(BL46) + 1, ""))&lt;&gt;"","PUR","")</f>
        <v/>
      </c>
      <c r="HX46" s="9" t="str" cm="1">
        <f t="array" ref="HX46">IF(_xlfn.TEXTJOIN(", ", TRUE, IF(ISNUMBER(SEARCH("WHI", BL46:BT46)), COLUMN(BL46:BT46) - COLUMN(BL46) + 1, ""))&lt;&gt;"","WHI","")</f>
        <v>WHI</v>
      </c>
      <c r="HY46" s="38"/>
      <c r="HZ46" s="38"/>
      <c r="IA46" s="28"/>
      <c r="IB46" s="28"/>
      <c r="IC46" s="39"/>
      <c r="ID46" s="39"/>
      <c r="IE46" s="39"/>
      <c r="IF46" s="39"/>
      <c r="IG46" s="39"/>
      <c r="IH46" s="39"/>
      <c r="II46" s="39"/>
      <c r="IJ46" s="39"/>
      <c r="IK46" s="39"/>
      <c r="IL46" s="9">
        <f t="shared" si="212"/>
        <v>0</v>
      </c>
      <c r="IM46" s="6">
        <f t="shared" si="213"/>
        <v>-2</v>
      </c>
      <c r="IN46" s="40" t="str">
        <f t="shared" si="214"/>
        <v>http://mkweb.bcgsc.ca/color-summarizer/?url=https://upload.wikimedia.org/wikipedia/commons/thumb/f/f6/Bandera_de_la_Provincia_de_C%C3%B3rdoba_2014.svg/640px-Bandera_de_la_Provincia_de_C%C3%B3rdoba_2014.svg.png&amp;precision=low&amp;num_clusters=2&amp;text=1</v>
      </c>
      <c r="IO46" s="9" t="str">
        <f t="shared" si="215"/>
        <v/>
      </c>
      <c r="IP46" s="9" t="str">
        <f t="shared" si="216"/>
        <v>"blue"</v>
      </c>
      <c r="IQ46" s="9" t="str">
        <f t="shared" si="217"/>
        <v/>
      </c>
      <c r="IR46" s="9" t="str">
        <f t="shared" si="218"/>
        <v/>
      </c>
      <c r="IS46" s="9" t="str">
        <f t="shared" si="219"/>
        <v/>
      </c>
      <c r="IT46" s="9" t="str">
        <f t="shared" si="220"/>
        <v/>
      </c>
      <c r="IU46" s="9" t="str">
        <f t="shared" si="221"/>
        <v/>
      </c>
      <c r="IV46" s="9" t="str">
        <f t="shared" si="222"/>
        <v/>
      </c>
      <c r="IW46" s="9" t="str">
        <f t="shared" si="223"/>
        <v>"white"</v>
      </c>
      <c r="IX46" s="9" t="str">
        <f t="shared" si="224"/>
        <v>{"url":"http://mkweb.bcgsc.ca/color-summarizer/?url=https://upload.wikimedia.org/wikipedia/commons/thumb/f/f6/Bandera_de_la_Provincia_de_C%C3%B3rdoba_2014.svg/640px-Bandera_de_la_Provincia_de_C%C3%B3rdoba_2014.svg.png&amp;precision=low&amp;num_clusters=2&amp;text=1","name":"[ARG] Cordoba"},</v>
      </c>
      <c r="IY46" s="9">
        <v>645</v>
      </c>
    </row>
    <row r="47" spans="1:259" s="9" customFormat="1" ht="38.4" customHeight="1" thickBot="1" x14ac:dyDescent="0.35">
      <c r="A47" s="79" t="s">
        <v>902</v>
      </c>
      <c r="B47" s="1" t="e" vm="46">
        <v>#VALUE!</v>
      </c>
      <c r="C47" s="2">
        <v>2</v>
      </c>
      <c r="D47" s="3" t="s">
        <v>903</v>
      </c>
      <c r="E47" s="4" t="s">
        <v>904</v>
      </c>
      <c r="F47" s="5" t="s">
        <v>0</v>
      </c>
      <c r="G47" s="6">
        <f>COUNTIF($A$1:$A$8299,A47)</f>
        <v>1</v>
      </c>
      <c r="H47" s="7"/>
      <c r="I47" s="8" t="s">
        <v>905</v>
      </c>
      <c r="J47" s="9" t="str">
        <f>""</f>
        <v/>
      </c>
      <c r="K47" s="10"/>
      <c r="L47" s="11"/>
      <c r="M47" s="11"/>
      <c r="N47" s="12" t="s">
        <v>1</v>
      </c>
      <c r="O47" s="13">
        <v>1986</v>
      </c>
      <c r="P47" s="14" t="s">
        <v>906</v>
      </c>
      <c r="Q47" s="15">
        <v>1</v>
      </c>
      <c r="R47" s="16" t="s">
        <v>1</v>
      </c>
      <c r="S47" s="17">
        <v>3</v>
      </c>
      <c r="T47" s="18" t="s">
        <v>3</v>
      </c>
      <c r="U47" s="19" t="s">
        <v>3</v>
      </c>
      <c r="V47" s="19" t="s">
        <v>3</v>
      </c>
      <c r="W47" s="19" t="s">
        <v>2</v>
      </c>
      <c r="X47" s="19" t="s">
        <v>3</v>
      </c>
      <c r="Y47" s="19" t="s">
        <v>2</v>
      </c>
      <c r="Z47" s="19" t="s">
        <v>2</v>
      </c>
      <c r="AA47" s="19" t="s">
        <v>3</v>
      </c>
      <c r="AB47" s="19" t="s">
        <v>3</v>
      </c>
      <c r="AC47" s="19" t="s">
        <v>2</v>
      </c>
      <c r="AD47" s="19" t="s">
        <v>3</v>
      </c>
      <c r="AE47" s="19" t="s">
        <v>2</v>
      </c>
      <c r="AF47" s="20" t="s">
        <v>3</v>
      </c>
      <c r="AG47" s="20" t="s">
        <v>3</v>
      </c>
      <c r="AH47" s="20" t="s">
        <v>2</v>
      </c>
      <c r="AI47" s="20" t="s">
        <v>2</v>
      </c>
      <c r="AJ47" s="20" t="s">
        <v>2</v>
      </c>
      <c r="AK47" s="20" t="s">
        <v>2</v>
      </c>
      <c r="AL47" s="20" t="s">
        <v>2</v>
      </c>
      <c r="AM47" s="20" t="s">
        <v>2</v>
      </c>
      <c r="AN47" s="20" t="s">
        <v>3</v>
      </c>
      <c r="AO47" s="20" t="s">
        <v>2</v>
      </c>
      <c r="AP47" s="20" t="s">
        <v>2</v>
      </c>
      <c r="AQ47" s="20" t="s">
        <v>2</v>
      </c>
      <c r="AR47" s="20" t="s">
        <v>2</v>
      </c>
      <c r="AS47" s="20" t="s">
        <v>2</v>
      </c>
      <c r="AT47" s="21">
        <v>0</v>
      </c>
      <c r="AU47" s="20" t="s">
        <v>185</v>
      </c>
      <c r="AV47" s="20" t="str">
        <f>IF(LEFT(A47,1)="[",LEFT(A47,5)&amp;AU47&amp;A47,"")</f>
        <v>[ARG]Province[ARG] Corrientes</v>
      </c>
      <c r="AW47" s="20" t="str">
        <f>C47&amp;IFERROR(SUBSTITUTE(A47, " [ANT]",""),"")</f>
        <v>2[ARG] Corrientes</v>
      </c>
      <c r="AX47" s="22"/>
      <c r="AY47" s="22"/>
      <c r="AZ47" s="23" t="s">
        <v>5</v>
      </c>
      <c r="BA47" s="23"/>
      <c r="BB47" s="23"/>
      <c r="BC47" s="24"/>
      <c r="BD47" s="25" t="s">
        <v>4</v>
      </c>
      <c r="BE47" s="8"/>
      <c r="BF47" s="25" t="s">
        <v>8</v>
      </c>
      <c r="BG47" s="25" t="s">
        <v>8</v>
      </c>
      <c r="BH47" s="25" t="s">
        <v>8</v>
      </c>
      <c r="BI47" s="25"/>
      <c r="BJ47" s="25"/>
      <c r="BK47" s="8"/>
      <c r="BL47" s="25" t="s">
        <v>8</v>
      </c>
      <c r="BM47" s="25" t="s">
        <v>4</v>
      </c>
      <c r="BN47" s="25" t="s">
        <v>8</v>
      </c>
      <c r="BO47" s="25" t="s">
        <v>8</v>
      </c>
      <c r="BP47" s="25" t="s">
        <v>8</v>
      </c>
      <c r="BQ47" s="25" t="s">
        <v>8</v>
      </c>
      <c r="BR47" s="25" t="s">
        <v>8</v>
      </c>
      <c r="BS47" s="25" t="s">
        <v>8</v>
      </c>
      <c r="BT47" s="25" t="s">
        <v>5</v>
      </c>
      <c r="BU47" s="26"/>
      <c r="BV47" s="27"/>
      <c r="BW47" s="27">
        <v>0</v>
      </c>
      <c r="BX47" s="8"/>
      <c r="CB47" s="28"/>
      <c r="CC47" s="28"/>
      <c r="CD47" s="29">
        <v>0</v>
      </c>
      <c r="CE47" s="29">
        <v>0</v>
      </c>
      <c r="CF47" s="29" t="e">
        <v>#REF!</v>
      </c>
      <c r="CG47" s="30" cm="1">
        <f t="array" ref="CG47">SUMPRODUCT(--(LEN(TRIM(BL47:BT47))&gt;0))</f>
        <v>2</v>
      </c>
      <c r="CH47" s="20" t="str">
        <f t="shared" si="128"/>
        <v>y</v>
      </c>
      <c r="CI47" s="20" t="str">
        <f t="shared" si="129"/>
        <v>n</v>
      </c>
      <c r="CJ47" s="20" t="str">
        <f t="shared" si="130"/>
        <v>n</v>
      </c>
      <c r="CK47" s="20" t="str">
        <f t="shared" si="131"/>
        <v>n</v>
      </c>
      <c r="CL47" s="20" t="str">
        <f t="shared" si="132"/>
        <v>n</v>
      </c>
      <c r="CM47" s="20" t="str">
        <f t="shared" si="133"/>
        <v>n</v>
      </c>
      <c r="CN47" s="20" t="str">
        <f t="shared" si="134"/>
        <v>y</v>
      </c>
      <c r="CO47" s="20" t="str">
        <f t="shared" si="135"/>
        <v>n</v>
      </c>
      <c r="CP47" s="20" t="str">
        <f t="shared" si="136"/>
        <v>y</v>
      </c>
      <c r="CQ47" s="20" t="str">
        <f t="shared" si="137"/>
        <v>n</v>
      </c>
      <c r="CR47" s="20" t="str">
        <f t="shared" si="138"/>
        <v>n</v>
      </c>
      <c r="CS47" s="20" t="str">
        <f t="shared" si="139"/>
        <v>n</v>
      </c>
      <c r="CT47" s="31" t="str">
        <f t="shared" si="140"/>
        <v>"[ARG] Corrientes"</v>
      </c>
      <c r="CU47" s="32" t="str">
        <f t="shared" si="141"/>
        <v>"rgn_South America"</v>
      </c>
      <c r="CV47" s="9" t="str">
        <f t="shared" si="142"/>
        <v>"https://upload.wikimedia.org/wikipedia/commons/thumb/4/46/Bandera_de_la_Provincia_de_Corrientes.svg/320px-Bandera_de_la_Provincia_de_Corrientes.svg.png"</v>
      </c>
      <c r="CW47" s="9" t="str">
        <f t="shared" si="122"/>
        <v>"2Color",</v>
      </c>
      <c r="CX47" s="9" t="str">
        <f t="shared" si="122"/>
        <v/>
      </c>
      <c r="CY47" s="9" t="str">
        <f t="shared" si="122"/>
        <v/>
      </c>
      <c r="CZ47" s="9" t="str">
        <f t="shared" si="122"/>
        <v/>
      </c>
      <c r="DA47" s="9" t="str">
        <f t="shared" si="143"/>
        <v/>
      </c>
      <c r="DB47" s="9" t="str">
        <f t="shared" si="144"/>
        <v/>
      </c>
      <c r="DC47" s="9" t="str">
        <f t="shared" si="145"/>
        <v/>
      </c>
      <c r="DD47" s="9" t="str">
        <f t="shared" si="146"/>
        <v>"lets10",</v>
      </c>
      <c r="DE47" s="9" t="str">
        <f t="shared" si="147"/>
        <v>"startC",</v>
      </c>
      <c r="DF47" s="9" t="str">
        <f t="shared" si="148"/>
        <v/>
      </c>
      <c r="DG47" s="9" t="str">
        <f t="shared" si="149"/>
        <v/>
      </c>
      <c r="DH47" s="9" t="str">
        <f t="shared" si="150"/>
        <v/>
      </c>
      <c r="DI47" s="9" t="str">
        <f t="shared" si="151"/>
        <v/>
      </c>
      <c r="DJ47" s="9" t="str">
        <f t="shared" si="152"/>
        <v/>
      </c>
      <c r="DK47" s="9" t="str">
        <f t="shared" si="153"/>
        <v/>
      </c>
      <c r="DL47" s="9" t="str">
        <f t="shared" si="154"/>
        <v>"BLUWHI",</v>
      </c>
      <c r="DM47" s="9" t="str" cm="1">
        <f t="array" ref="DM47">IF(CG47=3,CHAR(34) &amp; _xlfn.TEXTJOIN("", TRUE, RIGHT(HP47:HX47, 2)) &amp; CHAR(34) &amp; ",", "")</f>
        <v/>
      </c>
      <c r="DN47" s="9" t="str">
        <f t="shared" si="155"/>
        <v/>
      </c>
      <c r="DO47" s="9" t="str">
        <f t="shared" si="156"/>
        <v>"year19",</v>
      </c>
      <c r="DP47" s="28" t="str">
        <f t="shared" si="157"/>
        <v/>
      </c>
      <c r="DQ47" s="28" t="str">
        <f t="shared" si="158"/>
        <v/>
      </c>
      <c r="DR47" s="28" t="str">
        <f t="shared" si="159"/>
        <v/>
      </c>
      <c r="DS47" s="28" t="str">
        <f t="shared" si="160"/>
        <v/>
      </c>
      <c r="DT47" s="28" t="str">
        <f t="shared" si="161"/>
        <v>"allhor",</v>
      </c>
      <c r="DU47" s="28" t="str">
        <f t="shared" si="162"/>
        <v/>
      </c>
      <c r="DV47" s="9" t="str">
        <f t="shared" si="163"/>
        <v/>
      </c>
      <c r="DW47" s="9" t="str">
        <f t="shared" si="123"/>
        <v/>
      </c>
      <c r="DX47" s="9" t="str">
        <f t="shared" si="123"/>
        <v/>
      </c>
      <c r="DY47" s="9" t="str">
        <f t="shared" si="123"/>
        <v>"3Bands",</v>
      </c>
      <c r="DZ47" s="9" t="str">
        <f t="shared" si="123"/>
        <v/>
      </c>
      <c r="EA47" s="9" t="str">
        <f t="shared" si="124"/>
        <v>"Diagon",</v>
      </c>
      <c r="EB47" s="9" t="str">
        <f t="shared" si="124"/>
        <v>"Crosse",</v>
      </c>
      <c r="EC47" s="9" t="str">
        <f t="shared" si="124"/>
        <v>"Horizo",</v>
      </c>
      <c r="ED47" s="9" t="str">
        <f t="shared" si="124"/>
        <v/>
      </c>
      <c r="EE47" s="9" t="str">
        <f t="shared" si="124"/>
        <v>"Circle",</v>
      </c>
      <c r="EF47" s="9" t="str">
        <f t="shared" si="164"/>
        <v/>
      </c>
      <c r="EG47" s="9" t="str">
        <f t="shared" si="125"/>
        <v/>
      </c>
      <c r="EH47" s="9" t="str">
        <f t="shared" si="125"/>
        <v>"Plants",</v>
      </c>
      <c r="EI47" s="9" t="str">
        <f t="shared" si="125"/>
        <v>"Texted",</v>
      </c>
      <c r="EJ47" s="9" t="str">
        <f t="shared" si="125"/>
        <v/>
      </c>
      <c r="EK47" s="9" t="str">
        <f t="shared" si="125"/>
        <v>"HasSun",</v>
      </c>
      <c r="EL47" s="9" t="str">
        <f t="shared" si="125"/>
        <v/>
      </c>
      <c r="EM47" s="9" t="str">
        <f t="shared" si="125"/>
        <v>"Trside",</v>
      </c>
      <c r="EN47" s="9" t="str">
        <f t="shared" si="125"/>
        <v>"Unequa",</v>
      </c>
      <c r="EO47" s="9" t="str">
        <f t="shared" si="125"/>
        <v/>
      </c>
      <c r="EP47" s="9" t="str">
        <f t="shared" si="125"/>
        <v/>
      </c>
      <c r="EQ47" s="9" t="str">
        <f t="shared" si="125"/>
        <v/>
      </c>
      <c r="ER47" s="9" t="str">
        <f t="shared" si="125"/>
        <v/>
      </c>
      <c r="ES47" s="9" t="str">
        <f t="shared" si="125"/>
        <v/>
      </c>
      <c r="ET47" s="9" t="str">
        <f t="shared" si="125"/>
        <v/>
      </c>
      <c r="EU47" s="9" t="str">
        <f t="shared" si="125"/>
        <v>"Humans",</v>
      </c>
      <c r="EV47" s="9" t="str">
        <f t="shared" si="125"/>
        <v/>
      </c>
      <c r="EW47" s="9" t="str">
        <f t="shared" si="121"/>
        <v/>
      </c>
      <c r="EX47" s="9" t="str">
        <f t="shared" si="121"/>
        <v/>
      </c>
      <c r="EY47" s="9" t="str">
        <f t="shared" si="121"/>
        <v/>
      </c>
      <c r="EZ47" s="9" t="str">
        <f t="shared" si="121"/>
        <v/>
      </c>
      <c r="FA47" s="9" t="str">
        <f t="shared" si="165"/>
        <v/>
      </c>
      <c r="FB47" s="9" t="str">
        <f t="shared" si="166"/>
        <v/>
      </c>
      <c r="FC47" s="9" t="str">
        <f t="shared" si="167"/>
        <v/>
      </c>
      <c r="FD47" s="9" t="str">
        <f t="shared" si="168"/>
        <v/>
      </c>
      <c r="FE47" s="9" t="str">
        <f t="shared" si="169"/>
        <v/>
      </c>
      <c r="FF47" s="9" t="str">
        <f t="shared" si="170"/>
        <v/>
      </c>
      <c r="FG47" s="9" t="str">
        <f t="shared" si="171"/>
        <v>"NO_RED",</v>
      </c>
      <c r="FH47" s="9" t="str">
        <f t="shared" si="172"/>
        <v>"NO_GRE",</v>
      </c>
      <c r="FI47" s="9" t="str">
        <f t="shared" si="173"/>
        <v>"NO_YEL",</v>
      </c>
      <c r="FJ47" s="9" t="str">
        <f t="shared" si="174"/>
        <v>"NO_BLA",</v>
      </c>
      <c r="FK47" s="9" t="str">
        <f t="shared" si="175"/>
        <v/>
      </c>
      <c r="FL47" s="9" t="str">
        <f t="shared" si="176"/>
        <v/>
      </c>
      <c r="FM47" s="9" t="str">
        <f t="shared" si="177"/>
        <v/>
      </c>
      <c r="FN47" s="9" t="str">
        <f t="shared" si="178"/>
        <v/>
      </c>
      <c r="FO47" s="9" t="str">
        <f t="shared" si="179"/>
        <v/>
      </c>
      <c r="FP47" s="9" t="str">
        <f t="shared" si="180"/>
        <v/>
      </c>
      <c r="FQ47" s="9" t="str">
        <f t="shared" si="181"/>
        <v/>
      </c>
      <c r="FR47" s="9" t="str">
        <f t="shared" si="182"/>
        <v/>
      </c>
      <c r="FS47" s="9" t="str">
        <f t="shared" si="183"/>
        <v/>
      </c>
      <c r="FT47" s="9" t="str">
        <f t="shared" si="184"/>
        <v>"myrBLU",</v>
      </c>
      <c r="FU47" s="9" t="str">
        <f t="shared" si="185"/>
        <v/>
      </c>
      <c r="FV47" s="9" t="str">
        <f t="shared" si="186"/>
        <v/>
      </c>
      <c r="FW47" s="9" t="str">
        <f t="shared" si="187"/>
        <v/>
      </c>
      <c r="FX47" s="9" t="str">
        <f t="shared" si="188"/>
        <v/>
      </c>
      <c r="FY47" s="9" t="str">
        <f t="shared" si="189"/>
        <v/>
      </c>
      <c r="FZ47" s="9" t="str">
        <f t="shared" si="190"/>
        <v/>
      </c>
      <c r="GA47" s="9" t="str">
        <f t="shared" si="191"/>
        <v/>
      </c>
      <c r="GB47" s="9" t="str">
        <f t="shared" si="192"/>
        <v/>
      </c>
      <c r="GC47" s="9" t="str">
        <f t="shared" si="193"/>
        <v/>
      </c>
      <c r="GD47" s="9" t="str">
        <f t="shared" si="194"/>
        <v/>
      </c>
      <c r="GE47" s="9" t="str">
        <f t="shared" si="195"/>
        <v/>
      </c>
      <c r="GF47" s="9" t="str">
        <f>IFERROR(IF(SEARCH("Historical",AU47)&gt;0,CHAR(34)&amp;"histor"&amp;CHAR(34)&amp;",",""),"")</f>
        <v/>
      </c>
      <c r="GG47" s="9" t="str">
        <f t="shared" si="196"/>
        <v/>
      </c>
      <c r="GH47" s="9" t="str">
        <f t="shared" si="197"/>
        <v/>
      </c>
      <c r="GI47" s="9" t="str">
        <f t="shared" si="198"/>
        <v/>
      </c>
      <c r="GJ47" s="9" t="str">
        <f t="shared" si="199"/>
        <v>"NoStar",</v>
      </c>
      <c r="GK47" s="9" t="str">
        <f t="shared" si="200"/>
        <v/>
      </c>
      <c r="GL47" s="9" t="str">
        <f t="shared" si="126"/>
        <v/>
      </c>
      <c r="GM47" s="9" t="str">
        <f t="shared" si="126"/>
        <v/>
      </c>
      <c r="GN47" s="9" t="str">
        <f t="shared" si="126"/>
        <v/>
      </c>
      <c r="GP47" s="9" t="str">
        <f t="shared" si="201"/>
        <v>"Province"</v>
      </c>
      <c r="GS47" s="9" t="str">
        <f t="shared" si="202"/>
        <v>["2Color","lets10","startC","BLUWHI","year19","allhor","3Bands","Diagon","Crosse","Horizo","Circle","Plants","Texted","HasSun","Trside","Unequa","Humans","NO_RED","NO_GRE","NO_YEL","NO_BLA","myrBLU","NoStar"]</v>
      </c>
      <c r="GT47" s="9" t="str">
        <f t="shared" si="127"/>
        <v/>
      </c>
      <c r="GU47" s="9" t="str">
        <f t="shared" si="127"/>
        <v>"cl_BLU",</v>
      </c>
      <c r="GV47" s="9" t="str">
        <f t="shared" si="127"/>
        <v/>
      </c>
      <c r="GW47" s="9" t="str">
        <f t="shared" si="127"/>
        <v/>
      </c>
      <c r="GX47" s="9" t="str">
        <f t="shared" si="127"/>
        <v/>
      </c>
      <c r="GY47" s="9" t="str">
        <f t="shared" si="127"/>
        <v/>
      </c>
      <c r="GZ47" s="9" t="str">
        <f t="shared" si="127"/>
        <v/>
      </c>
      <c r="HA47" s="9" t="str">
        <f t="shared" si="127"/>
        <v/>
      </c>
      <c r="HB47" s="9" t="str">
        <f t="shared" si="127"/>
        <v>"cl_WHI",</v>
      </c>
      <c r="HC47" s="9" t="str">
        <f t="shared" si="203"/>
        <v>["cl_BLU","cl_WHI"]</v>
      </c>
      <c r="HE47" s="33"/>
      <c r="HF47" s="34" t="str">
        <f t="shared" si="204"/>
        <v>{couname:"[ARG] Corrientes",year:"1986",region:"rgn_South America",Colors:["cl_BLU","cl_WHI"],Items:["2Color","lets10","startC","BLUWHI","year19","allhor","3Bands","Diagon","Crosse","Horizo","Circle","Plants","Texted","HasSun","Trside","Unequa","Humans","NO_RED","NO_GRE","NO_YEL","NO_BLA","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links: "https://www.crwflags.com/fotw/flags/ar-w.html#1823"},</v>
      </c>
      <c r="HG47" s="35" t="str">
        <f t="shared" si="205"/>
        <v>{couname:"[ARG] Corrientes",year:"1986",region:"rgn_South America",Colors:["cl_BLU","cl_WHI"],Items:["2Color","lets10","startC","BLUWHI","year19","allhor","3Bands","Diagon","Crosse","Horizo","Circle","Plants","Texted","HasSun","Trside","Unequa","Humans","NO_RED","NO_GRE","NO_YEL","NO_BLA","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links: "https://www.crwflags.com/fotw/flags/ar-w.html#1823"},</v>
      </c>
      <c r="HH47" s="9" t="str">
        <f t="shared" si="206"/>
        <v>"\nBy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v>
      </c>
      <c r="HI47" s="9" t="str">
        <f t="shared" si="207"/>
        <v>"\nBy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v>
      </c>
      <c r="HJ47" s="9" t="str">
        <f t="shared" si="208"/>
        <v>"1986"</v>
      </c>
      <c r="HL47" s="9" t="str">
        <f t="shared" si="209"/>
        <v>"https://www.crwflags.com/fotw/flags/ar-w.html#1823"</v>
      </c>
      <c r="HM47" s="34" t="str">
        <f t="shared" si="210"/>
        <v>{"couname":"[ARG] Corrientes","year":"1986","region":"rgn_South America","Colors":["cl_BLU","cl_WHI"],"Items":["2Color","lets10","startC","BLUWHI","year19","allhor","3Bands","Diagon","Crosse","Horizo","Circle","Plants","Texted","HasSun","Trside","Unequa","Humans","NO_RED","NO_GRE","NO_YEL","NO_BLA","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 "links": "https://www.crwflags.com/fotw/flags/ar-w.html#1823"},</v>
      </c>
      <c r="HN47" s="36" t="str">
        <f t="shared" si="211"/>
        <v>{"couname":"[ARG] Corrientes","year":"1986","region":"rgn_South America","Colors":["cl_BLU","cl_WHI"],"Items":["2Color","lets10","startC","BLUWHI","year19","allhor","3Bands","Diagon","Crosse","Horizo","Circle","Plants","Texted","HasSun","Trside","Unequa","Humans","NO_RED","NO_GRE","NO_YEL","NO_BLA","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 "links": "https://www.crwflags.com/fotw/flags/ar-w.html#1823"},</v>
      </c>
      <c r="HO47" s="37">
        <v>45576</v>
      </c>
      <c r="HP47" s="9" t="str" cm="1">
        <f t="array" ref="HP47">IF(_xlfn.TEXTJOIN(", ", TRUE, IF(ISNUMBER(SEARCH("BLA", BL47:BT47)), COLUMN(BL47:BT47) - COLUMN(BL47) + 1, ""))&lt;&gt;"","BLA","")</f>
        <v/>
      </c>
      <c r="HQ47" s="9" t="str" cm="1">
        <f t="array" ref="HQ47">IF(_xlfn.TEXTJOIN(", ", TRUE, IF(ISNUMBER(SEARCH("BLU", BL47:BT47)), COLUMN(BL47:BT47) - COLUMN(BL47) + 1, ""))&lt;&gt;"","BLU","")</f>
        <v>BLU</v>
      </c>
      <c r="HR47" s="9" t="str" cm="1">
        <f t="array" ref="HR47">IF(_xlfn.TEXTJOIN(", ", TRUE, IF(ISNUMBER(SEARCH("GRE", BL47:BT47)), COLUMN(BL47:BT47) - COLUMN(BL47) + 1, ""))&lt;&gt;"","GRE","")</f>
        <v/>
      </c>
      <c r="HS47" s="9" t="str" cm="1">
        <f t="array" ref="HS47">IF(_xlfn.TEXTJOIN(", ", TRUE, IF(ISNUMBER(SEARCH("RED", BL47:BT47)), COLUMN(BL47:BT47) - COLUMN(BL47) + 1, ""))&lt;&gt;"","RED","")</f>
        <v/>
      </c>
      <c r="HT47" s="9" t="str" cm="1">
        <f t="array" ref="HT47">IF(_xlfn.TEXTJOIN(", ", TRUE, IF(ISNUMBER(SEARCH("YEL", BL47:BT47)), COLUMN(BL47:BT47) - COLUMN(BL47) + 1, ""))&lt;&gt;"","YEL","")</f>
        <v/>
      </c>
      <c r="HU47" s="9" t="str" cm="1">
        <f t="array" ref="HU47">IF(_xlfn.TEXTJOIN(", ", TRUE, IF(ISNUMBER(SEARCH("ORA", BL47:BT47)), COLUMN(BL47:BT47) - COLUMN(BL47) + 1, ""))&lt;&gt;"","ORA","")</f>
        <v/>
      </c>
      <c r="HV47" s="9" t="str" cm="1">
        <f t="array" ref="HV47">IF(_xlfn.TEXTJOIN(", ", TRUE, IF(ISNUMBER(SEARCH("BRO", BL47:BT47)), COLUMN(BL47:BT47) - COLUMN(BL47) + 1, ""))&lt;&gt;"","BRO","")</f>
        <v/>
      </c>
      <c r="HW47" s="9" t="str" cm="1">
        <f t="array" ref="HW47">IF(_xlfn.TEXTJOIN(", ", TRUE, IF(ISNUMBER(SEARCH("PUR", BL47:BT47)), COLUMN(BL47:BT47) - COLUMN(BL47) + 1, ""))&lt;&gt;"","PUR","")</f>
        <v/>
      </c>
      <c r="HX47" s="9" t="str" cm="1">
        <f t="array" ref="HX47">IF(_xlfn.TEXTJOIN(", ", TRUE, IF(ISNUMBER(SEARCH("WHI", BL47:BT47)), COLUMN(BL47:BT47) - COLUMN(BL47) + 1, ""))&lt;&gt;"","WHI","")</f>
        <v>WHI</v>
      </c>
      <c r="HY47" s="38"/>
      <c r="HZ47" s="38"/>
      <c r="IA47" s="28"/>
      <c r="IB47" s="28"/>
      <c r="IC47" s="39"/>
      <c r="ID47" s="39"/>
      <c r="IE47" s="39"/>
      <c r="IF47" s="39"/>
      <c r="IG47" s="39"/>
      <c r="IH47" s="39"/>
      <c r="II47" s="39"/>
      <c r="IJ47" s="39"/>
      <c r="IK47" s="39"/>
      <c r="IL47" s="9">
        <f t="shared" si="212"/>
        <v>0</v>
      </c>
      <c r="IM47" s="6">
        <f t="shared" si="213"/>
        <v>-2</v>
      </c>
      <c r="IN47" s="40" t="str">
        <f t="shared" si="214"/>
        <v>http://mkweb.bcgsc.ca/color-summarizer/?url=https://upload.wikimedia.org/wikipedia/commons/thumb/4/46/Bandera_de_la_Provincia_de_Corrientes.svg/320px-Bandera_de_la_Provincia_de_Corrientes.svg.png&amp;precision=low&amp;num_clusters=2&amp;text=1</v>
      </c>
      <c r="IO47" s="9" t="str">
        <f t="shared" si="215"/>
        <v/>
      </c>
      <c r="IP47" s="9" t="str">
        <f t="shared" si="216"/>
        <v>"blue"</v>
      </c>
      <c r="IQ47" s="9" t="str">
        <f t="shared" si="217"/>
        <v/>
      </c>
      <c r="IR47" s="9" t="str">
        <f t="shared" si="218"/>
        <v/>
      </c>
      <c r="IS47" s="9" t="str">
        <f t="shared" si="219"/>
        <v/>
      </c>
      <c r="IT47" s="9" t="str">
        <f t="shared" si="220"/>
        <v/>
      </c>
      <c r="IU47" s="9" t="str">
        <f t="shared" si="221"/>
        <v/>
      </c>
      <c r="IV47" s="9" t="str">
        <f t="shared" si="222"/>
        <v/>
      </c>
      <c r="IW47" s="9" t="str">
        <f t="shared" si="223"/>
        <v>"white"</v>
      </c>
      <c r="IX47" s="9" t="str">
        <f t="shared" si="224"/>
        <v>{"url":"http://mkweb.bcgsc.ca/color-summarizer/?url=https://upload.wikimedia.org/wikipedia/commons/thumb/4/46/Bandera_de_la_Provincia_de_Corrientes.svg/320px-Bandera_de_la_Provincia_de_Corrientes.svg.png&amp;precision=low&amp;num_clusters=2&amp;text=1","name":"[ARG] Corrientes"},</v>
      </c>
      <c r="IY47" s="9">
        <v>641</v>
      </c>
    </row>
    <row r="48" spans="1:259" s="9" customFormat="1" ht="38.4" customHeight="1" thickBot="1" x14ac:dyDescent="0.35">
      <c r="A48" s="79" t="s">
        <v>907</v>
      </c>
      <c r="B48" s="1" t="e" vm="47">
        <v>#VALUE!</v>
      </c>
      <c r="C48" s="82">
        <v>2</v>
      </c>
      <c r="D48" s="3" t="s">
        <v>908</v>
      </c>
      <c r="E48" s="4" t="s">
        <v>909</v>
      </c>
      <c r="F48" s="5" t="s">
        <v>0</v>
      </c>
      <c r="G48" s="6">
        <f>COUNTIF($A$1:$A$8299,A48)</f>
        <v>1</v>
      </c>
      <c r="H48" s="7"/>
      <c r="I48" s="8" t="s">
        <v>910</v>
      </c>
      <c r="J48" s="9" t="str">
        <f>""</f>
        <v/>
      </c>
      <c r="K48" s="10"/>
      <c r="L48" s="11"/>
      <c r="M48" s="11"/>
      <c r="N48" s="12" t="s">
        <v>1</v>
      </c>
      <c r="O48" s="13">
        <v>1991</v>
      </c>
      <c r="P48" s="14" t="s">
        <v>911</v>
      </c>
      <c r="Q48" s="15">
        <f>IFERROR(LEN(TRIM(SUBSTITUTE(SUBSTITUTE(SUBSTITUTE(A48,LEFT(A48,6),""), "(", ""), ")", "")))-LEN(SUBSTITUTE(TRIM(SUBSTITUTE(SUBSTITUTE(SUBSTITUTE(A48,LEFT(A48,6),""), "(", ""), ")", "")), " ", ""))+1, 0)</f>
        <v>1</v>
      </c>
      <c r="R48" s="16" t="s">
        <v>1</v>
      </c>
      <c r="S48" s="17">
        <v>3</v>
      </c>
      <c r="T48" s="18" t="s">
        <v>3</v>
      </c>
      <c r="U48" s="19" t="s">
        <v>2</v>
      </c>
      <c r="V48" s="19" t="s">
        <v>3</v>
      </c>
      <c r="W48" s="19" t="s">
        <v>2</v>
      </c>
      <c r="X48" s="19" t="s">
        <v>3</v>
      </c>
      <c r="Y48" s="19" t="s">
        <v>2</v>
      </c>
      <c r="Z48" s="19" t="s">
        <v>2</v>
      </c>
      <c r="AA48" s="19" t="s">
        <v>3</v>
      </c>
      <c r="AB48" s="19" t="s">
        <v>2</v>
      </c>
      <c r="AC48" s="19" t="s">
        <v>2</v>
      </c>
      <c r="AD48" s="19" t="s">
        <v>2</v>
      </c>
      <c r="AE48" s="19" t="s">
        <v>2</v>
      </c>
      <c r="AF48" s="20" t="s">
        <v>2</v>
      </c>
      <c r="AG48" s="20" t="s">
        <v>2</v>
      </c>
      <c r="AH48" s="20" t="s">
        <v>2</v>
      </c>
      <c r="AI48" s="20" t="s">
        <v>2</v>
      </c>
      <c r="AJ48" s="20" t="s">
        <v>2</v>
      </c>
      <c r="AK48" s="20" t="s">
        <v>2</v>
      </c>
      <c r="AL48" s="20" t="s">
        <v>2</v>
      </c>
      <c r="AM48" s="20" t="s">
        <v>2</v>
      </c>
      <c r="AN48" s="20" t="s">
        <v>2</v>
      </c>
      <c r="AO48" s="20" t="s">
        <v>2</v>
      </c>
      <c r="AP48" s="20" t="s">
        <v>2</v>
      </c>
      <c r="AQ48" s="20" t="s">
        <v>2</v>
      </c>
      <c r="AR48" s="20" t="s">
        <v>2</v>
      </c>
      <c r="AS48" s="20" t="s">
        <v>2</v>
      </c>
      <c r="AT48" s="21">
        <v>9</v>
      </c>
      <c r="AU48" s="20" t="s">
        <v>185</v>
      </c>
      <c r="AV48" s="20" t="str">
        <f>IF(LEFT(A48,1)="[",LEFT(A48,5)&amp;AU48&amp;A48,"")</f>
        <v>[ARG]Province[ARG] Formosa</v>
      </c>
      <c r="AW48" s="20" t="str">
        <f>C48&amp;IFERROR(SUBSTITUTE(A48, " [ANT]",""),"")</f>
        <v>2[ARG] Formosa</v>
      </c>
      <c r="AX48" s="22" t="str">
        <f>_xlfn.TEXTJOIN(";",TRUE,AU48:AW48)</f>
        <v>Province;[ARG]Province[ARG] Formosa;2[ARG] Formosa</v>
      </c>
      <c r="AY48" s="22" t="s">
        <v>3</v>
      </c>
      <c r="AZ48" s="23" t="s">
        <v>5</v>
      </c>
      <c r="BA48" s="23"/>
      <c r="BB48" s="23"/>
      <c r="BC48" s="24"/>
      <c r="BD48" s="25" t="s">
        <v>4</v>
      </c>
      <c r="BE48" s="8"/>
      <c r="BF48" s="25" t="s">
        <v>4</v>
      </c>
      <c r="BG48" s="25"/>
      <c r="BH48" s="25" t="s">
        <v>4</v>
      </c>
      <c r="BI48" s="25" t="s">
        <v>11</v>
      </c>
      <c r="BJ48" s="25" t="s">
        <v>5</v>
      </c>
      <c r="BK48" s="8"/>
      <c r="BL48" s="25" t="s">
        <v>4</v>
      </c>
      <c r="BM48" s="25" t="s">
        <v>11</v>
      </c>
      <c r="BN48" s="25" t="s">
        <v>5</v>
      </c>
      <c r="BO48" s="25"/>
      <c r="BP48" s="25"/>
      <c r="BQ48" s="25"/>
      <c r="BR48" s="25"/>
      <c r="BS48" s="25"/>
      <c r="BT48" s="25"/>
      <c r="BU48" s="26"/>
      <c r="BV48" s="27" t="s">
        <v>184</v>
      </c>
      <c r="BW48" s="27">
        <v>0</v>
      </c>
      <c r="BX48" s="8"/>
      <c r="BY48" s="9" t="s">
        <v>3</v>
      </c>
      <c r="CB48" s="28" t="s">
        <v>454</v>
      </c>
      <c r="CC48" s="28"/>
      <c r="CD48" s="29">
        <v>0</v>
      </c>
      <c r="CE48" s="29">
        <v>0</v>
      </c>
      <c r="CF48" s="29" t="e">
        <v>#REF!</v>
      </c>
      <c r="CG48" s="30" cm="1">
        <f t="array" ref="CG48">SUMPRODUCT(--(LEN(TRIM(BL48:BT48))&gt;0))</f>
        <v>3</v>
      </c>
      <c r="CH48" s="20" t="str">
        <f t="shared" si="128"/>
        <v>n</v>
      </c>
      <c r="CI48" s="20" t="str">
        <f t="shared" si="129"/>
        <v>y</v>
      </c>
      <c r="CJ48" s="20" t="str">
        <f t="shared" si="130"/>
        <v>n</v>
      </c>
      <c r="CK48" s="20" t="str">
        <f t="shared" si="131"/>
        <v>n</v>
      </c>
      <c r="CL48" s="20" t="str">
        <f t="shared" si="132"/>
        <v>n</v>
      </c>
      <c r="CM48" s="20" t="str">
        <f t="shared" si="133"/>
        <v>n</v>
      </c>
      <c r="CN48" s="20" t="str">
        <f t="shared" si="134"/>
        <v>y</v>
      </c>
      <c r="CO48" s="20" t="str">
        <f t="shared" si="135"/>
        <v>n</v>
      </c>
      <c r="CP48" s="20" t="str">
        <f t="shared" si="136"/>
        <v>n</v>
      </c>
      <c r="CQ48" s="20" t="str">
        <f t="shared" si="137"/>
        <v>n</v>
      </c>
      <c r="CR48" s="20" t="str">
        <f t="shared" si="138"/>
        <v>n</v>
      </c>
      <c r="CS48" s="20" t="str">
        <f t="shared" si="139"/>
        <v>y</v>
      </c>
      <c r="CT48" s="31" t="str">
        <f t="shared" si="140"/>
        <v>"[ARG] Formosa"</v>
      </c>
      <c r="CU48" s="32" t="str">
        <f t="shared" si="141"/>
        <v>"rgn_South America"</v>
      </c>
      <c r="CV48" s="9" t="str">
        <f t="shared" si="142"/>
        <v>"https://upload.wikimedia.org/wikipedia/commons/thumb/4/42/Bandera_de_la_Provincia_de_Formosa.svg/320px-Bandera_de_la_Provincia_de_Formosa.svg.png"</v>
      </c>
      <c r="CW48" s="9" t="str">
        <f t="shared" si="122"/>
        <v/>
      </c>
      <c r="CX48" s="9" t="str">
        <f t="shared" si="122"/>
        <v>"3Color",</v>
      </c>
      <c r="CY48" s="9" t="str">
        <f t="shared" si="122"/>
        <v/>
      </c>
      <c r="CZ48" s="9" t="str">
        <f t="shared" si="122"/>
        <v/>
      </c>
      <c r="DA48" s="9" t="str">
        <f t="shared" si="143"/>
        <v/>
      </c>
      <c r="DB48" s="9" t="str">
        <f t="shared" si="144"/>
        <v/>
      </c>
      <c r="DC48" s="9" t="str">
        <f>IF(Q48=2,CHAR(34)&amp;"exact2"&amp;CHAR(34)&amp;",","")</f>
        <v/>
      </c>
      <c r="DD48" s="9" t="str">
        <f>IF(LEN(CHAR(34)&amp;"lets"&amp;LEN(SUBSTITUTE(SUBSTITUTE(IFERROR(TRIM(SUBSTITUTE(SUBSTITUTE(SUBSTITUTE(IFERROR(TRIM(SUBSTITUTE(A48,MID(A48,FIND("(",A48),FIND(")",A48)-FIND("(",A48)+1),"")),A48)," ",""),"-",""),MID(SUBSTITUTE(SUBSTITUTE(IFERROR(TRIM(SUBSTITUTE(A48,MID(A48,FIND("(",A48),FIND(")",A48)-FIND("(",A48)+1),"")),A48)," ",""),"-",""),FIND("[",SUBSTITUTE(SUBSTITUTE(IFERROR(TRIM(SUBSTITUTE(A48,MID(A48,FIND("(",A48),FIND(")",A48)-FIND("(",A48)+1),"")),A48)," ",""),"-","")),FIND("]",SUBSTITUTE(SUBSTITUTE(IFERROR(TRIM(SUBSTITUTE(A48,MID(A48,FIND("(",A48),FIND(")",A48)-FIND("(",A48)+1),"")),A48)," ",""),"-",""))-FIND("[",SUBSTITUTE(SUBSTITUTE(IFERROR(TRIM(SUBSTITUTE(A48,MID(A48,FIND("(",A48),FIND(")",A48)-FIND("(",A48)+1),"")),A48)," ",""),"-",""))+1),"")),SUBSTITUTE(SUBSTITUTE(IFERROR(TRIM(SUBSTITUTE(A48,MID(A48,FIND("(",A48),FIND(")",A48)-FIND("(",A48)+1),"")),A48)," ",""),"-",""))," ",""),"-",""))&amp;CHAR(34)&amp;",")=9,CHAR(34)&amp;"lets"&amp;LEN(SUBSTITUTE(SUBSTITUTE(IFERROR(TRIM(SUBSTITUTE(SUBSTITUTE(SUBSTITUTE(IFERROR(TRIM(SUBSTITUTE(A48,MID(A48,FIND("(",A48),FIND(")",A48)-FIND("(",A48)+1),"")),A48)," ",""),"-",""),MID(SUBSTITUTE(SUBSTITUTE(IFERROR(TRIM(SUBSTITUTE(A48,MID(A48,FIND("(",A48),FIND(")",A48)-FIND("(",A48)+1),"")),A48)," ",""),"-",""),FIND("[",SUBSTITUTE(SUBSTITUTE(IFERROR(TRIM(SUBSTITUTE(A48,MID(A48,FIND("(",A48),FIND(")",A48)-FIND("(",A48)+1),"")),A48)," ",""),"-","")),FIND("]",SUBSTITUTE(SUBSTITUTE(IFERROR(TRIM(SUBSTITUTE(A48,MID(A48,FIND("(",A48),FIND(")",A48)-FIND("(",A48)+1),"")),A48)," ",""),"-",""))-FIND("[",SUBSTITUTE(SUBSTITUTE(IFERROR(TRIM(SUBSTITUTE(A48,MID(A48,FIND("(",A48),FIND(")",A48)-FIND("(",A48)+1),"")),A48)," ",""),"-",""))+1),"")),SUBSTITUTE(SUBSTITUTE(IFERROR(TRIM(SUBSTITUTE(A48,MID(A48,FIND("(",A48),FIND(")",A48)-FIND("(",A48)+1),"")),A48)," ",""),"-",""))," ",""),"-",""))&amp;CHAR(34)&amp;",",CHAR(34)&amp;"lets0"&amp;LEN(SUBSTITUTE(SUBSTITUTE(IFERROR(TRIM(SUBSTITUTE(SUBSTITUTE(SUBSTITUTE(IFERROR(TRIM(SUBSTITUTE(A48,MID(A48,FIND("(",A48),FIND(")",A48)-FIND("(",A48)+1),"")),A48)," ",""),"-",""),MID(SUBSTITUTE(SUBSTITUTE(IFERROR(TRIM(SUBSTITUTE(A48,MID(A48,FIND("(",A48),FIND(")",A48)-FIND("(",A48)+1),"")),A48)," ",""),"-",""),FIND("[",SUBSTITUTE(SUBSTITUTE(IFERROR(TRIM(SUBSTITUTE(A48,MID(A48,FIND("(",A48),FIND(")",A48)-FIND("(",A48)+1),"")),A48)," ",""),"-","")),FIND("]",SUBSTITUTE(SUBSTITUTE(IFERROR(TRIM(SUBSTITUTE(A48,MID(A48,FIND("(",A48),FIND(")",A48)-FIND("(",A48)+1),"")),A48)," ",""),"-",""))-FIND("[",SUBSTITUTE(SUBSTITUTE(IFERROR(TRIM(SUBSTITUTE(A48,MID(A48,FIND("(",A48),FIND(")",A48)-FIND("(",A48)+1),"")),A48)," ",""),"-",""))+1),"")),SUBSTITUTE(SUBSTITUTE(IFERROR(TRIM(SUBSTITUTE(A48,MID(A48,FIND("(",A48),FIND(")",A48)-FIND("(",A48)+1),"")),A48)," ",""),"-",""))," ",""),"-",""))&amp;CHAR(34)&amp;",")</f>
        <v>"lets07",</v>
      </c>
      <c r="DE48" s="9" t="str">
        <f>IFERROR(CHAR(34)&amp;"start"&amp;LEFT(TRIM(SUBSTITUTE(SUBSTITUTE(TRIM(SUBSTITUTE(SUBSTITUTE(A48, MID(A48, FIND("[", A48), FIND("]", A48) - FIND("[", A48) + 1), ""), "  ", " ")), MID(TRIM(SUBSTITUTE(SUBSTITUTE(A48, MID(A48, FIND("[", A48), FIND("]", A48) - FIND("[", A48) + 1), ""), "  ", " ")), FIND("[", TRIM(SUBSTITUTE(SUBSTITUTE(A48, MID(A48, FIND("[", A48), FIND("]", A48) - FIND("[", A48) + 1), ""), "  ", " "))), FIND("]", TRIM(SUBSTITUTE(SUBSTITUTE(A48, MID(A48, FIND("[", A48), FIND("]", A48) - FIND("[", A48) + 1), ""), "  ", " "))) - FIND("[", TRIM(SUBSTITUTE(SUBSTITUTE(A48, MID(A48, FIND("[", A48), FIND("]", A48) - FIND("[", A48) + 1), ""), "  ", " "))) + 1), ""), "  ", " ")),1)&amp;CHAR(34)&amp;",",CHAR(34)&amp;"start"&amp;IFERROR(LEFT(SUBSTITUTE(A48,"["&amp;MID(A48,FIND("[",A48)+1,FIND("]",A48)-FIND("[",A48)-1)&amp;"] ",""),1),LEFT(A48,1))&amp;CHAR(34)&amp;",")</f>
        <v>"startF",</v>
      </c>
      <c r="DF48" s="9" t="str">
        <f t="shared" si="148"/>
        <v/>
      </c>
      <c r="DG48" s="9" t="str">
        <f t="shared" si="149"/>
        <v/>
      </c>
      <c r="DH48" s="9" t="str">
        <f t="shared" si="150"/>
        <v/>
      </c>
      <c r="DI48" s="9" t="str">
        <f t="shared" si="151"/>
        <v/>
      </c>
      <c r="DJ48" s="9" t="str">
        <f t="shared" si="152"/>
        <v/>
      </c>
      <c r="DK48" s="9" t="str">
        <f t="shared" si="153"/>
        <v/>
      </c>
      <c r="DL48" s="9" t="str">
        <f t="shared" si="154"/>
        <v/>
      </c>
      <c r="DM48" s="9" t="str" cm="1">
        <f t="array" ref="DM48">IF(CG48=3,CHAR(34) &amp; _xlfn.TEXTJOIN("", TRUE, RIGHT(HP48:HX48, 2)) &amp; CHAR(34) &amp; ",", "")</f>
        <v>"LURAHI",</v>
      </c>
      <c r="DN48" s="9" t="str">
        <f t="shared" si="155"/>
        <v/>
      </c>
      <c r="DO48" s="9" t="str">
        <f t="shared" si="156"/>
        <v>"year19",</v>
      </c>
      <c r="DP48" s="28" t="str">
        <f t="shared" si="157"/>
        <v/>
      </c>
      <c r="DQ48" s="28" t="str">
        <f t="shared" si="158"/>
        <v/>
      </c>
      <c r="DR48" s="28" t="str">
        <f t="shared" si="159"/>
        <v>"dgband",</v>
      </c>
      <c r="DS48" s="28" t="str">
        <f t="shared" si="160"/>
        <v/>
      </c>
      <c r="DT48" s="28" t="str">
        <f t="shared" si="161"/>
        <v/>
      </c>
      <c r="DU48" s="28" t="str">
        <f t="shared" si="162"/>
        <v/>
      </c>
      <c r="DV48" s="9" t="str">
        <f>IF(IA48&lt;&gt;"",(IF(IA48="y",CHAR(34)&amp;"largec"&amp;CHAR(34)&amp;",",CHAR(34)&amp;"smallc"&amp;CHAR(34)&amp;",")),"")</f>
        <v/>
      </c>
      <c r="DW48" s="9" t="str">
        <f t="shared" si="123"/>
        <v/>
      </c>
      <c r="DX48" s="9" t="str">
        <f t="shared" si="123"/>
        <v/>
      </c>
      <c r="DY48" s="9" t="str">
        <f t="shared" si="123"/>
        <v>"3Bands",</v>
      </c>
      <c r="DZ48" s="9" t="str">
        <f t="shared" si="123"/>
        <v/>
      </c>
      <c r="EA48" s="9" t="str">
        <f t="shared" si="124"/>
        <v>"Diagon",</v>
      </c>
      <c r="EB48" s="9" t="str">
        <f t="shared" si="124"/>
        <v/>
      </c>
      <c r="EC48" s="9" t="str">
        <f t="shared" si="124"/>
        <v>"Horizo",</v>
      </c>
      <c r="ED48" s="9" t="str">
        <f t="shared" si="124"/>
        <v/>
      </c>
      <c r="EE48" s="9" t="str">
        <f t="shared" si="124"/>
        <v>"Circle",</v>
      </c>
      <c r="EF48" s="9" t="str">
        <f t="shared" si="164"/>
        <v/>
      </c>
      <c r="EG48" s="9" t="str">
        <f t="shared" si="125"/>
        <v/>
      </c>
      <c r="EH48" s="9" t="str">
        <f t="shared" si="125"/>
        <v>"Plants",</v>
      </c>
      <c r="EI48" s="9" t="str">
        <f t="shared" si="125"/>
        <v/>
      </c>
      <c r="EJ48" s="9" t="str">
        <f t="shared" si="125"/>
        <v/>
      </c>
      <c r="EK48" s="9" t="str">
        <f t="shared" si="125"/>
        <v/>
      </c>
      <c r="EL48" s="9" t="str">
        <f t="shared" si="125"/>
        <v/>
      </c>
      <c r="EM48" s="9" t="str">
        <f t="shared" si="125"/>
        <v/>
      </c>
      <c r="EN48" s="9" t="str">
        <f t="shared" si="125"/>
        <v/>
      </c>
      <c r="EO48" s="9" t="str">
        <f t="shared" si="125"/>
        <v/>
      </c>
      <c r="EP48" s="9" t="str">
        <f t="shared" si="125"/>
        <v/>
      </c>
      <c r="EQ48" s="9" t="str">
        <f t="shared" si="125"/>
        <v/>
      </c>
      <c r="ER48" s="9" t="str">
        <f t="shared" si="125"/>
        <v/>
      </c>
      <c r="ES48" s="9" t="str">
        <f t="shared" si="125"/>
        <v/>
      </c>
      <c r="ET48" s="9" t="str">
        <f t="shared" si="125"/>
        <v/>
      </c>
      <c r="EU48" s="9" t="str">
        <f t="shared" si="125"/>
        <v/>
      </c>
      <c r="EV48" s="9" t="str">
        <f t="shared" si="125"/>
        <v/>
      </c>
      <c r="EW48" s="9" t="str">
        <f t="shared" si="121"/>
        <v/>
      </c>
      <c r="EX48" s="9" t="str">
        <f t="shared" si="121"/>
        <v/>
      </c>
      <c r="EY48" s="9" t="str">
        <f t="shared" si="121"/>
        <v/>
      </c>
      <c r="EZ48" s="9" t="str">
        <f t="shared" si="121"/>
        <v/>
      </c>
      <c r="FA48" s="9" t="str">
        <f t="shared" si="165"/>
        <v>"staWHI",</v>
      </c>
      <c r="FB48" s="9" t="str">
        <f t="shared" si="166"/>
        <v/>
      </c>
      <c r="FC48" s="9" t="str">
        <f>IF(AND(AT48&gt;0,BB48&lt;&gt;""),CHAR(34)&amp;"sta"&amp;BB48&amp;CHAR(34)&amp;",","")</f>
        <v/>
      </c>
      <c r="FD48" s="9" t="str">
        <f t="shared" si="168"/>
        <v/>
      </c>
      <c r="FE48" s="9" t="str">
        <f t="shared" si="169"/>
        <v/>
      </c>
      <c r="FF48" s="9" t="str">
        <f t="shared" si="170"/>
        <v/>
      </c>
      <c r="FG48" s="9" t="str">
        <f t="shared" si="171"/>
        <v>"NO_RED",</v>
      </c>
      <c r="FH48" s="9" t="str">
        <f t="shared" si="172"/>
        <v>"NO_GRE",</v>
      </c>
      <c r="FI48" s="9" t="str">
        <f t="shared" si="173"/>
        <v>"NO_YEL",</v>
      </c>
      <c r="FJ48" s="9" t="str">
        <f t="shared" si="174"/>
        <v>"NO_BLA",</v>
      </c>
      <c r="FK48" s="9" t="str">
        <f t="shared" si="175"/>
        <v/>
      </c>
      <c r="FL48" s="9" t="str">
        <f t="shared" si="176"/>
        <v/>
      </c>
      <c r="FM48" s="9" t="str">
        <f t="shared" si="177"/>
        <v/>
      </c>
      <c r="FN48" s="9" t="str">
        <f t="shared" si="178"/>
        <v/>
      </c>
      <c r="FO48" s="9" t="str">
        <f t="shared" si="179"/>
        <v/>
      </c>
      <c r="FP48" s="9" t="str">
        <f t="shared" si="180"/>
        <v/>
      </c>
      <c r="FQ48" s="9" t="str">
        <f t="shared" si="181"/>
        <v>"001BLU",</v>
      </c>
      <c r="FR48" s="9" t="str">
        <f t="shared" si="182"/>
        <v/>
      </c>
      <c r="FS48" s="9" t="str">
        <f t="shared" si="183"/>
        <v>"003BLU",</v>
      </c>
      <c r="FT48" s="9" t="str">
        <f t="shared" si="184"/>
        <v>"myrBLU",</v>
      </c>
      <c r="FU48" s="9" t="str">
        <f t="shared" si="185"/>
        <v>"island",</v>
      </c>
      <c r="FV48" s="9" t="str">
        <f t="shared" si="186"/>
        <v/>
      </c>
      <c r="FW48" s="9" t="str">
        <f t="shared" si="187"/>
        <v/>
      </c>
      <c r="FX48" s="9" t="str">
        <f>SUBSTITUTE(IFERROR(SEARCH("[",A48),IFERROR(IF(AND(CA48&lt;&gt;"y",SEARCH("Europe",R48)&gt;0),CHAR(34)&amp;"noeuni"&amp;CHAR(34)&amp;",",""),"")),"1","")</f>
        <v/>
      </c>
      <c r="FY48" s="9" t="str">
        <f t="shared" si="189"/>
        <v/>
      </c>
      <c r="FZ48" s="9" t="str">
        <f t="shared" si="190"/>
        <v>"englis",</v>
      </c>
      <c r="GA48" s="9" t="str">
        <f t="shared" si="191"/>
        <v/>
      </c>
      <c r="GB48" s="9" t="str">
        <f t="shared" si="192"/>
        <v/>
      </c>
      <c r="GC48" s="9" t="str">
        <f>IFERROR(IF(SEARCH("Portuguese",CB48)&gt;0,CHAR(34)&amp;"portug"&amp;CHAR(34)&amp;",",""),"")</f>
        <v/>
      </c>
      <c r="GD48" s="9" t="str">
        <f>IFERROR(IF(SEARCH("German",CB48)&gt;0,CHAR(34)&amp;"german"&amp;CHAR(34)&amp;",",""),"")</f>
        <v/>
      </c>
      <c r="GE48" s="9" t="str">
        <f t="shared" si="195"/>
        <v/>
      </c>
      <c r="GF48" s="9" t="str">
        <f>IFERROR(IF(SEARCH("Histor",AU48)&gt;0,CHAR(34)&amp;"histor"&amp;CHAR(34)&amp;",",""),"")</f>
        <v/>
      </c>
      <c r="GG48" s="9" t="str">
        <f t="shared" si="196"/>
        <v/>
      </c>
      <c r="GH48" s="9" t="str">
        <f t="shared" si="197"/>
        <v/>
      </c>
      <c r="GI48" s="9" t="str">
        <f t="shared" si="198"/>
        <v/>
      </c>
      <c r="GJ48" s="9" t="str">
        <f t="shared" si="199"/>
        <v/>
      </c>
      <c r="GK48" s="9" t="str">
        <f t="shared" si="200"/>
        <v>"HasSta",</v>
      </c>
      <c r="GL48" s="9" t="str">
        <f t="shared" si="126"/>
        <v/>
      </c>
      <c r="GM48" s="9" t="str">
        <f t="shared" si="126"/>
        <v/>
      </c>
      <c r="GN48" s="9" t="str">
        <f t="shared" si="126"/>
        <v>"3+Star",</v>
      </c>
      <c r="GP48" s="9" t="str">
        <f t="shared" si="201"/>
        <v>"Province"</v>
      </c>
      <c r="GS48" s="9" t="str">
        <f t="shared" si="202"/>
        <v>["3Color","lets07","startF","LURAHI","year19","dgband","3Bands","Diagon","Horizo","Circle","Plants","staWHI","NO_RED","NO_GRE","NO_YEL","NO_BLA","001BLU","003BLU","myrBLU","island","englis","HasSta","3+Star"]</v>
      </c>
      <c r="GT48" s="9" t="str">
        <f t="shared" si="127"/>
        <v>"cl_BLU",</v>
      </c>
      <c r="GU48" s="9" t="str">
        <f t="shared" si="127"/>
        <v>"cl_ORA",</v>
      </c>
      <c r="GV48" s="9" t="str">
        <f t="shared" si="127"/>
        <v>"cl_WHI",</v>
      </c>
      <c r="GW48" s="9" t="str">
        <f t="shared" si="127"/>
        <v/>
      </c>
      <c r="GX48" s="9" t="str">
        <f t="shared" si="127"/>
        <v/>
      </c>
      <c r="GY48" s="9" t="str">
        <f t="shared" si="127"/>
        <v/>
      </c>
      <c r="GZ48" s="9" t="str">
        <f t="shared" si="127"/>
        <v/>
      </c>
      <c r="HA48" s="9" t="str">
        <f t="shared" si="127"/>
        <v/>
      </c>
      <c r="HB48" s="9" t="str">
        <f t="shared" si="127"/>
        <v/>
      </c>
      <c r="HC48" s="9" t="str">
        <f t="shared" si="203"/>
        <v>["cl_BLU","cl_ORA","cl_WHI"]</v>
      </c>
      <c r="HE48" s="33"/>
      <c r="HF48" s="34" t="str">
        <f t="shared" si="204"/>
        <v>{couname:"[ARG] Formosa",year:"1991",region:"rgn_South America",Colors:["cl_BLU","cl_ORA","cl_WHI"],Items:["3Color","lets07","startF","LURAHI","year19","dgband","3Bands","Diagon","Horizo","Circle","Plants","staWHI","NO_RED","NO_GRE","NO_YEL","NO_BLA","001BLU","003BLU","myrBLU","island","englis","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links: "https://www.crwflags.com/fotw/flags/ar-p.html"},</v>
      </c>
      <c r="HG48" s="35" t="str">
        <f t="shared" si="205"/>
        <v>{couname:"[ARG] Formosa",year:"1991",region:"rgn_South America",Colors:["cl_BLU","cl_ORA","cl_WHI"],Items:["3Color","lets07","startF","LURAHI","year19","dgband","3Bands","Diagon","Horizo","Circle","Plants","staWHI","NO_RED","NO_GRE","NO_YEL","NO_BLA","001BLU","003BLU","myrBLU","island","englis","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links: "https://www.crwflags.com/fotw/flags/ar-p.html"},</v>
      </c>
      <c r="HH48" s="9" t="str">
        <f t="shared" si="206"/>
        <v>"\nThe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v>
      </c>
      <c r="HI48" s="9" t="str">
        <f t="shared" si="207"/>
        <v>"\nThe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v>
      </c>
      <c r="HJ48" s="9" t="str">
        <f t="shared" si="208"/>
        <v>"1991"</v>
      </c>
      <c r="HL48" s="9" t="str">
        <f t="shared" si="209"/>
        <v>"https://www.crwflags.com/fotw/flags/ar-p.html"</v>
      </c>
      <c r="HM48" s="34" t="str">
        <f t="shared" si="210"/>
        <v>{"couname":"[ARG] Formosa","year":"1991","region":"rgn_South America","Colors":["cl_BLU","cl_ORA","cl_WHI"],"Items":["3Color","lets07","startF","LURAHI","year19","dgband","3Bands","Diagon","Horizo","Circle","Plants","staWHI","NO_RED","NO_GRE","NO_YEL","NO_BLA","001BLU","003BLU","myrBLU","island","englis","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 "links": "https://www.crwflags.com/fotw/flags/ar-p.html"},</v>
      </c>
      <c r="HN48" s="36" t="str">
        <f t="shared" si="211"/>
        <v>{"couname":"[ARG] Formosa","year":"1991","region":"rgn_South America","Colors":["cl_BLU","cl_ORA","cl_WHI"],"Items":["3Color","lets07","startF","LURAHI","year19","dgband","3Bands","Diagon","Horizo","Circle","Plants","staWHI","NO_RED","NO_GRE","NO_YEL","NO_BLA","001BLU","003BLU","myrBLU","island","englis","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 "links": "https://www.crwflags.com/fotw/flags/ar-p.html"},</v>
      </c>
      <c r="HO48" s="37"/>
      <c r="HP48" s="9" t="str" cm="1">
        <f t="array" ref="HP48">IF(_xlfn.TEXTJOIN(", ", TRUE, IF(ISNUMBER(SEARCH("BLA", BL48:BT48)), COLUMN(BL48:BT48) - COLUMN(BL48) + 1, ""))&lt;&gt;"","BLA","")</f>
        <v/>
      </c>
      <c r="HQ48" s="9" t="str" cm="1">
        <f t="array" ref="HQ48">IF(_xlfn.TEXTJOIN(", ", TRUE, IF(ISNUMBER(SEARCH("BLU", BL48:BT48)), COLUMN(BL48:BT48) - COLUMN(BL48) + 1, ""))&lt;&gt;"","BLU","")</f>
        <v>BLU</v>
      </c>
      <c r="HR48" s="9" t="str" cm="1">
        <f t="array" ref="HR48">IF(_xlfn.TEXTJOIN(", ", TRUE, IF(ISNUMBER(SEARCH("GRE", BL48:BT48)), COLUMN(BL48:BT48) - COLUMN(BL48) + 1, ""))&lt;&gt;"","GRE","")</f>
        <v/>
      </c>
      <c r="HS48" s="9" t="str" cm="1">
        <f t="array" ref="HS48">IF(_xlfn.TEXTJOIN(", ", TRUE, IF(ISNUMBER(SEARCH("RED", BL48:BT48)), COLUMN(BL48:BT48) - COLUMN(BL48) + 1, ""))&lt;&gt;"","RED","")</f>
        <v/>
      </c>
      <c r="HT48" s="9" t="str" cm="1">
        <f t="array" ref="HT48">IF(_xlfn.TEXTJOIN(", ", TRUE, IF(ISNUMBER(SEARCH("YEL", BL48:BT48)), COLUMN(BL48:BT48) - COLUMN(BL48) + 1, ""))&lt;&gt;"","YEL","")</f>
        <v/>
      </c>
      <c r="HU48" s="9" t="str" cm="1">
        <f t="array" ref="HU48">IF(_xlfn.TEXTJOIN(", ", TRUE, IF(ISNUMBER(SEARCH("ORA", BL48:BT48)), COLUMN(BL48:BT48) - COLUMN(BL48) + 1, ""))&lt;&gt;"","ORA","")</f>
        <v>ORA</v>
      </c>
      <c r="HV48" s="9" t="str" cm="1">
        <f t="array" ref="HV48">IF(_xlfn.TEXTJOIN(", ", TRUE, IF(ISNUMBER(SEARCH("BRO", BL48:BT48)), COLUMN(BL48:BT48) - COLUMN(BL48) + 1, ""))&lt;&gt;"","BRO","")</f>
        <v/>
      </c>
      <c r="HW48" s="9" t="str" cm="1">
        <f t="array" ref="HW48">IF(_xlfn.TEXTJOIN(", ", TRUE, IF(ISNUMBER(SEARCH("PUR", BL48:BT48)), COLUMN(BL48:BT48) - COLUMN(BL48) + 1, ""))&lt;&gt;"","PUR","")</f>
        <v/>
      </c>
      <c r="HX48" s="9" t="str" cm="1">
        <f t="array" ref="HX48">IF(_xlfn.TEXTJOIN(", ", TRUE, IF(ISNUMBER(SEARCH("WHI", BL48:BT48)), COLUMN(BL48:BT48) - COLUMN(BL48) + 1, ""))&lt;&gt;"","WHI","")</f>
        <v>WHI</v>
      </c>
      <c r="HY48" s="38"/>
      <c r="HZ48" s="38"/>
      <c r="IA48" s="28"/>
      <c r="IB48" s="28"/>
      <c r="IC48" s="39"/>
      <c r="ID48" s="39"/>
      <c r="IE48" s="39"/>
      <c r="IF48" s="39"/>
      <c r="IG48" s="39"/>
      <c r="IH48" s="39"/>
      <c r="II48" s="39"/>
      <c r="IJ48" s="39"/>
      <c r="IK48" s="39"/>
      <c r="IL48" s="9">
        <f>SUM(IC48:IK48)</f>
        <v>0</v>
      </c>
      <c r="IM48" s="6">
        <f t="shared" si="213"/>
        <v>-3</v>
      </c>
      <c r="IN48" s="40" t="str">
        <f t="shared" si="214"/>
        <v>http://mkweb.bcgsc.ca/color-summarizer/?url=https://upload.wikimedia.org/wikipedia/commons/thumb/4/42/Bandera_de_la_Provincia_de_Formosa.svg/320px-Bandera_de_la_Provincia_de_Formosa.svg.png&amp;precision=low&amp;num_clusters=3&amp;text=1</v>
      </c>
      <c r="IO48" s="9" t="str">
        <f t="shared" si="215"/>
        <v/>
      </c>
      <c r="IP48" s="9" t="str">
        <f t="shared" si="216"/>
        <v>"blue"</v>
      </c>
      <c r="IQ48" s="9" t="str">
        <f t="shared" si="217"/>
        <v/>
      </c>
      <c r="IR48" s="9" t="str">
        <f t="shared" si="218"/>
        <v/>
      </c>
      <c r="IS48" s="9" t="str">
        <f t="shared" si="219"/>
        <v/>
      </c>
      <c r="IT48" s="9" t="str">
        <f t="shared" si="220"/>
        <v>"orange"</v>
      </c>
      <c r="IU48" s="9" t="str">
        <f t="shared" si="221"/>
        <v/>
      </c>
      <c r="IV48" s="9" t="str">
        <f t="shared" si="222"/>
        <v/>
      </c>
      <c r="IW48" s="9" t="str">
        <f t="shared" si="223"/>
        <v>"white"</v>
      </c>
      <c r="IX48" s="9" t="str">
        <f t="shared" si="224"/>
        <v>{"url":"http://mkweb.bcgsc.ca/color-summarizer/?url=https://upload.wikimedia.org/wikipedia/commons/thumb/4/42/Bandera_de_la_Provincia_de_Formosa.svg/320px-Bandera_de_la_Provincia_de_Formosa.svg.png&amp;precision=low&amp;num_clusters=3&amp;text=1","name":"[ARG] Formosa"},</v>
      </c>
      <c r="IY48" s="9">
        <v>133</v>
      </c>
    </row>
    <row r="49" spans="1:259" s="9" customFormat="1" ht="38.4" customHeight="1" thickBot="1" x14ac:dyDescent="0.35">
      <c r="A49" s="79" t="s">
        <v>912</v>
      </c>
      <c r="B49" s="1" t="e" vm="48">
        <v>#VALUE!</v>
      </c>
      <c r="C49" s="2">
        <v>2</v>
      </c>
      <c r="D49" s="3" t="s">
        <v>913</v>
      </c>
      <c r="E49" s="4" t="s">
        <v>914</v>
      </c>
      <c r="F49" s="5" t="s">
        <v>0</v>
      </c>
      <c r="G49" s="6">
        <f>COUNTIF($A$1:$A$8299,A49)</f>
        <v>1</v>
      </c>
      <c r="H49" s="7"/>
      <c r="I49" s="8" t="s">
        <v>915</v>
      </c>
      <c r="J49" s="9" t="str">
        <f>""</f>
        <v/>
      </c>
      <c r="K49" s="10"/>
      <c r="L49" s="11"/>
      <c r="M49" s="11"/>
      <c r="N49" s="12" t="s">
        <v>1</v>
      </c>
      <c r="O49" s="13">
        <v>1993</v>
      </c>
      <c r="P49" s="14" t="s">
        <v>916</v>
      </c>
      <c r="Q49" s="15">
        <v>2</v>
      </c>
      <c r="R49" s="16" t="s">
        <v>1</v>
      </c>
      <c r="S49" s="17">
        <v>3</v>
      </c>
      <c r="T49" s="18" t="s">
        <v>2</v>
      </c>
      <c r="U49" s="19" t="s">
        <v>2</v>
      </c>
      <c r="V49" s="19" t="s">
        <v>3</v>
      </c>
      <c r="W49" s="19" t="s">
        <v>2</v>
      </c>
      <c r="X49" s="19" t="s">
        <v>2</v>
      </c>
      <c r="Y49" s="19" t="s">
        <v>3</v>
      </c>
      <c r="Z49" s="19" t="s">
        <v>2</v>
      </c>
      <c r="AA49" s="19" t="s">
        <v>3</v>
      </c>
      <c r="AB49" s="19" t="s">
        <v>2</v>
      </c>
      <c r="AC49" s="19" t="s">
        <v>3</v>
      </c>
      <c r="AD49" s="19" t="s">
        <v>3</v>
      </c>
      <c r="AE49" s="19" t="s">
        <v>2</v>
      </c>
      <c r="AF49" s="20" t="s">
        <v>2</v>
      </c>
      <c r="AG49" s="20" t="s">
        <v>3</v>
      </c>
      <c r="AH49" s="20" t="s">
        <v>3</v>
      </c>
      <c r="AI49" s="20" t="s">
        <v>2</v>
      </c>
      <c r="AJ49" s="20" t="s">
        <v>2</v>
      </c>
      <c r="AK49" s="20" t="s">
        <v>2</v>
      </c>
      <c r="AL49" s="20" t="s">
        <v>2</v>
      </c>
      <c r="AM49" s="20" t="s">
        <v>2</v>
      </c>
      <c r="AN49" s="20" t="s">
        <v>3</v>
      </c>
      <c r="AO49" s="20" t="s">
        <v>2</v>
      </c>
      <c r="AP49" s="20" t="s">
        <v>2</v>
      </c>
      <c r="AQ49" s="20" t="s">
        <v>2</v>
      </c>
      <c r="AR49" s="20" t="s">
        <v>2</v>
      </c>
      <c r="AS49" s="20" t="s">
        <v>2</v>
      </c>
      <c r="AT49" s="21">
        <v>0</v>
      </c>
      <c r="AU49" s="20" t="s">
        <v>185</v>
      </c>
      <c r="AV49" s="20" t="str">
        <f>IF(LEFT(A49,1)="[",LEFT(A49,5)&amp;AU49&amp;A49,"")</f>
        <v>[ARG]Province[ARG] La Pampa</v>
      </c>
      <c r="AW49" s="20" t="str">
        <f>C49&amp;IFERROR(SUBSTITUTE(A49, " [ANT]",""),"")</f>
        <v>2[ARG] La Pampa</v>
      </c>
      <c r="AX49" s="22"/>
      <c r="AY49" s="22"/>
      <c r="AZ49" s="23" t="s">
        <v>5</v>
      </c>
      <c r="BA49" s="23" t="s">
        <v>8</v>
      </c>
      <c r="BB49" s="23"/>
      <c r="BC49" s="24"/>
      <c r="BD49" s="25" t="s">
        <v>4</v>
      </c>
      <c r="BE49" s="8"/>
      <c r="BF49" s="25" t="s">
        <v>4</v>
      </c>
      <c r="BG49" s="25" t="s">
        <v>8</v>
      </c>
      <c r="BH49" s="25" t="s">
        <v>4</v>
      </c>
      <c r="BI49" s="25"/>
      <c r="BJ49" s="25"/>
      <c r="BK49" s="8"/>
      <c r="BL49" s="25" t="s">
        <v>8</v>
      </c>
      <c r="BM49" s="25" t="s">
        <v>4</v>
      </c>
      <c r="BN49" s="25" t="s">
        <v>10</v>
      </c>
      <c r="BO49" s="25" t="s">
        <v>8</v>
      </c>
      <c r="BP49" s="25" t="s">
        <v>8</v>
      </c>
      <c r="BQ49" s="25" t="s">
        <v>11</v>
      </c>
      <c r="BR49" s="25" t="s">
        <v>8</v>
      </c>
      <c r="BS49" s="25" t="s">
        <v>8</v>
      </c>
      <c r="BT49" s="25" t="s">
        <v>5</v>
      </c>
      <c r="BU49" s="26"/>
      <c r="BV49" s="27"/>
      <c r="BW49" s="27">
        <v>0</v>
      </c>
      <c r="BX49" s="8"/>
      <c r="CB49" s="28"/>
      <c r="CC49" s="28"/>
      <c r="CD49" s="29">
        <v>0</v>
      </c>
      <c r="CE49" s="29">
        <v>0</v>
      </c>
      <c r="CF49" s="29" t="e">
        <v>#REF!</v>
      </c>
      <c r="CG49" s="30" cm="1">
        <f t="array" ref="CG49">SUMPRODUCT(--(LEN(TRIM(BL49:BT49))&gt;0))</f>
        <v>4</v>
      </c>
      <c r="CH49" s="20" t="str">
        <f t="shared" si="128"/>
        <v>n</v>
      </c>
      <c r="CI49" s="20" t="str">
        <f t="shared" si="129"/>
        <v>n</v>
      </c>
      <c r="CJ49" s="20" t="str">
        <f t="shared" si="130"/>
        <v>y</v>
      </c>
      <c r="CK49" s="20" t="str">
        <f t="shared" si="131"/>
        <v>n</v>
      </c>
      <c r="CL49" s="20" t="str">
        <f t="shared" si="132"/>
        <v>n</v>
      </c>
      <c r="CM49" s="20" t="str">
        <f t="shared" si="133"/>
        <v>n</v>
      </c>
      <c r="CN49" s="20" t="str">
        <f t="shared" si="134"/>
        <v>y</v>
      </c>
      <c r="CO49" s="20" t="str">
        <f t="shared" si="135"/>
        <v>n</v>
      </c>
      <c r="CP49" s="20" t="str">
        <f t="shared" si="136"/>
        <v>y</v>
      </c>
      <c r="CQ49" s="20" t="str">
        <f t="shared" si="137"/>
        <v>n</v>
      </c>
      <c r="CR49" s="20" t="str">
        <f t="shared" si="138"/>
        <v>n</v>
      </c>
      <c r="CS49" s="20" t="str">
        <f t="shared" si="139"/>
        <v>n</v>
      </c>
      <c r="CT49" s="31" t="str">
        <f t="shared" si="140"/>
        <v>"[ARG] La Pampa"</v>
      </c>
      <c r="CU49" s="32" t="str">
        <f t="shared" si="141"/>
        <v>"rgn_South America"</v>
      </c>
      <c r="CV49" s="9" t="str">
        <f t="shared" si="142"/>
        <v>"https://upload.wikimedia.org/wikipedia/commons/thumb/8/81/Bandera_de_la_Provincia_de_La_Pampa.svg/320px-Bandera_de_la_Provincia_de_La_Pampa.svg.png"</v>
      </c>
      <c r="CW49" s="9" t="str">
        <f t="shared" si="122"/>
        <v/>
      </c>
      <c r="CX49" s="9" t="str">
        <f t="shared" si="122"/>
        <v/>
      </c>
      <c r="CY49" s="9" t="str">
        <f t="shared" si="122"/>
        <v>"4Color",</v>
      </c>
      <c r="CZ49" s="9" t="str">
        <f t="shared" si="122"/>
        <v/>
      </c>
      <c r="DA49" s="9" t="str">
        <f t="shared" si="143"/>
        <v>"words2",</v>
      </c>
      <c r="DB49" s="9" t="str">
        <f t="shared" si="144"/>
        <v/>
      </c>
      <c r="DD49" s="9" t="str">
        <f>IF(LEN(CHAR(34)&amp;"lets"&amp;LEN(SUBSTITUTE(SUBSTITUTE(IFERROR(TRIM(SUBSTITUTE(A49,MID(A49,FIND("[",A49),FIND("]",A49)-FIND("[",A49)+1),"")),A49)," ",""),"-",""))&amp;CHAR(34)&amp;",")=9,CHAR(34)&amp;"lets"&amp;LEN(SUBSTITUTE(SUBSTITUTE(IFERROR(TRIM(SUBSTITUTE(A49,MID(A49,FIND("[",A49),FIND("]",A49)-FIND("[",A49)+1),"")),A49)," ",""),"-",""))&amp;CHAR(34)&amp;",",CHAR(34)&amp;"lets0"&amp;LEN(SUBSTITUTE(SUBSTITUTE(IFERROR(TRIM(SUBSTITUTE(A49,MID(A49,FIND("[",A49),FIND("]",A49)-FIND("[",A49)+1),"")),A49)," ",""),"-",""))&amp;CHAR(34)&amp;",")</f>
        <v>"lets07",</v>
      </c>
      <c r="DE49" s="9" t="str">
        <f>CHAR(34)&amp;"start"&amp;IFERROR(LEFT(SUBSTITUTE(A49,"["&amp;MID(A49,FIND("[",A49)+1,FIND("]",A49)-FIND("[",A49)-1)&amp;"] ",""),1),LEFT(A49,1))&amp;CHAR(34)&amp;","</f>
        <v>"startL",</v>
      </c>
      <c r="DF49" s="9" t="str">
        <f t="shared" si="148"/>
        <v/>
      </c>
      <c r="DG49" s="9" t="str">
        <f t="shared" si="149"/>
        <v/>
      </c>
      <c r="DH49" s="9" t="str">
        <f t="shared" si="150"/>
        <v/>
      </c>
      <c r="DI49" s="9" t="str">
        <f t="shared" si="151"/>
        <v/>
      </c>
      <c r="DJ49" s="9" t="str">
        <f t="shared" si="152"/>
        <v/>
      </c>
      <c r="DK49" s="9" t="str">
        <f t="shared" si="153"/>
        <v/>
      </c>
      <c r="DL49" s="9" t="str">
        <f t="shared" si="154"/>
        <v/>
      </c>
      <c r="DM49" s="9" t="str" cm="1">
        <f t="array" ref="DM49">IF(CG49=3,CHAR(34) &amp; _xlfn.TEXTJOIN("", TRUE, RIGHT(HP49:HX49, 2)) &amp; CHAR(34) &amp; ",", "")</f>
        <v/>
      </c>
      <c r="DN49" s="9" t="str">
        <f t="shared" si="155"/>
        <v/>
      </c>
      <c r="DO49" s="9" t="str">
        <f t="shared" si="156"/>
        <v>"year19",</v>
      </c>
      <c r="DP49" s="28" t="str">
        <f t="shared" si="157"/>
        <v/>
      </c>
      <c r="DQ49" s="28" t="str">
        <f t="shared" si="158"/>
        <v/>
      </c>
      <c r="DR49" s="28" t="str">
        <f t="shared" si="159"/>
        <v/>
      </c>
      <c r="DS49" s="28" t="str">
        <f t="shared" si="160"/>
        <v/>
      </c>
      <c r="DT49" s="28" t="str">
        <f t="shared" si="161"/>
        <v>"allhor",</v>
      </c>
      <c r="DU49" s="28" t="str">
        <f t="shared" si="162"/>
        <v/>
      </c>
      <c r="DW49" s="9" t="str">
        <f t="shared" si="123"/>
        <v/>
      </c>
      <c r="DX49" s="9" t="str">
        <f t="shared" si="123"/>
        <v/>
      </c>
      <c r="DY49" s="9" t="str">
        <f t="shared" si="123"/>
        <v>"3Bands",</v>
      </c>
      <c r="DZ49" s="9" t="str">
        <f t="shared" si="123"/>
        <v/>
      </c>
      <c r="EA49" s="9" t="str">
        <f t="shared" si="124"/>
        <v/>
      </c>
      <c r="EB49" s="9" t="str">
        <f t="shared" si="124"/>
        <v/>
      </c>
      <c r="EC49" s="9" t="str">
        <f t="shared" si="124"/>
        <v>"Horizo",</v>
      </c>
      <c r="ED49" s="9" t="str">
        <f t="shared" si="124"/>
        <v/>
      </c>
      <c r="EE49" s="9" t="str">
        <f t="shared" si="124"/>
        <v/>
      </c>
      <c r="EF49" s="9" t="str">
        <f t="shared" si="164"/>
        <v>"Animal",</v>
      </c>
      <c r="EG49" s="9" t="str">
        <f t="shared" si="125"/>
        <v/>
      </c>
      <c r="EH49" s="9" t="str">
        <f t="shared" si="125"/>
        <v>"Plants",</v>
      </c>
      <c r="EI49" s="9" t="str">
        <f t="shared" si="125"/>
        <v/>
      </c>
      <c r="EJ49" s="9" t="str">
        <f t="shared" si="125"/>
        <v>"Weapon",</v>
      </c>
      <c r="EK49" s="9" t="str">
        <f t="shared" si="125"/>
        <v>"HasSun",</v>
      </c>
      <c r="EL49" s="9" t="str">
        <f t="shared" si="125"/>
        <v/>
      </c>
      <c r="EM49" s="9" t="str">
        <f t="shared" si="125"/>
        <v/>
      </c>
      <c r="EN49" s="9" t="str">
        <f t="shared" si="125"/>
        <v>"Unequa",</v>
      </c>
      <c r="EO49" s="9" t="str">
        <f t="shared" si="125"/>
        <v>"Center",</v>
      </c>
      <c r="EP49" s="9" t="str">
        <f t="shared" si="125"/>
        <v/>
      </c>
      <c r="EQ49" s="9" t="str">
        <f t="shared" si="125"/>
        <v/>
      </c>
      <c r="ER49" s="9" t="str">
        <f t="shared" si="125"/>
        <v/>
      </c>
      <c r="ES49" s="9" t="str">
        <f t="shared" si="125"/>
        <v/>
      </c>
      <c r="ET49" s="9" t="str">
        <f t="shared" si="125"/>
        <v/>
      </c>
      <c r="EU49" s="9" t="str">
        <f t="shared" si="125"/>
        <v>"Humans",</v>
      </c>
      <c r="EV49" s="9" t="str">
        <f t="shared" ref="EV49:EZ64" si="225">IF(AO49="y",CHAR(34)&amp;AO$1&amp;CHAR(34)&amp;",","")</f>
        <v/>
      </c>
      <c r="EW49" s="9" t="str">
        <f t="shared" si="225"/>
        <v/>
      </c>
      <c r="EX49" s="9" t="str">
        <f t="shared" si="225"/>
        <v/>
      </c>
      <c r="EY49" s="9" t="str">
        <f t="shared" si="225"/>
        <v/>
      </c>
      <c r="EZ49" s="9" t="str">
        <f t="shared" si="225"/>
        <v/>
      </c>
      <c r="FA49" s="9" t="str">
        <f t="shared" si="165"/>
        <v/>
      </c>
      <c r="FB49" s="9" t="str">
        <f t="shared" si="166"/>
        <v/>
      </c>
      <c r="FD49" s="9" t="str">
        <f t="shared" si="168"/>
        <v/>
      </c>
      <c r="FE49" s="9" t="str">
        <f t="shared" si="169"/>
        <v/>
      </c>
      <c r="FF49" s="9" t="str">
        <f t="shared" si="170"/>
        <v/>
      </c>
      <c r="FG49" s="9" t="str">
        <f t="shared" si="171"/>
        <v>"NO_RED",</v>
      </c>
      <c r="FH49" s="9" t="str">
        <f t="shared" si="172"/>
        <v/>
      </c>
      <c r="FI49" s="9" t="str">
        <f t="shared" si="173"/>
        <v>"NO_YEL",</v>
      </c>
      <c r="FJ49" s="9" t="str">
        <f t="shared" si="174"/>
        <v>"NO_BLA",</v>
      </c>
      <c r="FK49" s="9" t="str">
        <f t="shared" si="175"/>
        <v/>
      </c>
      <c r="FL49" s="9" t="str">
        <f t="shared" si="176"/>
        <v/>
      </c>
      <c r="FM49" s="9" t="str">
        <f t="shared" si="177"/>
        <v/>
      </c>
      <c r="FN49" s="9" t="str">
        <f t="shared" si="178"/>
        <v/>
      </c>
      <c r="FO49" s="9" t="str">
        <f t="shared" si="179"/>
        <v/>
      </c>
      <c r="FP49" s="9" t="str">
        <f t="shared" si="180"/>
        <v/>
      </c>
      <c r="FQ49" s="9" t="str">
        <f t="shared" si="181"/>
        <v>"001BLU",</v>
      </c>
      <c r="FR49" s="9" t="str">
        <f t="shared" si="182"/>
        <v/>
      </c>
      <c r="FS49" s="9" t="str">
        <f t="shared" si="183"/>
        <v>"003BLU",</v>
      </c>
      <c r="FT49" s="9" t="str">
        <f t="shared" si="184"/>
        <v>"myrBLU",</v>
      </c>
      <c r="FU49" s="9" t="str">
        <f t="shared" si="185"/>
        <v/>
      </c>
      <c r="FV49" s="9" t="str">
        <f t="shared" si="186"/>
        <v/>
      </c>
      <c r="FW49" s="9" t="str">
        <f t="shared" si="187"/>
        <v/>
      </c>
      <c r="FY49" s="9" t="str">
        <f t="shared" si="189"/>
        <v/>
      </c>
      <c r="FZ49" s="9" t="str">
        <f t="shared" si="190"/>
        <v/>
      </c>
      <c r="GA49" s="9" t="str">
        <f t="shared" si="191"/>
        <v/>
      </c>
      <c r="GB49" s="9" t="str">
        <f t="shared" si="192"/>
        <v/>
      </c>
      <c r="GE49" s="9" t="str">
        <f t="shared" si="195"/>
        <v/>
      </c>
      <c r="GF49" s="9" t="str">
        <f t="shared" ref="GF49:GF56" si="226">IFERROR(IF(SEARCH("Historical",AU49)&gt;0,CHAR(34)&amp;"histor"&amp;CHAR(34)&amp;",",""),"")</f>
        <v/>
      </c>
      <c r="GG49" s="9" t="str">
        <f t="shared" si="196"/>
        <v/>
      </c>
      <c r="GH49" s="9" t="str">
        <f t="shared" si="197"/>
        <v/>
      </c>
      <c r="GI49" s="9" t="str">
        <f t="shared" si="198"/>
        <v/>
      </c>
      <c r="GJ49" s="9" t="str">
        <f t="shared" si="199"/>
        <v>"NoStar",</v>
      </c>
      <c r="GK49" s="9" t="str">
        <f t="shared" si="200"/>
        <v/>
      </c>
      <c r="GL49" s="9" t="str">
        <f t="shared" si="126"/>
        <v/>
      </c>
      <c r="GM49" s="9" t="str">
        <f t="shared" si="126"/>
        <v/>
      </c>
      <c r="GN49" s="9" t="str">
        <f t="shared" si="126"/>
        <v/>
      </c>
      <c r="GP49" s="9" t="str">
        <f t="shared" si="201"/>
        <v>"Province"</v>
      </c>
      <c r="GS49" s="9" t="str">
        <f t="shared" si="202"/>
        <v>["4Color","words2","lets07","startL","year19","allhor","3Bands","Horizo","Animal","Plants","Weapon","HasSun","Unequa","Center","Humans","NO_RED","NO_YEL","NO_BLA","001BLU","003BLU","myrBLU","NoStar"]</v>
      </c>
      <c r="GT49" s="9" t="str">
        <f t="shared" si="127"/>
        <v/>
      </c>
      <c r="GU49" s="9" t="str">
        <f t="shared" si="127"/>
        <v>"cl_BLU",</v>
      </c>
      <c r="GV49" s="9" t="str">
        <f t="shared" si="127"/>
        <v>"cl_GRE",</v>
      </c>
      <c r="GW49" s="9" t="str">
        <f t="shared" si="127"/>
        <v/>
      </c>
      <c r="GX49" s="9" t="str">
        <f t="shared" si="127"/>
        <v/>
      </c>
      <c r="GY49" s="9" t="str">
        <f t="shared" si="127"/>
        <v>"cl_ORA",</v>
      </c>
      <c r="GZ49" s="9" t="str">
        <f t="shared" si="127"/>
        <v/>
      </c>
      <c r="HA49" s="9" t="str">
        <f t="shared" si="127"/>
        <v/>
      </c>
      <c r="HB49" s="9" t="str">
        <f t="shared" si="127"/>
        <v>"cl_WHI",</v>
      </c>
      <c r="HC49" s="9" t="str">
        <f t="shared" si="203"/>
        <v>["cl_BLU","cl_GRE","cl_ORA","cl_WHI"]</v>
      </c>
      <c r="HE49" s="33"/>
      <c r="HF49" s="34" t="str">
        <f t="shared" si="204"/>
        <v>{couname:"[ARG] La Pampa",year:"1993",region:"rgn_South America",Colors:["cl_BLU","cl_GRE","cl_ORA","cl_WHI"],Items:["4Color","words2","lets07","startL","year19","allhor","3Bands","Horizo","Animal","Plants","Weapon","HasSun","Unequa","Center","Humans","NO_RED","NO_YEL","NO_BLA","001BLU","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links: "https://www.crwflags.com/fotw/flags/ar-l.html"},</v>
      </c>
      <c r="HG49" s="35" t="str">
        <f t="shared" si="205"/>
        <v>{couname:"[ARG] La Pampa",year:"1993",region:"rgn_South America",Colors:["cl_BLU","cl_GRE","cl_ORA","cl_WHI"],Items:["4Color","words2","lets07","startL","year19","allhor","3Bands","Horizo","Animal","Plants","Weapon","HasSun","Unequa","Center","Humans","NO_RED","NO_YEL","NO_BLA","001BLU","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links: "https://www.crwflags.com/fotw/flags/ar-l.html"},</v>
      </c>
      <c r="HH49" s="9" t="str">
        <f t="shared" si="206"/>
        <v>"\nThe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v>
      </c>
      <c r="HI49" s="9" t="str">
        <f t="shared" si="207"/>
        <v>"\nThe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v>
      </c>
      <c r="HJ49" s="9" t="str">
        <f t="shared" si="208"/>
        <v>"1993"</v>
      </c>
      <c r="HL49" s="9" t="str">
        <f t="shared" si="209"/>
        <v>"https://www.crwflags.com/fotw/flags/ar-l.html"</v>
      </c>
      <c r="HM49" s="34" t="str">
        <f t="shared" si="210"/>
        <v>{"couname":"[ARG] La Pampa","year":"1993","region":"rgn_South America","Colors":["cl_BLU","cl_GRE","cl_ORA","cl_WHI"],"Items":["4Color","words2","lets07","startL","year19","allhor","3Bands","Horizo","Animal","Plants","Weapon","HasSun","Unequa","Center","Humans","NO_RED","NO_YEL","NO_BLA","001BLU","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 "links": "https://www.crwflags.com/fotw/flags/ar-l.html"},</v>
      </c>
      <c r="HN49" s="36" t="str">
        <f t="shared" si="211"/>
        <v>{"couname":"[ARG] La Pampa","year":"1993","region":"rgn_South America","Colors":["cl_BLU","cl_GRE","cl_ORA","cl_WHI"],"Items":["4Color","words2","lets07","startL","year19","allhor","3Bands","Horizo","Animal","Plants","Weapon","HasSun","Unequa","Center","Humans","NO_RED","NO_YEL","NO_BLA","001BLU","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 "links": "https://www.crwflags.com/fotw/flags/ar-l.html"},</v>
      </c>
      <c r="HO49" s="37">
        <v>45618</v>
      </c>
      <c r="HP49" s="9" t="str" cm="1">
        <f t="array" ref="HP49">IF(_xlfn.TEXTJOIN(", ", TRUE, IF(ISNUMBER(SEARCH("BLA", BL49:BT49)), COLUMN(BL49:BT49) - COLUMN(BL49) + 1, ""))&lt;&gt;"","BLA","")</f>
        <v/>
      </c>
      <c r="HQ49" s="9" t="str" cm="1">
        <f t="array" ref="HQ49">IF(_xlfn.TEXTJOIN(", ", TRUE, IF(ISNUMBER(SEARCH("BLU", BL49:BT49)), COLUMN(BL49:BT49) - COLUMN(BL49) + 1, ""))&lt;&gt;"","BLU","")</f>
        <v>BLU</v>
      </c>
      <c r="HR49" s="9" t="str" cm="1">
        <f t="array" ref="HR49">IF(_xlfn.TEXTJOIN(", ", TRUE, IF(ISNUMBER(SEARCH("GRE", BL49:BT49)), COLUMN(BL49:BT49) - COLUMN(BL49) + 1, ""))&lt;&gt;"","GRE","")</f>
        <v>GRE</v>
      </c>
      <c r="HS49" s="9" t="str" cm="1">
        <f t="array" ref="HS49">IF(_xlfn.TEXTJOIN(", ", TRUE, IF(ISNUMBER(SEARCH("RED", BL49:BT49)), COLUMN(BL49:BT49) - COLUMN(BL49) + 1, ""))&lt;&gt;"","RED","")</f>
        <v/>
      </c>
      <c r="HT49" s="9" t="str" cm="1">
        <f t="array" ref="HT49">IF(_xlfn.TEXTJOIN(", ", TRUE, IF(ISNUMBER(SEARCH("YEL", BL49:BT49)), COLUMN(BL49:BT49) - COLUMN(BL49) + 1, ""))&lt;&gt;"","YEL","")</f>
        <v/>
      </c>
      <c r="HU49" s="9" t="str" cm="1">
        <f t="array" ref="HU49">IF(_xlfn.TEXTJOIN(", ", TRUE, IF(ISNUMBER(SEARCH("ORA", BL49:BT49)), COLUMN(BL49:BT49) - COLUMN(BL49) + 1, ""))&lt;&gt;"","ORA","")</f>
        <v>ORA</v>
      </c>
      <c r="HV49" s="9" t="str" cm="1">
        <f t="array" ref="HV49">IF(_xlfn.TEXTJOIN(", ", TRUE, IF(ISNUMBER(SEARCH("BRO", BL49:BT49)), COLUMN(BL49:BT49) - COLUMN(BL49) + 1, ""))&lt;&gt;"","BRO","")</f>
        <v/>
      </c>
      <c r="HW49" s="9" t="str" cm="1">
        <f t="array" ref="HW49">IF(_xlfn.TEXTJOIN(", ", TRUE, IF(ISNUMBER(SEARCH("PUR", BL49:BT49)), COLUMN(BL49:BT49) - COLUMN(BL49) + 1, ""))&lt;&gt;"","PUR","")</f>
        <v/>
      </c>
      <c r="HX49" s="9" t="str" cm="1">
        <f t="array" ref="HX49">IF(_xlfn.TEXTJOIN(", ", TRUE, IF(ISNUMBER(SEARCH("WHI", BL49:BT49)), COLUMN(BL49:BT49) - COLUMN(BL49) + 1, ""))&lt;&gt;"","WHI","")</f>
        <v>WHI</v>
      </c>
      <c r="HY49" s="38"/>
      <c r="HZ49" s="38"/>
      <c r="IA49" s="28"/>
      <c r="IB49" s="28"/>
      <c r="IC49" s="39"/>
      <c r="ID49" s="39"/>
      <c r="IE49" s="39"/>
      <c r="IF49" s="39"/>
      <c r="IG49" s="39"/>
      <c r="IH49" s="39"/>
      <c r="II49" s="39"/>
      <c r="IJ49" s="39"/>
      <c r="IK49" s="39"/>
      <c r="IM49" s="6">
        <f t="shared" si="213"/>
        <v>-4</v>
      </c>
      <c r="IN49" s="40" t="str">
        <f t="shared" si="214"/>
        <v>http://mkweb.bcgsc.ca/color-summarizer/?url=https://upload.wikimedia.org/wikipedia/commons/thumb/8/81/Bandera_de_la_Provincia_de_La_Pampa.svg/320px-Bandera_de_la_Provincia_de_La_Pampa.svg.png&amp;precision=low&amp;num_clusters=4&amp;text=1</v>
      </c>
      <c r="IO49" s="9" t="str">
        <f t="shared" si="215"/>
        <v/>
      </c>
      <c r="IP49" s="9" t="str">
        <f t="shared" si="216"/>
        <v>"blue"</v>
      </c>
      <c r="IQ49" s="9" t="str">
        <f t="shared" si="217"/>
        <v>"green"</v>
      </c>
      <c r="IR49" s="9" t="str">
        <f t="shared" si="218"/>
        <v/>
      </c>
      <c r="IS49" s="9" t="str">
        <f t="shared" si="219"/>
        <v/>
      </c>
      <c r="IT49" s="9" t="str">
        <f t="shared" si="220"/>
        <v>"orange"</v>
      </c>
      <c r="IU49" s="9" t="str">
        <f t="shared" si="221"/>
        <v/>
      </c>
      <c r="IV49" s="9" t="str">
        <f t="shared" si="222"/>
        <v/>
      </c>
      <c r="IW49" s="9" t="str">
        <f t="shared" si="223"/>
        <v>"white"</v>
      </c>
      <c r="IX49" s="9" t="str">
        <f t="shared" si="224"/>
        <v>{"url":"http://mkweb.bcgsc.ca/color-summarizer/?url=https://upload.wikimedia.org/wikipedia/commons/thumb/8/81/Bandera_de_la_Provincia_de_La_Pampa.svg/320px-Bandera_de_la_Provincia_de_La_Pampa.svg.png&amp;precision=low&amp;num_clusters=4&amp;text=1","name":"[ARG] La Pampa"},</v>
      </c>
      <c r="IY49" s="9">
        <v>1008</v>
      </c>
    </row>
    <row r="50" spans="1:259" s="9" customFormat="1" ht="38.4" customHeight="1" thickBot="1" x14ac:dyDescent="0.35">
      <c r="A50" s="79" t="s">
        <v>917</v>
      </c>
      <c r="B50" s="1" t="e" vm="49">
        <v>#VALUE!</v>
      </c>
      <c r="C50" s="2">
        <v>2</v>
      </c>
      <c r="D50" s="3" t="s">
        <v>918</v>
      </c>
      <c r="E50" s="4" t="s">
        <v>919</v>
      </c>
      <c r="F50" s="5" t="s">
        <v>0</v>
      </c>
      <c r="G50" s="6">
        <f>COUNTIF($A$1:$A$8299,A50)</f>
        <v>1</v>
      </c>
      <c r="H50" s="7"/>
      <c r="I50" s="8" t="s">
        <v>920</v>
      </c>
      <c r="J50" s="9" t="str">
        <f>""</f>
        <v/>
      </c>
      <c r="K50" s="10"/>
      <c r="L50" s="11"/>
      <c r="M50" s="11"/>
      <c r="N50" s="12" t="s">
        <v>1</v>
      </c>
      <c r="O50" s="13">
        <v>1986</v>
      </c>
      <c r="P50" s="14" t="s">
        <v>921</v>
      </c>
      <c r="Q50" s="15">
        <v>2</v>
      </c>
      <c r="R50" s="16" t="s">
        <v>1</v>
      </c>
      <c r="S50" s="17">
        <v>3</v>
      </c>
      <c r="T50" s="18" t="s">
        <v>3</v>
      </c>
      <c r="U50" s="19" t="s">
        <v>2</v>
      </c>
      <c r="V50" s="19" t="s">
        <v>3</v>
      </c>
      <c r="W50" s="19" t="s">
        <v>2</v>
      </c>
      <c r="X50" s="19" t="s">
        <v>3</v>
      </c>
      <c r="Y50" s="19" t="s">
        <v>2</v>
      </c>
      <c r="Z50" s="19" t="s">
        <v>2</v>
      </c>
      <c r="AA50" s="19" t="s">
        <v>3</v>
      </c>
      <c r="AB50" s="19" t="s">
        <v>2</v>
      </c>
      <c r="AC50" s="19" t="s">
        <v>2</v>
      </c>
      <c r="AD50" s="19" t="s">
        <v>2</v>
      </c>
      <c r="AE50" s="19" t="s">
        <v>2</v>
      </c>
      <c r="AF50" s="20" t="s">
        <v>2</v>
      </c>
      <c r="AG50" s="20" t="s">
        <v>2</v>
      </c>
      <c r="AH50" s="20" t="s">
        <v>3</v>
      </c>
      <c r="AI50" s="20" t="s">
        <v>2</v>
      </c>
      <c r="AJ50" s="20" t="s">
        <v>2</v>
      </c>
      <c r="AK50" s="20" t="s">
        <v>2</v>
      </c>
      <c r="AL50" s="20" t="s">
        <v>2</v>
      </c>
      <c r="AM50" s="20" t="s">
        <v>2</v>
      </c>
      <c r="AN50" s="20" t="s">
        <v>2</v>
      </c>
      <c r="AO50" s="20" t="s">
        <v>2</v>
      </c>
      <c r="AP50" s="20" t="s">
        <v>2</v>
      </c>
      <c r="AQ50" s="20" t="s">
        <v>2</v>
      </c>
      <c r="AR50" s="20" t="s">
        <v>2</v>
      </c>
      <c r="AS50" s="20" t="s">
        <v>2</v>
      </c>
      <c r="AT50" s="21">
        <v>0</v>
      </c>
      <c r="AU50" s="20" t="s">
        <v>185</v>
      </c>
      <c r="AV50" s="20" t="str">
        <f>IF(LEFT(A50,1)="[",LEFT(A50,5)&amp;AU50&amp;A50,"")</f>
        <v>[ARG]Province[ARG] La Rioja</v>
      </c>
      <c r="AW50" s="20" t="str">
        <f>C50&amp;IFERROR(SUBSTITUTE(A50, " [ANT]",""),"")</f>
        <v>2[ARG] La Rioja</v>
      </c>
      <c r="AX50" s="22"/>
      <c r="AY50" s="22"/>
      <c r="AZ50" s="23" t="s">
        <v>12</v>
      </c>
      <c r="BA50" s="23" t="s">
        <v>5</v>
      </c>
      <c r="BB50" s="23"/>
      <c r="BC50" s="24"/>
      <c r="BD50" s="25" t="s">
        <v>9</v>
      </c>
      <c r="BE50" s="8"/>
      <c r="BF50" s="25" t="s">
        <v>9</v>
      </c>
      <c r="BG50" s="25" t="s">
        <v>9</v>
      </c>
      <c r="BH50" s="25" t="s">
        <v>9</v>
      </c>
      <c r="BI50" s="25"/>
      <c r="BJ50" s="25"/>
      <c r="BK50" s="8"/>
      <c r="BL50" s="25" t="s">
        <v>12</v>
      </c>
      <c r="BM50" s="25" t="s">
        <v>4</v>
      </c>
      <c r="BN50" s="25" t="s">
        <v>8</v>
      </c>
      <c r="BO50" s="25" t="s">
        <v>9</v>
      </c>
      <c r="BP50" s="25" t="s">
        <v>8</v>
      </c>
      <c r="BQ50" s="25" t="s">
        <v>8</v>
      </c>
      <c r="BR50" s="25" t="s">
        <v>8</v>
      </c>
      <c r="BS50" s="25" t="s">
        <v>8</v>
      </c>
      <c r="BT50" s="25" t="s">
        <v>5</v>
      </c>
      <c r="BU50" s="26" t="s">
        <v>2</v>
      </c>
      <c r="BV50" s="27"/>
      <c r="BW50" s="27">
        <v>0</v>
      </c>
      <c r="BX50" s="8"/>
      <c r="CB50" s="28"/>
      <c r="CC50" s="28"/>
      <c r="CD50" s="29">
        <v>0</v>
      </c>
      <c r="CE50" s="29">
        <v>0</v>
      </c>
      <c r="CF50" s="29" t="e">
        <v>#REF!</v>
      </c>
      <c r="CG50" s="30" cm="1">
        <f t="array" ref="CG50">SUMPRODUCT(--(LEN(TRIM(BL50:BT50))&gt;0))</f>
        <v>4</v>
      </c>
      <c r="CH50" s="20" t="str">
        <f t="shared" si="128"/>
        <v>n</v>
      </c>
      <c r="CI50" s="20" t="str">
        <f t="shared" si="129"/>
        <v>n</v>
      </c>
      <c r="CJ50" s="20" t="str">
        <f t="shared" si="130"/>
        <v>y</v>
      </c>
      <c r="CK50" s="20" t="str">
        <f t="shared" si="131"/>
        <v>n</v>
      </c>
      <c r="CL50" s="20" t="str">
        <f t="shared" si="132"/>
        <v>n</v>
      </c>
      <c r="CM50" s="20" t="str">
        <f t="shared" si="133"/>
        <v>n</v>
      </c>
      <c r="CN50" s="20" t="str">
        <f t="shared" si="134"/>
        <v>y</v>
      </c>
      <c r="CO50" s="20" t="str">
        <f t="shared" si="135"/>
        <v>n</v>
      </c>
      <c r="CP50" s="20" t="str">
        <f t="shared" si="136"/>
        <v>y</v>
      </c>
      <c r="CQ50" s="20" t="str">
        <f t="shared" si="137"/>
        <v>n</v>
      </c>
      <c r="CR50" s="20" t="str">
        <f t="shared" si="138"/>
        <v>n</v>
      </c>
      <c r="CS50" s="20" t="str">
        <f t="shared" si="139"/>
        <v>n</v>
      </c>
      <c r="CT50" s="31" t="str">
        <f t="shared" si="140"/>
        <v>"[ARG] La Rioja"</v>
      </c>
      <c r="CU50" s="32" t="str">
        <f t="shared" si="141"/>
        <v>"rgn_South America"</v>
      </c>
      <c r="CV50" s="9" t="str">
        <f t="shared" si="142"/>
        <v>"https://upload.wikimedia.org/wikipedia/commons/thumb/6/60/Bandera_de_la_Provincia_de_La_Rioja.svg/320px-Bandera_de_la_Provincia_de_La_Rioja.svg.png"</v>
      </c>
      <c r="CW50" s="9" t="str">
        <f t="shared" ref="CW50:CZ63" si="227">IF(CH50="y",CHAR(34)&amp;CH$1&amp;CHAR(34)&amp;",","")</f>
        <v/>
      </c>
      <c r="CX50" s="9" t="str">
        <f t="shared" si="227"/>
        <v/>
      </c>
      <c r="CY50" s="9" t="str">
        <f t="shared" si="227"/>
        <v>"4Color",</v>
      </c>
      <c r="CZ50" s="9" t="str">
        <f t="shared" si="227"/>
        <v/>
      </c>
      <c r="DA50" s="9" t="str">
        <f t="shared" si="143"/>
        <v>"words2",</v>
      </c>
      <c r="DB50" s="9" t="str">
        <f t="shared" si="144"/>
        <v/>
      </c>
      <c r="DC50" s="9" t="str">
        <f>IF(Q50=2,CHAR(34)&amp;"exact2"&amp;CHAR(34)&amp;",","")</f>
        <v>"exact2",</v>
      </c>
      <c r="DD50" s="9" t="str">
        <f>IF(LEN(CHAR(34)&amp;"lets"&amp;LEN(SUBSTITUTE(SUBSTITUTE(IFERROR(TRIM(SUBSTITUTE(SUBSTITUTE(SUBSTITUTE(IFERROR(TRIM(SUBSTITUTE(A50,MID(A50,FIND("(",A50),FIND(")",A50)-FIND("(",A50)+1),"")),A50)," ",""),"-",""),MID(SUBSTITUTE(SUBSTITUTE(IFERROR(TRIM(SUBSTITUTE(A50,MID(A50,FIND("(",A50),FIND(")",A50)-FIND("(",A50)+1),"")),A50)," ",""),"-",""),FIND("[",SUBSTITUTE(SUBSTITUTE(IFERROR(TRIM(SUBSTITUTE(A50,MID(A50,FIND("(",A50),FIND(")",A50)-FIND("(",A50)+1),"")),A50)," ",""),"-","")),FIND("]",SUBSTITUTE(SUBSTITUTE(IFERROR(TRIM(SUBSTITUTE(A50,MID(A50,FIND("(",A50),FIND(")",A50)-FIND("(",A50)+1),"")),A50)," ",""),"-",""))-FIND("[",SUBSTITUTE(SUBSTITUTE(IFERROR(TRIM(SUBSTITUTE(A50,MID(A50,FIND("(",A50),FIND(")",A50)-FIND("(",A50)+1),"")),A50)," ",""),"-",""))+1),"")),SUBSTITUTE(SUBSTITUTE(IFERROR(TRIM(SUBSTITUTE(A50,MID(A50,FIND("(",A50),FIND(")",A50)-FIND("(",A50)+1),"")),A50)," ",""),"-",""))," ",""),"-",""))&amp;CHAR(34)&amp;",")=9,CHAR(34)&amp;"lets"&amp;LEN(SUBSTITUTE(SUBSTITUTE(IFERROR(TRIM(SUBSTITUTE(SUBSTITUTE(SUBSTITUTE(IFERROR(TRIM(SUBSTITUTE(A50,MID(A50,FIND("(",A50),FIND(")",A50)-FIND("(",A50)+1),"")),A50)," ",""),"-",""),MID(SUBSTITUTE(SUBSTITUTE(IFERROR(TRIM(SUBSTITUTE(A50,MID(A50,FIND("(",A50),FIND(")",A50)-FIND("(",A50)+1),"")),A50)," ",""),"-",""),FIND("[",SUBSTITUTE(SUBSTITUTE(IFERROR(TRIM(SUBSTITUTE(A50,MID(A50,FIND("(",A50),FIND(")",A50)-FIND("(",A50)+1),"")),A50)," ",""),"-","")),FIND("]",SUBSTITUTE(SUBSTITUTE(IFERROR(TRIM(SUBSTITUTE(A50,MID(A50,FIND("(",A50),FIND(")",A50)-FIND("(",A50)+1),"")),A50)," ",""),"-",""))-FIND("[",SUBSTITUTE(SUBSTITUTE(IFERROR(TRIM(SUBSTITUTE(A50,MID(A50,FIND("(",A50),FIND(")",A50)-FIND("(",A50)+1),"")),A50)," ",""),"-",""))+1),"")),SUBSTITUTE(SUBSTITUTE(IFERROR(TRIM(SUBSTITUTE(A50,MID(A50,FIND("(",A50),FIND(")",A50)-FIND("(",A50)+1),"")),A50)," ",""),"-",""))," ",""),"-",""))&amp;CHAR(34)&amp;",",CHAR(34)&amp;"lets0"&amp;LEN(SUBSTITUTE(SUBSTITUTE(IFERROR(TRIM(SUBSTITUTE(SUBSTITUTE(SUBSTITUTE(IFERROR(TRIM(SUBSTITUTE(A50,MID(A50,FIND("(",A50),FIND(")",A50)-FIND("(",A50)+1),"")),A50)," ",""),"-",""),MID(SUBSTITUTE(SUBSTITUTE(IFERROR(TRIM(SUBSTITUTE(A50,MID(A50,FIND("(",A50),FIND(")",A50)-FIND("(",A50)+1),"")),A50)," ",""),"-",""),FIND("[",SUBSTITUTE(SUBSTITUTE(IFERROR(TRIM(SUBSTITUTE(A50,MID(A50,FIND("(",A50),FIND(")",A50)-FIND("(",A50)+1),"")),A50)," ",""),"-","")),FIND("]",SUBSTITUTE(SUBSTITUTE(IFERROR(TRIM(SUBSTITUTE(A50,MID(A50,FIND("(",A50),FIND(")",A50)-FIND("(",A50)+1),"")),A50)," ",""),"-",""))-FIND("[",SUBSTITUTE(SUBSTITUTE(IFERROR(TRIM(SUBSTITUTE(A50,MID(A50,FIND("(",A50),FIND(")",A50)-FIND("(",A50)+1),"")),A50)," ",""),"-",""))+1),"")),SUBSTITUTE(SUBSTITUTE(IFERROR(TRIM(SUBSTITUTE(A50,MID(A50,FIND("(",A50),FIND(")",A50)-FIND("(",A50)+1),"")),A50)," ",""),"-",""))," ",""),"-",""))&amp;CHAR(34)&amp;",")</f>
        <v>"lets07",</v>
      </c>
      <c r="DE50" s="9" t="str">
        <f>IFERROR(CHAR(34)&amp;"start"&amp;LEFT(TRIM(SUBSTITUTE(SUBSTITUTE(TRIM(SUBSTITUTE(SUBSTITUTE(A50, MID(A50, FIND("[", A50), FIND("]", A50) - FIND("[", A50) + 1), ""), "  ", " ")), MID(TRIM(SUBSTITUTE(SUBSTITUTE(A50, MID(A50, FIND("[", A50), FIND("]", A50) - FIND("[", A50) + 1), ""), "  ", " ")), FIND("[", TRIM(SUBSTITUTE(SUBSTITUTE(A50, MID(A50, FIND("[", A50), FIND("]", A50) - FIND("[", A50) + 1), ""), "  ", " "))), FIND("]", TRIM(SUBSTITUTE(SUBSTITUTE(A50, MID(A50, FIND("[", A50), FIND("]", A50) - FIND("[", A50) + 1), ""), "  ", " "))) - FIND("[", TRIM(SUBSTITUTE(SUBSTITUTE(A50, MID(A50, FIND("[", A50), FIND("]", A50) - FIND("[", A50) + 1), ""), "  ", " "))) + 1), ""), "  ", " ")),1)&amp;CHAR(34)&amp;",",CHAR(34)&amp;"start"&amp;IFERROR(LEFT(SUBSTITUTE(A50,"["&amp;MID(A50,FIND("[",A50)+1,FIND("]",A50)-FIND("[",A50)-1)&amp;"] ",""),1),LEFT(A50,1))&amp;CHAR(34)&amp;",")</f>
        <v>"startL",</v>
      </c>
      <c r="DF50" s="9" t="str">
        <f t="shared" si="148"/>
        <v/>
      </c>
      <c r="DG50" s="9" t="str">
        <f t="shared" si="149"/>
        <v/>
      </c>
      <c r="DH50" s="9" t="str">
        <f t="shared" si="150"/>
        <v/>
      </c>
      <c r="DI50" s="9" t="str">
        <f t="shared" si="151"/>
        <v/>
      </c>
      <c r="DJ50" s="9" t="str">
        <f t="shared" si="152"/>
        <v/>
      </c>
      <c r="DK50" s="9" t="str">
        <f t="shared" si="153"/>
        <v/>
      </c>
      <c r="DL50" s="9" t="str">
        <f t="shared" si="154"/>
        <v/>
      </c>
      <c r="DM50" s="9" t="str" cm="1">
        <f t="array" ref="DM50">IF(CG50=3,CHAR(34) &amp; _xlfn.TEXTJOIN("", TRUE, RIGHT(HP50:HX50, 2)) &amp; CHAR(34) &amp; ",", "")</f>
        <v/>
      </c>
      <c r="DN50" s="9" t="str">
        <f t="shared" si="155"/>
        <v/>
      </c>
      <c r="DO50" s="9" t="str">
        <f t="shared" si="156"/>
        <v>"year19",</v>
      </c>
      <c r="DP50" s="28" t="str">
        <f t="shared" si="157"/>
        <v/>
      </c>
      <c r="DQ50" s="28" t="str">
        <f t="shared" si="158"/>
        <v/>
      </c>
      <c r="DR50" s="28" t="str">
        <f t="shared" si="159"/>
        <v/>
      </c>
      <c r="DS50" s="28" t="str">
        <f t="shared" si="160"/>
        <v/>
      </c>
      <c r="DT50" s="28" t="str">
        <f t="shared" si="161"/>
        <v>"allhor",</v>
      </c>
      <c r="DU50" s="28" t="str">
        <f t="shared" si="162"/>
        <v/>
      </c>
      <c r="DV50" s="9" t="str">
        <f>IF(IA50&lt;&gt;"",(IF(IA50="y",CHAR(34)&amp;"largec"&amp;CHAR(34)&amp;",",CHAR(34)&amp;"smallc"&amp;CHAR(34)&amp;",")),"")</f>
        <v/>
      </c>
      <c r="DW50" s="9" t="str">
        <f t="shared" ref="DW50:DZ63" si="228">IF(CL50="y",CHAR(34)&amp;CL$1&amp;CHAR(34)&amp;",","")</f>
        <v/>
      </c>
      <c r="DX50" s="9" t="str">
        <f t="shared" si="228"/>
        <v/>
      </c>
      <c r="DY50" s="9" t="str">
        <f t="shared" si="228"/>
        <v>"3Bands",</v>
      </c>
      <c r="DZ50" s="9" t="str">
        <f t="shared" si="228"/>
        <v/>
      </c>
      <c r="EA50" s="9" t="str">
        <f t="shared" ref="EA50:EE63" si="229">IF(T50="y",CHAR(34)&amp;T$1&amp;CHAR(34)&amp;",","")</f>
        <v>"Diagon",</v>
      </c>
      <c r="EB50" s="9" t="str">
        <f t="shared" si="229"/>
        <v/>
      </c>
      <c r="EC50" s="9" t="str">
        <f t="shared" si="229"/>
        <v>"Horizo",</v>
      </c>
      <c r="ED50" s="9" t="str">
        <f t="shared" si="229"/>
        <v/>
      </c>
      <c r="EE50" s="9" t="str">
        <f t="shared" si="229"/>
        <v>"Circle",</v>
      </c>
      <c r="EF50" s="9" t="str">
        <f t="shared" si="164"/>
        <v/>
      </c>
      <c r="EG50" s="9" t="str">
        <f t="shared" ref="EG50:EV65" si="230">IF(Z50="y",CHAR(34)&amp;Z$1&amp;CHAR(34)&amp;",","")</f>
        <v/>
      </c>
      <c r="EH50" s="9" t="str">
        <f t="shared" si="230"/>
        <v>"Plants",</v>
      </c>
      <c r="EI50" s="9" t="str">
        <f t="shared" si="230"/>
        <v/>
      </c>
      <c r="EJ50" s="9" t="str">
        <f t="shared" si="230"/>
        <v/>
      </c>
      <c r="EK50" s="9" t="str">
        <f t="shared" si="230"/>
        <v/>
      </c>
      <c r="EL50" s="9" t="str">
        <f t="shared" si="230"/>
        <v/>
      </c>
      <c r="EM50" s="9" t="str">
        <f t="shared" si="230"/>
        <v/>
      </c>
      <c r="EN50" s="9" t="str">
        <f t="shared" si="230"/>
        <v/>
      </c>
      <c r="EO50" s="9" t="str">
        <f t="shared" si="230"/>
        <v>"Center",</v>
      </c>
      <c r="EP50" s="9" t="str">
        <f t="shared" si="230"/>
        <v/>
      </c>
      <c r="EQ50" s="9" t="str">
        <f t="shared" si="230"/>
        <v/>
      </c>
      <c r="ER50" s="9" t="str">
        <f t="shared" si="230"/>
        <v/>
      </c>
      <c r="ES50" s="9" t="str">
        <f t="shared" si="230"/>
        <v/>
      </c>
      <c r="ET50" s="9" t="str">
        <f t="shared" si="230"/>
        <v/>
      </c>
      <c r="EU50" s="9" t="str">
        <f t="shared" si="230"/>
        <v/>
      </c>
      <c r="EV50" s="9" t="str">
        <f t="shared" si="225"/>
        <v/>
      </c>
      <c r="EW50" s="9" t="str">
        <f t="shared" si="225"/>
        <v/>
      </c>
      <c r="EX50" s="9" t="str">
        <f t="shared" si="225"/>
        <v/>
      </c>
      <c r="EY50" s="9" t="str">
        <f t="shared" si="225"/>
        <v/>
      </c>
      <c r="EZ50" s="9" t="str">
        <f t="shared" si="225"/>
        <v/>
      </c>
      <c r="FA50" s="9" t="str">
        <f t="shared" si="165"/>
        <v/>
      </c>
      <c r="FB50" s="9" t="str">
        <f t="shared" si="166"/>
        <v/>
      </c>
      <c r="FC50" s="9" t="str">
        <f>IF(AND(AT50&gt;0,BB50&lt;&gt;""),CHAR(34)&amp;"sta"&amp;BB50&amp;CHAR(34)&amp;",","")</f>
        <v/>
      </c>
      <c r="FD50" s="9" t="str">
        <f t="shared" si="168"/>
        <v/>
      </c>
      <c r="FE50" s="9" t="str">
        <f t="shared" si="169"/>
        <v/>
      </c>
      <c r="FF50" s="9" t="str">
        <f t="shared" si="170"/>
        <v/>
      </c>
      <c r="FG50" s="9" t="str">
        <f t="shared" si="171"/>
        <v/>
      </c>
      <c r="FH50" s="9" t="str">
        <f t="shared" si="172"/>
        <v>"NO_GRE",</v>
      </c>
      <c r="FI50" s="9" t="str">
        <f t="shared" si="173"/>
        <v>"NO_YEL",</v>
      </c>
      <c r="FJ50" s="9" t="str">
        <f t="shared" si="174"/>
        <v/>
      </c>
      <c r="FK50" s="9" t="str">
        <f t="shared" si="175"/>
        <v/>
      </c>
      <c r="FL50" s="9" t="str">
        <f t="shared" si="176"/>
        <v/>
      </c>
      <c r="FM50" s="9" t="str">
        <f t="shared" si="177"/>
        <v/>
      </c>
      <c r="FN50" s="9" t="str">
        <f t="shared" si="178"/>
        <v/>
      </c>
      <c r="FO50" s="9" t="str">
        <f t="shared" si="179"/>
        <v/>
      </c>
      <c r="FP50" s="9" t="str">
        <f t="shared" si="180"/>
        <v/>
      </c>
      <c r="FQ50" s="9" t="str">
        <f t="shared" si="181"/>
        <v>"001RED",</v>
      </c>
      <c r="FR50" s="9" t="str">
        <f t="shared" si="182"/>
        <v>"002RED",</v>
      </c>
      <c r="FS50" s="9" t="str">
        <f t="shared" si="183"/>
        <v>"003RED",</v>
      </c>
      <c r="FT50" s="9" t="str">
        <f t="shared" si="184"/>
        <v>"myrRED",</v>
      </c>
      <c r="FU50" s="9" t="str">
        <f t="shared" si="185"/>
        <v/>
      </c>
      <c r="FV50" s="9" t="str">
        <f t="shared" si="186"/>
        <v/>
      </c>
      <c r="FW50" s="9" t="str">
        <f t="shared" si="187"/>
        <v/>
      </c>
      <c r="FX50" s="9" t="str">
        <f>SUBSTITUTE(IFERROR(SEARCH("[",A50),IFERROR(IF(AND(CA50&lt;&gt;"y",SEARCH("Europe",R50)&gt;0),CHAR(34)&amp;"noeuni"&amp;CHAR(34)&amp;",",""),"")),"1","")</f>
        <v/>
      </c>
      <c r="FY50" s="9" t="str">
        <f t="shared" si="189"/>
        <v/>
      </c>
      <c r="FZ50" s="9" t="str">
        <f t="shared" si="190"/>
        <v/>
      </c>
      <c r="GA50" s="9" t="str">
        <f t="shared" si="191"/>
        <v/>
      </c>
      <c r="GB50" s="9" t="str">
        <f t="shared" si="192"/>
        <v/>
      </c>
      <c r="GC50" s="9" t="str">
        <f>IFERROR(IF(SEARCH("Portuguese",CB50)&gt;0,CHAR(34)&amp;"portug"&amp;CHAR(34)&amp;",",""),"")</f>
        <v/>
      </c>
      <c r="GD50" s="9" t="str">
        <f>IFERROR(IF(SEARCH("German",CB50)&gt;0,CHAR(34)&amp;"german"&amp;CHAR(34)&amp;",",""),"")</f>
        <v/>
      </c>
      <c r="GE50" s="9" t="str">
        <f t="shared" si="195"/>
        <v/>
      </c>
      <c r="GF50" s="9" t="str">
        <f t="shared" si="226"/>
        <v/>
      </c>
      <c r="GG50" s="9" t="str">
        <f t="shared" si="196"/>
        <v/>
      </c>
      <c r="GH50" s="9" t="str">
        <f t="shared" si="197"/>
        <v/>
      </c>
      <c r="GI50" s="9" t="str">
        <f t="shared" si="198"/>
        <v/>
      </c>
      <c r="GJ50" s="9" t="str">
        <f t="shared" si="199"/>
        <v>"NoStar",</v>
      </c>
      <c r="GK50" s="9" t="str">
        <f t="shared" si="200"/>
        <v/>
      </c>
      <c r="GL50" s="9" t="str">
        <f t="shared" ref="GL50:GN63" si="231">IF(CQ50="y",CHAR(34)&amp;CQ$1&amp;CHAR(34)&amp;",","")</f>
        <v/>
      </c>
      <c r="GM50" s="9" t="str">
        <f t="shared" si="231"/>
        <v/>
      </c>
      <c r="GN50" s="9" t="str">
        <f t="shared" si="231"/>
        <v/>
      </c>
      <c r="GP50" s="9" t="str">
        <f t="shared" si="201"/>
        <v>"Province"</v>
      </c>
      <c r="GS50" s="9" t="str">
        <f t="shared" si="202"/>
        <v>["4Color","words2","exact2","lets07","startL","year19","allhor","3Bands","Diagon","Horizo","Circle","Plants","Center","NO_GRE","NO_YEL","001RED","002RED","003RED","myrRED","NoStar"]</v>
      </c>
      <c r="GT50" s="9" t="str">
        <f t="shared" ref="GT50:HB65" si="232">IF(BL50&lt;&gt;"",CHAR(34)&amp;"cl_"&amp;BL50&amp;CHAR(34)&amp;",","")</f>
        <v>"cl_BLA",</v>
      </c>
      <c r="GU50" s="9" t="str">
        <f t="shared" si="232"/>
        <v>"cl_BLU",</v>
      </c>
      <c r="GV50" s="9" t="str">
        <f t="shared" si="232"/>
        <v/>
      </c>
      <c r="GW50" s="9" t="str">
        <f t="shared" si="232"/>
        <v>"cl_RED",</v>
      </c>
      <c r="GX50" s="9" t="str">
        <f t="shared" si="232"/>
        <v/>
      </c>
      <c r="GY50" s="9" t="str">
        <f t="shared" si="232"/>
        <v/>
      </c>
      <c r="GZ50" s="9" t="str">
        <f t="shared" si="232"/>
        <v/>
      </c>
      <c r="HA50" s="9" t="str">
        <f t="shared" si="232"/>
        <v/>
      </c>
      <c r="HB50" s="9" t="str">
        <f t="shared" si="232"/>
        <v>"cl_WHI",</v>
      </c>
      <c r="HC50" s="9" t="str">
        <f t="shared" si="203"/>
        <v>["cl_BLA","cl_BLU","cl_RED","cl_WHI"]</v>
      </c>
      <c r="HE50" s="33"/>
      <c r="HF50" s="34" t="str">
        <f t="shared" si="204"/>
        <v>{couname:"[ARG] La Rioja",year:"1986",region:"rgn_South America",Colors:["cl_BLA","cl_BLU","cl_RED","cl_WHI"],Items:["4Color","words2","exact2","lets07","startL","year19","allhor","3Bands","Diagon","Horizo","Circle","Plants","Center","NO_GRE","NO_YEL","001RED","002RED","003RED","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links: "https://www.crwflags.com/fotw/flags/ar-f.html"},</v>
      </c>
      <c r="HG50" s="35" t="str">
        <f t="shared" si="205"/>
        <v>{couname:"[ARG] La Rioja",year:"1986",region:"rgn_South America",Colors:["cl_BLA","cl_BLU","cl_RED","cl_WHI"],Items:["4Color","words2","exact2","lets07","startL","year19","allhor","3Bands","Diagon","Horizo","Circle","Plants","Center","NO_GRE","NO_YEL","001RED","002RED","003RED","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links: "https://www.crwflags.com/fotw/flags/ar-f.html"},</v>
      </c>
      <c r="HH50" s="9" t="str">
        <f t="shared" si="206"/>
        <v>"\nThe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v>
      </c>
      <c r="HI50" s="9" t="str">
        <f t="shared" si="207"/>
        <v>"\nThe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v>
      </c>
      <c r="HJ50" s="9" t="str">
        <f t="shared" si="208"/>
        <v>"1986"</v>
      </c>
      <c r="HL50" s="9" t="str">
        <f t="shared" si="209"/>
        <v>"https://www.crwflags.com/fotw/flags/ar-f.html"</v>
      </c>
      <c r="HM50" s="34" t="str">
        <f t="shared" si="210"/>
        <v>{"couname":"[ARG] La Rioja","year":"1986","region":"rgn_South America","Colors":["cl_BLA","cl_BLU","cl_RED","cl_WHI"],"Items":["4Color","words2","exact2","lets07","startL","year19","allhor","3Bands","Diagon","Horizo","Circle","Plants","Center","NO_GRE","NO_YEL","001RED","002RED","003RED","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 "links": "https://www.crwflags.com/fotw/flags/ar-f.html"},</v>
      </c>
      <c r="HN50" s="36" t="str">
        <f t="shared" si="211"/>
        <v>{"couname":"[ARG] La Rioja","year":"1986","region":"rgn_South America","Colors":["cl_BLA","cl_BLU","cl_RED","cl_WHI"],"Items":["4Color","words2","exact2","lets07","startL","year19","allhor","3Bands","Diagon","Horizo","Circle","Plants","Center","NO_GRE","NO_YEL","001RED","002RED","003RED","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 "links": "https://www.crwflags.com/fotw/flags/ar-f.html"},</v>
      </c>
      <c r="HO50" s="37">
        <v>45583</v>
      </c>
      <c r="HP50" s="9" t="str" cm="1">
        <f t="array" ref="HP50">IF(_xlfn.TEXTJOIN(", ", TRUE, IF(ISNUMBER(SEARCH("BLA", BL50:BT50)), COLUMN(BL50:BT50) - COLUMN(BL50) + 1, ""))&lt;&gt;"","BLA","")</f>
        <v>BLA</v>
      </c>
      <c r="HQ50" s="9" t="str" cm="1">
        <f t="array" ref="HQ50">IF(_xlfn.TEXTJOIN(", ", TRUE, IF(ISNUMBER(SEARCH("BLU", BL50:BT50)), COLUMN(BL50:BT50) - COLUMN(BL50) + 1, ""))&lt;&gt;"","BLU","")</f>
        <v>BLU</v>
      </c>
      <c r="HR50" s="9" t="str" cm="1">
        <f t="array" ref="HR50">IF(_xlfn.TEXTJOIN(", ", TRUE, IF(ISNUMBER(SEARCH("GRE", BL50:BT50)), COLUMN(BL50:BT50) - COLUMN(BL50) + 1, ""))&lt;&gt;"","GRE","")</f>
        <v/>
      </c>
      <c r="HS50" s="9" t="str" cm="1">
        <f t="array" ref="HS50">IF(_xlfn.TEXTJOIN(", ", TRUE, IF(ISNUMBER(SEARCH("RED", BL50:BT50)), COLUMN(BL50:BT50) - COLUMN(BL50) + 1, ""))&lt;&gt;"","RED","")</f>
        <v>RED</v>
      </c>
      <c r="HT50" s="9" t="str" cm="1">
        <f t="array" ref="HT50">IF(_xlfn.TEXTJOIN(", ", TRUE, IF(ISNUMBER(SEARCH("YEL", BL50:BT50)), COLUMN(BL50:BT50) - COLUMN(BL50) + 1, ""))&lt;&gt;"","YEL","")</f>
        <v/>
      </c>
      <c r="HU50" s="9" t="str" cm="1">
        <f t="array" ref="HU50">IF(_xlfn.TEXTJOIN(", ", TRUE, IF(ISNUMBER(SEARCH("ORA", BL50:BT50)), COLUMN(BL50:BT50) - COLUMN(BL50) + 1, ""))&lt;&gt;"","ORA","")</f>
        <v/>
      </c>
      <c r="HV50" s="9" t="str" cm="1">
        <f t="array" ref="HV50">IF(_xlfn.TEXTJOIN(", ", TRUE, IF(ISNUMBER(SEARCH("BRO", BL50:BT50)), COLUMN(BL50:BT50) - COLUMN(BL50) + 1, ""))&lt;&gt;"","BRO","")</f>
        <v/>
      </c>
      <c r="HW50" s="9" t="str" cm="1">
        <f t="array" ref="HW50">IF(_xlfn.TEXTJOIN(", ", TRUE, IF(ISNUMBER(SEARCH("PUR", BL50:BT50)), COLUMN(BL50:BT50) - COLUMN(BL50) + 1, ""))&lt;&gt;"","PUR","")</f>
        <v/>
      </c>
      <c r="HX50" s="9" t="str" cm="1">
        <f t="array" ref="HX50">IF(_xlfn.TEXTJOIN(", ", TRUE, IF(ISNUMBER(SEARCH("WHI", BL50:BT50)), COLUMN(BL50:BT50) - COLUMN(BL50) + 1, ""))&lt;&gt;"","WHI","")</f>
        <v>WHI</v>
      </c>
      <c r="HY50" s="38"/>
      <c r="HZ50" s="38"/>
      <c r="IA50" s="28"/>
      <c r="IB50" s="28"/>
      <c r="IC50" s="39"/>
      <c r="ID50" s="39"/>
      <c r="IE50" s="39"/>
      <c r="IF50" s="39"/>
      <c r="IG50" s="39"/>
      <c r="IH50" s="39"/>
      <c r="II50" s="39"/>
      <c r="IJ50" s="39"/>
      <c r="IK50" s="39"/>
      <c r="IL50" s="9">
        <f>SUM(IC50:IK50)</f>
        <v>0</v>
      </c>
      <c r="IM50" s="6">
        <f t="shared" si="213"/>
        <v>-4</v>
      </c>
      <c r="IN50" s="40" t="str">
        <f t="shared" si="214"/>
        <v>http://mkweb.bcgsc.ca/color-summarizer/?url=https://upload.wikimedia.org/wikipedia/commons/thumb/6/60/Bandera_de_la_Provincia_de_La_Rioja.svg/320px-Bandera_de_la_Provincia_de_La_Rioja.svg.png&amp;precision=low&amp;num_clusters=4&amp;text=1</v>
      </c>
      <c r="IO50" s="9" t="str">
        <f t="shared" si="215"/>
        <v>"black"</v>
      </c>
      <c r="IP50" s="9" t="str">
        <f t="shared" si="216"/>
        <v>"blue"</v>
      </c>
      <c r="IQ50" s="9" t="str">
        <f t="shared" si="217"/>
        <v/>
      </c>
      <c r="IR50" s="9" t="str">
        <f t="shared" si="218"/>
        <v>"red"</v>
      </c>
      <c r="IS50" s="9" t="str">
        <f t="shared" si="219"/>
        <v/>
      </c>
      <c r="IT50" s="9" t="str">
        <f t="shared" si="220"/>
        <v/>
      </c>
      <c r="IU50" s="9" t="str">
        <f t="shared" si="221"/>
        <v/>
      </c>
      <c r="IV50" s="9" t="str">
        <f t="shared" si="222"/>
        <v/>
      </c>
      <c r="IW50" s="9" t="str">
        <f t="shared" si="223"/>
        <v>"white"</v>
      </c>
      <c r="IX50" s="9" t="str">
        <f t="shared" si="224"/>
        <v>{"url":"http://mkweb.bcgsc.ca/color-summarizer/?url=https://upload.wikimedia.org/wikipedia/commons/thumb/6/60/Bandera_de_la_Provincia_de_La_Rioja.svg/320px-Bandera_de_la_Provincia_de_La_Rioja.svg.png&amp;precision=low&amp;num_clusters=4&amp;text=1","name":"[ARG] La Rioja"},</v>
      </c>
      <c r="IY50" s="9">
        <v>640</v>
      </c>
    </row>
    <row r="51" spans="1:259" s="9" customFormat="1" ht="38.4" customHeight="1" thickBot="1" x14ac:dyDescent="0.35">
      <c r="A51" s="79" t="s">
        <v>922</v>
      </c>
      <c r="B51" s="1" t="e" vm="50">
        <v>#VALUE!</v>
      </c>
      <c r="C51" s="2">
        <v>2</v>
      </c>
      <c r="D51" s="3" t="s">
        <v>923</v>
      </c>
      <c r="E51" s="4" t="s">
        <v>924</v>
      </c>
      <c r="F51" s="5" t="s">
        <v>0</v>
      </c>
      <c r="G51" s="6">
        <f>COUNTIF($A$1:$A$8299,A51)</f>
        <v>1</v>
      </c>
      <c r="H51" s="7"/>
      <c r="I51" s="8" t="s">
        <v>925</v>
      </c>
      <c r="J51" s="9" t="str">
        <f>""</f>
        <v/>
      </c>
      <c r="K51" s="10"/>
      <c r="L51" s="11"/>
      <c r="M51" s="11"/>
      <c r="N51" s="12" t="s">
        <v>1</v>
      </c>
      <c r="O51" s="13" t="s">
        <v>926</v>
      </c>
      <c r="P51" s="14" t="s">
        <v>927</v>
      </c>
      <c r="Q51" s="15">
        <v>1</v>
      </c>
      <c r="R51" s="16" t="s">
        <v>1</v>
      </c>
      <c r="S51" s="17">
        <v>3</v>
      </c>
      <c r="T51" s="18" t="s">
        <v>2</v>
      </c>
      <c r="U51" s="19" t="s">
        <v>2</v>
      </c>
      <c r="V51" s="19" t="s">
        <v>3</v>
      </c>
      <c r="W51" s="19" t="s">
        <v>2</v>
      </c>
      <c r="X51" s="19" t="s">
        <v>2</v>
      </c>
      <c r="Y51" s="19" t="s">
        <v>2</v>
      </c>
      <c r="Z51" s="19" t="s">
        <v>2</v>
      </c>
      <c r="AA51" s="19" t="s">
        <v>2</v>
      </c>
      <c r="AB51" s="19" t="s">
        <v>2</v>
      </c>
      <c r="AC51" s="19" t="s">
        <v>2</v>
      </c>
      <c r="AD51" s="19" t="s">
        <v>2</v>
      </c>
      <c r="AE51" s="19" t="s">
        <v>2</v>
      </c>
      <c r="AF51" s="20" t="s">
        <v>2</v>
      </c>
      <c r="AG51" s="20" t="s">
        <v>2</v>
      </c>
      <c r="AH51" s="20" t="s">
        <v>2</v>
      </c>
      <c r="AI51" s="20" t="s">
        <v>2</v>
      </c>
      <c r="AJ51" s="20" t="s">
        <v>2</v>
      </c>
      <c r="AK51" s="20" t="s">
        <v>3</v>
      </c>
      <c r="AL51" s="20" t="s">
        <v>2</v>
      </c>
      <c r="AM51" s="20" t="s">
        <v>2</v>
      </c>
      <c r="AN51" s="20" t="s">
        <v>2</v>
      </c>
      <c r="AO51" s="20" t="s">
        <v>2</v>
      </c>
      <c r="AP51" s="20" t="s">
        <v>2</v>
      </c>
      <c r="AQ51" s="20" t="s">
        <v>2</v>
      </c>
      <c r="AR51" s="20" t="s">
        <v>2</v>
      </c>
      <c r="AS51" s="20" t="s">
        <v>2</v>
      </c>
      <c r="AT51" s="21">
        <v>0</v>
      </c>
      <c r="AU51" s="20" t="s">
        <v>185</v>
      </c>
      <c r="AV51" s="20" t="str">
        <f>IF(LEFT(A51,1)="[",LEFT(A51,5)&amp;AU51&amp;A51,"")</f>
        <v>[ARG]Province[ARG] Misiones</v>
      </c>
      <c r="AW51" s="20" t="str">
        <f>C51&amp;IFERROR(SUBSTITUTE(A51, " [ANT]",""),"")</f>
        <v>2[ARG] Misiones</v>
      </c>
      <c r="AX51" s="22"/>
      <c r="AY51" s="22"/>
      <c r="AZ51" s="23" t="s">
        <v>5</v>
      </c>
      <c r="BA51" s="23" t="s">
        <v>8</v>
      </c>
      <c r="BB51" s="23"/>
      <c r="BC51" s="24"/>
      <c r="BD51" s="25" t="s">
        <v>9</v>
      </c>
      <c r="BE51" s="8"/>
      <c r="BF51" s="25" t="s">
        <v>9</v>
      </c>
      <c r="BG51" s="25" t="s">
        <v>9</v>
      </c>
      <c r="BH51" s="25" t="s">
        <v>9</v>
      </c>
      <c r="BI51" s="25"/>
      <c r="BJ51" s="25"/>
      <c r="BK51" s="8"/>
      <c r="BL51" s="25" t="s">
        <v>8</v>
      </c>
      <c r="BM51" s="25" t="s">
        <v>8</v>
      </c>
      <c r="BN51" s="25" t="s">
        <v>8</v>
      </c>
      <c r="BO51" s="25" t="s">
        <v>9</v>
      </c>
      <c r="BP51" s="25" t="s">
        <v>8</v>
      </c>
      <c r="BQ51" s="25" t="s">
        <v>8</v>
      </c>
      <c r="BR51" s="25" t="s">
        <v>8</v>
      </c>
      <c r="BS51" s="25" t="s">
        <v>8</v>
      </c>
      <c r="BT51" s="25" t="s">
        <v>5</v>
      </c>
      <c r="BU51" s="26"/>
      <c r="BV51" s="27"/>
      <c r="BW51" s="27">
        <v>0</v>
      </c>
      <c r="BX51" s="8"/>
      <c r="CB51" s="28"/>
      <c r="CC51" s="28"/>
      <c r="CD51" s="29">
        <v>0</v>
      </c>
      <c r="CE51" s="29">
        <v>0</v>
      </c>
      <c r="CF51" s="29" t="e">
        <v>#REF!</v>
      </c>
      <c r="CG51" s="30" cm="1">
        <f t="array" ref="CG51">SUMPRODUCT(--(LEN(TRIM(BL51:BT51))&gt;0))</f>
        <v>2</v>
      </c>
      <c r="CH51" s="20" t="str">
        <f t="shared" si="128"/>
        <v>y</v>
      </c>
      <c r="CI51" s="20" t="str">
        <f t="shared" si="129"/>
        <v>n</v>
      </c>
      <c r="CJ51" s="20" t="str">
        <f t="shared" si="130"/>
        <v>n</v>
      </c>
      <c r="CK51" s="20" t="str">
        <f t="shared" si="131"/>
        <v>n</v>
      </c>
      <c r="CL51" s="20" t="str">
        <f t="shared" si="132"/>
        <v>n</v>
      </c>
      <c r="CM51" s="20" t="str">
        <f t="shared" si="133"/>
        <v>n</v>
      </c>
      <c r="CN51" s="20" t="str">
        <f t="shared" si="134"/>
        <v>y</v>
      </c>
      <c r="CO51" s="20" t="str">
        <f t="shared" si="135"/>
        <v>n</v>
      </c>
      <c r="CP51" s="20" t="str">
        <f t="shared" si="136"/>
        <v>y</v>
      </c>
      <c r="CQ51" s="20" t="str">
        <f t="shared" si="137"/>
        <v>n</v>
      </c>
      <c r="CR51" s="20" t="str">
        <f t="shared" si="138"/>
        <v>n</v>
      </c>
      <c r="CS51" s="20" t="str">
        <f t="shared" si="139"/>
        <v>n</v>
      </c>
      <c r="CT51" s="31" t="str">
        <f t="shared" si="140"/>
        <v>"[ARG] Misiones"</v>
      </c>
      <c r="CU51" s="32" t="str">
        <f t="shared" si="141"/>
        <v>"rgn_South America"</v>
      </c>
      <c r="CV51" s="9" t="str">
        <f t="shared" si="142"/>
        <v>"https://upload.wikimedia.org/wikipedia/commons/thumb/c/ce/Bandera_de_la_Provincia_de_Misiones.svg/640px-Bandera_de_la_Provincia_de_Misiones.svg.png"</v>
      </c>
      <c r="CW51" s="9" t="str">
        <f t="shared" si="227"/>
        <v>"2Color",</v>
      </c>
      <c r="CX51" s="9" t="str">
        <f t="shared" si="227"/>
        <v/>
      </c>
      <c r="CY51" s="9" t="str">
        <f t="shared" si="227"/>
        <v/>
      </c>
      <c r="CZ51" s="9" t="str">
        <f t="shared" si="227"/>
        <v/>
      </c>
      <c r="DA51" s="9" t="str">
        <f t="shared" si="143"/>
        <v/>
      </c>
      <c r="DB51" s="9" t="str">
        <f t="shared" si="144"/>
        <v/>
      </c>
      <c r="DD51" s="9" t="str">
        <f t="shared" ref="DD51:DD56" si="233">IF(LEN(CHAR(34)&amp;"lets"&amp;LEN(SUBSTITUTE(SUBSTITUTE(IFERROR(TRIM(SUBSTITUTE(A51,MID(A51,FIND("[",A51),FIND("]",A51)-FIND("[",A51)+1),"")),A51)," ",""),"-",""))&amp;CHAR(34)&amp;",")=9,CHAR(34)&amp;"lets"&amp;LEN(SUBSTITUTE(SUBSTITUTE(IFERROR(TRIM(SUBSTITUTE(A51,MID(A51,FIND("[",A51),FIND("]",A51)-FIND("[",A51)+1),"")),A51)," ",""),"-",""))&amp;CHAR(34)&amp;",",CHAR(34)&amp;"lets0"&amp;LEN(SUBSTITUTE(SUBSTITUTE(IFERROR(TRIM(SUBSTITUTE(A51,MID(A51,FIND("[",A51),FIND("]",A51)-FIND("[",A51)+1),"")),A51)," ",""),"-",""))&amp;CHAR(34)&amp;",")</f>
        <v>"lets08",</v>
      </c>
      <c r="DE51" s="9" t="str">
        <f t="shared" ref="DE51:DE56" si="234">CHAR(34)&amp;"start"&amp;IFERROR(LEFT(SUBSTITUTE(A51,"["&amp;MID(A51,FIND("[",A51)+1,FIND("]",A51)-FIND("[",A51)-1)&amp;"] ",""),1),LEFT(A51,1))&amp;CHAR(34)&amp;","</f>
        <v>"startM",</v>
      </c>
      <c r="DF51" s="9" t="str">
        <f t="shared" si="148"/>
        <v/>
      </c>
      <c r="DG51" s="9" t="str">
        <f t="shared" si="149"/>
        <v/>
      </c>
      <c r="DH51" s="9" t="str">
        <f t="shared" si="150"/>
        <v/>
      </c>
      <c r="DI51" s="9" t="str">
        <f t="shared" si="151"/>
        <v/>
      </c>
      <c r="DJ51" s="9" t="str">
        <f t="shared" si="152"/>
        <v/>
      </c>
      <c r="DK51" s="9" t="str">
        <f t="shared" si="153"/>
        <v/>
      </c>
      <c r="DL51" s="9" t="str">
        <f t="shared" si="154"/>
        <v>"REDWHI",</v>
      </c>
      <c r="DM51" s="9" t="str" cm="1">
        <f t="array" ref="DM51">IF(CG51=3,CHAR(34) &amp; _xlfn.TEXTJOIN("", TRUE, RIGHT(HP51:HX51, 2)) &amp; CHAR(34) &amp; ",", "")</f>
        <v/>
      </c>
      <c r="DN51" s="9" t="str">
        <f t="shared" si="155"/>
        <v/>
      </c>
      <c r="DO51" s="9" t="str">
        <f t="shared" si="156"/>
        <v>"year19",</v>
      </c>
      <c r="DP51" s="28" t="str">
        <f t="shared" si="157"/>
        <v/>
      </c>
      <c r="DQ51" s="28" t="str">
        <f t="shared" si="158"/>
        <v/>
      </c>
      <c r="DR51" s="28" t="str">
        <f t="shared" si="159"/>
        <v/>
      </c>
      <c r="DS51" s="28" t="str">
        <f t="shared" si="160"/>
        <v/>
      </c>
      <c r="DT51" s="28" t="str">
        <f t="shared" si="161"/>
        <v>"allhor",</v>
      </c>
      <c r="DU51" s="28" t="str">
        <f t="shared" si="162"/>
        <v/>
      </c>
      <c r="DW51" s="9" t="str">
        <f t="shared" si="228"/>
        <v/>
      </c>
      <c r="DX51" s="9" t="str">
        <f t="shared" si="228"/>
        <v/>
      </c>
      <c r="DY51" s="9" t="str">
        <f t="shared" si="228"/>
        <v>"3Bands",</v>
      </c>
      <c r="DZ51" s="9" t="str">
        <f t="shared" si="228"/>
        <v/>
      </c>
      <c r="EA51" s="9" t="str">
        <f t="shared" si="229"/>
        <v/>
      </c>
      <c r="EB51" s="9" t="str">
        <f t="shared" si="229"/>
        <v/>
      </c>
      <c r="EC51" s="9" t="str">
        <f t="shared" si="229"/>
        <v>"Horizo",</v>
      </c>
      <c r="ED51" s="9" t="str">
        <f t="shared" si="229"/>
        <v/>
      </c>
      <c r="EE51" s="9" t="str">
        <f t="shared" si="229"/>
        <v/>
      </c>
      <c r="EF51" s="9" t="str">
        <f t="shared" si="164"/>
        <v/>
      </c>
      <c r="EG51" s="9" t="str">
        <f t="shared" si="230"/>
        <v/>
      </c>
      <c r="EH51" s="9" t="str">
        <f t="shared" si="230"/>
        <v/>
      </c>
      <c r="EI51" s="9" t="str">
        <f t="shared" si="230"/>
        <v/>
      </c>
      <c r="EJ51" s="9" t="str">
        <f t="shared" si="230"/>
        <v/>
      </c>
      <c r="EK51" s="9" t="str">
        <f t="shared" si="230"/>
        <v/>
      </c>
      <c r="EL51" s="9" t="str">
        <f t="shared" si="230"/>
        <v/>
      </c>
      <c r="EM51" s="9" t="str">
        <f t="shared" si="230"/>
        <v/>
      </c>
      <c r="EN51" s="9" t="str">
        <f t="shared" si="230"/>
        <v/>
      </c>
      <c r="EO51" s="9" t="str">
        <f t="shared" si="230"/>
        <v/>
      </c>
      <c r="EP51" s="9" t="str">
        <f t="shared" si="230"/>
        <v/>
      </c>
      <c r="EQ51" s="9" t="str">
        <f t="shared" si="230"/>
        <v/>
      </c>
      <c r="ER51" s="9" t="str">
        <f t="shared" si="230"/>
        <v>"OnlyBa",</v>
      </c>
      <c r="ES51" s="9" t="str">
        <f t="shared" si="230"/>
        <v/>
      </c>
      <c r="ET51" s="9" t="str">
        <f t="shared" si="230"/>
        <v/>
      </c>
      <c r="EU51" s="9" t="str">
        <f t="shared" si="230"/>
        <v/>
      </c>
      <c r="EV51" s="9" t="str">
        <f t="shared" si="225"/>
        <v/>
      </c>
      <c r="EW51" s="9" t="str">
        <f t="shared" si="225"/>
        <v/>
      </c>
      <c r="EX51" s="9" t="str">
        <f t="shared" si="225"/>
        <v/>
      </c>
      <c r="EY51" s="9" t="str">
        <f t="shared" si="225"/>
        <v/>
      </c>
      <c r="EZ51" s="9" t="str">
        <f t="shared" si="225"/>
        <v/>
      </c>
      <c r="FA51" s="9" t="str">
        <f t="shared" si="165"/>
        <v/>
      </c>
      <c r="FB51" s="9" t="str">
        <f t="shared" si="166"/>
        <v/>
      </c>
      <c r="FD51" s="9" t="str">
        <f t="shared" si="168"/>
        <v/>
      </c>
      <c r="FE51" s="9" t="str">
        <f t="shared" si="169"/>
        <v>"NO_BLU",</v>
      </c>
      <c r="FF51" s="9" t="str">
        <f t="shared" si="170"/>
        <v/>
      </c>
      <c r="FG51" s="9" t="str">
        <f t="shared" si="171"/>
        <v/>
      </c>
      <c r="FH51" s="9" t="str">
        <f t="shared" si="172"/>
        <v>"NO_GRE",</v>
      </c>
      <c r="FI51" s="9" t="str">
        <f t="shared" si="173"/>
        <v>"NO_YEL",</v>
      </c>
      <c r="FJ51" s="9" t="str">
        <f t="shared" si="174"/>
        <v>"NO_BLA",</v>
      </c>
      <c r="FK51" s="9" t="str">
        <f t="shared" si="175"/>
        <v/>
      </c>
      <c r="FL51" s="9" t="str">
        <f t="shared" si="176"/>
        <v/>
      </c>
      <c r="FM51" s="9" t="str">
        <f t="shared" si="177"/>
        <v/>
      </c>
      <c r="FN51" s="9" t="str">
        <f t="shared" si="178"/>
        <v/>
      </c>
      <c r="FO51" s="9" t="str">
        <f t="shared" si="179"/>
        <v/>
      </c>
      <c r="FP51" s="9" t="str">
        <f t="shared" si="180"/>
        <v/>
      </c>
      <c r="FQ51" s="9" t="str">
        <f t="shared" si="181"/>
        <v>"001RED",</v>
      </c>
      <c r="FR51" s="9" t="str">
        <f t="shared" si="182"/>
        <v>"002RED",</v>
      </c>
      <c r="FS51" s="9" t="str">
        <f t="shared" si="183"/>
        <v>"003RED",</v>
      </c>
      <c r="FT51" s="9" t="str">
        <f t="shared" si="184"/>
        <v>"myrRED",</v>
      </c>
      <c r="FU51" s="9" t="str">
        <f t="shared" si="185"/>
        <v/>
      </c>
      <c r="FV51" s="9" t="str">
        <f t="shared" si="186"/>
        <v/>
      </c>
      <c r="FW51" s="9" t="str">
        <f t="shared" si="187"/>
        <v/>
      </c>
      <c r="FY51" s="9" t="str">
        <f t="shared" si="189"/>
        <v/>
      </c>
      <c r="FZ51" s="9" t="str">
        <f t="shared" si="190"/>
        <v/>
      </c>
      <c r="GA51" s="9" t="str">
        <f t="shared" si="191"/>
        <v/>
      </c>
      <c r="GB51" s="9" t="str">
        <f t="shared" si="192"/>
        <v/>
      </c>
      <c r="GE51" s="9" t="str">
        <f t="shared" si="195"/>
        <v/>
      </c>
      <c r="GF51" s="9" t="str">
        <f t="shared" si="226"/>
        <v/>
      </c>
      <c r="GG51" s="9" t="str">
        <f t="shared" si="196"/>
        <v/>
      </c>
      <c r="GH51" s="9" t="str">
        <f t="shared" si="197"/>
        <v/>
      </c>
      <c r="GI51" s="9" t="str">
        <f t="shared" si="198"/>
        <v/>
      </c>
      <c r="GJ51" s="9" t="str">
        <f t="shared" si="199"/>
        <v>"NoStar",</v>
      </c>
      <c r="GK51" s="9" t="str">
        <f t="shared" si="200"/>
        <v/>
      </c>
      <c r="GL51" s="9" t="str">
        <f t="shared" si="231"/>
        <v/>
      </c>
      <c r="GM51" s="9" t="str">
        <f t="shared" si="231"/>
        <v/>
      </c>
      <c r="GN51" s="9" t="str">
        <f t="shared" si="231"/>
        <v/>
      </c>
      <c r="GP51" s="9" t="str">
        <f t="shared" si="201"/>
        <v>"Province"</v>
      </c>
      <c r="GS51" s="9" t="str">
        <f t="shared" si="202"/>
        <v>["2Color","lets08","startM","REDWHI","year19","allhor","3Bands","Horizo","OnlyBa","NO_BLU","NO_GRE","NO_YEL","NO_BLA","001RED","002RED","003RED","myrRED","NoStar"]</v>
      </c>
      <c r="GT51" s="9" t="str">
        <f t="shared" si="232"/>
        <v/>
      </c>
      <c r="GU51" s="9" t="str">
        <f t="shared" si="232"/>
        <v/>
      </c>
      <c r="GV51" s="9" t="str">
        <f t="shared" si="232"/>
        <v/>
      </c>
      <c r="GW51" s="9" t="str">
        <f t="shared" si="232"/>
        <v>"cl_RED",</v>
      </c>
      <c r="GX51" s="9" t="str">
        <f t="shared" si="232"/>
        <v/>
      </c>
      <c r="GY51" s="9" t="str">
        <f t="shared" si="232"/>
        <v/>
      </c>
      <c r="GZ51" s="9" t="str">
        <f t="shared" si="232"/>
        <v/>
      </c>
      <c r="HA51" s="9" t="str">
        <f t="shared" si="232"/>
        <v/>
      </c>
      <c r="HB51" s="9" t="str">
        <f t="shared" si="232"/>
        <v>"cl_WHI",</v>
      </c>
      <c r="HC51" s="9" t="str">
        <f t="shared" si="203"/>
        <v>["cl_RED","cl_WHI"]</v>
      </c>
      <c r="HE51" s="33"/>
      <c r="HF51" s="34" t="str">
        <f t="shared" si="204"/>
        <v>{couname:"[ARG] Misiones",year:"1992 ",region:"rgn_South America",Colors:["cl_RED","cl_WHI"],Items:["2Color","lets08","startM","REDWHI","year19","allhor","3Bands","Horizo","OnlyBa","NO_BLU","NO_GRE","NO_YEL","NO_BLA","001RED","002RED","003RED","myrRED","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links: "https://es.wikipedia.org/wiki/Bandera_de_Misiones"},</v>
      </c>
      <c r="HG51" s="35" t="str">
        <f t="shared" si="205"/>
        <v>{couname:"[ARG] Misiones",year:"1992 ",region:"rgn_South America",Colors:["cl_RED","cl_WHI"],Items:["2Color","lets08","startM","REDWHI","year19","allhor","3Bands","Horizo","OnlyBa","NO_BLU","NO_GRE","NO_YEL","NO_BLA","001RED","002RED","003RED","myrRED","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links: "https://es.wikipedia.org/wiki/Bandera_de_Misiones"},</v>
      </c>
      <c r="HH51" s="9" t="str">
        <f t="shared" si="206"/>
        <v>"\nAccording to José Artigas himself, the meaning of the flag is as follows:\n\n • Red: for the blood spilled to sustain our freedom and independence.\n\n • Blue: of our decision for the Republic.\n\n • White: of our distinction and greatness."</v>
      </c>
      <c r="HI51" s="9" t="str">
        <f t="shared" si="207"/>
        <v>"\nAccording to José Artigas himself, the meaning of the flag is as follows:\n\n • Red: for the blood spilled to sustain our freedom and independence.\n\n • Blue: of our decision for the Republic.\n\n • White: of our distinction and greatness."</v>
      </c>
      <c r="HJ51" s="9" t="str">
        <f t="shared" si="208"/>
        <v>"1992 "</v>
      </c>
      <c r="HL51" s="9" t="str">
        <f t="shared" si="209"/>
        <v>"https://es.wikipedia.org/wiki/Bandera_de_Misiones"</v>
      </c>
      <c r="HM51" s="34" t="str">
        <f t="shared" si="210"/>
        <v>{"couname":"[ARG] Misiones","year":"1992 ","region":"rgn_South America","Colors":["cl_RED","cl_WHI"],"Items":["2Color","lets08","startM","REDWHI","year19","allhor","3Bands","Horizo","OnlyBa","NO_BLU","NO_GRE","NO_YEL","NO_BLA","001RED","002RED","003RED","myrRED","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 "links": "https://es.wikipedia.org/wiki/Bandera_de_Misiones"},</v>
      </c>
      <c r="HN51" s="36" t="str">
        <f t="shared" si="211"/>
        <v>{"couname":"[ARG] Misiones","year":"1992 ","region":"rgn_South America","Colors":["cl_RED","cl_WHI"],"Items":["2Color","lets08","startM","REDWHI","year19","allhor","3Bands","Horizo","OnlyBa","NO_BLU","NO_GRE","NO_YEL","NO_BLA","001RED","002RED","003RED","myrRED","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 "links": "https://es.wikipedia.org/wiki/Bandera_de_Misiones"},</v>
      </c>
      <c r="HO51" s="37">
        <v>45618</v>
      </c>
      <c r="HP51" s="9" t="str" cm="1">
        <f t="array" ref="HP51">IF(_xlfn.TEXTJOIN(", ", TRUE, IF(ISNUMBER(SEARCH("BLA", BL51:BT51)), COLUMN(BL51:BT51) - COLUMN(BL51) + 1, ""))&lt;&gt;"","BLA","")</f>
        <v/>
      </c>
      <c r="HQ51" s="9" t="str" cm="1">
        <f t="array" ref="HQ51">IF(_xlfn.TEXTJOIN(", ", TRUE, IF(ISNUMBER(SEARCH("BLU", BL51:BT51)), COLUMN(BL51:BT51) - COLUMN(BL51) + 1, ""))&lt;&gt;"","BLU","")</f>
        <v/>
      </c>
      <c r="HR51" s="9" t="str" cm="1">
        <f t="array" ref="HR51">IF(_xlfn.TEXTJOIN(", ", TRUE, IF(ISNUMBER(SEARCH("GRE", BL51:BT51)), COLUMN(BL51:BT51) - COLUMN(BL51) + 1, ""))&lt;&gt;"","GRE","")</f>
        <v/>
      </c>
      <c r="HS51" s="9" t="str" cm="1">
        <f t="array" ref="HS51">IF(_xlfn.TEXTJOIN(", ", TRUE, IF(ISNUMBER(SEARCH("RED", BL51:BT51)), COLUMN(BL51:BT51) - COLUMN(BL51) + 1, ""))&lt;&gt;"","RED","")</f>
        <v>RED</v>
      </c>
      <c r="HT51" s="9" t="str" cm="1">
        <f t="array" ref="HT51">IF(_xlfn.TEXTJOIN(", ", TRUE, IF(ISNUMBER(SEARCH("YEL", BL51:BT51)), COLUMN(BL51:BT51) - COLUMN(BL51) + 1, ""))&lt;&gt;"","YEL","")</f>
        <v/>
      </c>
      <c r="HU51" s="9" t="str" cm="1">
        <f t="array" ref="HU51">IF(_xlfn.TEXTJOIN(", ", TRUE, IF(ISNUMBER(SEARCH("ORA", BL51:BT51)), COLUMN(BL51:BT51) - COLUMN(BL51) + 1, ""))&lt;&gt;"","ORA","")</f>
        <v/>
      </c>
      <c r="HV51" s="9" t="str" cm="1">
        <f t="array" ref="HV51">IF(_xlfn.TEXTJOIN(", ", TRUE, IF(ISNUMBER(SEARCH("BRO", BL51:BT51)), COLUMN(BL51:BT51) - COLUMN(BL51) + 1, ""))&lt;&gt;"","BRO","")</f>
        <v/>
      </c>
      <c r="HW51" s="9" t="str" cm="1">
        <f t="array" ref="HW51">IF(_xlfn.TEXTJOIN(", ", TRUE, IF(ISNUMBER(SEARCH("PUR", BL51:BT51)), COLUMN(BL51:BT51) - COLUMN(BL51) + 1, ""))&lt;&gt;"","PUR","")</f>
        <v/>
      </c>
      <c r="HX51" s="9" t="str" cm="1">
        <f t="array" ref="HX51">IF(_xlfn.TEXTJOIN(", ", TRUE, IF(ISNUMBER(SEARCH("WHI", BL51:BT51)), COLUMN(BL51:BT51) - COLUMN(BL51) + 1, ""))&lt;&gt;"","WHI","")</f>
        <v>WHI</v>
      </c>
      <c r="HY51" s="38"/>
      <c r="HZ51" s="38"/>
      <c r="IA51" s="28"/>
      <c r="IB51" s="28"/>
      <c r="IC51" s="39"/>
      <c r="ID51" s="39"/>
      <c r="IE51" s="39"/>
      <c r="IF51" s="39"/>
      <c r="IG51" s="39"/>
      <c r="IH51" s="39"/>
      <c r="II51" s="39"/>
      <c r="IJ51" s="39"/>
      <c r="IK51" s="39"/>
      <c r="IM51" s="6">
        <f t="shared" si="213"/>
        <v>-2</v>
      </c>
      <c r="IN51" s="40" t="str">
        <f t="shared" si="214"/>
        <v>http://mkweb.bcgsc.ca/color-summarizer/?url=https://upload.wikimedia.org/wikipedia/commons/thumb/c/ce/Bandera_de_la_Provincia_de_Misiones.svg/640px-Bandera_de_la_Provincia_de_Misiones.svg.png&amp;precision=low&amp;num_clusters=2&amp;text=1</v>
      </c>
      <c r="IO51" s="9" t="str">
        <f t="shared" si="215"/>
        <v/>
      </c>
      <c r="IP51" s="9" t="str">
        <f t="shared" si="216"/>
        <v/>
      </c>
      <c r="IQ51" s="9" t="str">
        <f t="shared" si="217"/>
        <v/>
      </c>
      <c r="IR51" s="9" t="str">
        <f t="shared" si="218"/>
        <v>"red"</v>
      </c>
      <c r="IS51" s="9" t="str">
        <f t="shared" si="219"/>
        <v/>
      </c>
      <c r="IT51" s="9" t="str">
        <f t="shared" si="220"/>
        <v/>
      </c>
      <c r="IU51" s="9" t="str">
        <f t="shared" si="221"/>
        <v/>
      </c>
      <c r="IV51" s="9" t="str">
        <f t="shared" si="222"/>
        <v/>
      </c>
      <c r="IW51" s="9" t="str">
        <f t="shared" si="223"/>
        <v>"white"</v>
      </c>
      <c r="IX51" s="9" t="str">
        <f t="shared" si="224"/>
        <v>{"url":"http://mkweb.bcgsc.ca/color-summarizer/?url=https://upload.wikimedia.org/wikipedia/commons/thumb/c/ce/Bandera_de_la_Provincia_de_Misiones.svg/640px-Bandera_de_la_Provincia_de_Misiones.svg.png&amp;precision=low&amp;num_clusters=2&amp;text=1","name":"[ARG] Misiones"},</v>
      </c>
      <c r="IY51" s="9">
        <v>1009</v>
      </c>
    </row>
    <row r="52" spans="1:259" s="9" customFormat="1" ht="38.4" customHeight="1" thickBot="1" x14ac:dyDescent="0.35">
      <c r="A52" s="79" t="s">
        <v>928</v>
      </c>
      <c r="B52" s="1" t="e" vm="51">
        <v>#VALUE!</v>
      </c>
      <c r="C52" s="2">
        <v>2</v>
      </c>
      <c r="D52" s="3" t="s">
        <v>929</v>
      </c>
      <c r="E52" s="4" t="s">
        <v>930</v>
      </c>
      <c r="F52" s="5" t="s">
        <v>0</v>
      </c>
      <c r="G52" s="6">
        <f>COUNTIF($A$1:$A$8299,A52)</f>
        <v>1</v>
      </c>
      <c r="H52" s="7"/>
      <c r="I52" s="8" t="s">
        <v>931</v>
      </c>
      <c r="J52" s="9" t="str">
        <f>""</f>
        <v/>
      </c>
      <c r="K52" s="10"/>
      <c r="L52" s="11"/>
      <c r="M52" s="11"/>
      <c r="N52" s="12" t="s">
        <v>1</v>
      </c>
      <c r="O52" s="13">
        <v>1989</v>
      </c>
      <c r="P52" s="14" t="s">
        <v>932</v>
      </c>
      <c r="Q52" s="15">
        <v>1</v>
      </c>
      <c r="R52" s="16" t="s">
        <v>1</v>
      </c>
      <c r="S52" s="17">
        <v>3</v>
      </c>
      <c r="T52" s="18" t="s">
        <v>2</v>
      </c>
      <c r="U52" s="19" t="s">
        <v>2</v>
      </c>
      <c r="V52" s="19" t="s">
        <v>2</v>
      </c>
      <c r="W52" s="19" t="s">
        <v>3</v>
      </c>
      <c r="X52" s="19" t="s">
        <v>2</v>
      </c>
      <c r="Y52" s="19" t="s">
        <v>2</v>
      </c>
      <c r="Z52" s="19" t="s">
        <v>2</v>
      </c>
      <c r="AA52" s="19" t="s">
        <v>3</v>
      </c>
      <c r="AB52" s="19" t="s">
        <v>2</v>
      </c>
      <c r="AC52" s="19" t="s">
        <v>2</v>
      </c>
      <c r="AD52" s="19" t="s">
        <v>2</v>
      </c>
      <c r="AE52" s="19" t="s">
        <v>2</v>
      </c>
      <c r="AF52" s="20" t="s">
        <v>2</v>
      </c>
      <c r="AG52" s="20" t="s">
        <v>3</v>
      </c>
      <c r="AH52" s="20" t="s">
        <v>3</v>
      </c>
      <c r="AI52" s="20" t="s">
        <v>2</v>
      </c>
      <c r="AJ52" s="20" t="s">
        <v>2</v>
      </c>
      <c r="AK52" s="20" t="s">
        <v>2</v>
      </c>
      <c r="AL52" s="20" t="s">
        <v>2</v>
      </c>
      <c r="AM52" s="20" t="s">
        <v>3</v>
      </c>
      <c r="AN52" s="20" t="s">
        <v>2</v>
      </c>
      <c r="AO52" s="20" t="s">
        <v>2</v>
      </c>
      <c r="AP52" s="20" t="s">
        <v>2</v>
      </c>
      <c r="AQ52" s="20" t="s">
        <v>2</v>
      </c>
      <c r="AR52" s="20" t="s">
        <v>2</v>
      </c>
      <c r="AS52" s="20" t="s">
        <v>2</v>
      </c>
      <c r="AT52" s="21">
        <v>17</v>
      </c>
      <c r="AU52" s="20" t="s">
        <v>185</v>
      </c>
      <c r="AV52" s="20" t="str">
        <f>IF(LEFT(A52,1)="[",LEFT(A52,5)&amp;AU52&amp;A52,"")</f>
        <v>[ARG]Province[ARG] Neuquén</v>
      </c>
      <c r="AW52" s="20" t="str">
        <f>C52&amp;IFERROR(SUBSTITUTE(A52, " [ANT]",""),"")</f>
        <v>2[ARG] Neuquén</v>
      </c>
      <c r="AX52" s="22"/>
      <c r="AY52" s="22"/>
      <c r="AZ52" s="23" t="s">
        <v>5</v>
      </c>
      <c r="BA52" s="23" t="s">
        <v>8</v>
      </c>
      <c r="BB52" s="23"/>
      <c r="BC52" s="24"/>
      <c r="BD52" s="25" t="s">
        <v>4</v>
      </c>
      <c r="BE52" s="8"/>
      <c r="BF52" s="25" t="s">
        <v>4</v>
      </c>
      <c r="BG52" s="25" t="s">
        <v>8</v>
      </c>
      <c r="BH52" s="25" t="s">
        <v>4</v>
      </c>
      <c r="BI52" s="25"/>
      <c r="BJ52" s="25"/>
      <c r="BK52" s="8"/>
      <c r="BL52" s="25" t="s">
        <v>8</v>
      </c>
      <c r="BM52" s="25" t="s">
        <v>4</v>
      </c>
      <c r="BN52" s="25" t="s">
        <v>8</v>
      </c>
      <c r="BO52" s="25" t="s">
        <v>8</v>
      </c>
      <c r="BP52" s="25" t="s">
        <v>6</v>
      </c>
      <c r="BQ52" s="25" t="s">
        <v>11</v>
      </c>
      <c r="BR52" s="25" t="s">
        <v>8</v>
      </c>
      <c r="BS52" s="25" t="s">
        <v>8</v>
      </c>
      <c r="BT52" s="25" t="s">
        <v>5</v>
      </c>
      <c r="BU52" s="26"/>
      <c r="BV52" s="27"/>
      <c r="BW52" s="27">
        <v>0</v>
      </c>
      <c r="BX52" s="8"/>
      <c r="BY52" s="9" t="s">
        <v>2</v>
      </c>
      <c r="CB52" s="28"/>
      <c r="CC52" s="28"/>
      <c r="CD52" s="29">
        <v>0</v>
      </c>
      <c r="CE52" s="29">
        <v>0</v>
      </c>
      <c r="CF52" s="29" t="e">
        <v>#REF!</v>
      </c>
      <c r="CG52" s="30" cm="1">
        <f t="array" ref="CG52">SUMPRODUCT(--(LEN(TRIM(BL52:BT52))&gt;0))</f>
        <v>4</v>
      </c>
      <c r="CH52" s="20" t="str">
        <f t="shared" si="128"/>
        <v>n</v>
      </c>
      <c r="CI52" s="20" t="str">
        <f t="shared" si="129"/>
        <v>n</v>
      </c>
      <c r="CJ52" s="20" t="str">
        <f t="shared" si="130"/>
        <v>y</v>
      </c>
      <c r="CK52" s="20" t="str">
        <f t="shared" si="131"/>
        <v>n</v>
      </c>
      <c r="CL52" s="20" t="str">
        <f t="shared" si="132"/>
        <v>n</v>
      </c>
      <c r="CM52" s="20" t="str">
        <f t="shared" si="133"/>
        <v>n</v>
      </c>
      <c r="CN52" s="20" t="str">
        <f t="shared" si="134"/>
        <v>y</v>
      </c>
      <c r="CO52" s="20" t="str">
        <f t="shared" si="135"/>
        <v>n</v>
      </c>
      <c r="CP52" s="20" t="str">
        <f t="shared" si="136"/>
        <v>n</v>
      </c>
      <c r="CQ52" s="20" t="str">
        <f t="shared" si="137"/>
        <v>n</v>
      </c>
      <c r="CR52" s="20" t="str">
        <f t="shared" si="138"/>
        <v>n</v>
      </c>
      <c r="CS52" s="20" t="str">
        <f t="shared" si="139"/>
        <v>y</v>
      </c>
      <c r="CT52" s="31" t="str">
        <f t="shared" si="140"/>
        <v>"[ARG] Neuquén"</v>
      </c>
      <c r="CU52" s="32" t="str">
        <f t="shared" si="141"/>
        <v>"rgn_South America"</v>
      </c>
      <c r="CV52" s="9" t="str">
        <f t="shared" si="142"/>
        <v>"https://upload.wikimedia.org/wikipedia/commons/thumb/b/bc/Bandera_de_la_Provincia_de_Neuqu%C3%A9n.svg/301px-Bandera_de_la_Provincia_de_Neuqu%C3%A9n.svg.png"</v>
      </c>
      <c r="CW52" s="9" t="str">
        <f t="shared" si="227"/>
        <v/>
      </c>
      <c r="CX52" s="9" t="str">
        <f t="shared" si="227"/>
        <v/>
      </c>
      <c r="CY52" s="9" t="str">
        <f t="shared" si="227"/>
        <v>"4Color",</v>
      </c>
      <c r="CZ52" s="9" t="str">
        <f t="shared" si="227"/>
        <v/>
      </c>
      <c r="DA52" s="9" t="str">
        <f t="shared" si="143"/>
        <v/>
      </c>
      <c r="DB52" s="9" t="str">
        <f t="shared" si="144"/>
        <v/>
      </c>
      <c r="DD52" s="9" t="str">
        <f t="shared" si="233"/>
        <v>"lets07",</v>
      </c>
      <c r="DE52" s="9" t="str">
        <f t="shared" si="234"/>
        <v>"startN",</v>
      </c>
      <c r="DF52" s="9" t="str">
        <f t="shared" si="148"/>
        <v/>
      </c>
      <c r="DG52" s="9" t="str">
        <f t="shared" si="149"/>
        <v>"with_q",</v>
      </c>
      <c r="DH52" s="9" t="str">
        <f t="shared" si="150"/>
        <v/>
      </c>
      <c r="DI52" s="9" t="str">
        <f t="shared" si="151"/>
        <v/>
      </c>
      <c r="DJ52" s="9" t="str">
        <f t="shared" si="152"/>
        <v/>
      </c>
      <c r="DK52" s="9" t="str">
        <f t="shared" si="153"/>
        <v/>
      </c>
      <c r="DL52" s="9" t="str">
        <f t="shared" si="154"/>
        <v/>
      </c>
      <c r="DM52" s="9" t="str" cm="1">
        <f t="array" ref="DM52">IF(CG52=3,CHAR(34) &amp; _xlfn.TEXTJOIN("", TRUE, RIGHT(HP52:HX52, 2)) &amp; CHAR(34) &amp; ",", "")</f>
        <v/>
      </c>
      <c r="DN52" s="9" t="str">
        <f t="shared" si="155"/>
        <v/>
      </c>
      <c r="DO52" s="9" t="str">
        <f t="shared" si="156"/>
        <v>"year19",</v>
      </c>
      <c r="DP52" s="28" t="str">
        <f t="shared" si="157"/>
        <v/>
      </c>
      <c r="DQ52" s="28" t="str">
        <f t="shared" si="158"/>
        <v/>
      </c>
      <c r="DR52" s="28" t="str">
        <f t="shared" si="159"/>
        <v/>
      </c>
      <c r="DS52" s="28" t="str">
        <f t="shared" si="160"/>
        <v>"allver",</v>
      </c>
      <c r="DT52" s="28" t="str">
        <f t="shared" si="161"/>
        <v/>
      </c>
      <c r="DU52" s="28" t="str">
        <f t="shared" si="162"/>
        <v/>
      </c>
      <c r="DW52" s="9" t="str">
        <f t="shared" si="228"/>
        <v/>
      </c>
      <c r="DX52" s="9" t="str">
        <f t="shared" si="228"/>
        <v/>
      </c>
      <c r="DY52" s="9" t="str">
        <f t="shared" si="228"/>
        <v>"3Bands",</v>
      </c>
      <c r="DZ52" s="9" t="str">
        <f t="shared" si="228"/>
        <v/>
      </c>
      <c r="EA52" s="9" t="str">
        <f t="shared" si="229"/>
        <v/>
      </c>
      <c r="EB52" s="9" t="str">
        <f t="shared" si="229"/>
        <v/>
      </c>
      <c r="EC52" s="9" t="str">
        <f t="shared" si="229"/>
        <v/>
      </c>
      <c r="ED52" s="9" t="str">
        <f t="shared" si="229"/>
        <v>"Vertic",</v>
      </c>
      <c r="EE52" s="9" t="str">
        <f t="shared" si="229"/>
        <v/>
      </c>
      <c r="EF52" s="9" t="str">
        <f t="shared" si="164"/>
        <v/>
      </c>
      <c r="EG52" s="9" t="str">
        <f t="shared" si="230"/>
        <v/>
      </c>
      <c r="EH52" s="9" t="str">
        <f t="shared" si="230"/>
        <v>"Plants",</v>
      </c>
      <c r="EI52" s="9" t="str">
        <f t="shared" si="230"/>
        <v/>
      </c>
      <c r="EJ52" s="9" t="str">
        <f t="shared" si="230"/>
        <v/>
      </c>
      <c r="EK52" s="9" t="str">
        <f t="shared" si="230"/>
        <v/>
      </c>
      <c r="EL52" s="9" t="str">
        <f t="shared" si="230"/>
        <v/>
      </c>
      <c r="EM52" s="9" t="str">
        <f t="shared" si="230"/>
        <v/>
      </c>
      <c r="EN52" s="9" t="str">
        <f t="shared" si="230"/>
        <v>"Unequa",</v>
      </c>
      <c r="EO52" s="9" t="str">
        <f t="shared" si="230"/>
        <v>"Center",</v>
      </c>
      <c r="EP52" s="9" t="str">
        <f t="shared" si="230"/>
        <v/>
      </c>
      <c r="EQ52" s="9" t="str">
        <f t="shared" si="230"/>
        <v/>
      </c>
      <c r="ER52" s="9" t="str">
        <f t="shared" si="230"/>
        <v/>
      </c>
      <c r="ES52" s="9" t="str">
        <f t="shared" si="230"/>
        <v/>
      </c>
      <c r="ET52" s="9" t="str">
        <f t="shared" si="230"/>
        <v>"Geogrh",</v>
      </c>
      <c r="EU52" s="9" t="str">
        <f t="shared" si="230"/>
        <v/>
      </c>
      <c r="EV52" s="9" t="str">
        <f t="shared" si="225"/>
        <v/>
      </c>
      <c r="EW52" s="9" t="str">
        <f t="shared" si="225"/>
        <v/>
      </c>
      <c r="EX52" s="9" t="str">
        <f t="shared" si="225"/>
        <v/>
      </c>
      <c r="EY52" s="9" t="str">
        <f t="shared" si="225"/>
        <v/>
      </c>
      <c r="EZ52" s="9" t="str">
        <f t="shared" si="225"/>
        <v/>
      </c>
      <c r="FA52" s="9" t="str">
        <f t="shared" si="165"/>
        <v>"staWHI",</v>
      </c>
      <c r="FB52" s="9" t="str">
        <f t="shared" si="166"/>
        <v/>
      </c>
      <c r="FD52" s="9" t="str">
        <f t="shared" si="168"/>
        <v/>
      </c>
      <c r="FE52" s="9" t="str">
        <f t="shared" si="169"/>
        <v/>
      </c>
      <c r="FF52" s="9" t="str">
        <f t="shared" si="170"/>
        <v/>
      </c>
      <c r="FG52" s="9" t="str">
        <f t="shared" si="171"/>
        <v>"NO_RED",</v>
      </c>
      <c r="FH52" s="9" t="str">
        <f t="shared" si="172"/>
        <v>"NO_GRE",</v>
      </c>
      <c r="FI52" s="9" t="str">
        <f t="shared" si="173"/>
        <v/>
      </c>
      <c r="FJ52" s="9" t="str">
        <f t="shared" si="174"/>
        <v>"NO_BLA",</v>
      </c>
      <c r="FK52" s="9" t="str">
        <f t="shared" si="175"/>
        <v/>
      </c>
      <c r="FL52" s="9" t="str">
        <f t="shared" si="176"/>
        <v/>
      </c>
      <c r="FM52" s="9" t="str">
        <f t="shared" si="177"/>
        <v/>
      </c>
      <c r="FN52" s="9" t="str">
        <f t="shared" si="178"/>
        <v/>
      </c>
      <c r="FO52" s="9" t="str">
        <f t="shared" si="179"/>
        <v/>
      </c>
      <c r="FP52" s="9" t="str">
        <f t="shared" si="180"/>
        <v/>
      </c>
      <c r="FQ52" s="9" t="str">
        <f t="shared" si="181"/>
        <v>"001BLU",</v>
      </c>
      <c r="FR52" s="9" t="str">
        <f t="shared" si="182"/>
        <v/>
      </c>
      <c r="FS52" s="9" t="str">
        <f t="shared" si="183"/>
        <v>"003BLU",</v>
      </c>
      <c r="FT52" s="9" t="str">
        <f t="shared" si="184"/>
        <v>"myrBLU",</v>
      </c>
      <c r="FU52" s="9" t="str">
        <f t="shared" si="185"/>
        <v/>
      </c>
      <c r="FV52" s="9" t="str">
        <f t="shared" si="186"/>
        <v/>
      </c>
      <c r="FW52" s="9" t="str">
        <f t="shared" si="187"/>
        <v/>
      </c>
      <c r="FY52" s="9" t="str">
        <f t="shared" si="189"/>
        <v/>
      </c>
      <c r="FZ52" s="9" t="str">
        <f t="shared" si="190"/>
        <v/>
      </c>
      <c r="GA52" s="9" t="str">
        <f t="shared" si="191"/>
        <v/>
      </c>
      <c r="GB52" s="9" t="str">
        <f t="shared" si="192"/>
        <v/>
      </c>
      <c r="GE52" s="9" t="str">
        <f t="shared" si="195"/>
        <v/>
      </c>
      <c r="GF52" s="9" t="str">
        <f t="shared" si="226"/>
        <v/>
      </c>
      <c r="GG52" s="9" t="str">
        <f t="shared" si="196"/>
        <v/>
      </c>
      <c r="GH52" s="9" t="str">
        <f t="shared" si="197"/>
        <v/>
      </c>
      <c r="GI52" s="9" t="str">
        <f t="shared" si="198"/>
        <v/>
      </c>
      <c r="GJ52" s="9" t="str">
        <f t="shared" si="199"/>
        <v/>
      </c>
      <c r="GK52" s="9" t="str">
        <f t="shared" si="200"/>
        <v>"HasSta",</v>
      </c>
      <c r="GL52" s="9" t="str">
        <f t="shared" si="231"/>
        <v/>
      </c>
      <c r="GM52" s="9" t="str">
        <f t="shared" si="231"/>
        <v/>
      </c>
      <c r="GN52" s="9" t="str">
        <f t="shared" si="231"/>
        <v>"3+Star",</v>
      </c>
      <c r="GP52" s="9" t="str">
        <f t="shared" si="201"/>
        <v>"Province"</v>
      </c>
      <c r="GS52" s="9" t="str">
        <f t="shared" si="202"/>
        <v>["4Color","lets07","startN","with_q","year19","allver","3Bands","Vertic","Plants","Unequa","Center","Geogrh","staWHI","NO_RED","NO_GRE","NO_BLA","001BLU","003BLU","myrBLU","HasSta","3+Star"]</v>
      </c>
      <c r="GT52" s="9" t="str">
        <f t="shared" si="232"/>
        <v/>
      </c>
      <c r="GU52" s="9" t="str">
        <f t="shared" si="232"/>
        <v>"cl_BLU",</v>
      </c>
      <c r="GV52" s="9" t="str">
        <f t="shared" si="232"/>
        <v/>
      </c>
      <c r="GW52" s="9" t="str">
        <f t="shared" si="232"/>
        <v/>
      </c>
      <c r="GX52" s="9" t="str">
        <f t="shared" si="232"/>
        <v>"cl_YEL",</v>
      </c>
      <c r="GY52" s="9" t="str">
        <f t="shared" si="232"/>
        <v>"cl_ORA",</v>
      </c>
      <c r="GZ52" s="9" t="str">
        <f t="shared" si="232"/>
        <v/>
      </c>
      <c r="HA52" s="9" t="str">
        <f t="shared" si="232"/>
        <v/>
      </c>
      <c r="HB52" s="9" t="str">
        <f t="shared" si="232"/>
        <v>"cl_WHI",</v>
      </c>
      <c r="HC52" s="9" t="str">
        <f t="shared" si="203"/>
        <v>["cl_BLU","cl_YEL","cl_ORA","cl_WHI"]</v>
      </c>
      <c r="HE52" s="33"/>
      <c r="HF52" s="34" t="str">
        <f t="shared" si="204"/>
        <v>{couname:"[ARG] Neuquén",year:"1989",region:"rgn_South America",Colors:["cl_BLU","cl_YEL","cl_ORA","cl_WHI"],Items:["4Color","lets07","startN","with_q","year19","allver","3Bands","Vertic","Plants","Unequa","Center","Geogrh","staWHI","NO_RED","NO_GRE","NO_BLA","001BLU","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links: "https://www.crwflags.com/fotw/flags/ar-q.html"},</v>
      </c>
      <c r="HG52" s="35" t="str">
        <f t="shared" si="205"/>
        <v>{couname:"[ARG] Neuquén",year:"1989",region:"rgn_South America",Colors:["cl_BLU","cl_YEL","cl_ORA","cl_WHI"],Items:["4Color","lets07","startN","with_q","year19","allver","3Bands","Vertic","Plants","Unequa","Center","Geogrh","staWHI","NO_RED","NO_GRE","NO_BLA","001BLU","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links: "https://www.crwflags.com/fotw/flags/ar-q.html"},</v>
      </c>
      <c r="HH52" s="9" t="str">
        <f t="shared" si="206"/>
        <v>"\nThe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v>
      </c>
      <c r="HI52" s="9" t="str">
        <f t="shared" si="207"/>
        <v>"\nThe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v>
      </c>
      <c r="HJ52" s="9" t="str">
        <f t="shared" si="208"/>
        <v>"1989"</v>
      </c>
      <c r="HL52" s="9" t="str">
        <f t="shared" si="209"/>
        <v>"https://www.crwflags.com/fotw/flags/ar-q.html"</v>
      </c>
      <c r="HM52" s="34" t="str">
        <f t="shared" si="210"/>
        <v>{"couname":"[ARG] Neuquén","year":"1989","region":"rgn_South America","Colors":["cl_BLU","cl_YEL","cl_ORA","cl_WHI"],"Items":["4Color","lets07","startN","with_q","year19","allver","3Bands","Vertic","Plants","Unequa","Center","Geogrh","staWHI","NO_RED","NO_GRE","NO_BLA","001BLU","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 "links": "https://www.crwflags.com/fotw/flags/ar-q.html"},</v>
      </c>
      <c r="HN52" s="36" t="str">
        <f t="shared" si="211"/>
        <v>{"couname":"[ARG] Neuquén","year":"1989","region":"rgn_South America","Colors":["cl_BLU","cl_YEL","cl_ORA","cl_WHI"],"Items":["4Color","lets07","startN","with_q","year19","allver","3Bands","Vertic","Plants","Unequa","Center","Geogrh","staWHI","NO_RED","NO_GRE","NO_BLA","001BLU","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 "links": "https://www.crwflags.com/fotw/flags/ar-q.html"},</v>
      </c>
      <c r="HO52" s="37">
        <v>45610</v>
      </c>
      <c r="HP52" s="9" t="str" cm="1">
        <f t="array" ref="HP52">IF(_xlfn.TEXTJOIN(", ", TRUE, IF(ISNUMBER(SEARCH("BLA", BL52:BT52)), COLUMN(BL52:BT52) - COLUMN(BL52) + 1, ""))&lt;&gt;"","BLA","")</f>
        <v/>
      </c>
      <c r="HQ52" s="9" t="str" cm="1">
        <f t="array" ref="HQ52">IF(_xlfn.TEXTJOIN(", ", TRUE, IF(ISNUMBER(SEARCH("BLU", BL52:BT52)), COLUMN(BL52:BT52) - COLUMN(BL52) + 1, ""))&lt;&gt;"","BLU","")</f>
        <v>BLU</v>
      </c>
      <c r="HR52" s="9" t="str" cm="1">
        <f t="array" ref="HR52">IF(_xlfn.TEXTJOIN(", ", TRUE, IF(ISNUMBER(SEARCH("GRE", BL52:BT52)), COLUMN(BL52:BT52) - COLUMN(BL52) + 1, ""))&lt;&gt;"","GRE","")</f>
        <v/>
      </c>
      <c r="HS52" s="9" t="str" cm="1">
        <f t="array" ref="HS52">IF(_xlfn.TEXTJOIN(", ", TRUE, IF(ISNUMBER(SEARCH("RED", BL52:BT52)), COLUMN(BL52:BT52) - COLUMN(BL52) + 1, ""))&lt;&gt;"","RED","")</f>
        <v/>
      </c>
      <c r="HT52" s="9" t="str" cm="1">
        <f t="array" ref="HT52">IF(_xlfn.TEXTJOIN(", ", TRUE, IF(ISNUMBER(SEARCH("YEL", BL52:BT52)), COLUMN(BL52:BT52) - COLUMN(BL52) + 1, ""))&lt;&gt;"","YEL","")</f>
        <v>YEL</v>
      </c>
      <c r="HU52" s="9" t="str" cm="1">
        <f t="array" ref="HU52">IF(_xlfn.TEXTJOIN(", ", TRUE, IF(ISNUMBER(SEARCH("ORA", BL52:BT52)), COLUMN(BL52:BT52) - COLUMN(BL52) + 1, ""))&lt;&gt;"","ORA","")</f>
        <v>ORA</v>
      </c>
      <c r="HV52" s="9" t="str" cm="1">
        <f t="array" ref="HV52">IF(_xlfn.TEXTJOIN(", ", TRUE, IF(ISNUMBER(SEARCH("BRO", BL52:BT52)), COLUMN(BL52:BT52) - COLUMN(BL52) + 1, ""))&lt;&gt;"","BRO","")</f>
        <v/>
      </c>
      <c r="HW52" s="9" t="str" cm="1">
        <f t="array" ref="HW52">IF(_xlfn.TEXTJOIN(", ", TRUE, IF(ISNUMBER(SEARCH("PUR", BL52:BT52)), COLUMN(BL52:BT52) - COLUMN(BL52) + 1, ""))&lt;&gt;"","PUR","")</f>
        <v/>
      </c>
      <c r="HX52" s="9" t="str" cm="1">
        <f t="array" ref="HX52">IF(_xlfn.TEXTJOIN(", ", TRUE, IF(ISNUMBER(SEARCH("WHI", BL52:BT52)), COLUMN(BL52:BT52) - COLUMN(BL52) + 1, ""))&lt;&gt;"","WHI","")</f>
        <v>WHI</v>
      </c>
      <c r="HY52" s="38"/>
      <c r="HZ52" s="38"/>
      <c r="IA52" s="28"/>
      <c r="IB52" s="28"/>
      <c r="IC52" s="39"/>
      <c r="ID52" s="39"/>
      <c r="IE52" s="39"/>
      <c r="IF52" s="39"/>
      <c r="IG52" s="39"/>
      <c r="IH52" s="39"/>
      <c r="II52" s="39"/>
      <c r="IJ52" s="39"/>
      <c r="IK52" s="39"/>
      <c r="IM52" s="6">
        <f t="shared" si="213"/>
        <v>-4</v>
      </c>
      <c r="IN52" s="40" t="str">
        <f t="shared" si="214"/>
        <v>http://mkweb.bcgsc.ca/color-summarizer/?url=https://upload.wikimedia.org/wikipedia/commons/thumb/b/bc/Bandera_de_la_Provincia_de_Neuqu%C3%A9n.svg/301px-Bandera_de_la_Provincia_de_Neuqu%C3%A9n.svg.png&amp;precision=low&amp;num_clusters=4&amp;text=1</v>
      </c>
      <c r="IO52" s="9" t="str">
        <f t="shared" si="215"/>
        <v/>
      </c>
      <c r="IP52" s="9" t="str">
        <f t="shared" si="216"/>
        <v>"blue"</v>
      </c>
      <c r="IQ52" s="9" t="str">
        <f t="shared" si="217"/>
        <v/>
      </c>
      <c r="IR52" s="9" t="str">
        <f t="shared" si="218"/>
        <v/>
      </c>
      <c r="IS52" s="9" t="str">
        <f t="shared" si="219"/>
        <v>"yellow"</v>
      </c>
      <c r="IT52" s="9" t="str">
        <f t="shared" si="220"/>
        <v>"orange"</v>
      </c>
      <c r="IU52" s="9" t="str">
        <f t="shared" si="221"/>
        <v/>
      </c>
      <c r="IV52" s="9" t="str">
        <f t="shared" si="222"/>
        <v/>
      </c>
      <c r="IW52" s="9" t="str">
        <f t="shared" si="223"/>
        <v>"white"</v>
      </c>
      <c r="IX52" s="9" t="str">
        <f t="shared" si="224"/>
        <v>{"url":"http://mkweb.bcgsc.ca/color-summarizer/?url=https://upload.wikimedia.org/wikipedia/commons/thumb/b/bc/Bandera_de_la_Provincia_de_Neuqu%C3%A9n.svg/301px-Bandera_de_la_Provincia_de_Neuqu%C3%A9n.svg.png&amp;precision=low&amp;num_clusters=4&amp;text=1","name":"[ARG] Neuquén"},</v>
      </c>
      <c r="IY52" s="9">
        <v>1344</v>
      </c>
    </row>
    <row r="53" spans="1:259" s="9" customFormat="1" ht="38.4" customHeight="1" thickBot="1" x14ac:dyDescent="0.35">
      <c r="A53" s="79" t="s">
        <v>933</v>
      </c>
      <c r="B53" s="1" t="e" vm="52">
        <v>#VALUE!</v>
      </c>
      <c r="C53" s="2">
        <v>2</v>
      </c>
      <c r="D53" s="3" t="s">
        <v>934</v>
      </c>
      <c r="E53" s="4" t="s">
        <v>935</v>
      </c>
      <c r="F53" s="5" t="s">
        <v>0</v>
      </c>
      <c r="G53" s="6">
        <f>COUNTIF($A$1:$A$8299,A53)</f>
        <v>1</v>
      </c>
      <c r="H53" s="7"/>
      <c r="I53" s="8" t="s">
        <v>936</v>
      </c>
      <c r="J53" s="9" t="str">
        <f>""</f>
        <v/>
      </c>
      <c r="K53" s="10"/>
      <c r="L53" s="11"/>
      <c r="M53" s="11"/>
      <c r="N53" s="12" t="s">
        <v>1</v>
      </c>
      <c r="O53" s="13" t="s">
        <v>937</v>
      </c>
      <c r="P53" s="14" t="s">
        <v>938</v>
      </c>
      <c r="Q53" s="15">
        <v>2</v>
      </c>
      <c r="R53" s="16" t="s">
        <v>1</v>
      </c>
      <c r="S53" s="17">
        <v>3</v>
      </c>
      <c r="T53" s="18" t="s">
        <v>2</v>
      </c>
      <c r="U53" s="19" t="s">
        <v>2</v>
      </c>
      <c r="V53" s="19" t="s">
        <v>3</v>
      </c>
      <c r="W53" s="19" t="s">
        <v>2</v>
      </c>
      <c r="X53" s="19" t="s">
        <v>3</v>
      </c>
      <c r="Y53" s="19" t="s">
        <v>2</v>
      </c>
      <c r="Z53" s="19" t="s">
        <v>2</v>
      </c>
      <c r="AA53" s="19" t="s">
        <v>2</v>
      </c>
      <c r="AB53" s="19" t="s">
        <v>2</v>
      </c>
      <c r="AC53" s="19" t="s">
        <v>2</v>
      </c>
      <c r="AD53" s="19" t="s">
        <v>2</v>
      </c>
      <c r="AE53" s="19" t="s">
        <v>2</v>
      </c>
      <c r="AF53" s="20" t="s">
        <v>2</v>
      </c>
      <c r="AG53" s="20" t="s">
        <v>2</v>
      </c>
      <c r="AH53" s="20" t="s">
        <v>2</v>
      </c>
      <c r="AI53" s="20" t="s">
        <v>3</v>
      </c>
      <c r="AJ53" s="20" t="s">
        <v>2</v>
      </c>
      <c r="AK53" s="20" t="s">
        <v>2</v>
      </c>
      <c r="AL53" s="20" t="s">
        <v>2</v>
      </c>
      <c r="AM53" s="20" t="s">
        <v>2</v>
      </c>
      <c r="AN53" s="20" t="s">
        <v>2</v>
      </c>
      <c r="AO53" s="20" t="s">
        <v>2</v>
      </c>
      <c r="AP53" s="20" t="s">
        <v>2</v>
      </c>
      <c r="AQ53" s="20" t="s">
        <v>2</v>
      </c>
      <c r="AR53" s="20" t="s">
        <v>2</v>
      </c>
      <c r="AS53" s="20" t="s">
        <v>2</v>
      </c>
      <c r="AT53" s="21">
        <v>13</v>
      </c>
      <c r="AU53" s="20" t="s">
        <v>185</v>
      </c>
      <c r="AV53" s="20" t="str">
        <f>IF(LEFT(A53,1)="[",LEFT(A53,5)&amp;AU53&amp;A53,"")</f>
        <v>[ARG]Province[ARG] Rio Negro</v>
      </c>
      <c r="AW53" s="20" t="str">
        <f>C53&amp;IFERROR(SUBSTITUTE(A53, " [ANT]",""),"")</f>
        <v>2[ARG] Rio Negro</v>
      </c>
      <c r="AX53" s="22"/>
      <c r="AY53" s="22"/>
      <c r="AZ53" s="23" t="s">
        <v>8</v>
      </c>
      <c r="BA53" s="23" t="s">
        <v>8</v>
      </c>
      <c r="BB53" s="23"/>
      <c r="BC53" s="24"/>
      <c r="BD53" s="25" t="s">
        <v>11</v>
      </c>
      <c r="BE53" s="8"/>
      <c r="BF53" s="25" t="s">
        <v>11</v>
      </c>
      <c r="BG53" s="25" t="s">
        <v>5</v>
      </c>
      <c r="BH53" s="25" t="s">
        <v>11</v>
      </c>
      <c r="BI53" s="25"/>
      <c r="BJ53" s="25"/>
      <c r="BK53" s="8"/>
      <c r="BL53" s="25" t="s">
        <v>8</v>
      </c>
      <c r="BM53" s="25" t="s">
        <v>8</v>
      </c>
      <c r="BN53" s="25" t="s">
        <v>10</v>
      </c>
      <c r="BO53" s="25" t="s">
        <v>9</v>
      </c>
      <c r="BP53" s="25" t="s">
        <v>8</v>
      </c>
      <c r="BQ53" s="25" t="s">
        <v>11</v>
      </c>
      <c r="BR53" s="25" t="s">
        <v>8</v>
      </c>
      <c r="BS53" s="25" t="s">
        <v>8</v>
      </c>
      <c r="BT53" s="25" t="s">
        <v>5</v>
      </c>
      <c r="BU53" s="26"/>
      <c r="BV53" s="27"/>
      <c r="BW53" s="27">
        <v>0</v>
      </c>
      <c r="BX53" s="8"/>
      <c r="CB53" s="28"/>
      <c r="CC53" s="28"/>
      <c r="CD53" s="29">
        <v>0</v>
      </c>
      <c r="CE53" s="29">
        <v>0</v>
      </c>
      <c r="CF53" s="29" t="e">
        <v>#REF!</v>
      </c>
      <c r="CG53" s="30" cm="1">
        <f t="array" ref="CG53">SUMPRODUCT(--(LEN(TRIM(BL53:BT53))&gt;0))</f>
        <v>4</v>
      </c>
      <c r="CH53" s="20" t="str">
        <f t="shared" si="128"/>
        <v>n</v>
      </c>
      <c r="CI53" s="20" t="str">
        <f t="shared" si="129"/>
        <v>n</v>
      </c>
      <c r="CJ53" s="20" t="str">
        <f t="shared" si="130"/>
        <v>y</v>
      </c>
      <c r="CK53" s="20" t="str">
        <f t="shared" si="131"/>
        <v>n</v>
      </c>
      <c r="CL53" s="20" t="str">
        <f t="shared" si="132"/>
        <v>n</v>
      </c>
      <c r="CM53" s="20" t="str">
        <f t="shared" si="133"/>
        <v>n</v>
      </c>
      <c r="CN53" s="20" t="str">
        <f t="shared" si="134"/>
        <v>y</v>
      </c>
      <c r="CO53" s="20" t="str">
        <f t="shared" si="135"/>
        <v>n</v>
      </c>
      <c r="CP53" s="20" t="str">
        <f t="shared" si="136"/>
        <v>n</v>
      </c>
      <c r="CQ53" s="20" t="str">
        <f t="shared" si="137"/>
        <v>n</v>
      </c>
      <c r="CR53" s="20" t="str">
        <f t="shared" si="138"/>
        <v>n</v>
      </c>
      <c r="CS53" s="20" t="str">
        <f t="shared" si="139"/>
        <v>y</v>
      </c>
      <c r="CT53" s="31" t="str">
        <f t="shared" si="140"/>
        <v>"[ARG] Rio Negro"</v>
      </c>
      <c r="CU53" s="32" t="str">
        <f t="shared" si="141"/>
        <v>"rgn_South America"</v>
      </c>
      <c r="CV53" s="9" t="str">
        <f t="shared" si="142"/>
        <v>"https://upload.wikimedia.org/wikipedia/commons/thumb/5/5d/Bandera_de_la_Provincia_del_R%C3%ADo_Negro.svg/320px-Bandera_de_la_Provincia_del_R%C3%ADo_Negro.svg.png"</v>
      </c>
      <c r="CW53" s="9" t="str">
        <f t="shared" si="227"/>
        <v/>
      </c>
      <c r="CX53" s="9" t="str">
        <f t="shared" si="227"/>
        <v/>
      </c>
      <c r="CY53" s="9" t="str">
        <f t="shared" si="227"/>
        <v>"4Color",</v>
      </c>
      <c r="CZ53" s="9" t="str">
        <f t="shared" si="227"/>
        <v/>
      </c>
      <c r="DA53" s="9" t="str">
        <f t="shared" si="143"/>
        <v>"words2",</v>
      </c>
      <c r="DB53" s="9" t="str">
        <f t="shared" si="144"/>
        <v/>
      </c>
      <c r="DD53" s="9" t="str">
        <f t="shared" si="233"/>
        <v>"lets08",</v>
      </c>
      <c r="DE53" s="9" t="str">
        <f t="shared" si="234"/>
        <v>"startR",</v>
      </c>
      <c r="DF53" s="9" t="str">
        <f t="shared" si="148"/>
        <v/>
      </c>
      <c r="DG53" s="9" t="str">
        <f t="shared" si="149"/>
        <v/>
      </c>
      <c r="DH53" s="9" t="str">
        <f t="shared" si="150"/>
        <v/>
      </c>
      <c r="DI53" s="9" t="str">
        <f t="shared" si="151"/>
        <v/>
      </c>
      <c r="DJ53" s="9" t="str">
        <f t="shared" si="152"/>
        <v/>
      </c>
      <c r="DK53" s="9" t="str">
        <f t="shared" si="153"/>
        <v/>
      </c>
      <c r="DL53" s="9" t="str">
        <f t="shared" si="154"/>
        <v/>
      </c>
      <c r="DM53" s="9" t="str" cm="1">
        <f t="array" ref="DM53">IF(CG53=3,CHAR(34) &amp; _xlfn.TEXTJOIN("", TRUE, RIGHT(HP53:HX53, 2)) &amp; CHAR(34) &amp; ",", "")</f>
        <v/>
      </c>
      <c r="DN53" s="9" t="str">
        <f t="shared" si="155"/>
        <v/>
      </c>
      <c r="DO53" s="9" t="str">
        <f t="shared" si="156"/>
        <v/>
      </c>
      <c r="DP53" s="28" t="str">
        <f t="shared" si="157"/>
        <v>"year00",</v>
      </c>
      <c r="DQ53" s="28" t="str">
        <f t="shared" si="158"/>
        <v/>
      </c>
      <c r="DR53" s="28" t="str">
        <f t="shared" si="159"/>
        <v/>
      </c>
      <c r="DS53" s="28" t="str">
        <f t="shared" si="160"/>
        <v/>
      </c>
      <c r="DT53" s="28" t="str">
        <f t="shared" si="161"/>
        <v>"allhor",</v>
      </c>
      <c r="DU53" s="28" t="str">
        <f t="shared" si="162"/>
        <v/>
      </c>
      <c r="DW53" s="9" t="str">
        <f t="shared" si="228"/>
        <v/>
      </c>
      <c r="DX53" s="9" t="str">
        <f t="shared" si="228"/>
        <v/>
      </c>
      <c r="DY53" s="9" t="str">
        <f t="shared" si="228"/>
        <v>"3Bands",</v>
      </c>
      <c r="DZ53" s="9" t="str">
        <f t="shared" si="228"/>
        <v/>
      </c>
      <c r="EA53" s="9" t="str">
        <f t="shared" si="229"/>
        <v/>
      </c>
      <c r="EB53" s="9" t="str">
        <f t="shared" si="229"/>
        <v/>
      </c>
      <c r="EC53" s="9" t="str">
        <f t="shared" si="229"/>
        <v>"Horizo",</v>
      </c>
      <c r="ED53" s="9" t="str">
        <f t="shared" si="229"/>
        <v/>
      </c>
      <c r="EE53" s="9" t="str">
        <f t="shared" si="229"/>
        <v>"Circle",</v>
      </c>
      <c r="EF53" s="9" t="str">
        <f t="shared" si="164"/>
        <v/>
      </c>
      <c r="EG53" s="9" t="str">
        <f t="shared" si="230"/>
        <v/>
      </c>
      <c r="EH53" s="9" t="str">
        <f t="shared" si="230"/>
        <v/>
      </c>
      <c r="EI53" s="9" t="str">
        <f t="shared" si="230"/>
        <v/>
      </c>
      <c r="EJ53" s="9" t="str">
        <f t="shared" si="230"/>
        <v/>
      </c>
      <c r="EK53" s="9" t="str">
        <f t="shared" si="230"/>
        <v/>
      </c>
      <c r="EL53" s="9" t="str">
        <f t="shared" si="230"/>
        <v/>
      </c>
      <c r="EM53" s="9" t="str">
        <f t="shared" si="230"/>
        <v/>
      </c>
      <c r="EN53" s="9" t="str">
        <f t="shared" si="230"/>
        <v/>
      </c>
      <c r="EO53" s="9" t="str">
        <f t="shared" si="230"/>
        <v/>
      </c>
      <c r="EP53" s="9" t="str">
        <f t="shared" si="230"/>
        <v>"Canton",</v>
      </c>
      <c r="EQ53" s="9" t="str">
        <f t="shared" si="230"/>
        <v/>
      </c>
      <c r="ER53" s="9" t="str">
        <f t="shared" si="230"/>
        <v/>
      </c>
      <c r="ES53" s="9" t="str">
        <f t="shared" si="230"/>
        <v/>
      </c>
      <c r="ET53" s="9" t="str">
        <f t="shared" si="230"/>
        <v/>
      </c>
      <c r="EU53" s="9" t="str">
        <f t="shared" si="230"/>
        <v/>
      </c>
      <c r="EV53" s="9" t="str">
        <f t="shared" si="225"/>
        <v/>
      </c>
      <c r="EW53" s="9" t="str">
        <f t="shared" si="225"/>
        <v/>
      </c>
      <c r="EX53" s="9" t="str">
        <f t="shared" si="225"/>
        <v/>
      </c>
      <c r="EY53" s="9" t="str">
        <f t="shared" si="225"/>
        <v/>
      </c>
      <c r="EZ53" s="9" t="str">
        <f t="shared" si="225"/>
        <v/>
      </c>
      <c r="FA53" s="9" t="str">
        <f t="shared" si="165"/>
        <v>"sta",</v>
      </c>
      <c r="FB53" s="9" t="str">
        <f t="shared" si="166"/>
        <v/>
      </c>
      <c r="FD53" s="9" t="str">
        <f t="shared" si="168"/>
        <v/>
      </c>
      <c r="FE53" s="9" t="str">
        <f t="shared" si="169"/>
        <v>"NO_BLU",</v>
      </c>
      <c r="FF53" s="9" t="str">
        <f t="shared" si="170"/>
        <v/>
      </c>
      <c r="FG53" s="9" t="str">
        <f t="shared" si="171"/>
        <v/>
      </c>
      <c r="FH53" s="9" t="str">
        <f t="shared" si="172"/>
        <v/>
      </c>
      <c r="FI53" s="9" t="str">
        <f t="shared" si="173"/>
        <v>"NO_YEL",</v>
      </c>
      <c r="FJ53" s="9" t="str">
        <f t="shared" si="174"/>
        <v>"NO_BLA",</v>
      </c>
      <c r="FK53" s="9" t="str">
        <f t="shared" si="175"/>
        <v/>
      </c>
      <c r="FL53" s="9" t="str">
        <f t="shared" si="176"/>
        <v/>
      </c>
      <c r="FM53" s="9" t="str">
        <f t="shared" si="177"/>
        <v/>
      </c>
      <c r="FN53" s="9" t="str">
        <f t="shared" si="178"/>
        <v/>
      </c>
      <c r="FO53" s="9" t="str">
        <f t="shared" si="179"/>
        <v/>
      </c>
      <c r="FP53" s="9" t="str">
        <f t="shared" si="180"/>
        <v/>
      </c>
      <c r="FQ53" s="9" t="str">
        <f t="shared" si="181"/>
        <v>"001ORA",</v>
      </c>
      <c r="FR53" s="9" t="str">
        <f t="shared" si="182"/>
        <v>"002WHI",</v>
      </c>
      <c r="FS53" s="9" t="str">
        <f t="shared" si="183"/>
        <v>"003ORA",</v>
      </c>
      <c r="FT53" s="9" t="str">
        <f t="shared" si="184"/>
        <v>"myrORA",</v>
      </c>
      <c r="FU53" s="9" t="str">
        <f t="shared" si="185"/>
        <v/>
      </c>
      <c r="FV53" s="9" t="str">
        <f t="shared" si="186"/>
        <v/>
      </c>
      <c r="FW53" s="9" t="str">
        <f t="shared" si="187"/>
        <v/>
      </c>
      <c r="FY53" s="9" t="str">
        <f t="shared" si="189"/>
        <v/>
      </c>
      <c r="FZ53" s="9" t="str">
        <f t="shared" si="190"/>
        <v/>
      </c>
      <c r="GA53" s="9" t="str">
        <f t="shared" si="191"/>
        <v/>
      </c>
      <c r="GB53" s="9" t="str">
        <f t="shared" si="192"/>
        <v/>
      </c>
      <c r="GE53" s="9" t="str">
        <f t="shared" si="195"/>
        <v/>
      </c>
      <c r="GF53" s="9" t="str">
        <f t="shared" si="226"/>
        <v/>
      </c>
      <c r="GG53" s="9" t="str">
        <f t="shared" si="196"/>
        <v/>
      </c>
      <c r="GH53" s="9" t="str">
        <f t="shared" si="197"/>
        <v/>
      </c>
      <c r="GI53" s="9" t="str">
        <f t="shared" si="198"/>
        <v/>
      </c>
      <c r="GJ53" s="9" t="str">
        <f t="shared" si="199"/>
        <v/>
      </c>
      <c r="GK53" s="9" t="str">
        <f t="shared" si="200"/>
        <v>"HasSta",</v>
      </c>
      <c r="GL53" s="9" t="str">
        <f t="shared" si="231"/>
        <v/>
      </c>
      <c r="GM53" s="9" t="str">
        <f t="shared" si="231"/>
        <v/>
      </c>
      <c r="GN53" s="9" t="str">
        <f t="shared" si="231"/>
        <v>"3+Star",</v>
      </c>
      <c r="GP53" s="9" t="str">
        <f t="shared" si="201"/>
        <v>"Province"</v>
      </c>
      <c r="GS53" s="9" t="str">
        <f t="shared" si="202"/>
        <v>["4Color","words2","lets08","startR","year00","allhor","3Bands","Horizo","Circle","Canton","sta","NO_BLU","NO_YEL","NO_BLA","001ORA","002WHI","003ORA","myrORA","HasSta","3+Star"]</v>
      </c>
      <c r="GT53" s="9" t="str">
        <f t="shared" si="232"/>
        <v/>
      </c>
      <c r="GU53" s="9" t="str">
        <f t="shared" si="232"/>
        <v/>
      </c>
      <c r="GV53" s="9" t="str">
        <f t="shared" si="232"/>
        <v>"cl_GRE",</v>
      </c>
      <c r="GW53" s="9" t="str">
        <f t="shared" si="232"/>
        <v>"cl_RED",</v>
      </c>
      <c r="GX53" s="9" t="str">
        <f t="shared" si="232"/>
        <v/>
      </c>
      <c r="GY53" s="9" t="str">
        <f t="shared" si="232"/>
        <v>"cl_ORA",</v>
      </c>
      <c r="GZ53" s="9" t="str">
        <f t="shared" si="232"/>
        <v/>
      </c>
      <c r="HA53" s="9" t="str">
        <f t="shared" si="232"/>
        <v/>
      </c>
      <c r="HB53" s="9" t="str">
        <f t="shared" si="232"/>
        <v>"cl_WHI",</v>
      </c>
      <c r="HC53" s="9" t="str">
        <f t="shared" si="203"/>
        <v>["cl_GRE","cl_RED","cl_ORA","cl_WHI"]</v>
      </c>
      <c r="HE53" s="33"/>
      <c r="HF53" s="34" t="str">
        <f t="shared" si="204"/>
        <v>{couname:"[ARG] Rio Negro",year:"2009 ",region:"rgn_South America",Colors:["cl_GRE","cl_RED","cl_ORA","cl_WHI"],Items:["4Color","words2","lets08","startR","year00","allhor","3Bands","Horizo","Circle","Canton","sta","NO_BLU","NO_YEL","NO_BLA","001ORA","002WHI","003ORA","myrORA","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links: "https://es.wikipedia.org/wiki/Bandera_de_la_provincia_del_Río_Negro"},</v>
      </c>
      <c r="HG53" s="35" t="str">
        <f t="shared" si="205"/>
        <v>{couname:"[ARG] Rio Negro",year:"2009 ",region:"rgn_South America",Colors:["cl_GRE","cl_RED","cl_ORA","cl_WHI"],Items:["4Color","words2","lets08","startR","year00","allhor","3Bands","Horizo","Circle","Canton","sta","NO_BLU","NO_YEL","NO_BLA","001ORA","002WHI","003ORA","myrORA","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links: "https://es.wikipedia.org/wiki/Bandera_de_la_provincia_del_Río_Negro"},</v>
      </c>
      <c r="HH53" s="9" t="str">
        <f t="shared" si="206"/>
        <v>"\nAccording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v>
      </c>
      <c r="HI53" s="9" t="str">
        <f t="shared" si="207"/>
        <v>"\nAccording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v>
      </c>
      <c r="HJ53" s="9" t="str">
        <f t="shared" si="208"/>
        <v>"2009 "</v>
      </c>
      <c r="HL53" s="9" t="str">
        <f t="shared" si="209"/>
        <v>"https://es.wikipedia.org/wiki/Bandera_de_la_provincia_del_Río_Negro"</v>
      </c>
      <c r="HM53" s="34" t="str">
        <f t="shared" si="210"/>
        <v>{"couname":"[ARG] Rio Negro","year":"2009 ","region":"rgn_South America","Colors":["cl_GRE","cl_RED","cl_ORA","cl_WHI"],"Items":["4Color","words2","lets08","startR","year00","allhor","3Bands","Horizo","Circle","Canton","sta","NO_BLU","NO_YEL","NO_BLA","001ORA","002WHI","003ORA","myrORA","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 "links": "https://es.wikipedia.org/wiki/Bandera_de_la_provincia_del_Río_Negro"},</v>
      </c>
      <c r="HN53" s="36" t="str">
        <f t="shared" si="211"/>
        <v>{"couname":"[ARG] Rio Negro","year":"2009 ","region":"rgn_South America","Colors":["cl_GRE","cl_RED","cl_ORA","cl_WHI"],"Items":["4Color","words2","lets08","startR","year00","allhor","3Bands","Horizo","Circle","Canton","sta","NO_BLU","NO_YEL","NO_BLA","001ORA","002WHI","003ORA","myrORA","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 "links": "https://es.wikipedia.org/wiki/Bandera_de_la_provincia_del_Río_Negro"},</v>
      </c>
      <c r="HO53" s="37">
        <v>45618</v>
      </c>
      <c r="HP53" s="9" t="str" cm="1">
        <f t="array" ref="HP53">IF(_xlfn.TEXTJOIN(", ", TRUE, IF(ISNUMBER(SEARCH("BLA", BL53:BT53)), COLUMN(BL53:BT53) - COLUMN(BL53) + 1, ""))&lt;&gt;"","BLA","")</f>
        <v/>
      </c>
      <c r="HQ53" s="9" t="str" cm="1">
        <f t="array" ref="HQ53">IF(_xlfn.TEXTJOIN(", ", TRUE, IF(ISNUMBER(SEARCH("BLU", BL53:BT53)), COLUMN(BL53:BT53) - COLUMN(BL53) + 1, ""))&lt;&gt;"","BLU","")</f>
        <v/>
      </c>
      <c r="HR53" s="9" t="str" cm="1">
        <f t="array" ref="HR53">IF(_xlfn.TEXTJOIN(", ", TRUE, IF(ISNUMBER(SEARCH("GRE", BL53:BT53)), COLUMN(BL53:BT53) - COLUMN(BL53) + 1, ""))&lt;&gt;"","GRE","")</f>
        <v>GRE</v>
      </c>
      <c r="HS53" s="9" t="str" cm="1">
        <f t="array" ref="HS53">IF(_xlfn.TEXTJOIN(", ", TRUE, IF(ISNUMBER(SEARCH("RED", BL53:BT53)), COLUMN(BL53:BT53) - COLUMN(BL53) + 1, ""))&lt;&gt;"","RED","")</f>
        <v>RED</v>
      </c>
      <c r="HT53" s="9" t="str" cm="1">
        <f t="array" ref="HT53">IF(_xlfn.TEXTJOIN(", ", TRUE, IF(ISNUMBER(SEARCH("YEL", BL53:BT53)), COLUMN(BL53:BT53) - COLUMN(BL53) + 1, ""))&lt;&gt;"","YEL","")</f>
        <v/>
      </c>
      <c r="HU53" s="9" t="str" cm="1">
        <f t="array" ref="HU53">IF(_xlfn.TEXTJOIN(", ", TRUE, IF(ISNUMBER(SEARCH("ORA", BL53:BT53)), COLUMN(BL53:BT53) - COLUMN(BL53) + 1, ""))&lt;&gt;"","ORA","")</f>
        <v>ORA</v>
      </c>
      <c r="HV53" s="9" t="str" cm="1">
        <f t="array" ref="HV53">IF(_xlfn.TEXTJOIN(", ", TRUE, IF(ISNUMBER(SEARCH("BRO", BL53:BT53)), COLUMN(BL53:BT53) - COLUMN(BL53) + 1, ""))&lt;&gt;"","BRO","")</f>
        <v/>
      </c>
      <c r="HW53" s="9" t="str" cm="1">
        <f t="array" ref="HW53">IF(_xlfn.TEXTJOIN(", ", TRUE, IF(ISNUMBER(SEARCH("PUR", BL53:BT53)), COLUMN(BL53:BT53) - COLUMN(BL53) + 1, ""))&lt;&gt;"","PUR","")</f>
        <v/>
      </c>
      <c r="HX53" s="9" t="str" cm="1">
        <f t="array" ref="HX53">IF(_xlfn.TEXTJOIN(", ", TRUE, IF(ISNUMBER(SEARCH("WHI", BL53:BT53)), COLUMN(BL53:BT53) - COLUMN(BL53) + 1, ""))&lt;&gt;"","WHI","")</f>
        <v>WHI</v>
      </c>
      <c r="HY53" s="38"/>
      <c r="HZ53" s="38"/>
      <c r="IA53" s="28"/>
      <c r="IB53" s="28"/>
      <c r="IC53" s="39"/>
      <c r="ID53" s="39"/>
      <c r="IE53" s="39"/>
      <c r="IF53" s="39"/>
      <c r="IG53" s="39"/>
      <c r="IH53" s="39"/>
      <c r="II53" s="39"/>
      <c r="IJ53" s="39"/>
      <c r="IK53" s="39"/>
      <c r="IM53" s="6">
        <f t="shared" si="213"/>
        <v>-4</v>
      </c>
      <c r="IN53" s="40" t="str">
        <f t="shared" si="214"/>
        <v>http://mkweb.bcgsc.ca/color-summarizer/?url=https://upload.wikimedia.org/wikipedia/commons/thumb/5/5d/Bandera_de_la_Provincia_del_R%C3%ADo_Negro.svg/320px-Bandera_de_la_Provincia_del_R%C3%ADo_Negro.svg.png&amp;precision=low&amp;num_clusters=4&amp;text=1</v>
      </c>
      <c r="IO53" s="9" t="str">
        <f t="shared" si="215"/>
        <v/>
      </c>
      <c r="IP53" s="9" t="str">
        <f t="shared" si="216"/>
        <v/>
      </c>
      <c r="IQ53" s="9" t="str">
        <f t="shared" si="217"/>
        <v>"green"</v>
      </c>
      <c r="IR53" s="9" t="str">
        <f t="shared" si="218"/>
        <v>"red"</v>
      </c>
      <c r="IS53" s="9" t="str">
        <f t="shared" si="219"/>
        <v/>
      </c>
      <c r="IT53" s="9" t="str">
        <f t="shared" si="220"/>
        <v>"orange"</v>
      </c>
      <c r="IU53" s="9" t="str">
        <f t="shared" si="221"/>
        <v/>
      </c>
      <c r="IV53" s="9" t="str">
        <f t="shared" si="222"/>
        <v/>
      </c>
      <c r="IW53" s="9" t="str">
        <f t="shared" si="223"/>
        <v>"white"</v>
      </c>
      <c r="IX53" s="9" t="str">
        <f t="shared" si="224"/>
        <v>{"url":"http://mkweb.bcgsc.ca/color-summarizer/?url=https://upload.wikimedia.org/wikipedia/commons/thumb/5/5d/Bandera_de_la_Provincia_del_R%C3%ADo_Negro.svg/320px-Bandera_de_la_Provincia_del_R%C3%ADo_Negro.svg.png&amp;precision=low&amp;num_clusters=4&amp;text=1","name":"[ARG] Rio Negro"},</v>
      </c>
      <c r="IY53" s="9">
        <v>1010</v>
      </c>
    </row>
    <row r="54" spans="1:259" s="9" customFormat="1" ht="38.4" customHeight="1" thickBot="1" x14ac:dyDescent="0.35">
      <c r="A54" s="79" t="s">
        <v>939</v>
      </c>
      <c r="B54" s="1" t="e" vm="53">
        <v>#VALUE!</v>
      </c>
      <c r="C54" s="2">
        <v>2</v>
      </c>
      <c r="D54" s="3" t="s">
        <v>940</v>
      </c>
      <c r="E54" s="4" t="s">
        <v>941</v>
      </c>
      <c r="F54" s="5" t="s">
        <v>0</v>
      </c>
      <c r="G54" s="6">
        <f>COUNTIF($A$1:$A$8299,A54)</f>
        <v>1</v>
      </c>
      <c r="H54" s="7"/>
      <c r="I54" s="8" t="s">
        <v>942</v>
      </c>
      <c r="J54" s="9" t="str">
        <f>""</f>
        <v/>
      </c>
      <c r="K54" s="10"/>
      <c r="L54" s="11"/>
      <c r="M54" s="11"/>
      <c r="N54" s="12" t="s">
        <v>1</v>
      </c>
      <c r="O54" s="13">
        <v>1997</v>
      </c>
      <c r="P54" s="14" t="s">
        <v>943</v>
      </c>
      <c r="Q54" s="15">
        <v>1</v>
      </c>
      <c r="R54" s="16" t="s">
        <v>1</v>
      </c>
      <c r="S54" s="17">
        <v>5</v>
      </c>
      <c r="T54" s="18" t="s">
        <v>2</v>
      </c>
      <c r="U54" s="19" t="s">
        <v>2</v>
      </c>
      <c r="V54" s="19" t="s">
        <v>3</v>
      </c>
      <c r="W54" s="19" t="s">
        <v>2</v>
      </c>
      <c r="X54" s="19" t="s">
        <v>3</v>
      </c>
      <c r="Y54" s="19" t="s">
        <v>2</v>
      </c>
      <c r="Z54" s="19" t="s">
        <v>2</v>
      </c>
      <c r="AA54" s="19" t="s">
        <v>2</v>
      </c>
      <c r="AB54" s="19" t="s">
        <v>2</v>
      </c>
      <c r="AC54" s="19" t="s">
        <v>2</v>
      </c>
      <c r="AD54" s="19" t="s">
        <v>3</v>
      </c>
      <c r="AE54" s="19" t="s">
        <v>2</v>
      </c>
      <c r="AF54" s="20" t="s">
        <v>2</v>
      </c>
      <c r="AG54" s="20" t="s">
        <v>2</v>
      </c>
      <c r="AH54" s="20" t="s">
        <v>3</v>
      </c>
      <c r="AI54" s="20" t="s">
        <v>2</v>
      </c>
      <c r="AJ54" s="20" t="s">
        <v>2</v>
      </c>
      <c r="AK54" s="20" t="s">
        <v>2</v>
      </c>
      <c r="AL54" s="20" t="s">
        <v>2</v>
      </c>
      <c r="AM54" s="20" t="s">
        <v>2</v>
      </c>
      <c r="AN54" s="20" t="s">
        <v>3</v>
      </c>
      <c r="AO54" s="20" t="s">
        <v>2</v>
      </c>
      <c r="AP54" s="20" t="s">
        <v>2</v>
      </c>
      <c r="AQ54" s="20" t="s">
        <v>2</v>
      </c>
      <c r="AR54" s="20" t="s">
        <v>2</v>
      </c>
      <c r="AS54" s="20" t="s">
        <v>2</v>
      </c>
      <c r="AT54" s="21">
        <v>24</v>
      </c>
      <c r="AU54" s="20" t="s">
        <v>185</v>
      </c>
      <c r="AV54" s="20" t="str">
        <f>IF(LEFT(A54,1)="[",LEFT(A54,5)&amp;AU54&amp;A54,"")</f>
        <v>[ARG]Province[ARG] Salta</v>
      </c>
      <c r="AW54" s="20" t="str">
        <f>C54&amp;IFERROR(SUBSTITUTE(A54, " [ANT]",""),"")</f>
        <v>2[ARG] Salta</v>
      </c>
      <c r="AX54" s="22"/>
      <c r="AY54" s="22"/>
      <c r="AZ54" s="23" t="s">
        <v>8</v>
      </c>
      <c r="BA54" s="23" t="s">
        <v>8</v>
      </c>
      <c r="BB54" s="23"/>
      <c r="BC54" s="24"/>
      <c r="BD54" s="25" t="s">
        <v>9</v>
      </c>
      <c r="BE54" s="8"/>
      <c r="BF54" s="25" t="s">
        <v>9</v>
      </c>
      <c r="BG54" s="25" t="s">
        <v>12</v>
      </c>
      <c r="BH54" s="25" t="s">
        <v>9</v>
      </c>
      <c r="BI54" s="25"/>
      <c r="BJ54" s="25"/>
      <c r="BK54" s="8"/>
      <c r="BL54" s="25" t="s">
        <v>12</v>
      </c>
      <c r="BM54" s="25" t="s">
        <v>8</v>
      </c>
      <c r="BN54" s="25" t="s">
        <v>8</v>
      </c>
      <c r="BO54" s="25" t="s">
        <v>9</v>
      </c>
      <c r="BP54" s="25" t="s">
        <v>8</v>
      </c>
      <c r="BQ54" s="25" t="s">
        <v>8</v>
      </c>
      <c r="BR54" s="25" t="s">
        <v>8</v>
      </c>
      <c r="BS54" s="25" t="s">
        <v>8</v>
      </c>
      <c r="BT54" s="25" t="s">
        <v>5</v>
      </c>
      <c r="BU54" s="26"/>
      <c r="BV54" s="27"/>
      <c r="BW54" s="27">
        <v>0</v>
      </c>
      <c r="BX54" s="8"/>
      <c r="BY54" s="9" t="s">
        <v>2</v>
      </c>
      <c r="CB54" s="28"/>
      <c r="CC54" s="28"/>
      <c r="CD54" s="29">
        <v>0</v>
      </c>
      <c r="CE54" s="29">
        <v>0</v>
      </c>
      <c r="CF54" s="29" t="e">
        <v>#REF!</v>
      </c>
      <c r="CG54" s="30" cm="1">
        <f t="array" ref="CG54">SUMPRODUCT(--(LEN(TRIM(BL54:BT54))&gt;0))</f>
        <v>3</v>
      </c>
      <c r="CH54" s="20" t="str">
        <f t="shared" si="128"/>
        <v>n</v>
      </c>
      <c r="CI54" s="20" t="str">
        <f t="shared" si="129"/>
        <v>y</v>
      </c>
      <c r="CJ54" s="20" t="str">
        <f t="shared" si="130"/>
        <v>n</v>
      </c>
      <c r="CK54" s="20" t="str">
        <f t="shared" si="131"/>
        <v>n</v>
      </c>
      <c r="CL54" s="20" t="str">
        <f t="shared" si="132"/>
        <v>n</v>
      </c>
      <c r="CM54" s="20" t="str">
        <f t="shared" si="133"/>
        <v>n</v>
      </c>
      <c r="CN54" s="20" t="str">
        <f t="shared" si="134"/>
        <v>n</v>
      </c>
      <c r="CO54" s="20" t="str">
        <f t="shared" si="135"/>
        <v>y</v>
      </c>
      <c r="CP54" s="20" t="str">
        <f t="shared" si="136"/>
        <v>n</v>
      </c>
      <c r="CQ54" s="20" t="str">
        <f t="shared" si="137"/>
        <v>n</v>
      </c>
      <c r="CR54" s="20" t="str">
        <f t="shared" si="138"/>
        <v>n</v>
      </c>
      <c r="CS54" s="20" t="str">
        <f t="shared" si="139"/>
        <v>y</v>
      </c>
      <c r="CT54" s="31" t="str">
        <f t="shared" si="140"/>
        <v>"[ARG] Salta"</v>
      </c>
      <c r="CU54" s="32" t="str">
        <f t="shared" si="141"/>
        <v>"rgn_South America"</v>
      </c>
      <c r="CV54" s="9" t="str">
        <f t="shared" si="142"/>
        <v>"https://upload.wikimedia.org/wikipedia/commons/thumb/6/6a/Bandera_de_la_Provincia_de_Salta.svg/320px-Bandera_de_la_Provincia_de_Salta.svg.png"</v>
      </c>
      <c r="CW54" s="9" t="str">
        <f t="shared" si="227"/>
        <v/>
      </c>
      <c r="CX54" s="9" t="str">
        <f t="shared" si="227"/>
        <v>"3Color",</v>
      </c>
      <c r="CY54" s="9" t="str">
        <f t="shared" si="227"/>
        <v/>
      </c>
      <c r="CZ54" s="9" t="str">
        <f t="shared" si="227"/>
        <v/>
      </c>
      <c r="DA54" s="9" t="str">
        <f t="shared" si="143"/>
        <v/>
      </c>
      <c r="DB54" s="9" t="str">
        <f t="shared" si="144"/>
        <v/>
      </c>
      <c r="DD54" s="9" t="str">
        <f t="shared" si="233"/>
        <v>"lets05",</v>
      </c>
      <c r="DE54" s="9" t="str">
        <f t="shared" si="234"/>
        <v>"startS",</v>
      </c>
      <c r="DF54" s="9" t="str">
        <f t="shared" si="148"/>
        <v/>
      </c>
      <c r="DG54" s="9" t="str">
        <f t="shared" si="149"/>
        <v/>
      </c>
      <c r="DH54" s="9" t="str">
        <f t="shared" si="150"/>
        <v/>
      </c>
      <c r="DI54" s="9" t="str">
        <f t="shared" si="151"/>
        <v/>
      </c>
      <c r="DJ54" s="9" t="str">
        <f t="shared" si="152"/>
        <v/>
      </c>
      <c r="DK54" s="9" t="str">
        <f t="shared" si="153"/>
        <v/>
      </c>
      <c r="DL54" s="9" t="str">
        <f t="shared" si="154"/>
        <v/>
      </c>
      <c r="DM54" s="9" t="str" cm="1">
        <f t="array" ref="DM54">IF(CG54=3,CHAR(34) &amp; _xlfn.TEXTJOIN("", TRUE, RIGHT(HP54:HX54, 2)) &amp; CHAR(34) &amp; ",", "")</f>
        <v>"LAEDHI",</v>
      </c>
      <c r="DN54" s="9" t="str">
        <f t="shared" si="155"/>
        <v/>
      </c>
      <c r="DO54" s="9" t="str">
        <f t="shared" si="156"/>
        <v>"year19",</v>
      </c>
      <c r="DP54" s="28" t="str">
        <f t="shared" si="157"/>
        <v/>
      </c>
      <c r="DQ54" s="28" t="str">
        <f t="shared" si="158"/>
        <v/>
      </c>
      <c r="DR54" s="28" t="str">
        <f t="shared" si="159"/>
        <v/>
      </c>
      <c r="DS54" s="28" t="str">
        <f t="shared" si="160"/>
        <v/>
      </c>
      <c r="DT54" s="28" t="str">
        <f t="shared" si="161"/>
        <v>"allhor",</v>
      </c>
      <c r="DU54" s="28" t="str">
        <f t="shared" si="162"/>
        <v/>
      </c>
      <c r="DW54" s="9" t="str">
        <f t="shared" si="228"/>
        <v/>
      </c>
      <c r="DX54" s="9" t="str">
        <f t="shared" si="228"/>
        <v/>
      </c>
      <c r="DY54" s="9" t="str">
        <f t="shared" si="228"/>
        <v/>
      </c>
      <c r="DZ54" s="9" t="str">
        <f t="shared" si="228"/>
        <v>"4+Band",</v>
      </c>
      <c r="EA54" s="9" t="str">
        <f t="shared" si="229"/>
        <v/>
      </c>
      <c r="EB54" s="9" t="str">
        <f t="shared" si="229"/>
        <v/>
      </c>
      <c r="EC54" s="9" t="str">
        <f t="shared" si="229"/>
        <v>"Horizo",</v>
      </c>
      <c r="ED54" s="9" t="str">
        <f t="shared" si="229"/>
        <v/>
      </c>
      <c r="EE54" s="9" t="str">
        <f t="shared" si="229"/>
        <v>"Circle",</v>
      </c>
      <c r="EF54" s="9" t="str">
        <f t="shared" si="164"/>
        <v/>
      </c>
      <c r="EG54" s="9" t="str">
        <f t="shared" si="230"/>
        <v/>
      </c>
      <c r="EH54" s="9" t="str">
        <f t="shared" si="230"/>
        <v/>
      </c>
      <c r="EI54" s="9" t="str">
        <f t="shared" si="230"/>
        <v/>
      </c>
      <c r="EJ54" s="9" t="str">
        <f t="shared" si="230"/>
        <v/>
      </c>
      <c r="EK54" s="9" t="str">
        <f t="shared" si="230"/>
        <v>"HasSun",</v>
      </c>
      <c r="EL54" s="9" t="str">
        <f t="shared" si="230"/>
        <v/>
      </c>
      <c r="EM54" s="9" t="str">
        <f t="shared" si="230"/>
        <v/>
      </c>
      <c r="EN54" s="9" t="str">
        <f t="shared" si="230"/>
        <v/>
      </c>
      <c r="EO54" s="9" t="str">
        <f t="shared" si="230"/>
        <v>"Center",</v>
      </c>
      <c r="EP54" s="9" t="str">
        <f t="shared" si="230"/>
        <v/>
      </c>
      <c r="EQ54" s="9" t="str">
        <f t="shared" si="230"/>
        <v/>
      </c>
      <c r="ER54" s="9" t="str">
        <f t="shared" si="230"/>
        <v/>
      </c>
      <c r="ES54" s="9" t="str">
        <f t="shared" si="230"/>
        <v/>
      </c>
      <c r="ET54" s="9" t="str">
        <f t="shared" si="230"/>
        <v/>
      </c>
      <c r="EU54" s="9" t="str">
        <f t="shared" si="230"/>
        <v>"Humans",</v>
      </c>
      <c r="EV54" s="9" t="str">
        <f t="shared" si="225"/>
        <v/>
      </c>
      <c r="EW54" s="9" t="str">
        <f t="shared" si="225"/>
        <v/>
      </c>
      <c r="EX54" s="9" t="str">
        <f t="shared" si="225"/>
        <v/>
      </c>
      <c r="EY54" s="9" t="str">
        <f t="shared" si="225"/>
        <v/>
      </c>
      <c r="EZ54" s="9" t="str">
        <f t="shared" si="225"/>
        <v/>
      </c>
      <c r="FA54" s="9" t="str">
        <f t="shared" si="165"/>
        <v>"sta",</v>
      </c>
      <c r="FB54" s="9" t="str">
        <f t="shared" si="166"/>
        <v/>
      </c>
      <c r="FD54" s="9" t="str">
        <f t="shared" si="168"/>
        <v/>
      </c>
      <c r="FE54" s="9" t="str">
        <f t="shared" si="169"/>
        <v>"NO_BLU",</v>
      </c>
      <c r="FF54" s="9" t="str">
        <f t="shared" si="170"/>
        <v/>
      </c>
      <c r="FG54" s="9" t="str">
        <f t="shared" si="171"/>
        <v/>
      </c>
      <c r="FH54" s="9" t="str">
        <f t="shared" si="172"/>
        <v>"NO_GRE",</v>
      </c>
      <c r="FI54" s="9" t="str">
        <f t="shared" si="173"/>
        <v>"NO_YEL",</v>
      </c>
      <c r="FJ54" s="9" t="str">
        <f t="shared" si="174"/>
        <v/>
      </c>
      <c r="FK54" s="9" t="str">
        <f t="shared" si="175"/>
        <v/>
      </c>
      <c r="FL54" s="9" t="str">
        <f t="shared" si="176"/>
        <v/>
      </c>
      <c r="FM54" s="9" t="str">
        <f t="shared" si="177"/>
        <v/>
      </c>
      <c r="FN54" s="9" t="str">
        <f t="shared" si="178"/>
        <v/>
      </c>
      <c r="FO54" s="9" t="str">
        <f t="shared" si="179"/>
        <v/>
      </c>
      <c r="FP54" s="9" t="str">
        <f t="shared" si="180"/>
        <v/>
      </c>
      <c r="FQ54" s="9" t="str">
        <f t="shared" si="181"/>
        <v>"001RED",</v>
      </c>
      <c r="FR54" s="9" t="str">
        <f t="shared" si="182"/>
        <v>"002BLA",</v>
      </c>
      <c r="FS54" s="9" t="str">
        <f t="shared" si="183"/>
        <v>"003RED",</v>
      </c>
      <c r="FT54" s="9" t="str">
        <f t="shared" si="184"/>
        <v>"myrRED",</v>
      </c>
      <c r="FU54" s="9" t="str">
        <f t="shared" si="185"/>
        <v/>
      </c>
      <c r="FV54" s="9" t="str">
        <f t="shared" si="186"/>
        <v/>
      </c>
      <c r="FW54" s="9" t="str">
        <f t="shared" si="187"/>
        <v/>
      </c>
      <c r="FY54" s="9" t="str">
        <f t="shared" si="189"/>
        <v/>
      </c>
      <c r="FZ54" s="9" t="str">
        <f t="shared" si="190"/>
        <v/>
      </c>
      <c r="GA54" s="9" t="str">
        <f t="shared" si="191"/>
        <v/>
      </c>
      <c r="GB54" s="9" t="str">
        <f t="shared" si="192"/>
        <v/>
      </c>
      <c r="GE54" s="9" t="str">
        <f t="shared" si="195"/>
        <v/>
      </c>
      <c r="GF54" s="9" t="str">
        <f t="shared" si="226"/>
        <v/>
      </c>
      <c r="GG54" s="9" t="str">
        <f t="shared" si="196"/>
        <v/>
      </c>
      <c r="GH54" s="9" t="str">
        <f t="shared" si="197"/>
        <v/>
      </c>
      <c r="GI54" s="9" t="str">
        <f t="shared" si="198"/>
        <v/>
      </c>
      <c r="GJ54" s="9" t="str">
        <f t="shared" si="199"/>
        <v/>
      </c>
      <c r="GK54" s="9" t="str">
        <f t="shared" si="200"/>
        <v>"HasSta",</v>
      </c>
      <c r="GL54" s="9" t="str">
        <f t="shared" si="231"/>
        <v/>
      </c>
      <c r="GM54" s="9" t="str">
        <f t="shared" si="231"/>
        <v/>
      </c>
      <c r="GN54" s="9" t="str">
        <f t="shared" si="231"/>
        <v>"3+Star",</v>
      </c>
      <c r="GP54" s="9" t="str">
        <f t="shared" si="201"/>
        <v>"Province"</v>
      </c>
      <c r="GS54" s="9" t="str">
        <f t="shared" si="202"/>
        <v>["3Color","lets05","startS","LAEDHI","year19","allhor","4+Band","Horizo","Circle","HasSun","Center","Humans","sta","NO_BLU","NO_GRE","NO_YEL","001RED","002BLA","003RED","myrRED","HasSta","3+Star"]</v>
      </c>
      <c r="GT54" s="9" t="str">
        <f t="shared" si="232"/>
        <v>"cl_BLA",</v>
      </c>
      <c r="GU54" s="9" t="str">
        <f t="shared" si="232"/>
        <v/>
      </c>
      <c r="GV54" s="9" t="str">
        <f t="shared" si="232"/>
        <v/>
      </c>
      <c r="GW54" s="9" t="str">
        <f t="shared" si="232"/>
        <v>"cl_RED",</v>
      </c>
      <c r="GX54" s="9" t="str">
        <f t="shared" si="232"/>
        <v/>
      </c>
      <c r="GY54" s="9" t="str">
        <f t="shared" si="232"/>
        <v/>
      </c>
      <c r="GZ54" s="9" t="str">
        <f t="shared" si="232"/>
        <v/>
      </c>
      <c r="HA54" s="9" t="str">
        <f t="shared" si="232"/>
        <v/>
      </c>
      <c r="HB54" s="9" t="str">
        <f t="shared" si="232"/>
        <v>"cl_WHI",</v>
      </c>
      <c r="HC54" s="9" t="str">
        <f t="shared" si="203"/>
        <v>["cl_BLA","cl_RED","cl_WHI"]</v>
      </c>
      <c r="HE54" s="33"/>
      <c r="HF54" s="34" t="str">
        <f t="shared" si="204"/>
        <v>{couname:"[ARG] Salta",year:"1997",region:"rgn_South America",Colors:["cl_BLA","cl_RED","cl_WHI"],Items:["3Color","lets05","startS","LAEDHI","year19","allhor","4+Band","Horizo","Circle","HasSun","Center","Humans","sta","NO_BLU","NO_GRE","NO_YEL","001RED","002BLA","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links: "https://en.wikipedia.org/wiki/Flag_of_Salta"},</v>
      </c>
      <c r="HG54" s="35" t="str">
        <f t="shared" si="205"/>
        <v>{couname:"[ARG] Salta",year:"1997",region:"rgn_South America",Colors:["cl_BLA","cl_RED","cl_WHI"],Items:["3Color","lets05","startS","LAEDHI","year19","allhor","4+Band","Horizo","Circle","HasSun","Center","Humans","sta","NO_BLU","NO_GRE","NO_YEL","001RED","002BLA","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links: "https://en.wikipedia.org/wiki/Flag_of_Salta"},</v>
      </c>
      <c r="HH54" s="9" t="str">
        <f t="shared" si="206"/>
        <v>"\nThe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v>
      </c>
      <c r="HI54" s="9" t="str">
        <f t="shared" si="207"/>
        <v>"\nThe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v>
      </c>
      <c r="HJ54" s="9" t="str">
        <f t="shared" si="208"/>
        <v>"1997"</v>
      </c>
      <c r="HL54" s="9" t="str">
        <f t="shared" si="209"/>
        <v>"https://en.wikipedia.org/wiki/Flag_of_Salta"</v>
      </c>
      <c r="HM54" s="34" t="str">
        <f t="shared" si="210"/>
        <v>{"couname":"[ARG] Salta","year":"1997","region":"rgn_South America","Colors":["cl_BLA","cl_RED","cl_WHI"],"Items":["3Color","lets05","startS","LAEDHI","year19","allhor","4+Band","Horizo","Circle","HasSun","Center","Humans","sta","NO_BLU","NO_GRE","NO_YEL","001RED","002BLA","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 "links": "https://en.wikipedia.org/wiki/Flag_of_Salta"},</v>
      </c>
      <c r="HN54" s="36" t="str">
        <f t="shared" si="211"/>
        <v>{"couname":"[ARG] Salta","year":"1997","region":"rgn_South America","Colors":["cl_BLA","cl_RED","cl_WHI"],"Items":["3Color","lets05","startS","LAEDHI","year19","allhor","4+Band","Horizo","Circle","HasSun","Center","Humans","sta","NO_BLU","NO_GRE","NO_YEL","001RED","002BLA","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 "links": "https://en.wikipedia.org/wiki/Flag_of_Salta"},</v>
      </c>
      <c r="HO54" s="37">
        <v>45618</v>
      </c>
      <c r="HP54" s="9" t="str" cm="1">
        <f t="array" ref="HP54">IF(_xlfn.TEXTJOIN(", ", TRUE, IF(ISNUMBER(SEARCH("BLA", BL54:BT54)), COLUMN(BL54:BT54) - COLUMN(BL54) + 1, ""))&lt;&gt;"","BLA","")</f>
        <v>BLA</v>
      </c>
      <c r="HQ54" s="9" t="str" cm="1">
        <f t="array" ref="HQ54">IF(_xlfn.TEXTJOIN(", ", TRUE, IF(ISNUMBER(SEARCH("BLU", BL54:BT54)), COLUMN(BL54:BT54) - COLUMN(BL54) + 1, ""))&lt;&gt;"","BLU","")</f>
        <v/>
      </c>
      <c r="HR54" s="9" t="str" cm="1">
        <f t="array" ref="HR54">IF(_xlfn.TEXTJOIN(", ", TRUE, IF(ISNUMBER(SEARCH("GRE", BL54:BT54)), COLUMN(BL54:BT54) - COLUMN(BL54) + 1, ""))&lt;&gt;"","GRE","")</f>
        <v/>
      </c>
      <c r="HS54" s="9" t="str" cm="1">
        <f t="array" ref="HS54">IF(_xlfn.TEXTJOIN(", ", TRUE, IF(ISNUMBER(SEARCH("RED", BL54:BT54)), COLUMN(BL54:BT54) - COLUMN(BL54) + 1, ""))&lt;&gt;"","RED","")</f>
        <v>RED</v>
      </c>
      <c r="HT54" s="9" t="str" cm="1">
        <f t="array" ref="HT54">IF(_xlfn.TEXTJOIN(", ", TRUE, IF(ISNUMBER(SEARCH("YEL", BL54:BT54)), COLUMN(BL54:BT54) - COLUMN(BL54) + 1, ""))&lt;&gt;"","YEL","")</f>
        <v/>
      </c>
      <c r="HU54" s="9" t="str" cm="1">
        <f t="array" ref="HU54">IF(_xlfn.TEXTJOIN(", ", TRUE, IF(ISNUMBER(SEARCH("ORA", BL54:BT54)), COLUMN(BL54:BT54) - COLUMN(BL54) + 1, ""))&lt;&gt;"","ORA","")</f>
        <v/>
      </c>
      <c r="HV54" s="9" t="str" cm="1">
        <f t="array" ref="HV54">IF(_xlfn.TEXTJOIN(", ", TRUE, IF(ISNUMBER(SEARCH("BRO", BL54:BT54)), COLUMN(BL54:BT54) - COLUMN(BL54) + 1, ""))&lt;&gt;"","BRO","")</f>
        <v/>
      </c>
      <c r="HW54" s="9" t="str" cm="1">
        <f t="array" ref="HW54">IF(_xlfn.TEXTJOIN(", ", TRUE, IF(ISNUMBER(SEARCH("PUR", BL54:BT54)), COLUMN(BL54:BT54) - COLUMN(BL54) + 1, ""))&lt;&gt;"","PUR","")</f>
        <v/>
      </c>
      <c r="HX54" s="9" t="str" cm="1">
        <f t="array" ref="HX54">IF(_xlfn.TEXTJOIN(", ", TRUE, IF(ISNUMBER(SEARCH("WHI", BL54:BT54)), COLUMN(BL54:BT54) - COLUMN(BL54) + 1, ""))&lt;&gt;"","WHI","")</f>
        <v>WHI</v>
      </c>
      <c r="HY54" s="38"/>
      <c r="HZ54" s="38"/>
      <c r="IA54" s="28"/>
      <c r="IB54" s="28"/>
      <c r="IC54" s="39"/>
      <c r="ID54" s="39"/>
      <c r="IE54" s="39"/>
      <c r="IF54" s="39"/>
      <c r="IG54" s="39"/>
      <c r="IH54" s="39"/>
      <c r="II54" s="39"/>
      <c r="IJ54" s="39"/>
      <c r="IK54" s="39"/>
      <c r="IM54" s="6">
        <f t="shared" si="213"/>
        <v>-3</v>
      </c>
      <c r="IN54" s="40" t="str">
        <f t="shared" si="214"/>
        <v>http://mkweb.bcgsc.ca/color-summarizer/?url=https://upload.wikimedia.org/wikipedia/commons/thumb/6/6a/Bandera_de_la_Provincia_de_Salta.svg/320px-Bandera_de_la_Provincia_de_Salta.svg.png&amp;precision=low&amp;num_clusters=3&amp;text=1</v>
      </c>
      <c r="IO54" s="9" t="str">
        <f t="shared" si="215"/>
        <v>"black"</v>
      </c>
      <c r="IP54" s="9" t="str">
        <f t="shared" si="216"/>
        <v/>
      </c>
      <c r="IQ54" s="9" t="str">
        <f t="shared" si="217"/>
        <v/>
      </c>
      <c r="IR54" s="9" t="str">
        <f t="shared" si="218"/>
        <v>"red"</v>
      </c>
      <c r="IS54" s="9" t="str">
        <f t="shared" si="219"/>
        <v/>
      </c>
      <c r="IT54" s="9" t="str">
        <f t="shared" si="220"/>
        <v/>
      </c>
      <c r="IU54" s="9" t="str">
        <f t="shared" si="221"/>
        <v/>
      </c>
      <c r="IV54" s="9" t="str">
        <f t="shared" si="222"/>
        <v/>
      </c>
      <c r="IW54" s="9" t="str">
        <f t="shared" si="223"/>
        <v>"white"</v>
      </c>
      <c r="IX54" s="9" t="str">
        <f t="shared" si="224"/>
        <v>{"url":"http://mkweb.bcgsc.ca/color-summarizer/?url=https://upload.wikimedia.org/wikipedia/commons/thumb/6/6a/Bandera_de_la_Provincia_de_Salta.svg/320px-Bandera_de_la_Provincia_de_Salta.svg.png&amp;precision=low&amp;num_clusters=3&amp;text=1","name":"[ARG] Salta"},</v>
      </c>
      <c r="IY54" s="9">
        <v>1011</v>
      </c>
    </row>
    <row r="55" spans="1:259" s="9" customFormat="1" ht="38.4" customHeight="1" thickBot="1" x14ac:dyDescent="0.35">
      <c r="A55" s="79" t="s">
        <v>944</v>
      </c>
      <c r="B55" s="1" t="e" vm="54">
        <v>#VALUE!</v>
      </c>
      <c r="C55" s="2">
        <v>2</v>
      </c>
      <c r="D55" s="3" t="s">
        <v>945</v>
      </c>
      <c r="E55" s="4" t="s">
        <v>946</v>
      </c>
      <c r="F55" s="5" t="s">
        <v>0</v>
      </c>
      <c r="G55" s="6">
        <f>COUNTIF($A$1:$A$8299,A55)</f>
        <v>1</v>
      </c>
      <c r="H55" s="7"/>
      <c r="I55" s="8" t="s">
        <v>947</v>
      </c>
      <c r="J55" s="9" t="str">
        <f>""</f>
        <v/>
      </c>
      <c r="K55" s="10"/>
      <c r="L55" s="11"/>
      <c r="M55" s="11"/>
      <c r="N55" s="12" t="s">
        <v>1</v>
      </c>
      <c r="O55" s="13">
        <v>1988</v>
      </c>
      <c r="P55" s="14" t="s">
        <v>948</v>
      </c>
      <c r="Q55" s="15">
        <v>2</v>
      </c>
      <c r="R55" s="16" t="s">
        <v>1</v>
      </c>
      <c r="S55" s="17">
        <v>0</v>
      </c>
      <c r="T55" s="18" t="s">
        <v>2</v>
      </c>
      <c r="U55" s="19" t="s">
        <v>2</v>
      </c>
      <c r="V55" s="19" t="s">
        <v>2</v>
      </c>
      <c r="W55" s="19" t="s">
        <v>2</v>
      </c>
      <c r="X55" s="19" t="s">
        <v>3</v>
      </c>
      <c r="Y55" s="19" t="s">
        <v>3</v>
      </c>
      <c r="Z55" s="19" t="s">
        <v>2</v>
      </c>
      <c r="AA55" s="19" t="s">
        <v>3</v>
      </c>
      <c r="AB55" s="19" t="s">
        <v>2</v>
      </c>
      <c r="AC55" s="19" t="s">
        <v>2</v>
      </c>
      <c r="AD55" s="19" t="s">
        <v>3</v>
      </c>
      <c r="AE55" s="19" t="s">
        <v>2</v>
      </c>
      <c r="AF55" s="20" t="s">
        <v>2</v>
      </c>
      <c r="AG55" s="20" t="s">
        <v>2</v>
      </c>
      <c r="AH55" s="20" t="s">
        <v>3</v>
      </c>
      <c r="AI55" s="20" t="s">
        <v>2</v>
      </c>
      <c r="AJ55" s="20" t="s">
        <v>2</v>
      </c>
      <c r="AK55" s="20" t="s">
        <v>2</v>
      </c>
      <c r="AL55" s="20" t="s">
        <v>2</v>
      </c>
      <c r="AM55" s="20" t="s">
        <v>3</v>
      </c>
      <c r="AN55" s="20" t="s">
        <v>3</v>
      </c>
      <c r="AO55" s="20" t="s">
        <v>2</v>
      </c>
      <c r="AP55" s="20" t="s">
        <v>2</v>
      </c>
      <c r="AQ55" s="20" t="s">
        <v>2</v>
      </c>
      <c r="AR55" s="20" t="s">
        <v>2</v>
      </c>
      <c r="AS55" s="20" t="s">
        <v>2</v>
      </c>
      <c r="AT55" s="21">
        <v>0</v>
      </c>
      <c r="AU55" s="20" t="s">
        <v>185</v>
      </c>
      <c r="AV55" s="20" t="str">
        <f>IF(LEFT(A55,1)="[",LEFT(A55,5)&amp;AU55&amp;A55,"")</f>
        <v>[ARG]Province[ARG] San Luis</v>
      </c>
      <c r="AW55" s="20" t="str">
        <f>C55&amp;IFERROR(SUBSTITUTE(A55, " [ANT]",""),"")</f>
        <v>2[ARG] San Luis</v>
      </c>
      <c r="AX55" s="22"/>
      <c r="AY55" s="22"/>
      <c r="AZ55" s="23" t="s">
        <v>6</v>
      </c>
      <c r="BA55" s="23" t="s">
        <v>8</v>
      </c>
      <c r="BB55" s="23"/>
      <c r="BC55" s="24"/>
      <c r="BD55" s="25" t="s">
        <v>6</v>
      </c>
      <c r="BE55" s="8"/>
      <c r="BF55" s="25" t="s">
        <v>8</v>
      </c>
      <c r="BG55" s="25" t="s">
        <v>8</v>
      </c>
      <c r="BH55" s="25" t="s">
        <v>8</v>
      </c>
      <c r="BI55" s="25"/>
      <c r="BJ55" s="25"/>
      <c r="BK55" s="8"/>
      <c r="BL55" s="25" t="s">
        <v>12</v>
      </c>
      <c r="BM55" s="25" t="s">
        <v>8</v>
      </c>
      <c r="BN55" s="25" t="s">
        <v>8</v>
      </c>
      <c r="BO55" s="25" t="s">
        <v>8</v>
      </c>
      <c r="BP55" s="25" t="s">
        <v>6</v>
      </c>
      <c r="BQ55" s="25" t="s">
        <v>8</v>
      </c>
      <c r="BR55" s="25" t="s">
        <v>8</v>
      </c>
      <c r="BS55" s="25" t="s">
        <v>8</v>
      </c>
      <c r="BT55" s="25" t="s">
        <v>8</v>
      </c>
      <c r="BU55" s="26" t="s">
        <v>2</v>
      </c>
      <c r="BV55" s="27"/>
      <c r="BW55" s="27">
        <v>0</v>
      </c>
      <c r="BX55" s="8"/>
      <c r="CB55" s="28"/>
      <c r="CC55" s="28"/>
      <c r="CD55" s="29">
        <v>0</v>
      </c>
      <c r="CE55" s="29">
        <v>0</v>
      </c>
      <c r="CF55" s="29" t="e">
        <v>#REF!</v>
      </c>
      <c r="CG55" s="30" cm="1">
        <f t="array" ref="CG55">SUMPRODUCT(--(LEN(TRIM(BL55:BT55))&gt;0))</f>
        <v>2</v>
      </c>
      <c r="CH55" s="20" t="str">
        <f t="shared" si="128"/>
        <v>y</v>
      </c>
      <c r="CI55" s="20" t="str">
        <f t="shared" si="129"/>
        <v>n</v>
      </c>
      <c r="CJ55" s="20" t="str">
        <f t="shared" si="130"/>
        <v>n</v>
      </c>
      <c r="CK55" s="20" t="str">
        <f t="shared" si="131"/>
        <v>n</v>
      </c>
      <c r="CL55" s="20" t="str">
        <f t="shared" si="132"/>
        <v>y</v>
      </c>
      <c r="CM55" s="20" t="str">
        <f t="shared" si="133"/>
        <v>n</v>
      </c>
      <c r="CN55" s="20" t="str">
        <f t="shared" si="134"/>
        <v>n</v>
      </c>
      <c r="CO55" s="20" t="str">
        <f t="shared" si="135"/>
        <v>n</v>
      </c>
      <c r="CP55" s="20" t="str">
        <f t="shared" si="136"/>
        <v>y</v>
      </c>
      <c r="CQ55" s="20" t="str">
        <f t="shared" si="137"/>
        <v>n</v>
      </c>
      <c r="CR55" s="20" t="str">
        <f t="shared" si="138"/>
        <v>n</v>
      </c>
      <c r="CS55" s="20" t="str">
        <f t="shared" si="139"/>
        <v>n</v>
      </c>
      <c r="CT55" s="31" t="str">
        <f t="shared" si="140"/>
        <v>"[ARG] San Luis"</v>
      </c>
      <c r="CU55" s="32" t="str">
        <f t="shared" si="141"/>
        <v>"rgn_South America"</v>
      </c>
      <c r="CV55" s="9" t="str">
        <f t="shared" si="142"/>
        <v>"https://upload.wikimedia.org/wikipedia/commons/thumb/0/0e/Bandera_de_la_Provincia_de_San_Luis.svg/320px-Bandera_de_la_Provincia_de_San_Luis.svg.png"</v>
      </c>
      <c r="CW55" s="9" t="str">
        <f t="shared" si="227"/>
        <v>"2Color",</v>
      </c>
      <c r="CX55" s="9" t="str">
        <f t="shared" si="227"/>
        <v/>
      </c>
      <c r="CY55" s="9" t="str">
        <f t="shared" si="227"/>
        <v/>
      </c>
      <c r="CZ55" s="9" t="str">
        <f t="shared" si="227"/>
        <v/>
      </c>
      <c r="DA55" s="9" t="str">
        <f t="shared" si="143"/>
        <v>"words2",</v>
      </c>
      <c r="DB55" s="9" t="str">
        <f t="shared" si="144"/>
        <v/>
      </c>
      <c r="DD55" s="9" t="str">
        <f t="shared" si="233"/>
        <v>"lets07",</v>
      </c>
      <c r="DE55" s="9" t="str">
        <f t="shared" si="234"/>
        <v>"startS",</v>
      </c>
      <c r="DF55" s="9" t="str">
        <f t="shared" si="148"/>
        <v/>
      </c>
      <c r="DG55" s="9" t="str">
        <f t="shared" si="149"/>
        <v/>
      </c>
      <c r="DH55" s="9" t="str">
        <f t="shared" si="150"/>
        <v/>
      </c>
      <c r="DI55" s="9" t="str">
        <f t="shared" si="151"/>
        <v/>
      </c>
      <c r="DJ55" s="9" t="str">
        <f t="shared" si="152"/>
        <v/>
      </c>
      <c r="DK55" s="9" t="str">
        <f t="shared" si="153"/>
        <v/>
      </c>
      <c r="DL55" s="9" t="str">
        <f t="shared" si="154"/>
        <v>"BLAYEL",</v>
      </c>
      <c r="DM55" s="9" t="str" cm="1">
        <f t="array" ref="DM55">IF(CG55=3,CHAR(34) &amp; _xlfn.TEXTJOIN("", TRUE, RIGHT(HP55:HX55, 2)) &amp; CHAR(34) &amp; ",", "")</f>
        <v/>
      </c>
      <c r="DN55" s="9" t="str">
        <f t="shared" si="155"/>
        <v/>
      </c>
      <c r="DO55" s="9" t="str">
        <f t="shared" si="156"/>
        <v>"year19",</v>
      </c>
      <c r="DP55" s="28" t="str">
        <f t="shared" si="157"/>
        <v/>
      </c>
      <c r="DQ55" s="28" t="str">
        <f t="shared" si="158"/>
        <v/>
      </c>
      <c r="DR55" s="28" t="str">
        <f t="shared" si="159"/>
        <v/>
      </c>
      <c r="DS55" s="28" t="str">
        <f t="shared" si="160"/>
        <v/>
      </c>
      <c r="DT55" s="28" t="str">
        <f t="shared" si="161"/>
        <v/>
      </c>
      <c r="DU55" s="28" t="str">
        <f t="shared" si="162"/>
        <v/>
      </c>
      <c r="DW55" s="9" t="str">
        <f t="shared" si="228"/>
        <v>"NoBand",</v>
      </c>
      <c r="DX55" s="9" t="str">
        <f t="shared" si="228"/>
        <v/>
      </c>
      <c r="DY55" s="9" t="str">
        <f t="shared" si="228"/>
        <v/>
      </c>
      <c r="DZ55" s="9" t="str">
        <f t="shared" si="228"/>
        <v/>
      </c>
      <c r="EA55" s="9" t="str">
        <f t="shared" si="229"/>
        <v/>
      </c>
      <c r="EB55" s="9" t="str">
        <f t="shared" si="229"/>
        <v/>
      </c>
      <c r="EC55" s="9" t="str">
        <f t="shared" si="229"/>
        <v/>
      </c>
      <c r="ED55" s="9" t="str">
        <f t="shared" si="229"/>
        <v/>
      </c>
      <c r="EE55" s="9" t="str">
        <f t="shared" si="229"/>
        <v>"Circle",</v>
      </c>
      <c r="EF55" s="9" t="str">
        <f t="shared" si="164"/>
        <v>"Animal",</v>
      </c>
      <c r="EG55" s="9" t="str">
        <f t="shared" si="230"/>
        <v/>
      </c>
      <c r="EH55" s="9" t="str">
        <f t="shared" si="230"/>
        <v>"Plants",</v>
      </c>
      <c r="EI55" s="9" t="str">
        <f t="shared" si="230"/>
        <v/>
      </c>
      <c r="EJ55" s="9" t="str">
        <f t="shared" si="230"/>
        <v/>
      </c>
      <c r="EK55" s="9" t="str">
        <f t="shared" si="230"/>
        <v>"HasSun",</v>
      </c>
      <c r="EL55" s="9" t="str">
        <f t="shared" si="230"/>
        <v/>
      </c>
      <c r="EM55" s="9" t="str">
        <f t="shared" si="230"/>
        <v/>
      </c>
      <c r="EN55" s="9" t="str">
        <f t="shared" si="230"/>
        <v/>
      </c>
      <c r="EO55" s="9" t="str">
        <f t="shared" si="230"/>
        <v>"Center",</v>
      </c>
      <c r="EP55" s="9" t="str">
        <f t="shared" si="230"/>
        <v/>
      </c>
      <c r="EQ55" s="9" t="str">
        <f t="shared" si="230"/>
        <v/>
      </c>
      <c r="ER55" s="9" t="str">
        <f t="shared" si="230"/>
        <v/>
      </c>
      <c r="ES55" s="9" t="str">
        <f t="shared" si="230"/>
        <v/>
      </c>
      <c r="ET55" s="9" t="str">
        <f t="shared" si="230"/>
        <v>"Geogrh",</v>
      </c>
      <c r="EU55" s="9" t="str">
        <f t="shared" si="230"/>
        <v>"Humans",</v>
      </c>
      <c r="EV55" s="9" t="str">
        <f t="shared" si="225"/>
        <v/>
      </c>
      <c r="EW55" s="9" t="str">
        <f t="shared" si="225"/>
        <v/>
      </c>
      <c r="EX55" s="9" t="str">
        <f t="shared" si="225"/>
        <v/>
      </c>
      <c r="EY55" s="9" t="str">
        <f t="shared" si="225"/>
        <v/>
      </c>
      <c r="EZ55" s="9" t="str">
        <f t="shared" si="225"/>
        <v/>
      </c>
      <c r="FA55" s="9" t="str">
        <f t="shared" si="165"/>
        <v/>
      </c>
      <c r="FB55" s="9" t="str">
        <f t="shared" si="166"/>
        <v/>
      </c>
      <c r="FD55" s="9" t="str">
        <f t="shared" si="168"/>
        <v/>
      </c>
      <c r="FE55" s="9" t="str">
        <f t="shared" si="169"/>
        <v>"NO_BLU",</v>
      </c>
      <c r="FF55" s="9" t="str">
        <f t="shared" si="170"/>
        <v>"NO_WHI",</v>
      </c>
      <c r="FG55" s="9" t="str">
        <f t="shared" si="171"/>
        <v>"NO_RED",</v>
      </c>
      <c r="FH55" s="9" t="str">
        <f t="shared" si="172"/>
        <v>"NO_GRE",</v>
      </c>
      <c r="FI55" s="9" t="str">
        <f t="shared" si="173"/>
        <v/>
      </c>
      <c r="FJ55" s="9" t="str">
        <f t="shared" si="174"/>
        <v/>
      </c>
      <c r="FK55" s="9" t="str">
        <f t="shared" si="175"/>
        <v>"WHGRNO",</v>
      </c>
      <c r="FL55" s="9" t="str">
        <f t="shared" si="176"/>
        <v/>
      </c>
      <c r="FM55" s="9" t="str">
        <f t="shared" si="177"/>
        <v/>
      </c>
      <c r="FN55" s="9" t="str">
        <f t="shared" si="178"/>
        <v>"BLWHNO",</v>
      </c>
      <c r="FO55" s="9" t="str">
        <f t="shared" si="179"/>
        <v>"BLRENO",</v>
      </c>
      <c r="FP55" s="9" t="str">
        <f t="shared" si="180"/>
        <v>"WHRENO",</v>
      </c>
      <c r="FQ55" s="9" t="str">
        <f t="shared" si="181"/>
        <v/>
      </c>
      <c r="FR55" s="9" t="str">
        <f t="shared" si="182"/>
        <v/>
      </c>
      <c r="FS55" s="9" t="str">
        <f t="shared" si="183"/>
        <v/>
      </c>
      <c r="FT55" s="9" t="str">
        <f t="shared" si="184"/>
        <v>"myrYEL",</v>
      </c>
      <c r="FU55" s="9" t="str">
        <f t="shared" si="185"/>
        <v/>
      </c>
      <c r="FV55" s="9" t="str">
        <f t="shared" si="186"/>
        <v/>
      </c>
      <c r="FW55" s="9" t="str">
        <f t="shared" si="187"/>
        <v/>
      </c>
      <c r="FY55" s="9" t="str">
        <f t="shared" si="189"/>
        <v/>
      </c>
      <c r="FZ55" s="9" t="str">
        <f t="shared" si="190"/>
        <v/>
      </c>
      <c r="GA55" s="9" t="str">
        <f t="shared" si="191"/>
        <v/>
      </c>
      <c r="GB55" s="9" t="str">
        <f t="shared" si="192"/>
        <v/>
      </c>
      <c r="GE55" s="9" t="str">
        <f t="shared" si="195"/>
        <v/>
      </c>
      <c r="GF55" s="9" t="str">
        <f t="shared" si="226"/>
        <v/>
      </c>
      <c r="GG55" s="9" t="str">
        <f t="shared" si="196"/>
        <v/>
      </c>
      <c r="GH55" s="9" t="str">
        <f t="shared" si="197"/>
        <v/>
      </c>
      <c r="GI55" s="9" t="str">
        <f t="shared" si="198"/>
        <v/>
      </c>
      <c r="GJ55" s="9" t="str">
        <f t="shared" si="199"/>
        <v>"NoStar",</v>
      </c>
      <c r="GK55" s="9" t="str">
        <f t="shared" si="200"/>
        <v/>
      </c>
      <c r="GL55" s="9" t="str">
        <f t="shared" si="231"/>
        <v/>
      </c>
      <c r="GM55" s="9" t="str">
        <f t="shared" si="231"/>
        <v/>
      </c>
      <c r="GN55" s="9" t="str">
        <f t="shared" si="231"/>
        <v/>
      </c>
      <c r="GP55" s="9" t="str">
        <f t="shared" si="201"/>
        <v>"Province"</v>
      </c>
      <c r="GS55" s="9" t="str">
        <f t="shared" si="202"/>
        <v>["2Color","words2","lets07","startS","BLAYEL","year19","NoBand","Circle","Animal","Plants","HasSun","Center","Geogrh","Humans","NO_BLU","NO_WHI","NO_RED","NO_GRE","WHGRNO","BLWHNO","BLRENO","WHRENO","myrYEL","NoStar"]</v>
      </c>
      <c r="GT55" s="9" t="str">
        <f t="shared" si="232"/>
        <v>"cl_BLA",</v>
      </c>
      <c r="GU55" s="9" t="str">
        <f t="shared" si="232"/>
        <v/>
      </c>
      <c r="GV55" s="9" t="str">
        <f t="shared" si="232"/>
        <v/>
      </c>
      <c r="GW55" s="9" t="str">
        <f t="shared" si="232"/>
        <v/>
      </c>
      <c r="GX55" s="9" t="str">
        <f t="shared" si="232"/>
        <v>"cl_YEL",</v>
      </c>
      <c r="GY55" s="9" t="str">
        <f t="shared" si="232"/>
        <v/>
      </c>
      <c r="GZ55" s="9" t="str">
        <f t="shared" si="232"/>
        <v/>
      </c>
      <c r="HA55" s="9" t="str">
        <f t="shared" si="232"/>
        <v/>
      </c>
      <c r="HB55" s="9" t="str">
        <f t="shared" si="232"/>
        <v/>
      </c>
      <c r="HC55" s="9" t="str">
        <f t="shared" si="203"/>
        <v>["cl_BLA","cl_YEL"]</v>
      </c>
      <c r="HE55" s="33"/>
      <c r="HF55" s="34" t="str">
        <f t="shared" si="204"/>
        <v>{couname:"[ARG] San Luis",year:"1988",region:"rgn_South America",Colors:["cl_BLA","cl_YEL"],Items:["2Color","words2","lets07","startS","BLAYEL","year19","NoBand","Circle","Animal","Plants","HasSun","Center","Geogrh","Humans","NO_BLU","NO_WHI","NO_RED","NO_GRE","WHGRNO","BLWHNO","BLRENO","WHRENO","myrYEL","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links: "https://www.crwflags.com/fotw/flags/ar-d.html"},</v>
      </c>
      <c r="HG55" s="35" t="str">
        <f t="shared" si="205"/>
        <v>{couname:"[ARG] San Luis",year:"1988",region:"rgn_South America",Colors:["cl_BLA","cl_YEL"],Items:["2Color","words2","lets07","startS","BLAYEL","year19","NoBand","Circle","Animal","Plants","HasSun","Center","Geogrh","Humans","NO_BLU","NO_WHI","NO_RED","NO_GRE","WHGRNO","BLWHNO","BLRENO","WHRENO","myrYEL","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links: "https://www.crwflags.com/fotw/flags/ar-d.html"},</v>
      </c>
      <c r="HH55" s="9" t="str">
        <f t="shared" si="206"/>
        <v>"\nThe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v>
      </c>
      <c r="HI55" s="9" t="str">
        <f t="shared" si="207"/>
        <v>"\nThe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v>
      </c>
      <c r="HJ55" s="9" t="str">
        <f t="shared" si="208"/>
        <v>"1988"</v>
      </c>
      <c r="HL55" s="9" t="str">
        <f t="shared" si="209"/>
        <v>"https://www.crwflags.com/fotw/flags/ar-d.html"</v>
      </c>
      <c r="HM55" s="34" t="str">
        <f t="shared" si="210"/>
        <v>{"couname":"[ARG] San Luis","year":"1988","region":"rgn_South America","Colors":["cl_BLA","cl_YEL"],"Items":["2Color","words2","lets07","startS","BLAYEL","year19","NoBand","Circle","Animal","Plants","HasSun","Center","Geogrh","Humans","NO_BLU","NO_WHI","NO_RED","NO_GRE","WHGRNO","BLWHNO","BLRENO","WHRENO","myrYEL","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 "links": "https://www.crwflags.com/fotw/flags/ar-d.html"},</v>
      </c>
      <c r="HN55" s="36" t="str">
        <f t="shared" si="211"/>
        <v>{"couname":"[ARG] San Luis","year":"1988","region":"rgn_South America","Colors":["cl_BLA","cl_YEL"],"Items":["2Color","words2","lets07","startS","BLAYEL","year19","NoBand","Circle","Animal","Plants","HasSun","Center","Geogrh","Humans","NO_BLU","NO_WHI","NO_RED","NO_GRE","WHGRNO","BLWHNO","BLRENO","WHRENO","myrYEL","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 "links": "https://www.crwflags.com/fotw/flags/ar-d.html"},</v>
      </c>
      <c r="HO55" s="37">
        <v>45618</v>
      </c>
      <c r="HP55" s="9" t="str" cm="1">
        <f t="array" ref="HP55">IF(_xlfn.TEXTJOIN(", ", TRUE, IF(ISNUMBER(SEARCH("BLA", BL55:BT55)), COLUMN(BL55:BT55) - COLUMN(BL55) + 1, ""))&lt;&gt;"","BLA","")</f>
        <v>BLA</v>
      </c>
      <c r="HQ55" s="9" t="str" cm="1">
        <f t="array" ref="HQ55">IF(_xlfn.TEXTJOIN(", ", TRUE, IF(ISNUMBER(SEARCH("BLU", BL55:BT55)), COLUMN(BL55:BT55) - COLUMN(BL55) + 1, ""))&lt;&gt;"","BLU","")</f>
        <v/>
      </c>
      <c r="HR55" s="9" t="str" cm="1">
        <f t="array" ref="HR55">IF(_xlfn.TEXTJOIN(", ", TRUE, IF(ISNUMBER(SEARCH("GRE", BL55:BT55)), COLUMN(BL55:BT55) - COLUMN(BL55) + 1, ""))&lt;&gt;"","GRE","")</f>
        <v/>
      </c>
      <c r="HS55" s="9" t="str" cm="1">
        <f t="array" ref="HS55">IF(_xlfn.TEXTJOIN(", ", TRUE, IF(ISNUMBER(SEARCH("RED", BL55:BT55)), COLUMN(BL55:BT55) - COLUMN(BL55) + 1, ""))&lt;&gt;"","RED","")</f>
        <v/>
      </c>
      <c r="HT55" s="9" t="str" cm="1">
        <f t="array" ref="HT55">IF(_xlfn.TEXTJOIN(", ", TRUE, IF(ISNUMBER(SEARCH("YEL", BL55:BT55)), COLUMN(BL55:BT55) - COLUMN(BL55) + 1, ""))&lt;&gt;"","YEL","")</f>
        <v>YEL</v>
      </c>
      <c r="HU55" s="9" t="str" cm="1">
        <f t="array" ref="HU55">IF(_xlfn.TEXTJOIN(", ", TRUE, IF(ISNUMBER(SEARCH("ORA", BL55:BT55)), COLUMN(BL55:BT55) - COLUMN(BL55) + 1, ""))&lt;&gt;"","ORA","")</f>
        <v/>
      </c>
      <c r="HV55" s="9" t="str" cm="1">
        <f t="array" ref="HV55">IF(_xlfn.TEXTJOIN(", ", TRUE, IF(ISNUMBER(SEARCH("BRO", BL55:BT55)), COLUMN(BL55:BT55) - COLUMN(BL55) + 1, ""))&lt;&gt;"","BRO","")</f>
        <v/>
      </c>
      <c r="HW55" s="9" t="str" cm="1">
        <f t="array" ref="HW55">IF(_xlfn.TEXTJOIN(", ", TRUE, IF(ISNUMBER(SEARCH("PUR", BL55:BT55)), COLUMN(BL55:BT55) - COLUMN(BL55) + 1, ""))&lt;&gt;"","PUR","")</f>
        <v/>
      </c>
      <c r="HX55" s="9" t="str" cm="1">
        <f t="array" ref="HX55">IF(_xlfn.TEXTJOIN(", ", TRUE, IF(ISNUMBER(SEARCH("WHI", BL55:BT55)), COLUMN(BL55:BT55) - COLUMN(BL55) + 1, ""))&lt;&gt;"","WHI","")</f>
        <v/>
      </c>
      <c r="HY55" s="38"/>
      <c r="HZ55" s="38"/>
      <c r="IA55" s="28"/>
      <c r="IB55" s="28"/>
      <c r="IC55" s="39"/>
      <c r="ID55" s="39"/>
      <c r="IE55" s="39"/>
      <c r="IF55" s="39"/>
      <c r="IG55" s="39"/>
      <c r="IH55" s="39"/>
      <c r="II55" s="39"/>
      <c r="IJ55" s="39"/>
      <c r="IK55" s="39"/>
      <c r="IM55" s="6">
        <f t="shared" si="213"/>
        <v>-2</v>
      </c>
      <c r="IN55" s="40" t="str">
        <f t="shared" si="214"/>
        <v>http://mkweb.bcgsc.ca/color-summarizer/?url=https://upload.wikimedia.org/wikipedia/commons/thumb/0/0e/Bandera_de_la_Provincia_de_San_Luis.svg/320px-Bandera_de_la_Provincia_de_San_Luis.svg.png&amp;precision=low&amp;num_clusters=2&amp;text=1</v>
      </c>
      <c r="IO55" s="9" t="str">
        <f t="shared" si="215"/>
        <v>"black"</v>
      </c>
      <c r="IP55" s="9" t="str">
        <f t="shared" si="216"/>
        <v/>
      </c>
      <c r="IQ55" s="9" t="str">
        <f t="shared" si="217"/>
        <v/>
      </c>
      <c r="IR55" s="9" t="str">
        <f t="shared" si="218"/>
        <v/>
      </c>
      <c r="IS55" s="9" t="str">
        <f t="shared" si="219"/>
        <v>"yellow"</v>
      </c>
      <c r="IT55" s="9" t="str">
        <f t="shared" si="220"/>
        <v/>
      </c>
      <c r="IU55" s="9" t="str">
        <f t="shared" si="221"/>
        <v/>
      </c>
      <c r="IV55" s="9" t="str">
        <f t="shared" si="222"/>
        <v/>
      </c>
      <c r="IW55" s="9" t="str">
        <f t="shared" si="223"/>
        <v/>
      </c>
      <c r="IX55" s="9" t="str">
        <f t="shared" si="224"/>
        <v>{"url":"http://mkweb.bcgsc.ca/color-summarizer/?url=https://upload.wikimedia.org/wikipedia/commons/thumb/0/0e/Bandera_de_la_Provincia_de_San_Luis.svg/320px-Bandera_de_la_Provincia_de_San_Luis.svg.png&amp;precision=low&amp;num_clusters=2&amp;text=1","name":"[ARG] San Luis"},</v>
      </c>
      <c r="IY55" s="9">
        <v>1012</v>
      </c>
    </row>
    <row r="56" spans="1:259" s="9" customFormat="1" ht="38.4" customHeight="1" thickBot="1" x14ac:dyDescent="0.35">
      <c r="A56" s="79" t="s">
        <v>949</v>
      </c>
      <c r="B56" s="1" t="e" vm="55">
        <v>#VALUE!</v>
      </c>
      <c r="C56" s="2">
        <v>2</v>
      </c>
      <c r="D56" s="3" t="s">
        <v>950</v>
      </c>
      <c r="E56" s="4" t="s">
        <v>951</v>
      </c>
      <c r="F56" s="5" t="s">
        <v>0</v>
      </c>
      <c r="G56" s="6">
        <f>COUNTIF($A$1:$A$8299,A56)</f>
        <v>1</v>
      </c>
      <c r="H56" s="7"/>
      <c r="I56" s="8" t="s">
        <v>952</v>
      </c>
      <c r="J56" s="9" t="str">
        <f>""</f>
        <v/>
      </c>
      <c r="K56" s="10"/>
      <c r="L56" s="11"/>
      <c r="M56" s="11"/>
      <c r="N56" s="12" t="s">
        <v>1</v>
      </c>
      <c r="O56" s="13">
        <v>2000</v>
      </c>
      <c r="P56" s="14" t="s">
        <v>953</v>
      </c>
      <c r="Q56" s="15">
        <v>2</v>
      </c>
      <c r="R56" s="16" t="s">
        <v>1</v>
      </c>
      <c r="S56" s="17">
        <v>5</v>
      </c>
      <c r="T56" s="18" t="s">
        <v>2</v>
      </c>
      <c r="U56" s="19" t="s">
        <v>2</v>
      </c>
      <c r="V56" s="19" t="s">
        <v>3</v>
      </c>
      <c r="W56" s="19" t="s">
        <v>2</v>
      </c>
      <c r="X56" s="19" t="s">
        <v>2</v>
      </c>
      <c r="Y56" s="19" t="s">
        <v>2</v>
      </c>
      <c r="Z56" s="19" t="s">
        <v>2</v>
      </c>
      <c r="AA56" s="19" t="s">
        <v>2</v>
      </c>
      <c r="AB56" s="19" t="s">
        <v>2</v>
      </c>
      <c r="AC56" s="19" t="s">
        <v>2</v>
      </c>
      <c r="AD56" s="19" t="s">
        <v>3</v>
      </c>
      <c r="AE56" s="19" t="s">
        <v>2</v>
      </c>
      <c r="AF56" s="20" t="s">
        <v>2</v>
      </c>
      <c r="AG56" s="20" t="s">
        <v>2</v>
      </c>
      <c r="AH56" s="20" t="s">
        <v>3</v>
      </c>
      <c r="AI56" s="20" t="s">
        <v>2</v>
      </c>
      <c r="AJ56" s="20" t="s">
        <v>2</v>
      </c>
      <c r="AK56" s="20" t="s">
        <v>2</v>
      </c>
      <c r="AL56" s="20" t="s">
        <v>2</v>
      </c>
      <c r="AM56" s="20" t="s">
        <v>3</v>
      </c>
      <c r="AN56" s="20" t="s">
        <v>2</v>
      </c>
      <c r="AO56" s="20" t="s">
        <v>2</v>
      </c>
      <c r="AP56" s="20" t="s">
        <v>2</v>
      </c>
      <c r="AQ56" s="20" t="s">
        <v>2</v>
      </c>
      <c r="AR56" s="20" t="s">
        <v>2</v>
      </c>
      <c r="AS56" s="20" t="s">
        <v>2</v>
      </c>
      <c r="AT56" s="21">
        <v>4</v>
      </c>
      <c r="AU56" s="20" t="s">
        <v>185</v>
      </c>
      <c r="AV56" s="20" t="str">
        <f>IF(LEFT(A56,1)="[",LEFT(A56,5)&amp;AU56&amp;A56,"")</f>
        <v>[ARG]Province[ARG] Santa Cruz</v>
      </c>
      <c r="AW56" s="20" t="str">
        <f>C56&amp;IFERROR(SUBSTITUTE(A56, " [ANT]",""),"")</f>
        <v>2[ARG] Santa Cruz</v>
      </c>
      <c r="AX56" s="22"/>
      <c r="AY56" s="22"/>
      <c r="AZ56" s="23" t="s">
        <v>8</v>
      </c>
      <c r="BA56" s="23" t="s">
        <v>8</v>
      </c>
      <c r="BB56" s="23"/>
      <c r="BC56" s="24"/>
      <c r="BD56" s="25" t="s">
        <v>10</v>
      </c>
      <c r="BE56" s="8"/>
      <c r="BF56" s="25" t="s">
        <v>10</v>
      </c>
      <c r="BG56" s="25" t="s">
        <v>5</v>
      </c>
      <c r="BH56" s="25" t="s">
        <v>10</v>
      </c>
      <c r="BI56" s="25" t="s">
        <v>4</v>
      </c>
      <c r="BJ56" s="25" t="s">
        <v>11</v>
      </c>
      <c r="BK56" s="8"/>
      <c r="BL56" s="25" t="s">
        <v>8</v>
      </c>
      <c r="BM56" s="25" t="s">
        <v>4</v>
      </c>
      <c r="BN56" s="25" t="s">
        <v>10</v>
      </c>
      <c r="BO56" s="25" t="s">
        <v>8</v>
      </c>
      <c r="BP56" s="25" t="s">
        <v>8</v>
      </c>
      <c r="BQ56" s="25" t="s">
        <v>11</v>
      </c>
      <c r="BR56" s="25" t="s">
        <v>8</v>
      </c>
      <c r="BS56" s="25" t="s">
        <v>8</v>
      </c>
      <c r="BT56" s="25" t="s">
        <v>5</v>
      </c>
      <c r="BU56" s="26"/>
      <c r="BV56" s="27"/>
      <c r="BW56" s="27">
        <v>0</v>
      </c>
      <c r="BX56" s="8"/>
      <c r="BY56" s="9" t="s">
        <v>3</v>
      </c>
      <c r="CB56" s="28"/>
      <c r="CC56" s="28"/>
      <c r="CD56" s="29">
        <v>0</v>
      </c>
      <c r="CE56" s="29">
        <v>0</v>
      </c>
      <c r="CF56" s="29" t="e">
        <v>#REF!</v>
      </c>
      <c r="CG56" s="30" cm="1">
        <f t="array" ref="CG56">SUMPRODUCT(--(LEN(TRIM(BL56:BT56))&gt;0))</f>
        <v>4</v>
      </c>
      <c r="CH56" s="20" t="str">
        <f t="shared" si="128"/>
        <v>n</v>
      </c>
      <c r="CI56" s="20" t="str">
        <f t="shared" si="129"/>
        <v>n</v>
      </c>
      <c r="CJ56" s="20" t="str">
        <f t="shared" si="130"/>
        <v>y</v>
      </c>
      <c r="CK56" s="20" t="str">
        <f t="shared" si="131"/>
        <v>n</v>
      </c>
      <c r="CL56" s="20" t="str">
        <f t="shared" si="132"/>
        <v>n</v>
      </c>
      <c r="CM56" s="20" t="str">
        <f t="shared" si="133"/>
        <v>n</v>
      </c>
      <c r="CN56" s="20" t="str">
        <f t="shared" si="134"/>
        <v>n</v>
      </c>
      <c r="CO56" s="20" t="str">
        <f t="shared" si="135"/>
        <v>y</v>
      </c>
      <c r="CP56" s="20" t="str">
        <f t="shared" si="136"/>
        <v>n</v>
      </c>
      <c r="CQ56" s="20" t="str">
        <f t="shared" si="137"/>
        <v>n</v>
      </c>
      <c r="CR56" s="20" t="str">
        <f t="shared" si="138"/>
        <v>n</v>
      </c>
      <c r="CS56" s="20" t="str">
        <f t="shared" si="139"/>
        <v>y</v>
      </c>
      <c r="CT56" s="31" t="str">
        <f t="shared" si="140"/>
        <v>"[ARG] Santa Cruz"</v>
      </c>
      <c r="CU56" s="32" t="str">
        <f t="shared" si="141"/>
        <v>"rgn_South America"</v>
      </c>
      <c r="CV56" s="9" t="str">
        <f t="shared" si="142"/>
        <v>"https://upload.wikimedia.org/wikipedia/commons/thumb/4/45/Bandera_de_la_Provincia_de_Santa_Cruz.svg/320px-Bandera_de_la_Provincia_de_Santa_Cruz.svg.png"</v>
      </c>
      <c r="CW56" s="9" t="str">
        <f t="shared" si="227"/>
        <v/>
      </c>
      <c r="CX56" s="9" t="str">
        <f t="shared" si="227"/>
        <v/>
      </c>
      <c r="CY56" s="9" t="str">
        <f t="shared" si="227"/>
        <v>"4Color",</v>
      </c>
      <c r="CZ56" s="9" t="str">
        <f t="shared" si="227"/>
        <v/>
      </c>
      <c r="DA56" s="9" t="str">
        <f t="shared" si="143"/>
        <v>"words2",</v>
      </c>
      <c r="DB56" s="9" t="str">
        <f t="shared" si="144"/>
        <v/>
      </c>
      <c r="DD56" s="9" t="str">
        <f t="shared" si="233"/>
        <v>"lets09",</v>
      </c>
      <c r="DE56" s="9" t="str">
        <f t="shared" si="234"/>
        <v>"startS",</v>
      </c>
      <c r="DF56" s="9" t="str">
        <f t="shared" si="148"/>
        <v/>
      </c>
      <c r="DG56" s="9" t="str">
        <f t="shared" si="149"/>
        <v/>
      </c>
      <c r="DH56" s="9" t="str">
        <f t="shared" si="150"/>
        <v/>
      </c>
      <c r="DI56" s="9" t="str">
        <f t="shared" si="151"/>
        <v/>
      </c>
      <c r="DJ56" s="9" t="str">
        <f t="shared" si="152"/>
        <v/>
      </c>
      <c r="DK56" s="9" t="str">
        <f t="shared" si="153"/>
        <v>"with_z",</v>
      </c>
      <c r="DL56" s="9" t="str">
        <f t="shared" si="154"/>
        <v/>
      </c>
      <c r="DM56" s="9" t="str" cm="1">
        <f t="array" ref="DM56">IF(CG56=3,CHAR(34) &amp; _xlfn.TEXTJOIN("", TRUE, RIGHT(HP56:HX56, 2)) &amp; CHAR(34) &amp; ",", "")</f>
        <v/>
      </c>
      <c r="DN56" s="9" t="str">
        <f t="shared" si="155"/>
        <v/>
      </c>
      <c r="DO56" s="9" t="str">
        <f t="shared" si="156"/>
        <v/>
      </c>
      <c r="DP56" s="28" t="str">
        <f t="shared" si="157"/>
        <v>"year00",</v>
      </c>
      <c r="DQ56" s="28" t="str">
        <f t="shared" si="158"/>
        <v/>
      </c>
      <c r="DR56" s="28" t="str">
        <f t="shared" si="159"/>
        <v>"dgband",</v>
      </c>
      <c r="DS56" s="28" t="str">
        <f t="shared" si="160"/>
        <v/>
      </c>
      <c r="DT56" s="28" t="str">
        <f t="shared" si="161"/>
        <v/>
      </c>
      <c r="DU56" s="28" t="str">
        <f t="shared" si="162"/>
        <v/>
      </c>
      <c r="DW56" s="9" t="str">
        <f t="shared" si="228"/>
        <v/>
      </c>
      <c r="DX56" s="9" t="str">
        <f t="shared" si="228"/>
        <v/>
      </c>
      <c r="DY56" s="9" t="str">
        <f t="shared" si="228"/>
        <v/>
      </c>
      <c r="DZ56" s="9" t="str">
        <f t="shared" si="228"/>
        <v>"4+Band",</v>
      </c>
      <c r="EA56" s="9" t="str">
        <f t="shared" si="229"/>
        <v/>
      </c>
      <c r="EB56" s="9" t="str">
        <f t="shared" si="229"/>
        <v/>
      </c>
      <c r="EC56" s="9" t="str">
        <f t="shared" si="229"/>
        <v>"Horizo",</v>
      </c>
      <c r="ED56" s="9" t="str">
        <f t="shared" si="229"/>
        <v/>
      </c>
      <c r="EE56" s="9" t="str">
        <f t="shared" si="229"/>
        <v/>
      </c>
      <c r="EF56" s="9" t="str">
        <f t="shared" si="164"/>
        <v/>
      </c>
      <c r="EG56" s="9" t="str">
        <f t="shared" si="230"/>
        <v/>
      </c>
      <c r="EH56" s="9" t="str">
        <f t="shared" si="230"/>
        <v/>
      </c>
      <c r="EI56" s="9" t="str">
        <f t="shared" si="230"/>
        <v/>
      </c>
      <c r="EJ56" s="9" t="str">
        <f t="shared" si="230"/>
        <v/>
      </c>
      <c r="EK56" s="9" t="str">
        <f t="shared" si="230"/>
        <v>"HasSun",</v>
      </c>
      <c r="EL56" s="9" t="str">
        <f t="shared" si="230"/>
        <v/>
      </c>
      <c r="EM56" s="9" t="str">
        <f t="shared" si="230"/>
        <v/>
      </c>
      <c r="EN56" s="9" t="str">
        <f t="shared" si="230"/>
        <v/>
      </c>
      <c r="EO56" s="9" t="str">
        <f t="shared" si="230"/>
        <v>"Center",</v>
      </c>
      <c r="EP56" s="9" t="str">
        <f t="shared" si="230"/>
        <v/>
      </c>
      <c r="EQ56" s="9" t="str">
        <f t="shared" si="230"/>
        <v/>
      </c>
      <c r="ER56" s="9" t="str">
        <f t="shared" si="230"/>
        <v/>
      </c>
      <c r="ES56" s="9" t="str">
        <f t="shared" si="230"/>
        <v/>
      </c>
      <c r="ET56" s="9" t="str">
        <f t="shared" si="230"/>
        <v>"Geogrh",</v>
      </c>
      <c r="EU56" s="9" t="str">
        <f t="shared" si="230"/>
        <v/>
      </c>
      <c r="EV56" s="9" t="str">
        <f t="shared" si="225"/>
        <v/>
      </c>
      <c r="EW56" s="9" t="str">
        <f t="shared" si="225"/>
        <v/>
      </c>
      <c r="EX56" s="9" t="str">
        <f t="shared" si="225"/>
        <v/>
      </c>
      <c r="EY56" s="9" t="str">
        <f t="shared" si="225"/>
        <v/>
      </c>
      <c r="EZ56" s="9" t="str">
        <f t="shared" si="225"/>
        <v/>
      </c>
      <c r="FA56" s="9" t="str">
        <f t="shared" si="165"/>
        <v>"sta",</v>
      </c>
      <c r="FB56" s="9" t="str">
        <f t="shared" si="166"/>
        <v/>
      </c>
      <c r="FD56" s="9" t="str">
        <f t="shared" si="168"/>
        <v/>
      </c>
      <c r="FE56" s="9" t="str">
        <f t="shared" si="169"/>
        <v/>
      </c>
      <c r="FF56" s="9" t="str">
        <f t="shared" si="170"/>
        <v/>
      </c>
      <c r="FG56" s="9" t="str">
        <f t="shared" si="171"/>
        <v>"NO_RED",</v>
      </c>
      <c r="FH56" s="9" t="str">
        <f t="shared" si="172"/>
        <v/>
      </c>
      <c r="FI56" s="9" t="str">
        <f t="shared" si="173"/>
        <v>"NO_YEL",</v>
      </c>
      <c r="FJ56" s="9" t="str">
        <f t="shared" si="174"/>
        <v>"NO_BLA",</v>
      </c>
      <c r="FK56" s="9" t="str">
        <f t="shared" si="175"/>
        <v/>
      </c>
      <c r="FL56" s="9" t="str">
        <f t="shared" si="176"/>
        <v/>
      </c>
      <c r="FM56" s="9" t="str">
        <f t="shared" si="177"/>
        <v/>
      </c>
      <c r="FN56" s="9" t="str">
        <f t="shared" si="178"/>
        <v/>
      </c>
      <c r="FO56" s="9" t="str">
        <f t="shared" si="179"/>
        <v/>
      </c>
      <c r="FP56" s="9" t="str">
        <f t="shared" si="180"/>
        <v/>
      </c>
      <c r="FQ56" s="9" t="str">
        <f t="shared" si="181"/>
        <v>"001GRE",</v>
      </c>
      <c r="FR56" s="9" t="str">
        <f t="shared" si="182"/>
        <v>"002WHI",</v>
      </c>
      <c r="FS56" s="9" t="str">
        <f t="shared" si="183"/>
        <v>"003GRE",</v>
      </c>
      <c r="FT56" s="9" t="str">
        <f t="shared" si="184"/>
        <v>"myrGRE",</v>
      </c>
      <c r="FU56" s="9" t="str">
        <f t="shared" si="185"/>
        <v/>
      </c>
      <c r="FV56" s="9" t="str">
        <f t="shared" si="186"/>
        <v/>
      </c>
      <c r="FW56" s="9" t="str">
        <f t="shared" si="187"/>
        <v/>
      </c>
      <c r="FY56" s="9" t="str">
        <f t="shared" si="189"/>
        <v/>
      </c>
      <c r="FZ56" s="9" t="str">
        <f t="shared" si="190"/>
        <v/>
      </c>
      <c r="GA56" s="9" t="str">
        <f t="shared" si="191"/>
        <v/>
      </c>
      <c r="GB56" s="9" t="str">
        <f t="shared" si="192"/>
        <v/>
      </c>
      <c r="GE56" s="9" t="str">
        <f t="shared" si="195"/>
        <v/>
      </c>
      <c r="GF56" s="9" t="str">
        <f t="shared" si="226"/>
        <v/>
      </c>
      <c r="GG56" s="9" t="str">
        <f t="shared" si="196"/>
        <v/>
      </c>
      <c r="GH56" s="9" t="str">
        <f t="shared" si="197"/>
        <v/>
      </c>
      <c r="GI56" s="9" t="str">
        <f t="shared" si="198"/>
        <v/>
      </c>
      <c r="GJ56" s="9" t="str">
        <f t="shared" si="199"/>
        <v/>
      </c>
      <c r="GK56" s="9" t="str">
        <f t="shared" si="200"/>
        <v>"HasSta",</v>
      </c>
      <c r="GL56" s="9" t="str">
        <f t="shared" si="231"/>
        <v/>
      </c>
      <c r="GM56" s="9" t="str">
        <f t="shared" si="231"/>
        <v/>
      </c>
      <c r="GN56" s="9" t="str">
        <f t="shared" si="231"/>
        <v>"3+Star",</v>
      </c>
      <c r="GP56" s="9" t="str">
        <f t="shared" si="201"/>
        <v>"Province"</v>
      </c>
      <c r="GS56" s="9" t="str">
        <f t="shared" si="202"/>
        <v>["4Color","words2","lets09","startS","with_z","year00","dgband","4+Band","Horizo","HasSun","Center","Geogrh","sta","NO_RED","NO_YEL","NO_BLA","001GRE","002WHI","003GRE","myrGRE","HasSta","3+Star"]</v>
      </c>
      <c r="GT56" s="9" t="str">
        <f t="shared" si="232"/>
        <v/>
      </c>
      <c r="GU56" s="9" t="str">
        <f t="shared" si="232"/>
        <v>"cl_BLU",</v>
      </c>
      <c r="GV56" s="9" t="str">
        <f t="shared" si="232"/>
        <v>"cl_GRE",</v>
      </c>
      <c r="GW56" s="9" t="str">
        <f t="shared" si="232"/>
        <v/>
      </c>
      <c r="GX56" s="9" t="str">
        <f t="shared" si="232"/>
        <v/>
      </c>
      <c r="GY56" s="9" t="str">
        <f t="shared" si="232"/>
        <v>"cl_ORA",</v>
      </c>
      <c r="GZ56" s="9" t="str">
        <f t="shared" si="232"/>
        <v/>
      </c>
      <c r="HA56" s="9" t="str">
        <f t="shared" si="232"/>
        <v/>
      </c>
      <c r="HB56" s="9" t="str">
        <f t="shared" si="232"/>
        <v>"cl_WHI",</v>
      </c>
      <c r="HC56" s="9" t="str">
        <f t="shared" si="203"/>
        <v>["cl_BLU","cl_GRE","cl_ORA","cl_WHI"]</v>
      </c>
      <c r="HE56" s="33"/>
      <c r="HF56" s="34" t="str">
        <f t="shared" si="204"/>
        <v>{couname:"[ARG] Santa Cruz",year:"2000",region:"rgn_South America",Colors:["cl_BLU","cl_GRE","cl_ORA","cl_WHI"],Items:["4Color","words2","lets09","startS","with_z","year00","dgband","4+Band","Horizo","HasSun","Center","Geogrh","sta","NO_RED","NO_YEL","NO_BLA","001GRE","002WHI","003GRE","myrGRE","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links: "https://www.crwflags.com/fotw/flags/ar-z.html"},</v>
      </c>
      <c r="HG56" s="35" t="str">
        <f t="shared" si="205"/>
        <v>{couname:"[ARG] Santa Cruz",year:"2000",region:"rgn_South America",Colors:["cl_BLU","cl_GRE","cl_ORA","cl_WHI"],Items:["4Color","words2","lets09","startS","with_z","year00","dgband","4+Band","Horizo","HasSun","Center","Geogrh","sta","NO_RED","NO_YEL","NO_BLA","001GRE","002WHI","003GRE","myrGRE","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links: "https://www.crwflags.com/fotw/flags/ar-z.html"},</v>
      </c>
      <c r="HH56" s="9" t="str">
        <f t="shared" si="206"/>
        <v>"\nAccording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v>
      </c>
      <c r="HI56" s="9" t="str">
        <f t="shared" si="207"/>
        <v>"\nAccording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v>
      </c>
      <c r="HJ56" s="9" t="str">
        <f t="shared" si="208"/>
        <v>"2000"</v>
      </c>
      <c r="HL56" s="9" t="str">
        <f t="shared" si="209"/>
        <v>"https://www.crwflags.com/fotw/flags/ar-z.html"</v>
      </c>
      <c r="HM56" s="34" t="str">
        <f t="shared" si="210"/>
        <v>{"couname":"[ARG] Santa Cruz","year":"2000","region":"rgn_South America","Colors":["cl_BLU","cl_GRE","cl_ORA","cl_WHI"],"Items":["4Color","words2","lets09","startS","with_z","year00","dgband","4+Band","Horizo","HasSun","Center","Geogrh","sta","NO_RED","NO_YEL","NO_BLA","001GRE","002WHI","003GRE","myrGRE","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 "links": "https://www.crwflags.com/fotw/flags/ar-z.html"},</v>
      </c>
      <c r="HN56" s="36" t="str">
        <f t="shared" si="211"/>
        <v>{"couname":"[ARG] Santa Cruz","year":"2000","region":"rgn_South America","Colors":["cl_BLU","cl_GRE","cl_ORA","cl_WHI"],"Items":["4Color","words2","lets09","startS","with_z","year00","dgband","4+Band","Horizo","HasSun","Center","Geogrh","sta","NO_RED","NO_YEL","NO_BLA","001GRE","002WHI","003GRE","myrGRE","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 "links": "https://www.crwflags.com/fotw/flags/ar-z.html"},</v>
      </c>
      <c r="HO56" s="37">
        <v>45610</v>
      </c>
      <c r="HP56" s="9" t="str" cm="1">
        <f t="array" ref="HP56">IF(_xlfn.TEXTJOIN(", ", TRUE, IF(ISNUMBER(SEARCH("BLA", BL56:BT56)), COLUMN(BL56:BT56) - COLUMN(BL56) + 1, ""))&lt;&gt;"","BLA","")</f>
        <v/>
      </c>
      <c r="HQ56" s="9" t="str" cm="1">
        <f t="array" ref="HQ56">IF(_xlfn.TEXTJOIN(", ", TRUE, IF(ISNUMBER(SEARCH("BLU", BL56:BT56)), COLUMN(BL56:BT56) - COLUMN(BL56) + 1, ""))&lt;&gt;"","BLU","")</f>
        <v>BLU</v>
      </c>
      <c r="HR56" s="9" t="str" cm="1">
        <f t="array" ref="HR56">IF(_xlfn.TEXTJOIN(", ", TRUE, IF(ISNUMBER(SEARCH("GRE", BL56:BT56)), COLUMN(BL56:BT56) - COLUMN(BL56) + 1, ""))&lt;&gt;"","GRE","")</f>
        <v>GRE</v>
      </c>
      <c r="HS56" s="9" t="str" cm="1">
        <f t="array" ref="HS56">IF(_xlfn.TEXTJOIN(", ", TRUE, IF(ISNUMBER(SEARCH("RED", BL56:BT56)), COLUMN(BL56:BT56) - COLUMN(BL56) + 1, ""))&lt;&gt;"","RED","")</f>
        <v/>
      </c>
      <c r="HT56" s="9" t="str" cm="1">
        <f t="array" ref="HT56">IF(_xlfn.TEXTJOIN(", ", TRUE, IF(ISNUMBER(SEARCH("YEL", BL56:BT56)), COLUMN(BL56:BT56) - COLUMN(BL56) + 1, ""))&lt;&gt;"","YEL","")</f>
        <v/>
      </c>
      <c r="HU56" s="9" t="str" cm="1">
        <f t="array" ref="HU56">IF(_xlfn.TEXTJOIN(", ", TRUE, IF(ISNUMBER(SEARCH("ORA", BL56:BT56)), COLUMN(BL56:BT56) - COLUMN(BL56) + 1, ""))&lt;&gt;"","ORA","")</f>
        <v>ORA</v>
      </c>
      <c r="HV56" s="9" t="str" cm="1">
        <f t="array" ref="HV56">IF(_xlfn.TEXTJOIN(", ", TRUE, IF(ISNUMBER(SEARCH("BRO", BL56:BT56)), COLUMN(BL56:BT56) - COLUMN(BL56) + 1, ""))&lt;&gt;"","BRO","")</f>
        <v/>
      </c>
      <c r="HW56" s="9" t="str" cm="1">
        <f t="array" ref="HW56">IF(_xlfn.TEXTJOIN(", ", TRUE, IF(ISNUMBER(SEARCH("PUR", BL56:BT56)), COLUMN(BL56:BT56) - COLUMN(BL56) + 1, ""))&lt;&gt;"","PUR","")</f>
        <v/>
      </c>
      <c r="HX56" s="9" t="str" cm="1">
        <f t="array" ref="HX56">IF(_xlfn.TEXTJOIN(", ", TRUE, IF(ISNUMBER(SEARCH("WHI", BL56:BT56)), COLUMN(BL56:BT56) - COLUMN(BL56) + 1, ""))&lt;&gt;"","WHI","")</f>
        <v>WHI</v>
      </c>
      <c r="HY56" s="38"/>
      <c r="HZ56" s="38"/>
      <c r="IA56" s="28"/>
      <c r="IB56" s="28"/>
      <c r="IC56" s="39"/>
      <c r="ID56" s="39"/>
      <c r="IE56" s="39"/>
      <c r="IF56" s="39"/>
      <c r="IG56" s="39"/>
      <c r="IH56" s="39"/>
      <c r="II56" s="39"/>
      <c r="IJ56" s="39"/>
      <c r="IK56" s="39"/>
      <c r="IM56" s="6">
        <f t="shared" si="213"/>
        <v>-4</v>
      </c>
      <c r="IN56" s="40" t="str">
        <f t="shared" si="214"/>
        <v>http://mkweb.bcgsc.ca/color-summarizer/?url=https://upload.wikimedia.org/wikipedia/commons/thumb/4/45/Bandera_de_la_Provincia_de_Santa_Cruz.svg/320px-Bandera_de_la_Provincia_de_Santa_Cruz.svg.png&amp;precision=low&amp;num_clusters=4&amp;text=1</v>
      </c>
      <c r="IO56" s="9" t="str">
        <f t="shared" si="215"/>
        <v/>
      </c>
      <c r="IP56" s="9" t="str">
        <f t="shared" si="216"/>
        <v>"blue"</v>
      </c>
      <c r="IQ56" s="9" t="str">
        <f t="shared" si="217"/>
        <v>"green"</v>
      </c>
      <c r="IR56" s="9" t="str">
        <f t="shared" si="218"/>
        <v/>
      </c>
      <c r="IS56" s="9" t="str">
        <f t="shared" si="219"/>
        <v/>
      </c>
      <c r="IT56" s="9" t="str">
        <f t="shared" si="220"/>
        <v>"orange"</v>
      </c>
      <c r="IU56" s="9" t="str">
        <f t="shared" si="221"/>
        <v/>
      </c>
      <c r="IV56" s="9" t="str">
        <f t="shared" si="222"/>
        <v/>
      </c>
      <c r="IW56" s="9" t="str">
        <f t="shared" si="223"/>
        <v>"white"</v>
      </c>
      <c r="IX56" s="9" t="str">
        <f t="shared" si="224"/>
        <v>{"url":"http://mkweb.bcgsc.ca/color-summarizer/?url=https://upload.wikimedia.org/wikipedia/commons/thumb/4/45/Bandera_de_la_Provincia_de_Santa_Cruz.svg/320px-Bandera_de_la_Provincia_de_Santa_Cruz.svg.png&amp;precision=low&amp;num_clusters=4&amp;text=1","name":"[ARG] Santa Cruz"},</v>
      </c>
      <c r="IY56" s="9">
        <v>1345</v>
      </c>
    </row>
    <row r="57" spans="1:259" s="9" customFormat="1" ht="38.4" customHeight="1" thickBot="1" x14ac:dyDescent="0.35">
      <c r="A57" s="79" t="s">
        <v>954</v>
      </c>
      <c r="B57" s="1" t="e" vm="56">
        <v>#VALUE!</v>
      </c>
      <c r="C57" s="2">
        <v>2</v>
      </c>
      <c r="D57" s="3" t="s">
        <v>955</v>
      </c>
      <c r="E57" s="4" t="s">
        <v>956</v>
      </c>
      <c r="F57" s="5" t="s">
        <v>0</v>
      </c>
      <c r="G57" s="6">
        <f>COUNTIF($A$1:$A$8299,A57)</f>
        <v>1</v>
      </c>
      <c r="H57" s="7"/>
      <c r="I57" s="8" t="s">
        <v>957</v>
      </c>
      <c r="J57" s="9" t="str">
        <f>""</f>
        <v/>
      </c>
      <c r="K57" s="10"/>
      <c r="L57" s="11"/>
      <c r="M57" s="11"/>
      <c r="N57" s="12" t="s">
        <v>1</v>
      </c>
      <c r="O57" s="13" t="s">
        <v>958</v>
      </c>
      <c r="P57" s="14" t="s">
        <v>959</v>
      </c>
      <c r="Q57" s="15">
        <v>2</v>
      </c>
      <c r="R57" s="16" t="s">
        <v>1</v>
      </c>
      <c r="S57" s="17">
        <v>3</v>
      </c>
      <c r="T57" s="18" t="s">
        <v>2</v>
      </c>
      <c r="U57" s="19" t="s">
        <v>2</v>
      </c>
      <c r="V57" s="19" t="s">
        <v>2</v>
      </c>
      <c r="W57" s="19" t="s">
        <v>3</v>
      </c>
      <c r="X57" s="19" t="s">
        <v>2</v>
      </c>
      <c r="Y57" s="19" t="s">
        <v>2</v>
      </c>
      <c r="Z57" s="19" t="s">
        <v>2</v>
      </c>
      <c r="AA57" s="19" t="s">
        <v>2</v>
      </c>
      <c r="AB57" s="19" t="s">
        <v>3</v>
      </c>
      <c r="AC57" s="19" t="s">
        <v>3</v>
      </c>
      <c r="AD57" s="19" t="s">
        <v>3</v>
      </c>
      <c r="AE57" s="19" t="s">
        <v>2</v>
      </c>
      <c r="AF57" s="20" t="s">
        <v>2</v>
      </c>
      <c r="AG57" s="20" t="s">
        <v>3</v>
      </c>
      <c r="AH57" s="20" t="s">
        <v>3</v>
      </c>
      <c r="AI57" s="20" t="s">
        <v>2</v>
      </c>
      <c r="AJ57" s="20" t="s">
        <v>2</v>
      </c>
      <c r="AK57" s="20" t="s">
        <v>2</v>
      </c>
      <c r="AL57" s="20" t="s">
        <v>2</v>
      </c>
      <c r="AM57" s="20" t="s">
        <v>2</v>
      </c>
      <c r="AN57" s="20" t="s">
        <v>2</v>
      </c>
      <c r="AO57" s="20" t="s">
        <v>2</v>
      </c>
      <c r="AP57" s="20" t="s">
        <v>2</v>
      </c>
      <c r="AQ57" s="20" t="s">
        <v>2</v>
      </c>
      <c r="AR57" s="20" t="s">
        <v>2</v>
      </c>
      <c r="AS57" s="20" t="s">
        <v>2</v>
      </c>
      <c r="AT57" s="21">
        <v>0</v>
      </c>
      <c r="AU57" s="20" t="s">
        <v>185</v>
      </c>
      <c r="AV57" s="20" t="str">
        <f>IF(LEFT(A57,1)="[",LEFT(A57,5)&amp;AU57&amp;A57,"")</f>
        <v>[ARG]Province[ARG] Santa Fe</v>
      </c>
      <c r="AW57" s="20" t="str">
        <f>C57&amp;IFERROR(SUBSTITUTE(A57, " [ANT]",""),"")</f>
        <v>2[ARG] Santa Fe</v>
      </c>
      <c r="AX57" s="22"/>
      <c r="AY57" s="22" t="s">
        <v>3</v>
      </c>
      <c r="AZ57" s="23" t="s">
        <v>5</v>
      </c>
      <c r="BA57" s="23" t="s">
        <v>12</v>
      </c>
      <c r="BB57" s="23"/>
      <c r="BC57" s="24"/>
      <c r="BD57" s="25" t="s">
        <v>4</v>
      </c>
      <c r="BE57" s="8"/>
      <c r="BF57" s="25"/>
      <c r="BG57" s="25"/>
      <c r="BH57" s="25"/>
      <c r="BI57" s="25"/>
      <c r="BJ57" s="25"/>
      <c r="BK57" s="8"/>
      <c r="BL57" s="25" t="s">
        <v>9</v>
      </c>
      <c r="BM57" s="25" t="s">
        <v>5</v>
      </c>
      <c r="BN57" s="25" t="s">
        <v>4</v>
      </c>
      <c r="BO57" s="25" t="s">
        <v>10</v>
      </c>
      <c r="BP57" s="25" t="s">
        <v>13</v>
      </c>
      <c r="BQ57" s="25" t="s">
        <v>15</v>
      </c>
      <c r="BR57" s="25" t="s">
        <v>6</v>
      </c>
      <c r="BS57" s="25" t="s">
        <v>12</v>
      </c>
      <c r="BT57" s="25" t="s">
        <v>504</v>
      </c>
      <c r="BU57" s="26"/>
      <c r="BV57" s="27" t="s">
        <v>184</v>
      </c>
      <c r="BW57" s="27" t="s">
        <v>176</v>
      </c>
      <c r="BX57" s="8"/>
      <c r="CB57" s="28" t="s">
        <v>505</v>
      </c>
      <c r="CC57" s="28"/>
      <c r="CD57" s="29">
        <v>0</v>
      </c>
      <c r="CE57" s="29">
        <v>0</v>
      </c>
      <c r="CF57" s="29" t="e">
        <v>#REF!</v>
      </c>
      <c r="CG57" s="30" cm="1">
        <f t="array" ref="CG57">SUMPRODUCT(--(LEN(TRIM(BL57:BT57))&gt;0))</f>
        <v>9</v>
      </c>
      <c r="CH57" s="20" t="str">
        <f>IF(CG57=2,"y","n")</f>
        <v>n</v>
      </c>
      <c r="CI57" s="20" t="str">
        <f>IF(CG57=3,"y","n")</f>
        <v>n</v>
      </c>
      <c r="CJ57" s="20" t="str">
        <f>IF(CG57=4,"y","n")</f>
        <v>n</v>
      </c>
      <c r="CK57" s="20" t="str">
        <f>IF(CG57&gt;4,"y","n")</f>
        <v>y</v>
      </c>
      <c r="CL57" s="20" t="str">
        <f>IF(S57=0,"y","n")</f>
        <v>n</v>
      </c>
      <c r="CM57" s="20" t="str">
        <f>IF(S57=2,"y","n")</f>
        <v>n</v>
      </c>
      <c r="CN57" s="20" t="str">
        <f>IF(S57=3,"y","n")</f>
        <v>y</v>
      </c>
      <c r="CO57" s="20" t="str">
        <f>IF(S57&gt;=4,"y","n")</f>
        <v>n</v>
      </c>
      <c r="CP57" s="20" t="str">
        <f>IF(AT57=0,"y","n")</f>
        <v>y</v>
      </c>
      <c r="CQ57" s="20" t="str">
        <f>IF(AT57=1,"y","n")</f>
        <v>n</v>
      </c>
      <c r="CR57" s="20" t="str">
        <f>IF(AT57=2,"y","n")</f>
        <v>n</v>
      </c>
      <c r="CS57" s="20" t="str">
        <f>IF(AT57&gt;=3,"y","n")</f>
        <v>n</v>
      </c>
      <c r="CT57" s="31" t="str">
        <f>CHAR(34)&amp;A57&amp;CHAR(34)</f>
        <v>"[ARG] Santa Fe"</v>
      </c>
      <c r="CU57" s="32" t="str">
        <f>CHAR(34)&amp;"rgn_"&amp;R57&amp;CHAR(34)</f>
        <v>"rgn_South America"</v>
      </c>
      <c r="CV57" s="9" t="str">
        <f>CHAR(34)&amp;D57&amp;CHAR(34)</f>
        <v>"https://upload.wikimedia.org/wikipedia/commons/thumb/8/84/Bandera_de_la_Provincia_de_Santa_Fe.svg/320px-Bandera_de_la_Provincia_de_Santa_Fe.svg.png"</v>
      </c>
      <c r="CW57" s="9" t="str">
        <f t="shared" si="227"/>
        <v/>
      </c>
      <c r="CX57" s="9" t="str">
        <f t="shared" si="227"/>
        <v/>
      </c>
      <c r="CY57" s="9" t="str">
        <f t="shared" si="227"/>
        <v/>
      </c>
      <c r="CZ57" s="9" t="str">
        <f t="shared" si="227"/>
        <v>"5+Colo",</v>
      </c>
      <c r="DA57" s="9" t="str">
        <f>IF(Q57&gt;1,CHAR(34)&amp;"words2"&amp;CHAR(34)&amp;",","")</f>
        <v>"words2",</v>
      </c>
      <c r="DB57" s="9" t="str">
        <f>IF(Q57&gt;2,CHAR(34)&amp;"words3"&amp;CHAR(34)&amp;",","")</f>
        <v/>
      </c>
      <c r="DC57" s="9" t="str">
        <f>IF(Q57=2,CHAR(34)&amp;"exact2"&amp;CHAR(34)&amp;",","")</f>
        <v>"exact2",</v>
      </c>
      <c r="DD57" s="9" t="str">
        <f>IF(LEN(CHAR(34)&amp;"lets"&amp;LEN(SUBSTITUTE(SUBSTITUTE(IFERROR(TRIM(SUBSTITUTE(SUBSTITUTE(SUBSTITUTE(IFERROR(TRIM(SUBSTITUTE(A57,MID(A57,FIND("(",A57),FIND(")",A57)-FIND("(",A57)+1),"")),A57)," ",""),"-",""),MID(SUBSTITUTE(SUBSTITUTE(IFERROR(TRIM(SUBSTITUTE(A57,MID(A57,FIND("(",A57),FIND(")",A57)-FIND("(",A57)+1),"")),A57)," ",""),"-",""),FIND("[",SUBSTITUTE(SUBSTITUTE(IFERROR(TRIM(SUBSTITUTE(A57,MID(A57,FIND("(",A57),FIND(")",A57)-FIND("(",A57)+1),"")),A57)," ",""),"-","")),FIND("]",SUBSTITUTE(SUBSTITUTE(IFERROR(TRIM(SUBSTITUTE(A57,MID(A57,FIND("(",A57),FIND(")",A57)-FIND("(",A57)+1),"")),A57)," ",""),"-",""))-FIND("[",SUBSTITUTE(SUBSTITUTE(IFERROR(TRIM(SUBSTITUTE(A57,MID(A57,FIND("(",A57),FIND(")",A57)-FIND("(",A57)+1),"")),A57)," ",""),"-",""))+1),"")),SUBSTITUTE(SUBSTITUTE(IFERROR(TRIM(SUBSTITUTE(A57,MID(A57,FIND("(",A57),FIND(")",A57)-FIND("(",A57)+1),"")),A57)," ",""),"-",""))," ",""),"-",""))&amp;CHAR(34)&amp;",")=9,CHAR(34)&amp;"lets"&amp;LEN(SUBSTITUTE(SUBSTITUTE(IFERROR(TRIM(SUBSTITUTE(SUBSTITUTE(SUBSTITUTE(IFERROR(TRIM(SUBSTITUTE(A57,MID(A57,FIND("(",A57),FIND(")",A57)-FIND("(",A57)+1),"")),A57)," ",""),"-",""),MID(SUBSTITUTE(SUBSTITUTE(IFERROR(TRIM(SUBSTITUTE(A57,MID(A57,FIND("(",A57),FIND(")",A57)-FIND("(",A57)+1),"")),A57)," ",""),"-",""),FIND("[",SUBSTITUTE(SUBSTITUTE(IFERROR(TRIM(SUBSTITUTE(A57,MID(A57,FIND("(",A57),FIND(")",A57)-FIND("(",A57)+1),"")),A57)," ",""),"-","")),FIND("]",SUBSTITUTE(SUBSTITUTE(IFERROR(TRIM(SUBSTITUTE(A57,MID(A57,FIND("(",A57),FIND(")",A57)-FIND("(",A57)+1),"")),A57)," ",""),"-",""))-FIND("[",SUBSTITUTE(SUBSTITUTE(IFERROR(TRIM(SUBSTITUTE(A57,MID(A57,FIND("(",A57),FIND(")",A57)-FIND("(",A57)+1),"")),A57)," ",""),"-",""))+1),"")),SUBSTITUTE(SUBSTITUTE(IFERROR(TRIM(SUBSTITUTE(A57,MID(A57,FIND("(",A57),FIND(")",A57)-FIND("(",A57)+1),"")),A57)," ",""),"-",""))," ",""),"-",""))&amp;CHAR(34)&amp;",",CHAR(34)&amp;"lets0"&amp;LEN(SUBSTITUTE(SUBSTITUTE(IFERROR(TRIM(SUBSTITUTE(SUBSTITUTE(SUBSTITUTE(IFERROR(TRIM(SUBSTITUTE(A57,MID(A57,FIND("(",A57),FIND(")",A57)-FIND("(",A57)+1),"")),A57)," ",""),"-",""),MID(SUBSTITUTE(SUBSTITUTE(IFERROR(TRIM(SUBSTITUTE(A57,MID(A57,FIND("(",A57),FIND(")",A57)-FIND("(",A57)+1),"")),A57)," ",""),"-",""),FIND("[",SUBSTITUTE(SUBSTITUTE(IFERROR(TRIM(SUBSTITUTE(A57,MID(A57,FIND("(",A57),FIND(")",A57)-FIND("(",A57)+1),"")),A57)," ",""),"-","")),FIND("]",SUBSTITUTE(SUBSTITUTE(IFERROR(TRIM(SUBSTITUTE(A57,MID(A57,FIND("(",A57),FIND(")",A57)-FIND("(",A57)+1),"")),A57)," ",""),"-",""))-FIND("[",SUBSTITUTE(SUBSTITUTE(IFERROR(TRIM(SUBSTITUTE(A57,MID(A57,FIND("(",A57),FIND(")",A57)-FIND("(",A57)+1),"")),A57)," ",""),"-",""))+1),"")),SUBSTITUTE(SUBSTITUTE(IFERROR(TRIM(SUBSTITUTE(A57,MID(A57,FIND("(",A57),FIND(")",A57)-FIND("(",A57)+1),"")),A57)," ",""),"-",""))," ",""),"-",""))&amp;CHAR(34)&amp;",")</f>
        <v>"lets07",</v>
      </c>
      <c r="DE57" s="9" t="str">
        <f>IFERROR(CHAR(34)&amp;"start"&amp;LEFT(TRIM(SUBSTITUTE(SUBSTITUTE(TRIM(SUBSTITUTE(SUBSTITUTE(A57, MID(A57, FIND("[", A57), FIND("]", A57) - FIND("[", A57) + 1), ""), "  ", " ")), MID(TRIM(SUBSTITUTE(SUBSTITUTE(A57, MID(A57, FIND("[", A57), FIND("]", A57) - FIND("[", A57) + 1), ""), "  ", " ")), FIND("[", TRIM(SUBSTITUTE(SUBSTITUTE(A57, MID(A57, FIND("[", A57), FIND("]", A57) - FIND("[", A57) + 1), ""), "  ", " "))), FIND("]", TRIM(SUBSTITUTE(SUBSTITUTE(A57, MID(A57, FIND("[", A57), FIND("]", A57) - FIND("[", A57) + 1), ""), "  ", " "))) - FIND("[", TRIM(SUBSTITUTE(SUBSTITUTE(A57, MID(A57, FIND("[", A57), FIND("]", A57) - FIND("[", A57) + 1), ""), "  ", " "))) + 1), ""), "  ", " ")),1)&amp;CHAR(34)&amp;",",CHAR(34)&amp;"start"&amp;IFERROR(LEFT(SUBSTITUTE(A57,"["&amp;MID(A57,FIND("[",A57)+1,FIND("]",A57)-FIND("[",A57)-1)&amp;"] ",""),1),LEFT(A57,1))&amp;CHAR(34)&amp;",")</f>
        <v>"startS",</v>
      </c>
      <c r="DF57" s="9" t="str">
        <f>IFERROR(IF(SEARCH("tan",A57)&gt;0,CHAR(34)&amp;"withtn"&amp;CHAR(34)&amp;",",""),"")</f>
        <v/>
      </c>
      <c r="DG57" s="9" t="str">
        <f>IFERROR(IF(SEARCH("q",A57)&gt;0,CHAR(34)&amp;"with_q"&amp;CHAR(34)&amp;",",""),"")</f>
        <v/>
      </c>
      <c r="DH57" s="9" t="str">
        <f>IFERROR(IF(SEARCH("v",A57)&gt;0,CHAR(34)&amp;"with_v"&amp;CHAR(34)&amp;",",""),"")</f>
        <v/>
      </c>
      <c r="DI57" s="9" t="str">
        <f>IFERROR(IF(SEARCH("w",A57)&gt;0,CHAR(34)&amp;"with_w"&amp;CHAR(34)&amp;",",""),"")</f>
        <v/>
      </c>
      <c r="DJ57" s="9" t="str">
        <f>IFERROR(IF(SEARCH("y",A57)&gt;0,CHAR(34)&amp;"with_y"&amp;CHAR(34)&amp;",",""),"")</f>
        <v/>
      </c>
      <c r="DK57" s="9" t="str">
        <f>IFERROR(IF(SEARCH("z",A57)&gt;0,CHAR(34)&amp;"with_z"&amp;CHAR(34)&amp;",",""),"")</f>
        <v/>
      </c>
      <c r="DL57" s="9" t="str">
        <f>IF(CG57=2, CHAR(34) &amp; _xlfn.TEXTJOIN("", TRUE, _xlfn._xlws.SORT(HP57:HX57)) &amp; CHAR(34) &amp; ",", "")</f>
        <v/>
      </c>
      <c r="DM57" s="9" t="str" cm="1">
        <f t="array" ref="DM57">IF(CG57=3,CHAR(34) &amp; _xlfn.TEXTJOIN("", TRUE, RIGHT(HP57:HX57, 2)) &amp; CHAR(34) &amp; ",", "")</f>
        <v/>
      </c>
      <c r="DN57" s="9" t="str">
        <f>IF(AND(ISNUMBER(SEARCH("18", O57)), ISERROR(SEARCH("1918", O57)), ISERROR(SEARCH("2018", O57))), CHAR(34) &amp; "year18" &amp; CHAR(34) &amp; ",", "")</f>
        <v>"year18",</v>
      </c>
      <c r="DO57" s="9" t="str">
        <f>IF(AND(ISNUMBER(SEARCH("19", O57)), ISERROR(SEARCH("1819", O57)),  ISERROR(SEARCH("1219", O57)),ISERROR(SEARCH("1119", O57)),ISERROR(SEARCH("1190", O57)),ISERROR(SEARCH("2019", O57))), CHAR(34) &amp; "year19" &amp; CHAR(34) &amp; ",", "")</f>
        <v>"year19",</v>
      </c>
      <c r="DP57" s="28" t="str">
        <f>IF(AND(ISNUMBER(SEARCH("20", O57)), ISERROR(SEARCH("1920", O57))), CHAR(34)&amp;"year00"&amp;CHAR(34)&amp;",", "")</f>
        <v/>
      </c>
      <c r="DQ57" s="28" t="str">
        <f>IF(CC57="y",CHAR(34)&amp;"soviet"&amp;CHAR(34)&amp;",","")</f>
        <v/>
      </c>
      <c r="DR57" s="28" t="str">
        <f>IF(BY57="y",CHAR(34)&amp;"dgband"&amp;CHAR(34)&amp;",","")</f>
        <v/>
      </c>
      <c r="DS57" s="28" t="str">
        <f>IF(W57="y",IF(AND(V57="n",BY57&lt;&gt;"y"),CHAR(34)&amp;"allver"&amp;CHAR(34)&amp;",",""),"")</f>
        <v>"allver",</v>
      </c>
      <c r="DT57" s="28" t="str">
        <f>IF(V57="y",IF(AND(W57="n",BY57&lt;&gt;"y"),CHAR(34)&amp;"allhor"&amp;CHAR(34)&amp;",",""),"")</f>
        <v/>
      </c>
      <c r="DU57" s="28" t="str">
        <f>IF(BY57="y",IF(AND(W57="n",V57="n"),CHAR(34)&amp;"alldia"&amp;CHAR(34)&amp;",",""),"")</f>
        <v/>
      </c>
      <c r="DV57" s="9" t="str">
        <f>IF(IA57&lt;&gt;"",(IF(IA57="y",CHAR(34)&amp;"largec"&amp;CHAR(34)&amp;",",CHAR(34)&amp;"smallc"&amp;CHAR(34)&amp;",")),"")</f>
        <v/>
      </c>
      <c r="DW57" s="9" t="str">
        <f t="shared" si="228"/>
        <v/>
      </c>
      <c r="DX57" s="9" t="str">
        <f t="shared" si="228"/>
        <v/>
      </c>
      <c r="DY57" s="9" t="str">
        <f t="shared" si="228"/>
        <v>"3Bands",</v>
      </c>
      <c r="DZ57" s="9" t="str">
        <f t="shared" si="228"/>
        <v/>
      </c>
      <c r="EA57" s="9" t="str">
        <f t="shared" si="229"/>
        <v/>
      </c>
      <c r="EB57" s="9" t="str">
        <f t="shared" si="229"/>
        <v/>
      </c>
      <c r="EC57" s="9" t="str">
        <f t="shared" si="229"/>
        <v/>
      </c>
      <c r="ED57" s="9" t="str">
        <f t="shared" si="229"/>
        <v>"Vertic",</v>
      </c>
      <c r="EE57" s="9" t="str">
        <f t="shared" si="229"/>
        <v/>
      </c>
      <c r="EF57" s="9" t="str">
        <f>IF(AND(Y57&lt;&gt;"n",Y57&lt;&gt;""),CHAR(34)&amp;Y$1&amp;CHAR(34)&amp;",","")</f>
        <v/>
      </c>
      <c r="EG57" s="9" t="str">
        <f t="shared" si="230"/>
        <v/>
      </c>
      <c r="EH57" s="9" t="str">
        <f t="shared" si="230"/>
        <v/>
      </c>
      <c r="EI57" s="9" t="str">
        <f t="shared" si="230"/>
        <v>"Texted",</v>
      </c>
      <c r="EJ57" s="9" t="str">
        <f t="shared" si="230"/>
        <v>"Weapon",</v>
      </c>
      <c r="EK57" s="9" t="str">
        <f t="shared" si="230"/>
        <v>"HasSun",</v>
      </c>
      <c r="EL57" s="9" t="str">
        <f t="shared" si="230"/>
        <v/>
      </c>
      <c r="EM57" s="9" t="str">
        <f t="shared" si="230"/>
        <v/>
      </c>
      <c r="EN57" s="9" t="str">
        <f t="shared" si="230"/>
        <v>"Unequa",</v>
      </c>
      <c r="EO57" s="9" t="str">
        <f t="shared" si="230"/>
        <v>"Center",</v>
      </c>
      <c r="EP57" s="9" t="str">
        <f t="shared" si="230"/>
        <v/>
      </c>
      <c r="EQ57" s="9" t="str">
        <f t="shared" si="230"/>
        <v/>
      </c>
      <c r="ER57" s="9" t="str">
        <f t="shared" si="230"/>
        <v/>
      </c>
      <c r="ES57" s="9" t="str">
        <f t="shared" si="230"/>
        <v/>
      </c>
      <c r="ET57" s="9" t="str">
        <f t="shared" si="230"/>
        <v/>
      </c>
      <c r="EU57" s="9" t="str">
        <f t="shared" si="230"/>
        <v/>
      </c>
      <c r="EV57" s="9" t="str">
        <f t="shared" si="230"/>
        <v/>
      </c>
      <c r="EW57" s="9" t="str">
        <f t="shared" si="225"/>
        <v/>
      </c>
      <c r="EX57" s="9" t="str">
        <f t="shared" si="225"/>
        <v/>
      </c>
      <c r="EY57" s="9" t="str">
        <f t="shared" si="225"/>
        <v/>
      </c>
      <c r="EZ57" s="9" t="str">
        <f t="shared" si="225"/>
        <v/>
      </c>
      <c r="FA57" s="9" t="str">
        <f>IF(AT57&gt;0,CHAR(34)&amp;"sta"&amp;AZ57&amp;CHAR(34)&amp;",","")</f>
        <v/>
      </c>
      <c r="FB57" s="9" t="str">
        <f>IF(AND(AT57&gt;0,BA57&lt;&gt;""),CHAR(34)&amp;"sta"&amp;BA57&amp;CHAR(34)&amp;",","")</f>
        <v/>
      </c>
      <c r="FC57" s="9" t="str">
        <f>IF(AND(AT57&gt;0,BB57&lt;&gt;""),CHAR(34)&amp;"sta"&amp;BB57&amp;CHAR(34)&amp;",","")</f>
        <v/>
      </c>
      <c r="FD57" s="9" t="str">
        <f>IF(BV57="n",CHAR(34)&amp;"tcWHYE"&amp;CHAR(34)&amp;",",IF(BV57="y",CHAR(34)&amp;FD$1&amp;CHAR(34)&amp;",",""))</f>
        <v/>
      </c>
      <c r="FE57" s="9" t="str">
        <f>IF(COUNTIF(BL57:BT57,"BLU")=0,CHAR(34)&amp;"NO_BLU"&amp;CHAR(34)&amp;",", "")</f>
        <v/>
      </c>
      <c r="FF57" s="9" t="str">
        <f>IF(COUNTIF(BL57:BT57,"WHI")=0,CHAR(34)&amp;"NO_WHI"&amp;CHAR(34)&amp;",", "")</f>
        <v/>
      </c>
      <c r="FG57" s="9" t="str">
        <f>IF(COUNTIF(BL57:BT57,"RED")=0,CHAR(34)&amp;"NO_RED"&amp;CHAR(34)&amp;",", "")</f>
        <v/>
      </c>
      <c r="FH57" s="9" t="str">
        <f>IF(COUNTIF(BL57:BS57,"GRE")=0,CHAR(34)&amp;"NO_GRE"&amp;CHAR(34)&amp;",", "")</f>
        <v/>
      </c>
      <c r="FI57" s="9" t="str">
        <f>IF(COUNTIF(BL57:BT57,"YEL")=0,CHAR(34)&amp;"NO_YEL"&amp;CHAR(34)&amp;",", "")</f>
        <v/>
      </c>
      <c r="FJ57" s="9" t="str">
        <f>IF(COUNTIF(BL57:BT57,"BLA")=0,CHAR(34)&amp;"NO_BLA"&amp;CHAR(34)&amp;",", "")</f>
        <v/>
      </c>
      <c r="FK57" s="9" t="str">
        <f>IF(AND(FH57&lt;&gt;"",FF57&lt;&gt;""),CHAR(34)&amp;"WHGRNO"&amp;CHAR(34)&amp;",","")</f>
        <v/>
      </c>
      <c r="FL57" s="9" t="str">
        <f>IF(AND(FI57&lt;&gt;"",FF57&lt;&gt;""),CHAR(34)&amp;"WHYENO"&amp;CHAR(34)&amp;",","")</f>
        <v/>
      </c>
      <c r="FM57" s="9" t="str">
        <f>IF(AND(FJ57&lt;&gt;"",FF57&lt;&gt;""),CHAR(34)&amp;"BAWHNO"&amp;CHAR(34)&amp;",","")</f>
        <v/>
      </c>
      <c r="FN57" s="9" t="str">
        <f>IF(AND(FE57&lt;&gt;"",FF57&lt;&gt;""),CHAR(34)&amp;"BLWHNO"&amp;CHAR(34)&amp;",","")</f>
        <v/>
      </c>
      <c r="FO57" s="9" t="str">
        <f>IF(AND(FE57&lt;&gt;"",FG57&lt;&gt;""),CHAR(34)&amp;"BLRENO"&amp;CHAR(34)&amp;",","")</f>
        <v/>
      </c>
      <c r="FP57" s="9" t="str">
        <f>IF(AND(FF57&lt;&gt;"",FF57&lt;&gt;""),CHAR(34)&amp;"WHRENO"&amp;CHAR(34)&amp;",","")</f>
        <v/>
      </c>
      <c r="FQ57" s="9" t="str">
        <f>IF(LEN(BF57)=3,CHAR(34)&amp;"001"&amp;BF57&amp;CHAR(34)&amp;",","")</f>
        <v/>
      </c>
      <c r="FR57" s="9" t="str">
        <f>IF(LEN(BG57)=3,CHAR(34)&amp;"002"&amp;BG57&amp;CHAR(34)&amp;",","")</f>
        <v/>
      </c>
      <c r="FS57" s="9" t="str">
        <f>IF(LEN(BH57)=3,CHAR(34)&amp;"003"&amp;BH57&amp;CHAR(34)&amp;",","")</f>
        <v/>
      </c>
      <c r="FT57" s="9" t="str">
        <f>CHAR(34)&amp;"myr"&amp;BD57&amp;CHAR(34)&amp;","</f>
        <v>"myrBLU",</v>
      </c>
      <c r="FU57" s="9" t="str">
        <f>IF(AY57="y",CHAR(34)&amp;"island"&amp;CHAR(34)&amp;",","")</f>
        <v>"island",</v>
      </c>
      <c r="FV57" s="9" t="str">
        <f>IF(BZ57="y",CHAR(34)&amp;"landlo"&amp;CHAR(34)&amp;",","")</f>
        <v/>
      </c>
      <c r="FW57" s="9" t="str">
        <f>IF(CA57="y",CHAR(34)&amp;"eunion"&amp;CHAR(34)&amp;",","")</f>
        <v/>
      </c>
      <c r="FX57" s="9" t="str">
        <f>SUBSTITUTE(IFERROR(SEARCH("[",A57),IFERROR(IF(AND(CA57&lt;&gt;"y",SEARCH("Europe",R57)&gt;0),CHAR(34)&amp;"noeuni"&amp;CHAR(34)&amp;",",""),"")),"1","")</f>
        <v/>
      </c>
      <c r="FY57" s="9" t="str">
        <f>IFERROR(IF(SEARCH("Arabic",CB57)&gt;0,CHAR(34)&amp;"arabic"&amp;CHAR(34)&amp;",",""),"")</f>
        <v/>
      </c>
      <c r="FZ57" s="9" t="str">
        <f>IFERROR(IF(SEARCH("English",CB57)&gt;0,CHAR(34)&amp;"englis"&amp;CHAR(34)&amp;",",""),"")</f>
        <v>"englis",</v>
      </c>
      <c r="GA57" s="9" t="str">
        <f>IFERROR(IF(SEARCH("French",CB57)&gt;0,CHAR(34)&amp;"french"&amp;CHAR(34)&amp;",",""),"")</f>
        <v/>
      </c>
      <c r="GB57" s="9" t="str">
        <f>IFERROR(IF(SEARCH("Spanish",CB57)&gt;0,CHAR(34)&amp;"spanis"&amp;CHAR(34)&amp;",",""),"")</f>
        <v/>
      </c>
      <c r="GC57" s="9" t="str">
        <f>IFERROR(IF(SEARCH("Portuguese",CB57)&gt;0,CHAR(34)&amp;"portug"&amp;CHAR(34)&amp;",",""),"")</f>
        <v/>
      </c>
      <c r="GD57" s="9" t="str">
        <f>IFERROR(IF(SEARCH("German",CB57)&gt;0,CHAR(34)&amp;"german"&amp;CHAR(34)&amp;",",""),"")</f>
        <v/>
      </c>
      <c r="GE57" s="9" t="str">
        <f>IFERROR(IF(SEARCH("Dutch",CB57)&gt;0,CHAR(34)&amp;"dutchs"&amp;CHAR(34)&amp;",",""),"")</f>
        <v/>
      </c>
      <c r="GF57" s="9" t="str">
        <f>IFERROR(IF(SEARCH("Histor",AU57)&gt;0,CHAR(34)&amp;"histor"&amp;CHAR(34)&amp;",",""),"")</f>
        <v/>
      </c>
      <c r="GG57" s="9" t="str">
        <f>IF(BU57="y",CHAR(34)&amp;"unjack"&amp;CHAR(34)&amp;",","")</f>
        <v/>
      </c>
      <c r="GH57" s="9" t="str">
        <f>IF(CD57=1,CHAR(34)&amp;"southc"&amp;CHAR(34)&amp;",","")</f>
        <v/>
      </c>
      <c r="GI57" s="9" t="str">
        <f>IF(CE57=1,CHAR(34)&amp;"hasmap"&amp;CHAR(34)&amp;",","")</f>
        <v/>
      </c>
      <c r="GJ57" s="9" t="str">
        <f>IF(CP57="y",CHAR(34)&amp;CP$1&amp;CHAR(34)&amp;",","")</f>
        <v>"NoStar",</v>
      </c>
      <c r="GK57" s="9" t="str">
        <f>IF(GJ57="",CHAR(34)&amp;"HasSta"&amp;CHAR(34)&amp;",","")</f>
        <v/>
      </c>
      <c r="GL57" s="9" t="str">
        <f t="shared" si="231"/>
        <v/>
      </c>
      <c r="GM57" s="9" t="str">
        <f t="shared" si="231"/>
        <v/>
      </c>
      <c r="GN57" s="9" t="str">
        <f t="shared" si="231"/>
        <v/>
      </c>
      <c r="GP57" s="9" t="str">
        <f>CHAR(34)&amp;AU57&amp;CHAR(34)</f>
        <v>"Province"</v>
      </c>
      <c r="GS57" s="9" t="str">
        <f>SUBSTITUTE("["&amp;_xlfn.CONCAT(CW57:GN57)&amp;"]",",]","]")</f>
        <v>["5+Colo","words2","exact2","lets07","startS","year18","year19","allver","3Bands","Vertic","Texted","Weapon","HasSun","Unequa","Center","myrBLU","island","englis","NoStar"]</v>
      </c>
      <c r="GT57" s="9" t="str">
        <f t="shared" si="232"/>
        <v>"cl_RED",</v>
      </c>
      <c r="GU57" s="9" t="str">
        <f t="shared" si="232"/>
        <v>"cl_WHI",</v>
      </c>
      <c r="GV57" s="9" t="str">
        <f t="shared" si="232"/>
        <v>"cl_BLU",</v>
      </c>
      <c r="GW57" s="9" t="str">
        <f t="shared" si="232"/>
        <v>"cl_GRE",</v>
      </c>
      <c r="GX57" s="9" t="str">
        <f t="shared" si="232"/>
        <v>"cl_BRO",</v>
      </c>
      <c r="GY57" s="9" t="str">
        <f t="shared" si="232"/>
        <v>"cl_PUR",</v>
      </c>
      <c r="GZ57" s="9" t="str">
        <f t="shared" si="232"/>
        <v>"cl_YEL",</v>
      </c>
      <c r="HA57" s="9" t="str">
        <f t="shared" si="232"/>
        <v>"cl_BLA",</v>
      </c>
      <c r="HB57" s="9" t="str">
        <f t="shared" si="232"/>
        <v>"cl_GRA",</v>
      </c>
      <c r="HC57" s="9" t="str">
        <f>SUBSTITUTE("["&amp;_xlfn.CONCAT(GT57:HB57)&amp;"]",",]","]")</f>
        <v>["cl_RED","cl_WHI","cl_BLU","cl_GRE","cl_BRO","cl_PUR","cl_YEL","cl_BLA","cl_GRA"]</v>
      </c>
      <c r="HE57" s="33"/>
      <c r="HF57" s="34" t="str">
        <f>"{couname:"&amp;CT57&amp;(IF(HK57&lt;&gt;"",",subtype:"&amp;CHAR(34)&amp;HK57&amp;CHAR(34),""))&amp;",year:"&amp;HJ57&amp;",region:"&amp;CU57&amp;",Colors:"&amp;HC57&amp;",Items:"&amp;GS57&amp;",Flag:"&amp;CV57&amp;",HDFlag:"&amp;CHAR(34)&amp;E57&amp;CHAR(34)&amp;",type:"&amp;GP57&amp;", describe: "&amp;HH57&amp;", isnew:"&amp;CHAR(34)&amp;F57&amp;CHAR(34)&amp;", links: "&amp;HL57&amp;"},"</f>
        <v>{couname:"[ARG] Santa Fe",year:"1822, 1986",region:"rgn_South America",Colors:["cl_RED","cl_WHI","cl_BLU","cl_GRE","cl_BRO","cl_PUR","cl_YEL","cl_BLA","cl_GRA"],Items:["5+Colo","words2","exact2","lets07","startS","year18","year19","allver","3Bands","Vertic","Texted","Weapon","HasSun","Unequa","Center","myrBLU","island","englis","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links: "https://en.wikipedia.org/wiki/Flag_of_Santa_Fe_Province"},</v>
      </c>
      <c r="HG57" s="35" t="str">
        <f>"{couname:"&amp;CT57&amp;(IF(HK57&lt;&gt;"",",subtype:"&amp;CHAR(34)&amp;HK57&amp;CHAR(34),""))&amp;",year:"&amp;HJ57&amp;",region:"&amp;CU57&amp;",Colors:"&amp;HC57&amp;",Items:"&amp;GS57&amp;",Flag:"&amp;CV57&amp;",HDFlag:"&amp;CHAR(34)&amp;E57&amp;CHAR(34)&amp;",type:"&amp;GP57&amp;", describe: "&amp;HI57&amp;", links: "&amp;HL57&amp;"},"</f>
        <v>{couname:"[ARG] Santa Fe",year:"1822, 1986",region:"rgn_South America",Colors:["cl_RED","cl_WHI","cl_BLU","cl_GRE","cl_BRO","cl_PUR","cl_YEL","cl_BLA","cl_GRA"],Items:["5+Colo","words2","exact2","lets07","startS","year18","year19","allver","3Bands","Vertic","Texted","Weapon","HasSun","Unequa","Center","myrBLU","island","englis","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links: "https://en.wikipedia.org/wiki/Flag_of_Santa_Fe_Province"},</v>
      </c>
      <c r="HH57" s="9" t="str">
        <f>IF(P57&lt;&gt;"",CHAR(34)&amp;"\n"&amp;P57&amp;CHAR(34),CHAR(34)&amp;CHAR(34))</f>
        <v>"\nThe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v>
      </c>
      <c r="HI57" s="9" t="str">
        <f>IF(J57=0,CHAR(34)&amp;CHAR(34),HH57)</f>
        <v>"\nThe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v>
      </c>
      <c r="HJ57" s="9" t="str">
        <f>CHAR(34)&amp;O57&amp;CHAR(34)</f>
        <v>"1822, 1986"</v>
      </c>
      <c r="HL57" s="9" t="str">
        <f>CHAR(34)&amp;I57&amp;CHAR(34)</f>
        <v>"https://en.wikipedia.org/wiki/Flag_of_Santa_Fe_Province"</v>
      </c>
      <c r="HM57" s="34" t="str">
        <f>"{"&amp;CHAR(34)&amp;"couname"&amp;CHAR(34)&amp;":"&amp;CT57&amp;(IF(H57&lt;&gt;"",","&amp;CHAR(34)&amp;"subtype"&amp;CHAR(34)&amp;":"&amp;CHAR(34)&amp;H57&amp;CHAR(34),""))&amp;","&amp;CHAR(34)&amp;"year"&amp;CHAR(34)&amp;":"&amp;HJ57&amp;","&amp;CHAR(34)&amp;"region"&amp;CHAR(34)&amp;":"&amp;CU57&amp;","&amp;CHAR(34)&amp;"Colors"&amp;CHAR(34)&amp;":"&amp;HC57&amp;","&amp;CHAR(34)&amp;"Items"&amp;CHAR(34)&amp;":"&amp;GS57&amp;","&amp;CHAR(34)&amp;"Flag"&amp;CHAR(34)&amp;":"&amp;CV57&amp;","&amp;CHAR(34)&amp;"HDFlag"&amp;CHAR(34)&amp;":"&amp;CHAR(34)&amp;E57&amp;CHAR(34)&amp;","&amp;CHAR(34)&amp;"type"&amp;CHAR(34)&amp;":"&amp;GP57&amp;", "&amp;CHAR(34)&amp;"describe"&amp;CHAR(34)&amp;": "&amp;HH57&amp;", "&amp;CHAR(34)&amp;"isnew"&amp;CHAR(34)&amp;": "&amp;CHAR(34)&amp;F57&amp;CHAR(34)&amp;", "&amp;CHAR(34)&amp;"links"&amp;CHAR(34)&amp;": "&amp;HL57&amp;"},"</f>
        <v>{"couname":"[ARG] Santa Fe","year":"1822, 1986","region":"rgn_South America","Colors":["cl_RED","cl_WHI","cl_BLU","cl_GRE","cl_BRO","cl_PUR","cl_YEL","cl_BLA","cl_GRA"],"Items":["5+Colo","words2","exact2","lets07","startS","year18","year19","allver","3Bands","Vertic","Texted","Weapon","HasSun","Unequa","Center","myrBLU","island","englis","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 "links": "https://en.wikipedia.org/wiki/Flag_of_Santa_Fe_Province"},</v>
      </c>
      <c r="HN57" s="36" t="str">
        <f>"{"&amp;CHAR(34)&amp;"couname"&amp;CHAR(34)&amp;":"&amp;CT57&amp;(IF(H57&lt;&gt;"",","&amp;CHAR(34)&amp;"subtype"&amp;CHAR(34)&amp;":"&amp;CHAR(34)&amp;H57&amp;CHAR(34),""))&amp;","&amp;CHAR(34)&amp;"year"&amp;CHAR(34)&amp;":"&amp;HJ57&amp;","&amp;CHAR(34)&amp;"region"&amp;CHAR(34)&amp;":"&amp;CU57&amp;","&amp;CHAR(34)&amp;"Colors"&amp;CHAR(34)&amp;":"&amp;HC57&amp;","&amp;CHAR(34)&amp;"Items"&amp;CHAR(34)&amp;":"&amp;GS57&amp;","&amp;CHAR(34)&amp;"Flag"&amp;CHAR(34)&amp;":"&amp;CV57&amp;","&amp;CHAR(34)&amp;"HDFlag"&amp;CHAR(34)&amp;":"&amp;CHAR(34)&amp;E57&amp;CHAR(34)&amp;","&amp;CHAR(34)&amp;"type"&amp;CHAR(34)&amp;":"&amp;GP57&amp;", "&amp;CHAR(34)&amp;"describe"&amp;CHAR(34)&amp;": "&amp;HI57&amp;", "&amp;CHAR(34)&amp;"isnew"&amp;CHAR(34)&amp;": "&amp;CHAR(34)&amp;F57&amp;CHAR(34)&amp;", "&amp;CHAR(34)&amp;"links"&amp;CHAR(34)&amp;": "&amp;HL57&amp;"},"</f>
        <v>{"couname":"[ARG] Santa Fe","year":"1822, 1986","region":"rgn_South America","Colors":["cl_RED","cl_WHI","cl_BLU","cl_GRE","cl_BRO","cl_PUR","cl_YEL","cl_BLA","cl_GRA"],"Items":["5+Colo","words2","exact2","lets07","startS","year18","year19","allver","3Bands","Vertic","Texted","Weapon","HasSun","Unequa","Center","myrBLU","island","englis","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 "links": "https://en.wikipedia.org/wiki/Flag_of_Santa_Fe_Province"},</v>
      </c>
      <c r="HO57" s="37"/>
      <c r="HP57" s="9" t="str" cm="1">
        <f t="array" ref="HP57">IF(_xlfn.TEXTJOIN(", ", TRUE, IF(ISNUMBER(SEARCH("BLA", BL57:BT57)), COLUMN(BL57:BT57) - COLUMN(BL57) + 1, ""))&lt;&gt;"","BLA","")</f>
        <v>BLA</v>
      </c>
      <c r="HQ57" s="9" t="str" cm="1">
        <f t="array" ref="HQ57">IF(_xlfn.TEXTJOIN(", ", TRUE, IF(ISNUMBER(SEARCH("BLU", BL57:BT57)), COLUMN(BL57:BT57) - COLUMN(BL57) + 1, ""))&lt;&gt;"","BLU","")</f>
        <v>BLU</v>
      </c>
      <c r="HR57" s="9" t="str" cm="1">
        <f t="array" ref="HR57">IF(_xlfn.TEXTJOIN(", ", TRUE, IF(ISNUMBER(SEARCH("GRE", BL57:BT57)), COLUMN(BL57:BT57) - COLUMN(BL57) + 1, ""))&lt;&gt;"","GRE","")</f>
        <v>GRE</v>
      </c>
      <c r="HS57" s="9" t="str" cm="1">
        <f t="array" ref="HS57">IF(_xlfn.TEXTJOIN(", ", TRUE, IF(ISNUMBER(SEARCH("RED", BL57:BT57)), COLUMN(BL57:BT57) - COLUMN(BL57) + 1, ""))&lt;&gt;"","RED","")</f>
        <v>RED</v>
      </c>
      <c r="HT57" s="9" t="str" cm="1">
        <f t="array" ref="HT57">IF(_xlfn.TEXTJOIN(", ", TRUE, IF(ISNUMBER(SEARCH("YEL", BL57:BT57)), COLUMN(BL57:BT57) - COLUMN(BL57) + 1, ""))&lt;&gt;"","YEL","")</f>
        <v>YEL</v>
      </c>
      <c r="HU57" s="9" t="str" cm="1">
        <f t="array" ref="HU57">IF(_xlfn.TEXTJOIN(", ", TRUE, IF(ISNUMBER(SEARCH("ORA", BL57:BT57)), COLUMN(BL57:BT57) - COLUMN(BL57) + 1, ""))&lt;&gt;"","ORA","")</f>
        <v/>
      </c>
      <c r="HV57" s="9" t="str" cm="1">
        <f t="array" ref="HV57">IF(_xlfn.TEXTJOIN(", ", TRUE, IF(ISNUMBER(SEARCH("BRO", BL57:BT57)), COLUMN(BL57:BT57) - COLUMN(BL57) + 1, ""))&lt;&gt;"","BRO","")</f>
        <v>BRO</v>
      </c>
      <c r="HW57" s="9" t="str" cm="1">
        <f t="array" ref="HW57">IF(_xlfn.TEXTJOIN(", ", TRUE, IF(ISNUMBER(SEARCH("PUR", BL57:BT57)), COLUMN(BL57:BT57) - COLUMN(BL57) + 1, ""))&lt;&gt;"","PUR","")</f>
        <v>PUR</v>
      </c>
      <c r="HX57" s="9" t="str" cm="1">
        <f t="array" ref="HX57">IF(_xlfn.TEXTJOIN(", ", TRUE, IF(ISNUMBER(SEARCH("WHI", BL57:BT57)), COLUMN(BL57:BT57) - COLUMN(BL57) + 1, ""))&lt;&gt;"","WHI","")</f>
        <v>WHI</v>
      </c>
      <c r="HY57" s="38"/>
      <c r="HZ57" s="38"/>
      <c r="IA57" s="28"/>
      <c r="IB57" s="28"/>
      <c r="IC57" s="39"/>
      <c r="ID57" s="39"/>
      <c r="IE57" s="39"/>
      <c r="IF57" s="39"/>
      <c r="IG57" s="39"/>
      <c r="IH57" s="39"/>
      <c r="II57" s="39"/>
      <c r="IJ57" s="39"/>
      <c r="IK57" s="39"/>
      <c r="IL57" s="9">
        <f>SUM(IC57:IK57)</f>
        <v>0</v>
      </c>
      <c r="IM57" s="6">
        <f>COUNTIF(IC57:IK57,"&gt;0")-CG57</f>
        <v>-9</v>
      </c>
      <c r="IN57" s="40" t="str">
        <f>"http://mkweb.bcgsc.ca/color-summarizer/?url="&amp;D57&amp;"&amp;precision=low&amp;num_clusters="&amp;CG57&amp;"&amp;text=1"</f>
        <v>http://mkweb.bcgsc.ca/color-summarizer/?url=https://upload.wikimedia.org/wikipedia/commons/thumb/8/84/Bandera_de_la_Provincia_de_Santa_Fe.svg/320px-Bandera_de_la_Provincia_de_Santa_Fe.svg.png&amp;precision=low&amp;num_clusters=9&amp;text=1</v>
      </c>
      <c r="IO57" s="9" t="str">
        <f>IF(HP57&lt;&gt;"",CHAR(34)&amp;"black"&amp;CHAR(34),"")</f>
        <v>"black"</v>
      </c>
      <c r="IP57" s="9" t="str">
        <f>IF(HQ57&lt;&gt;"",CHAR(34)&amp;"blue"&amp;CHAR(34),"")</f>
        <v>"blue"</v>
      </c>
      <c r="IQ57" s="9" t="str">
        <f>IF(HR57&lt;&gt;"",CHAR(34)&amp;"green"&amp;CHAR(34),"")</f>
        <v>"green"</v>
      </c>
      <c r="IR57" s="9" t="str">
        <f>IF(HS57&lt;&gt;"",CHAR(34)&amp;"red"&amp;CHAR(34),"")</f>
        <v>"red"</v>
      </c>
      <c r="IS57" s="9" t="str">
        <f>IF(HT57&lt;&gt;"",CHAR(34)&amp;"yellow"&amp;CHAR(34),"")</f>
        <v>"yellow"</v>
      </c>
      <c r="IT57" s="9" t="str">
        <f>IF(HU57&lt;&gt;"",CHAR(34)&amp;"orange"&amp;CHAR(34),"")</f>
        <v/>
      </c>
      <c r="IU57" s="9" t="str">
        <f>IF(HV57&lt;&gt;"",CHAR(34)&amp;"brown"&amp;CHAR(34),"")</f>
        <v>"brown"</v>
      </c>
      <c r="IV57" s="9" t="str">
        <f>IF(HW57&lt;&gt;"",CHAR(34)&amp;"purple"&amp;CHAR(34),"")</f>
        <v>"purple"</v>
      </c>
      <c r="IW57" s="9" t="str">
        <f>IF(HX57&lt;&gt;"",CHAR(34)&amp;"white"&amp;CHAR(34),"")</f>
        <v>"white"</v>
      </c>
      <c r="IX57" s="9" t="str">
        <f>"{"&amp;CHAR(34)&amp;"url"&amp;CHAR(34)&amp;":"&amp;CHAR(34)&amp;IN57&amp;CHAR(34)&amp;","&amp;CHAR(34)&amp;"name"&amp;CHAR(34)&amp;":"&amp;CHAR(34)&amp;A57&amp;CHAR(34)&amp;"},"</f>
        <v>{"url":"http://mkweb.bcgsc.ca/color-summarizer/?url=https://upload.wikimedia.org/wikipedia/commons/thumb/8/84/Bandera_de_la_Provincia_de_Santa_Fe.svg/320px-Bandera_de_la_Provincia_de_Santa_Fe.svg.png&amp;precision=low&amp;num_clusters=9&amp;text=1","name":"[ARG] Santa Fe"},</v>
      </c>
      <c r="IY57" s="9">
        <v>162</v>
      </c>
    </row>
    <row r="58" spans="1:259" s="9" customFormat="1" ht="38.4" customHeight="1" thickBot="1" x14ac:dyDescent="0.35">
      <c r="A58" s="79" t="s">
        <v>960</v>
      </c>
      <c r="B58" s="1" t="e" vm="57">
        <v>#VALUE!</v>
      </c>
      <c r="C58" s="2">
        <v>2</v>
      </c>
      <c r="D58" s="3" t="s">
        <v>961</v>
      </c>
      <c r="E58" s="4" t="s">
        <v>962</v>
      </c>
      <c r="F58" s="5" t="s">
        <v>0</v>
      </c>
      <c r="G58" s="6">
        <f>COUNTIF($A$1:$A$8299,A58)</f>
        <v>1</v>
      </c>
      <c r="H58" s="7"/>
      <c r="I58" s="8" t="s">
        <v>963</v>
      </c>
      <c r="J58" s="9" t="str">
        <f>""</f>
        <v/>
      </c>
      <c r="K58" s="10"/>
      <c r="L58" s="11"/>
      <c r="M58" s="11"/>
      <c r="N58" s="12" t="s">
        <v>1</v>
      </c>
      <c r="O58" s="13">
        <v>1985</v>
      </c>
      <c r="P58" s="14" t="s">
        <v>964</v>
      </c>
      <c r="Q58" s="15">
        <v>3</v>
      </c>
      <c r="R58" s="16" t="s">
        <v>1</v>
      </c>
      <c r="S58" s="17">
        <v>5</v>
      </c>
      <c r="T58" s="18" t="s">
        <v>2</v>
      </c>
      <c r="U58" s="19" t="s">
        <v>2</v>
      </c>
      <c r="V58" s="19" t="s">
        <v>2</v>
      </c>
      <c r="W58" s="19" t="s">
        <v>3</v>
      </c>
      <c r="X58" s="19" t="s">
        <v>3</v>
      </c>
      <c r="Y58" s="19" t="s">
        <v>2</v>
      </c>
      <c r="Z58" s="19" t="s">
        <v>2</v>
      </c>
      <c r="AA58" s="19" t="s">
        <v>2</v>
      </c>
      <c r="AB58" s="19" t="s">
        <v>2</v>
      </c>
      <c r="AC58" s="19" t="s">
        <v>3</v>
      </c>
      <c r="AD58" s="19" t="s">
        <v>3</v>
      </c>
      <c r="AE58" s="19" t="s">
        <v>2</v>
      </c>
      <c r="AF58" s="20" t="s">
        <v>2</v>
      </c>
      <c r="AG58" s="20" t="s">
        <v>2</v>
      </c>
      <c r="AH58" s="20" t="s">
        <v>3</v>
      </c>
      <c r="AI58" s="20" t="s">
        <v>2</v>
      </c>
      <c r="AJ58" s="20" t="s">
        <v>2</v>
      </c>
      <c r="AK58" s="20" t="s">
        <v>2</v>
      </c>
      <c r="AL58" s="20" t="s">
        <v>2</v>
      </c>
      <c r="AM58" s="20" t="s">
        <v>2</v>
      </c>
      <c r="AN58" s="20" t="s">
        <v>2</v>
      </c>
      <c r="AO58" s="20" t="s">
        <v>2</v>
      </c>
      <c r="AP58" s="20" t="s">
        <v>2</v>
      </c>
      <c r="AQ58" s="20" t="s">
        <v>2</v>
      </c>
      <c r="AR58" s="20" t="s">
        <v>2</v>
      </c>
      <c r="AS58" s="20" t="s">
        <v>2</v>
      </c>
      <c r="AT58" s="21">
        <v>0</v>
      </c>
      <c r="AU58" s="20" t="s">
        <v>185</v>
      </c>
      <c r="AV58" s="20" t="str">
        <f>IF(LEFT(A58,1)="[",LEFT(A58,5)&amp;AU58&amp;A58,"")</f>
        <v>[ARG]Province[ARG] Santiago del Estero</v>
      </c>
      <c r="AW58" s="20" t="str">
        <f>C58&amp;IFERROR(SUBSTITUTE(A58, " [ANT]",""),"")</f>
        <v>2[ARG] Santiago del Estero</v>
      </c>
      <c r="AX58" s="22"/>
      <c r="AY58" s="22"/>
      <c r="AZ58" s="23" t="s">
        <v>5</v>
      </c>
      <c r="BA58" s="23" t="s">
        <v>8</v>
      </c>
      <c r="BB58" s="23"/>
      <c r="BC58" s="24"/>
      <c r="BD58" s="25" t="s">
        <v>4</v>
      </c>
      <c r="BE58" s="8"/>
      <c r="BF58" s="25" t="s">
        <v>8</v>
      </c>
      <c r="BG58" s="25" t="s">
        <v>8</v>
      </c>
      <c r="BH58" s="25" t="s">
        <v>8</v>
      </c>
      <c r="BI58" s="25"/>
      <c r="BJ58" s="25"/>
      <c r="BK58" s="8"/>
      <c r="BL58" s="25" t="s">
        <v>8</v>
      </c>
      <c r="BM58" s="25" t="s">
        <v>4</v>
      </c>
      <c r="BN58" s="25" t="s">
        <v>8</v>
      </c>
      <c r="BO58" s="25" t="s">
        <v>8</v>
      </c>
      <c r="BP58" s="25" t="s">
        <v>8</v>
      </c>
      <c r="BQ58" s="25" t="s">
        <v>8</v>
      </c>
      <c r="BR58" s="25" t="s">
        <v>8</v>
      </c>
      <c r="BS58" s="25" t="s">
        <v>8</v>
      </c>
      <c r="BT58" s="25" t="s">
        <v>5</v>
      </c>
      <c r="BU58" s="26"/>
      <c r="BV58" s="27"/>
      <c r="BW58" s="27">
        <v>0</v>
      </c>
      <c r="BX58" s="8"/>
      <c r="CB58" s="28"/>
      <c r="CC58" s="28"/>
      <c r="CD58" s="29">
        <v>0</v>
      </c>
      <c r="CE58" s="29">
        <v>0</v>
      </c>
      <c r="CF58" s="29" t="e">
        <v>#REF!</v>
      </c>
      <c r="CG58" s="30" cm="1">
        <f t="array" ref="CG58">SUMPRODUCT(--(LEN(TRIM(BL58:BT58))&gt;0))</f>
        <v>2</v>
      </c>
      <c r="CH58" s="20" t="str">
        <f>IF(CG58=2,"y","n")</f>
        <v>y</v>
      </c>
      <c r="CI58" s="20" t="str">
        <f>IF(CG58=3,"y","n")</f>
        <v>n</v>
      </c>
      <c r="CJ58" s="20" t="str">
        <f>IF(CG58=4,"y","n")</f>
        <v>n</v>
      </c>
      <c r="CK58" s="20" t="str">
        <f>IF(CG58&gt;4,"y","n")</f>
        <v>n</v>
      </c>
      <c r="CL58" s="20" t="str">
        <f>IF(S58=0,"y","n")</f>
        <v>n</v>
      </c>
      <c r="CM58" s="20" t="str">
        <f>IF(S58=2,"y","n")</f>
        <v>n</v>
      </c>
      <c r="CN58" s="20" t="str">
        <f>IF(S58=3,"y","n")</f>
        <v>n</v>
      </c>
      <c r="CO58" s="20" t="str">
        <f>IF(S58&gt;=4,"y","n")</f>
        <v>y</v>
      </c>
      <c r="CP58" s="20" t="str">
        <f>IF(AT58=0,"y","n")</f>
        <v>y</v>
      </c>
      <c r="CQ58" s="20" t="str">
        <f>IF(AT58=1,"y","n")</f>
        <v>n</v>
      </c>
      <c r="CR58" s="20" t="str">
        <f>IF(AT58=2,"y","n")</f>
        <v>n</v>
      </c>
      <c r="CS58" s="20" t="str">
        <f>IF(AT58&gt;=3,"y","n")</f>
        <v>n</v>
      </c>
      <c r="CT58" s="31" t="str">
        <f>CHAR(34)&amp;A58&amp;CHAR(34)</f>
        <v>"[ARG] Santiago del Estero"</v>
      </c>
      <c r="CU58" s="32" t="str">
        <f>CHAR(34)&amp;"rgn_"&amp;R58&amp;CHAR(34)</f>
        <v>"rgn_South America"</v>
      </c>
      <c r="CV58" s="9" t="str">
        <f>CHAR(34)&amp;D58&amp;CHAR(34)</f>
        <v>"https://upload.wikimedia.org/wikipedia/commons/thumb/0/07/Bandera_de_la_Provincia_de_Santiago_del_Estero.svg/320px-Bandera_de_la_Provincia_de_Santiago_del_Estero.svg.png"</v>
      </c>
      <c r="CW58" s="9" t="str">
        <f t="shared" si="227"/>
        <v>"2Color",</v>
      </c>
      <c r="CX58" s="9" t="str">
        <f t="shared" si="227"/>
        <v/>
      </c>
      <c r="CY58" s="9" t="str">
        <f t="shared" si="227"/>
        <v/>
      </c>
      <c r="CZ58" s="9" t="str">
        <f t="shared" si="227"/>
        <v/>
      </c>
      <c r="DA58" s="9" t="str">
        <f>IF(Q58&gt;1,CHAR(34)&amp;"words2"&amp;CHAR(34)&amp;",","")</f>
        <v>"words2",</v>
      </c>
      <c r="DB58" s="9" t="str">
        <f>IF(Q58&gt;2,CHAR(34)&amp;"words3"&amp;CHAR(34)&amp;",","")</f>
        <v>"words3",</v>
      </c>
      <c r="DD58" s="9" t="str">
        <f>IF(LEN(CHAR(34)&amp;"lets"&amp;LEN(SUBSTITUTE(SUBSTITUTE(IFERROR(TRIM(SUBSTITUTE(A58,MID(A58,FIND("[",A58),FIND("]",A58)-FIND("[",A58)+1),"")),A58)," ",""),"-",""))&amp;CHAR(34)&amp;",")=9,CHAR(34)&amp;"lets"&amp;LEN(SUBSTITUTE(SUBSTITUTE(IFERROR(TRIM(SUBSTITUTE(A58,MID(A58,FIND("[",A58),FIND("]",A58)-FIND("[",A58)+1),"")),A58)," ",""),"-",""))&amp;CHAR(34)&amp;",",CHAR(34)&amp;"lets0"&amp;LEN(SUBSTITUTE(SUBSTITUTE(IFERROR(TRIM(SUBSTITUTE(A58,MID(A58,FIND("[",A58),FIND("]",A58)-FIND("[",A58)+1),"")),A58)," ",""),"-",""))&amp;CHAR(34)&amp;",")</f>
        <v>"lets17",</v>
      </c>
      <c r="DE58" s="9" t="str">
        <f>CHAR(34)&amp;"start"&amp;IFERROR(LEFT(SUBSTITUTE(A58,"["&amp;MID(A58,FIND("[",A58)+1,FIND("]",A58)-FIND("[",A58)-1)&amp;"] ",""),1),LEFT(A58,1))&amp;CHAR(34)&amp;","</f>
        <v>"startS",</v>
      </c>
      <c r="DF58" s="9" t="str">
        <f>IFERROR(IF(SEARCH("tan",A58)&gt;0,CHAR(34)&amp;"withtn"&amp;CHAR(34)&amp;",",""),"")</f>
        <v/>
      </c>
      <c r="DG58" s="9" t="str">
        <f>IFERROR(IF(SEARCH("q",A58)&gt;0,CHAR(34)&amp;"with_q"&amp;CHAR(34)&amp;",",""),"")</f>
        <v/>
      </c>
      <c r="DH58" s="9" t="str">
        <f>IFERROR(IF(SEARCH("v",A58)&gt;0,CHAR(34)&amp;"with_v"&amp;CHAR(34)&amp;",",""),"")</f>
        <v/>
      </c>
      <c r="DI58" s="9" t="str">
        <f>IFERROR(IF(SEARCH("w",A58)&gt;0,CHAR(34)&amp;"with_w"&amp;CHAR(34)&amp;",",""),"")</f>
        <v/>
      </c>
      <c r="DJ58" s="9" t="str">
        <f>IFERROR(IF(SEARCH("y",A58)&gt;0,CHAR(34)&amp;"with_y"&amp;CHAR(34)&amp;",",""),"")</f>
        <v/>
      </c>
      <c r="DK58" s="9" t="str">
        <f>IFERROR(IF(SEARCH("z",A58)&gt;0,CHAR(34)&amp;"with_z"&amp;CHAR(34)&amp;",",""),"")</f>
        <v/>
      </c>
      <c r="DL58" s="9" t="str">
        <f>IF(CG58=2, CHAR(34) &amp; _xlfn.TEXTJOIN("", TRUE, _xlfn._xlws.SORT(HP58:HX58)) &amp; CHAR(34) &amp; ",", "")</f>
        <v>"BLUWHI",</v>
      </c>
      <c r="DM58" s="9" t="str" cm="1">
        <f t="array" ref="DM58">IF(CG58=3,CHAR(34) &amp; _xlfn.TEXTJOIN("", TRUE, RIGHT(HP58:HX58, 2)) &amp; CHAR(34) &amp; ",", "")</f>
        <v/>
      </c>
      <c r="DN58" s="9" t="str">
        <f>IF(AND(ISNUMBER(SEARCH("18", O58)), ISERROR(SEARCH("1918", O58)), ISERROR(SEARCH("2018", O58))), CHAR(34) &amp; "year18" &amp; CHAR(34) &amp; ",", "")</f>
        <v/>
      </c>
      <c r="DO58" s="9" t="str">
        <f>IF(AND(ISNUMBER(SEARCH("19", O58)), ISERROR(SEARCH("1819", O58)),  ISERROR(SEARCH("1219", O58)),ISERROR(SEARCH("1119", O58)),ISERROR(SEARCH("1190", O58)),ISERROR(SEARCH("2019", O58))), CHAR(34) &amp; "year19" &amp; CHAR(34) &amp; ",", "")</f>
        <v>"year19",</v>
      </c>
      <c r="DP58" s="28" t="str">
        <f>IF(AND(ISNUMBER(SEARCH("20", O58)), ISERROR(SEARCH("1920", O58))), CHAR(34)&amp;"year00"&amp;CHAR(34)&amp;",", "")</f>
        <v/>
      </c>
      <c r="DQ58" s="28" t="str">
        <f>IF(CC58="y",CHAR(34)&amp;"soviet"&amp;CHAR(34)&amp;",","")</f>
        <v/>
      </c>
      <c r="DR58" s="28" t="str">
        <f>IF(BY58="y",CHAR(34)&amp;"dgband"&amp;CHAR(34)&amp;",","")</f>
        <v/>
      </c>
      <c r="DS58" s="28" t="str">
        <f>IF(W58="y",IF(AND(V58="n",BY58&lt;&gt;"y"),CHAR(34)&amp;"allver"&amp;CHAR(34)&amp;",",""),"")</f>
        <v>"allver",</v>
      </c>
      <c r="DT58" s="28" t="str">
        <f>IF(V58="y",IF(AND(W58="n",BY58&lt;&gt;"y"),CHAR(34)&amp;"allhor"&amp;CHAR(34)&amp;",",""),"")</f>
        <v/>
      </c>
      <c r="DU58" s="28" t="str">
        <f>IF(BY58="y",IF(AND(W58="n",V58="n"),CHAR(34)&amp;"alldia"&amp;CHAR(34)&amp;",",""),"")</f>
        <v/>
      </c>
      <c r="DW58" s="9" t="str">
        <f t="shared" si="228"/>
        <v/>
      </c>
      <c r="DX58" s="9" t="str">
        <f t="shared" si="228"/>
        <v/>
      </c>
      <c r="DY58" s="9" t="str">
        <f t="shared" si="228"/>
        <v/>
      </c>
      <c r="DZ58" s="9" t="str">
        <f t="shared" si="228"/>
        <v>"4+Band",</v>
      </c>
      <c r="EA58" s="9" t="str">
        <f t="shared" si="229"/>
        <v/>
      </c>
      <c r="EB58" s="9" t="str">
        <f t="shared" si="229"/>
        <v/>
      </c>
      <c r="EC58" s="9" t="str">
        <f t="shared" si="229"/>
        <v/>
      </c>
      <c r="ED58" s="9" t="str">
        <f t="shared" si="229"/>
        <v>"Vertic",</v>
      </c>
      <c r="EE58" s="9" t="str">
        <f t="shared" si="229"/>
        <v>"Circle",</v>
      </c>
      <c r="EF58" s="9" t="str">
        <f>IF(AND(Y58&lt;&gt;"n",Y58&lt;&gt;""),CHAR(34)&amp;Y$1&amp;CHAR(34)&amp;",","")</f>
        <v/>
      </c>
      <c r="EG58" s="9" t="str">
        <f t="shared" si="230"/>
        <v/>
      </c>
      <c r="EH58" s="9" t="str">
        <f t="shared" si="230"/>
        <v/>
      </c>
      <c r="EI58" s="9" t="str">
        <f t="shared" si="230"/>
        <v/>
      </c>
      <c r="EJ58" s="9" t="str">
        <f t="shared" si="230"/>
        <v>"Weapon",</v>
      </c>
      <c r="EK58" s="9" t="str">
        <f t="shared" si="230"/>
        <v>"HasSun",</v>
      </c>
      <c r="EL58" s="9" t="str">
        <f t="shared" si="230"/>
        <v/>
      </c>
      <c r="EM58" s="9" t="str">
        <f t="shared" si="230"/>
        <v/>
      </c>
      <c r="EN58" s="9" t="str">
        <f t="shared" si="230"/>
        <v/>
      </c>
      <c r="EO58" s="9" t="str">
        <f t="shared" si="230"/>
        <v>"Center",</v>
      </c>
      <c r="EP58" s="9" t="str">
        <f t="shared" si="230"/>
        <v/>
      </c>
      <c r="EQ58" s="9" t="str">
        <f t="shared" si="230"/>
        <v/>
      </c>
      <c r="ER58" s="9" t="str">
        <f t="shared" si="230"/>
        <v/>
      </c>
      <c r="ES58" s="9" t="str">
        <f t="shared" si="230"/>
        <v/>
      </c>
      <c r="ET58" s="9" t="str">
        <f t="shared" si="230"/>
        <v/>
      </c>
      <c r="EU58" s="9" t="str">
        <f t="shared" si="230"/>
        <v/>
      </c>
      <c r="EV58" s="9" t="str">
        <f t="shared" si="230"/>
        <v/>
      </c>
      <c r="EW58" s="9" t="str">
        <f t="shared" si="225"/>
        <v/>
      </c>
      <c r="EX58" s="9" t="str">
        <f t="shared" si="225"/>
        <v/>
      </c>
      <c r="EY58" s="9" t="str">
        <f t="shared" si="225"/>
        <v/>
      </c>
      <c r="EZ58" s="9" t="str">
        <f t="shared" si="225"/>
        <v/>
      </c>
      <c r="FA58" s="9" t="str">
        <f>IF(AT58&gt;0,CHAR(34)&amp;"sta"&amp;AZ58&amp;CHAR(34)&amp;",","")</f>
        <v/>
      </c>
      <c r="FB58" s="9" t="str">
        <f>IF(AND(AT58&gt;0,BA58&lt;&gt;""),CHAR(34)&amp;"sta"&amp;BA58&amp;CHAR(34)&amp;",","")</f>
        <v/>
      </c>
      <c r="FD58" s="9" t="str">
        <f>IF(BV58="n",CHAR(34)&amp;"tcWHYE"&amp;CHAR(34)&amp;",",IF(BV58="y",CHAR(34)&amp;FD$1&amp;CHAR(34)&amp;",",""))</f>
        <v/>
      </c>
      <c r="FE58" s="9" t="str">
        <f>IF(COUNTIF(BL58:BT58,"BLU")=0,CHAR(34)&amp;"NO_BLU"&amp;CHAR(34)&amp;",", "")</f>
        <v/>
      </c>
      <c r="FF58" s="9" t="str">
        <f>IF(COUNTIF(BL58:BT58,"WHI")=0,CHAR(34)&amp;"NO_WHI"&amp;CHAR(34)&amp;",", "")</f>
        <v/>
      </c>
      <c r="FG58" s="9" t="str">
        <f>IF(COUNTIF(BL58:BT58,"RED")=0,CHAR(34)&amp;"NO_RED"&amp;CHAR(34)&amp;",", "")</f>
        <v>"NO_RED",</v>
      </c>
      <c r="FH58" s="9" t="str">
        <f>IF(COUNTIF(BL58:BS58,"GRE")=0,CHAR(34)&amp;"NO_GRE"&amp;CHAR(34)&amp;",", "")</f>
        <v>"NO_GRE",</v>
      </c>
      <c r="FI58" s="9" t="str">
        <f>IF(COUNTIF(BL58:BT58,"YEL")=0,CHAR(34)&amp;"NO_YEL"&amp;CHAR(34)&amp;",", "")</f>
        <v>"NO_YEL",</v>
      </c>
      <c r="FJ58" s="9" t="str">
        <f>IF(COUNTIF(BL58:BT58,"BLA")=0,CHAR(34)&amp;"NO_BLA"&amp;CHAR(34)&amp;",", "")</f>
        <v>"NO_BLA",</v>
      </c>
      <c r="FK58" s="9" t="str">
        <f>IF(AND(FH58&lt;&gt;"",FF58&lt;&gt;""),CHAR(34)&amp;"WHGRNO"&amp;CHAR(34)&amp;",","")</f>
        <v/>
      </c>
      <c r="FL58" s="9" t="str">
        <f>IF(AND(FI58&lt;&gt;"",FF58&lt;&gt;""),CHAR(34)&amp;"WHYENO"&amp;CHAR(34)&amp;",","")</f>
        <v/>
      </c>
      <c r="FM58" s="9" t="str">
        <f>IF(AND(FJ58&lt;&gt;"",FF58&lt;&gt;""),CHAR(34)&amp;"BAWHNO"&amp;CHAR(34)&amp;",","")</f>
        <v/>
      </c>
      <c r="FN58" s="9" t="str">
        <f>IF(AND(FE58&lt;&gt;"",FF58&lt;&gt;""),CHAR(34)&amp;"BLWHNO"&amp;CHAR(34)&amp;",","")</f>
        <v/>
      </c>
      <c r="FO58" s="9" t="str">
        <f>IF(AND(FE58&lt;&gt;"",FG58&lt;&gt;""),CHAR(34)&amp;"BLRENO"&amp;CHAR(34)&amp;",","")</f>
        <v/>
      </c>
      <c r="FP58" s="9" t="str">
        <f>IF(AND(FF58&lt;&gt;"",FF58&lt;&gt;""),CHAR(34)&amp;"WHRENO"&amp;CHAR(34)&amp;",","")</f>
        <v/>
      </c>
      <c r="FQ58" s="9" t="str">
        <f>IF(LEN(BF58)=3,CHAR(34)&amp;"001"&amp;BF58&amp;CHAR(34)&amp;",","")</f>
        <v/>
      </c>
      <c r="FR58" s="9" t="str">
        <f>IF(LEN(BG58)=3,CHAR(34)&amp;"002"&amp;BG58&amp;CHAR(34)&amp;",","")</f>
        <v/>
      </c>
      <c r="FS58" s="9" t="str">
        <f>IF(LEN(BH58)=3,CHAR(34)&amp;"003"&amp;BH58&amp;CHAR(34)&amp;",","")</f>
        <v/>
      </c>
      <c r="FT58" s="9" t="str">
        <f>CHAR(34)&amp;"myr"&amp;BD58&amp;CHAR(34)&amp;","</f>
        <v>"myrBLU",</v>
      </c>
      <c r="FU58" s="9" t="str">
        <f>IF(AY58="y",CHAR(34)&amp;"island"&amp;CHAR(34)&amp;",","")</f>
        <v/>
      </c>
      <c r="FV58" s="9" t="str">
        <f>IF(BZ58="y",CHAR(34)&amp;"landlo"&amp;CHAR(34)&amp;",","")</f>
        <v/>
      </c>
      <c r="FW58" s="9" t="str">
        <f>IF(CA58="y",CHAR(34)&amp;"eunion"&amp;CHAR(34)&amp;",","")</f>
        <v/>
      </c>
      <c r="FY58" s="9" t="str">
        <f>IFERROR(IF(SEARCH("Arabic",CB58)&gt;0,CHAR(34)&amp;"arabic"&amp;CHAR(34)&amp;",",""),"")</f>
        <v/>
      </c>
      <c r="FZ58" s="9" t="str">
        <f>IFERROR(IF(SEARCH("English",CB58)&gt;0,CHAR(34)&amp;"englis"&amp;CHAR(34)&amp;",",""),"")</f>
        <v/>
      </c>
      <c r="GA58" s="9" t="str">
        <f>IFERROR(IF(SEARCH("French",CB58)&gt;0,CHAR(34)&amp;"french"&amp;CHAR(34)&amp;",",""),"")</f>
        <v/>
      </c>
      <c r="GB58" s="9" t="str">
        <f>IFERROR(IF(SEARCH("Spanish",CB58)&gt;0,CHAR(34)&amp;"spanis"&amp;CHAR(34)&amp;",",""),"")</f>
        <v/>
      </c>
      <c r="GE58" s="9" t="str">
        <f>IFERROR(IF(SEARCH("Dutch",CB58)&gt;0,CHAR(34)&amp;"dutchs"&amp;CHAR(34)&amp;",",""),"")</f>
        <v/>
      </c>
      <c r="GF58" s="9" t="str">
        <f>IFERROR(IF(SEARCH("Historical",AU58)&gt;0,CHAR(34)&amp;"histor"&amp;CHAR(34)&amp;",",""),"")</f>
        <v/>
      </c>
      <c r="GG58" s="9" t="str">
        <f>IF(BU58="y",CHAR(34)&amp;"unjack"&amp;CHAR(34)&amp;",","")</f>
        <v/>
      </c>
      <c r="GH58" s="9" t="str">
        <f>IF(CD58=1,CHAR(34)&amp;"southc"&amp;CHAR(34)&amp;",","")</f>
        <v/>
      </c>
      <c r="GI58" s="9" t="str">
        <f>IF(CE58=1,CHAR(34)&amp;"hasmap"&amp;CHAR(34)&amp;",","")</f>
        <v/>
      </c>
      <c r="GJ58" s="9" t="str">
        <f>IF(CP58="y",CHAR(34)&amp;CP$1&amp;CHAR(34)&amp;",","")</f>
        <v>"NoStar",</v>
      </c>
      <c r="GK58" s="9" t="str">
        <f>IF(GJ58="",CHAR(34)&amp;"HasSta"&amp;CHAR(34)&amp;",","")</f>
        <v/>
      </c>
      <c r="GL58" s="9" t="str">
        <f t="shared" si="231"/>
        <v/>
      </c>
      <c r="GM58" s="9" t="str">
        <f t="shared" si="231"/>
        <v/>
      </c>
      <c r="GN58" s="9" t="str">
        <f t="shared" si="231"/>
        <v/>
      </c>
      <c r="GP58" s="9" t="str">
        <f>CHAR(34)&amp;AU58&amp;CHAR(34)</f>
        <v>"Province"</v>
      </c>
      <c r="GS58" s="9" t="str">
        <f>SUBSTITUTE("["&amp;_xlfn.CONCAT(CW58:GN58)&amp;"]",",]","]")</f>
        <v>["2Color","words2","words3","lets17","startS","BLUWHI","year19","allver","4+Band","Vertic","Circle","Weapon","HasSun","Center","NO_RED","NO_GRE","NO_YEL","NO_BLA","myrBLU","NoStar"]</v>
      </c>
      <c r="GT58" s="9" t="str">
        <f t="shared" si="232"/>
        <v/>
      </c>
      <c r="GU58" s="9" t="str">
        <f t="shared" si="232"/>
        <v>"cl_BLU",</v>
      </c>
      <c r="GV58" s="9" t="str">
        <f t="shared" si="232"/>
        <v/>
      </c>
      <c r="GW58" s="9" t="str">
        <f t="shared" si="232"/>
        <v/>
      </c>
      <c r="GX58" s="9" t="str">
        <f t="shared" si="232"/>
        <v/>
      </c>
      <c r="GY58" s="9" t="str">
        <f t="shared" si="232"/>
        <v/>
      </c>
      <c r="GZ58" s="9" t="str">
        <f t="shared" si="232"/>
        <v/>
      </c>
      <c r="HA58" s="9" t="str">
        <f t="shared" si="232"/>
        <v/>
      </c>
      <c r="HB58" s="9" t="str">
        <f t="shared" si="232"/>
        <v>"cl_WHI",</v>
      </c>
      <c r="HC58" s="9" t="str">
        <f>SUBSTITUTE("["&amp;_xlfn.CONCAT(GT58:HB58)&amp;"]",",]","]")</f>
        <v>["cl_BLU","cl_WHI"]</v>
      </c>
      <c r="HE58" s="33"/>
      <c r="HF58" s="34" t="str">
        <f>"{couname:"&amp;CT58&amp;(IF(HK58&lt;&gt;"",",subtype:"&amp;CHAR(34)&amp;HK58&amp;CHAR(34),""))&amp;",year:"&amp;HJ58&amp;",region:"&amp;CU58&amp;",Colors:"&amp;HC58&amp;",Items:"&amp;GS58&amp;",Flag:"&amp;CV58&amp;",HDFlag:"&amp;CHAR(34)&amp;E58&amp;CHAR(34)&amp;",type:"&amp;GP58&amp;", describe: "&amp;HH58&amp;", isnew:"&amp;CHAR(34)&amp;F58&amp;CHAR(34)&amp;", links: "&amp;HL58&amp;"},"</f>
        <v>{couname:"[ARG] Santiago del Estero",year:"1985",region:"rgn_South America",Colors:["cl_BLU","cl_WHI"],Items:["2Color","words2","words3","lets17","startS","BLUWHI","year19","allver","4+Band","Vertic","Circle","Weapon","HasSun","Center","NO_RED","NO_GRE","NO_YEL","NO_BLA","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links: "https://en.wikipedia.org/wiki/Flag_of_Santiago_del_Estero_Province"},</v>
      </c>
      <c r="HG58" s="35" t="str">
        <f>"{couname:"&amp;CT58&amp;(IF(HK58&lt;&gt;"",",subtype:"&amp;CHAR(34)&amp;HK58&amp;CHAR(34),""))&amp;",year:"&amp;HJ58&amp;",region:"&amp;CU58&amp;",Colors:"&amp;HC58&amp;",Items:"&amp;GS58&amp;",Flag:"&amp;CV58&amp;",HDFlag:"&amp;CHAR(34)&amp;E58&amp;CHAR(34)&amp;",type:"&amp;GP58&amp;", describe: "&amp;HI58&amp;", links: "&amp;HL58&amp;"},"</f>
        <v>{couname:"[ARG] Santiago del Estero",year:"1985",region:"rgn_South America",Colors:["cl_BLU","cl_WHI"],Items:["2Color","words2","words3","lets17","startS","BLUWHI","year19","allver","4+Band","Vertic","Circle","Weapon","HasSun","Center","NO_RED","NO_GRE","NO_YEL","NO_BLA","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links: "https://en.wikipedia.org/wiki/Flag_of_Santiago_del_Estero_Province"},</v>
      </c>
      <c r="HH58" s="9" t="str">
        <f>IF(P58&lt;&gt;"",CHAR(34)&amp;"\n"&amp;P58&amp;CHAR(34),CHAR(34)&amp;CHAR(34))</f>
        <v>"\nLight blue and white are the Argentine national colors, while red represents the Federalist Party to which the province owes its autonomy. The sun refers to the Sun of May present on the national flag. The cross represents the Catholic and Spanish heritage of the region."</v>
      </c>
      <c r="HI58" s="9" t="str">
        <f>IF(J58=0,CHAR(34)&amp;CHAR(34),HH58)</f>
        <v>"\nLight blue and white are the Argentine national colors, while red represents the Federalist Party to which the province owes its autonomy. The sun refers to the Sun of May present on the national flag. The cross represents the Catholic and Spanish heritage of the region."</v>
      </c>
      <c r="HJ58" s="9" t="str">
        <f>CHAR(34)&amp;O58&amp;CHAR(34)</f>
        <v>"1985"</v>
      </c>
      <c r="HL58" s="9" t="str">
        <f>CHAR(34)&amp;I58&amp;CHAR(34)</f>
        <v>"https://en.wikipedia.org/wiki/Flag_of_Santiago_del_Estero_Province"</v>
      </c>
      <c r="HM58" s="34" t="str">
        <f>"{"&amp;CHAR(34)&amp;"couname"&amp;CHAR(34)&amp;":"&amp;CT58&amp;(IF(H58&lt;&gt;"",","&amp;CHAR(34)&amp;"subtype"&amp;CHAR(34)&amp;":"&amp;CHAR(34)&amp;H58&amp;CHAR(34),""))&amp;","&amp;CHAR(34)&amp;"year"&amp;CHAR(34)&amp;":"&amp;HJ58&amp;","&amp;CHAR(34)&amp;"region"&amp;CHAR(34)&amp;":"&amp;CU58&amp;","&amp;CHAR(34)&amp;"Colors"&amp;CHAR(34)&amp;":"&amp;HC58&amp;","&amp;CHAR(34)&amp;"Items"&amp;CHAR(34)&amp;":"&amp;GS58&amp;","&amp;CHAR(34)&amp;"Flag"&amp;CHAR(34)&amp;":"&amp;CV58&amp;","&amp;CHAR(34)&amp;"HDFlag"&amp;CHAR(34)&amp;":"&amp;CHAR(34)&amp;E58&amp;CHAR(34)&amp;","&amp;CHAR(34)&amp;"type"&amp;CHAR(34)&amp;":"&amp;GP58&amp;", "&amp;CHAR(34)&amp;"describe"&amp;CHAR(34)&amp;": "&amp;HH58&amp;", "&amp;CHAR(34)&amp;"isnew"&amp;CHAR(34)&amp;": "&amp;CHAR(34)&amp;F58&amp;CHAR(34)&amp;", "&amp;CHAR(34)&amp;"links"&amp;CHAR(34)&amp;": "&amp;HL58&amp;"},"</f>
        <v>{"couname":"[ARG] Santiago del Estero","year":"1985","region":"rgn_South America","Colors":["cl_BLU","cl_WHI"],"Items":["2Color","words2","words3","lets17","startS","BLUWHI","year19","allver","4+Band","Vertic","Circle","Weapon","HasSun","Center","NO_RED","NO_GRE","NO_YEL","NO_BLA","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 "links": "https://en.wikipedia.org/wiki/Flag_of_Santiago_del_Estero_Province"},</v>
      </c>
      <c r="HN58" s="36" t="str">
        <f>"{"&amp;CHAR(34)&amp;"couname"&amp;CHAR(34)&amp;":"&amp;CT58&amp;(IF(H58&lt;&gt;"",","&amp;CHAR(34)&amp;"subtype"&amp;CHAR(34)&amp;":"&amp;CHAR(34)&amp;H58&amp;CHAR(34),""))&amp;","&amp;CHAR(34)&amp;"year"&amp;CHAR(34)&amp;":"&amp;HJ58&amp;","&amp;CHAR(34)&amp;"region"&amp;CHAR(34)&amp;":"&amp;CU58&amp;","&amp;CHAR(34)&amp;"Colors"&amp;CHAR(34)&amp;":"&amp;HC58&amp;","&amp;CHAR(34)&amp;"Items"&amp;CHAR(34)&amp;":"&amp;GS58&amp;","&amp;CHAR(34)&amp;"Flag"&amp;CHAR(34)&amp;":"&amp;CV58&amp;","&amp;CHAR(34)&amp;"HDFlag"&amp;CHAR(34)&amp;":"&amp;CHAR(34)&amp;E58&amp;CHAR(34)&amp;","&amp;CHAR(34)&amp;"type"&amp;CHAR(34)&amp;":"&amp;GP58&amp;", "&amp;CHAR(34)&amp;"describe"&amp;CHAR(34)&amp;": "&amp;HI58&amp;", "&amp;CHAR(34)&amp;"isnew"&amp;CHAR(34)&amp;": "&amp;CHAR(34)&amp;F58&amp;CHAR(34)&amp;", "&amp;CHAR(34)&amp;"links"&amp;CHAR(34)&amp;": "&amp;HL58&amp;"},"</f>
        <v>{"couname":"[ARG] Santiago del Estero","year":"1985","region":"rgn_South America","Colors":["cl_BLU","cl_WHI"],"Items":["2Color","words2","words3","lets17","startS","BLUWHI","year19","allver","4+Band","Vertic","Circle","Weapon","HasSun","Center","NO_RED","NO_GRE","NO_YEL","NO_BLA","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 "links": "https://en.wikipedia.org/wiki/Flag_of_Santiago_del_Estero_Province"},</v>
      </c>
      <c r="HO58" s="37">
        <v>45610</v>
      </c>
      <c r="HP58" s="9" t="str" cm="1">
        <f t="array" ref="HP58">IF(_xlfn.TEXTJOIN(", ", TRUE, IF(ISNUMBER(SEARCH("BLA", BL58:BT58)), COLUMN(BL58:BT58) - COLUMN(BL58) + 1, ""))&lt;&gt;"","BLA","")</f>
        <v/>
      </c>
      <c r="HQ58" s="9" t="str" cm="1">
        <f t="array" ref="HQ58">IF(_xlfn.TEXTJOIN(", ", TRUE, IF(ISNUMBER(SEARCH("BLU", BL58:BT58)), COLUMN(BL58:BT58) - COLUMN(BL58) + 1, ""))&lt;&gt;"","BLU","")</f>
        <v>BLU</v>
      </c>
      <c r="HR58" s="9" t="str" cm="1">
        <f t="array" ref="HR58">IF(_xlfn.TEXTJOIN(", ", TRUE, IF(ISNUMBER(SEARCH("GRE", BL58:BT58)), COLUMN(BL58:BT58) - COLUMN(BL58) + 1, ""))&lt;&gt;"","GRE","")</f>
        <v/>
      </c>
      <c r="HS58" s="9" t="str" cm="1">
        <f t="array" ref="HS58">IF(_xlfn.TEXTJOIN(", ", TRUE, IF(ISNUMBER(SEARCH("RED", BL58:BT58)), COLUMN(BL58:BT58) - COLUMN(BL58) + 1, ""))&lt;&gt;"","RED","")</f>
        <v/>
      </c>
      <c r="HT58" s="9" t="str" cm="1">
        <f t="array" ref="HT58">IF(_xlfn.TEXTJOIN(", ", TRUE, IF(ISNUMBER(SEARCH("YEL", BL58:BT58)), COLUMN(BL58:BT58) - COLUMN(BL58) + 1, ""))&lt;&gt;"","YEL","")</f>
        <v/>
      </c>
      <c r="HU58" s="9" t="str" cm="1">
        <f t="array" ref="HU58">IF(_xlfn.TEXTJOIN(", ", TRUE, IF(ISNUMBER(SEARCH("ORA", BL58:BT58)), COLUMN(BL58:BT58) - COLUMN(BL58) + 1, ""))&lt;&gt;"","ORA","")</f>
        <v/>
      </c>
      <c r="HV58" s="9" t="str" cm="1">
        <f t="array" ref="HV58">IF(_xlfn.TEXTJOIN(", ", TRUE, IF(ISNUMBER(SEARCH("BRO", BL58:BT58)), COLUMN(BL58:BT58) - COLUMN(BL58) + 1, ""))&lt;&gt;"","BRO","")</f>
        <v/>
      </c>
      <c r="HW58" s="9" t="str" cm="1">
        <f t="array" ref="HW58">IF(_xlfn.TEXTJOIN(", ", TRUE, IF(ISNUMBER(SEARCH("PUR", BL58:BT58)), COLUMN(BL58:BT58) - COLUMN(BL58) + 1, ""))&lt;&gt;"","PUR","")</f>
        <v/>
      </c>
      <c r="HX58" s="9" t="str" cm="1">
        <f t="array" ref="HX58">IF(_xlfn.TEXTJOIN(", ", TRUE, IF(ISNUMBER(SEARCH("WHI", BL58:BT58)), COLUMN(BL58:BT58) - COLUMN(BL58) + 1, ""))&lt;&gt;"","WHI","")</f>
        <v>WHI</v>
      </c>
      <c r="HY58" s="38"/>
      <c r="HZ58" s="38"/>
      <c r="IA58" s="28"/>
      <c r="IB58" s="28"/>
      <c r="IC58" s="39"/>
      <c r="ID58" s="39"/>
      <c r="IE58" s="39"/>
      <c r="IF58" s="39"/>
      <c r="IG58" s="39"/>
      <c r="IH58" s="39"/>
      <c r="II58" s="39"/>
      <c r="IJ58" s="39"/>
      <c r="IK58" s="39"/>
      <c r="IM58" s="6">
        <f>COUNTIF(IC58:IK58,"&gt;0")-CG58</f>
        <v>-2</v>
      </c>
      <c r="IN58" s="40" t="str">
        <f>"http://mkweb.bcgsc.ca/color-summarizer/?url="&amp;D58&amp;"&amp;precision=low&amp;num_clusters="&amp;CG58&amp;"&amp;text=1"</f>
        <v>http://mkweb.bcgsc.ca/color-summarizer/?url=https://upload.wikimedia.org/wikipedia/commons/thumb/0/07/Bandera_de_la_Provincia_de_Santiago_del_Estero.svg/320px-Bandera_de_la_Provincia_de_Santiago_del_Estero.svg.png&amp;precision=low&amp;num_clusters=2&amp;text=1</v>
      </c>
      <c r="IO58" s="9" t="str">
        <f>IF(HP58&lt;&gt;"",CHAR(34)&amp;"black"&amp;CHAR(34),"")</f>
        <v/>
      </c>
      <c r="IP58" s="9" t="str">
        <f>IF(HQ58&lt;&gt;"",CHAR(34)&amp;"blue"&amp;CHAR(34),"")</f>
        <v>"blue"</v>
      </c>
      <c r="IQ58" s="9" t="str">
        <f>IF(HR58&lt;&gt;"",CHAR(34)&amp;"green"&amp;CHAR(34),"")</f>
        <v/>
      </c>
      <c r="IR58" s="9" t="str">
        <f>IF(HS58&lt;&gt;"",CHAR(34)&amp;"red"&amp;CHAR(34),"")</f>
        <v/>
      </c>
      <c r="IS58" s="9" t="str">
        <f>IF(HT58&lt;&gt;"",CHAR(34)&amp;"yellow"&amp;CHAR(34),"")</f>
        <v/>
      </c>
      <c r="IT58" s="9" t="str">
        <f>IF(HU58&lt;&gt;"",CHAR(34)&amp;"orange"&amp;CHAR(34),"")</f>
        <v/>
      </c>
      <c r="IU58" s="9" t="str">
        <f>IF(HV58&lt;&gt;"",CHAR(34)&amp;"brown"&amp;CHAR(34),"")</f>
        <v/>
      </c>
      <c r="IV58" s="9" t="str">
        <f>IF(HW58&lt;&gt;"",CHAR(34)&amp;"purple"&amp;CHAR(34),"")</f>
        <v/>
      </c>
      <c r="IW58" s="9" t="str">
        <f>IF(HX58&lt;&gt;"",CHAR(34)&amp;"white"&amp;CHAR(34),"")</f>
        <v>"white"</v>
      </c>
      <c r="IX58" s="9" t="str">
        <f>"{"&amp;CHAR(34)&amp;"url"&amp;CHAR(34)&amp;":"&amp;CHAR(34)&amp;IN58&amp;CHAR(34)&amp;","&amp;CHAR(34)&amp;"name"&amp;CHAR(34)&amp;":"&amp;CHAR(34)&amp;A58&amp;CHAR(34)&amp;"},"</f>
        <v>{"url":"http://mkweb.bcgsc.ca/color-summarizer/?url=https://upload.wikimedia.org/wikipedia/commons/thumb/0/07/Bandera_de_la_Provincia_de_Santiago_del_Estero.svg/320px-Bandera_de_la_Provincia_de_Santiago_del_Estero.svg.png&amp;precision=low&amp;num_clusters=2&amp;text=1","name":"[ARG] Santiago del Estero"},</v>
      </c>
      <c r="IY58" s="9">
        <v>1349</v>
      </c>
    </row>
    <row r="59" spans="1:259" s="9" customFormat="1" ht="38.4" customHeight="1" thickBot="1" x14ac:dyDescent="0.35">
      <c r="A59" s="79" t="s">
        <v>965</v>
      </c>
      <c r="B59" s="1" t="e" vm="58">
        <v>#VALUE!</v>
      </c>
      <c r="C59" s="2">
        <v>2</v>
      </c>
      <c r="D59" s="3" t="s">
        <v>966</v>
      </c>
      <c r="E59" s="4" t="s">
        <v>967</v>
      </c>
      <c r="F59" s="5" t="s">
        <v>0</v>
      </c>
      <c r="G59" s="6">
        <f>COUNTIF($A$1:$A$9999,A59)</f>
        <v>1</v>
      </c>
      <c r="H59" s="7" t="s">
        <v>968</v>
      </c>
      <c r="I59" s="8" t="s">
        <v>969</v>
      </c>
      <c r="J59" s="9" t="str">
        <f>""</f>
        <v/>
      </c>
      <c r="K59" s="10"/>
      <c r="L59" s="11"/>
      <c r="M59" s="11"/>
      <c r="N59" s="12" t="s">
        <v>1</v>
      </c>
      <c r="O59" s="13" t="s">
        <v>970</v>
      </c>
      <c r="P59" s="14" t="s">
        <v>971</v>
      </c>
      <c r="Q59" s="15">
        <v>3</v>
      </c>
      <c r="R59" s="16" t="s">
        <v>972</v>
      </c>
      <c r="S59" s="17">
        <v>3</v>
      </c>
      <c r="T59" s="18" t="s">
        <v>3</v>
      </c>
      <c r="U59" s="19" t="s">
        <v>2</v>
      </c>
      <c r="V59" s="19" t="s">
        <v>2</v>
      </c>
      <c r="W59" s="19" t="s">
        <v>2</v>
      </c>
      <c r="X59" s="19" t="s">
        <v>2</v>
      </c>
      <c r="Y59" s="19" t="s">
        <v>3</v>
      </c>
      <c r="Z59" s="19" t="s">
        <v>3</v>
      </c>
      <c r="AA59" s="19" t="s">
        <v>2</v>
      </c>
      <c r="AB59" s="19" t="s">
        <v>2</v>
      </c>
      <c r="AC59" s="19" t="s">
        <v>2</v>
      </c>
      <c r="AD59" s="19" t="s">
        <v>2</v>
      </c>
      <c r="AE59" s="19" t="s">
        <v>2</v>
      </c>
      <c r="AF59" s="20" t="s">
        <v>2</v>
      </c>
      <c r="AG59" s="20" t="s">
        <v>2</v>
      </c>
      <c r="AH59" s="20" t="s">
        <v>2</v>
      </c>
      <c r="AI59" s="20" t="s">
        <v>2</v>
      </c>
      <c r="AJ59" s="20" t="s">
        <v>2</v>
      </c>
      <c r="AK59" s="20" t="s">
        <v>2</v>
      </c>
      <c r="AL59" s="20" t="s">
        <v>2</v>
      </c>
      <c r="AM59" s="20" t="s">
        <v>2</v>
      </c>
      <c r="AN59" s="20" t="s">
        <v>2</v>
      </c>
      <c r="AO59" s="20" t="s">
        <v>2</v>
      </c>
      <c r="AP59" s="20" t="s">
        <v>2</v>
      </c>
      <c r="AQ59" s="20" t="s">
        <v>2</v>
      </c>
      <c r="AR59" s="20" t="s">
        <v>2</v>
      </c>
      <c r="AS59" s="20" t="s">
        <v>2</v>
      </c>
      <c r="AT59" s="21">
        <v>5</v>
      </c>
      <c r="AU59" s="20" t="s">
        <v>185</v>
      </c>
      <c r="AV59" s="20" t="str">
        <f>IF(LEFT(A59,1)="[",LEFT(A59,5)&amp;AU59&amp;A59,"")</f>
        <v>[ARG]Province[ARG] [ANT] Tierra del Fuego</v>
      </c>
      <c r="AW59" s="20" t="str">
        <f>C59&amp;IFERROR(SUBSTITUTE(A59, " [ANT]",""),"")</f>
        <v>2[ARG] Tierra del Fuego</v>
      </c>
      <c r="AX59" s="22"/>
      <c r="AY59" s="22"/>
      <c r="AZ59" s="23" t="s">
        <v>5</v>
      </c>
      <c r="BA59" s="23" t="s">
        <v>8</v>
      </c>
      <c r="BB59" s="23"/>
      <c r="BC59" s="24"/>
      <c r="BD59" s="25" t="s">
        <v>4</v>
      </c>
      <c r="BE59" s="8"/>
      <c r="BF59" s="25" t="s">
        <v>8</v>
      </c>
      <c r="BG59" s="25" t="s">
        <v>8</v>
      </c>
      <c r="BH59" s="25" t="s">
        <v>8</v>
      </c>
      <c r="BI59" s="25"/>
      <c r="BJ59" s="25"/>
      <c r="BK59" s="8"/>
      <c r="BL59" s="25" t="s">
        <v>12</v>
      </c>
      <c r="BM59" s="25" t="s">
        <v>4</v>
      </c>
      <c r="BN59" s="25" t="s">
        <v>10</v>
      </c>
      <c r="BO59" s="25" t="s">
        <v>9</v>
      </c>
      <c r="BP59" s="25" t="s">
        <v>6</v>
      </c>
      <c r="BQ59" s="25" t="s">
        <v>11</v>
      </c>
      <c r="BR59" s="25" t="s">
        <v>8</v>
      </c>
      <c r="BS59" s="25" t="s">
        <v>15</v>
      </c>
      <c r="BT59" s="25" t="s">
        <v>5</v>
      </c>
      <c r="BU59" s="26"/>
      <c r="BV59" s="27"/>
      <c r="BW59" s="27">
        <v>0</v>
      </c>
      <c r="BX59" s="8"/>
      <c r="CB59" s="28"/>
      <c r="CC59" s="28"/>
      <c r="CD59" s="29">
        <v>0</v>
      </c>
      <c r="CE59" s="29">
        <v>0</v>
      </c>
      <c r="CF59" s="29" t="e">
        <v>#REF!</v>
      </c>
      <c r="CG59" s="30" cm="1">
        <f t="array" ref="CG59">SUMPRODUCT(--(LEN(TRIM(BL59:BT59))&gt;0))</f>
        <v>8</v>
      </c>
      <c r="CH59" s="20" t="str">
        <f>IF(CG59=2,"y","n")</f>
        <v>n</v>
      </c>
      <c r="CI59" s="20" t="str">
        <f>IF(CG59=3,"y","n")</f>
        <v>n</v>
      </c>
      <c r="CJ59" s="20" t="str">
        <f>IF(CG59=4,"y","n")</f>
        <v>n</v>
      </c>
      <c r="CK59" s="20" t="str">
        <f>IF(CG59&gt;4,"y","n")</f>
        <v>y</v>
      </c>
      <c r="CL59" s="20" t="str">
        <f>IF(S59=0,"y","n")</f>
        <v>n</v>
      </c>
      <c r="CM59" s="20" t="str">
        <f>IF(S59=2,"y","n")</f>
        <v>n</v>
      </c>
      <c r="CN59" s="20" t="str">
        <f>IF(S59=3,"y","n")</f>
        <v>y</v>
      </c>
      <c r="CO59" s="20" t="str">
        <f>IF(S59&gt;=4,"y","n")</f>
        <v>n</v>
      </c>
      <c r="CP59" s="20" t="str">
        <f>IF(AT59=0,"y","n")</f>
        <v>n</v>
      </c>
      <c r="CQ59" s="20" t="str">
        <f>IF(AT59=1,"y","n")</f>
        <v>n</v>
      </c>
      <c r="CR59" s="20" t="str">
        <f>IF(AT59=2,"y","n")</f>
        <v>n</v>
      </c>
      <c r="CS59" s="20" t="str">
        <f>IF(AT59&gt;=3,"y","n")</f>
        <v>y</v>
      </c>
      <c r="CT59" s="31" t="str">
        <f>CHAR(34)&amp;A59&amp;CHAR(34)</f>
        <v>"[ARG] [ANT] Tierra del Fuego"</v>
      </c>
      <c r="CU59" s="32" t="str">
        <f>CHAR(34)&amp;"rgn_"&amp;R59&amp;CHAR(34)</f>
        <v>"rgn_Antarctica, rgn_South America"</v>
      </c>
      <c r="CV59" s="9" t="str">
        <f>CHAR(34)&amp;D59&amp;CHAR(34)</f>
        <v>"https://upload.wikimedia.org/wikipedia/commons/thumb/9/94/Bandera_de_la_Provincia_de_Tierra_del_Fuego.svg/640px-Bandera_de_la_Provincia_de_Tierra_del_Fuego.svg.png"</v>
      </c>
      <c r="CW59" s="9" t="str">
        <f t="shared" si="227"/>
        <v/>
      </c>
      <c r="CX59" s="9" t="str">
        <f t="shared" si="227"/>
        <v/>
      </c>
      <c r="CY59" s="9" t="str">
        <f t="shared" si="227"/>
        <v/>
      </c>
      <c r="CZ59" s="9" t="str">
        <f t="shared" si="227"/>
        <v>"5+Colo",</v>
      </c>
      <c r="DA59" s="9" t="str">
        <f>IF(Q59&gt;1,CHAR(34)&amp;"words2"&amp;CHAR(34)&amp;",","")</f>
        <v>"words2",</v>
      </c>
      <c r="DB59" s="9" t="str">
        <f>IF(Q59&gt;2,CHAR(34)&amp;"words3"&amp;CHAR(34)&amp;",","")</f>
        <v>"words3",</v>
      </c>
      <c r="DD59" s="9" t="str">
        <f>IF(LEN(CHAR(34)&amp;"lets"&amp;LEN(SUBSTITUTE(SUBSTITUTE(IFERROR(TRIM(SUBSTITUTE(A59,MID(A59,FIND("[",A59),FIND("]",A59)-FIND("[",A59)+1),"")),A59)," ",""),"-",""))&amp;CHAR(34)&amp;",")=9,CHAR(34)&amp;"lets"&amp;LEN(SUBSTITUTE(SUBSTITUTE(IFERROR(TRIM(SUBSTITUTE(A59,MID(A59,FIND("[",A59),FIND("]",A59)-FIND("[",A59)+1),"")),A59)," ",""),"-",""))&amp;CHAR(34)&amp;",",CHAR(34)&amp;"lets0"&amp;LEN(SUBSTITUTE(SUBSTITUTE(IFERROR(TRIM(SUBSTITUTE(A59,MID(A59,FIND("[",A59),FIND("]",A59)-FIND("[",A59)+1),"")),A59)," ",""),"-",""))&amp;CHAR(34)&amp;",")</f>
        <v>"lets19",</v>
      </c>
      <c r="DE59" s="9" t="str">
        <f>CHAR(34)&amp;"start"&amp;IFERROR(LEFT(SUBSTITUTE(A59,"["&amp;MID(A59,FIND("[",A59)+1,FIND("]",A59)-FIND("[",A59)-1)&amp;"] ",""),1),LEFT(A59,1))&amp;CHAR(34)&amp;","</f>
        <v>"start[",</v>
      </c>
      <c r="DF59" s="9" t="str">
        <f>IFERROR(IF(SEARCH("tan",A59)&gt;0,CHAR(34)&amp;"withtn"&amp;CHAR(34)&amp;",",""),"")</f>
        <v/>
      </c>
      <c r="DG59" s="9" t="str">
        <f>IFERROR(IF(SEARCH("q",A59)&gt;0,CHAR(34)&amp;"with_q"&amp;CHAR(34)&amp;",",""),"")</f>
        <v/>
      </c>
      <c r="DH59" s="9" t="str">
        <f>IFERROR(IF(SEARCH("v",A59)&gt;0,CHAR(34)&amp;"with_v"&amp;CHAR(34)&amp;",",""),"")</f>
        <v/>
      </c>
      <c r="DI59" s="9" t="str">
        <f>IFERROR(IF(SEARCH("w",A59)&gt;0,CHAR(34)&amp;"with_w"&amp;CHAR(34)&amp;",",""),"")</f>
        <v/>
      </c>
      <c r="DJ59" s="9" t="str">
        <f>IFERROR(IF(SEARCH("y",A59)&gt;0,CHAR(34)&amp;"with_y"&amp;CHAR(34)&amp;",",""),"")</f>
        <v/>
      </c>
      <c r="DK59" s="9" t="str">
        <f>IFERROR(IF(SEARCH("z",A59)&gt;0,CHAR(34)&amp;"with_z"&amp;CHAR(34)&amp;",",""),"")</f>
        <v/>
      </c>
      <c r="DL59" s="9" t="str">
        <f>IF(CG59=2, CHAR(34) &amp; _xlfn.TEXTJOIN("", TRUE, _xlfn._xlws.SORT(HP59:HX59)) &amp; CHAR(34) &amp; ",", "")</f>
        <v/>
      </c>
      <c r="DM59" s="9" t="str" cm="1">
        <f t="array" ref="DM59">IF(CG59=3,CHAR(34) &amp; _xlfn.TEXTJOIN("", TRUE, RIGHT(HP59:HX59, 2)) &amp; CHAR(34) &amp; ",", "")</f>
        <v/>
      </c>
      <c r="DN59" s="9" t="str">
        <f>IF(AND(ISNUMBER(SEARCH("18", O59)), ISERROR(SEARCH("1918", O59)), ISERROR(SEARCH("2018", O59))), CHAR(34) &amp; "year18" &amp; CHAR(34) &amp; ",", "")</f>
        <v/>
      </c>
      <c r="DO59" s="9" t="str">
        <f>IF(AND(ISNUMBER(SEARCH("19", O59)), ISERROR(SEARCH("1819", O59)),  ISERROR(SEARCH("1219", O59)),ISERROR(SEARCH("1119", O59)),ISERROR(SEARCH("1190", O59)),ISERROR(SEARCH("2019", O59))), CHAR(34) &amp; "year19" &amp; CHAR(34) &amp; ",", "")</f>
        <v>"year19",</v>
      </c>
      <c r="DP59" s="28" t="str">
        <f>IF(AND(ISNUMBER(SEARCH("20", O59)), ISERROR(SEARCH("1920", O59))), CHAR(34)&amp;"year00"&amp;CHAR(34)&amp;",", "")</f>
        <v/>
      </c>
      <c r="DQ59" s="28" t="str">
        <f>IF(CC59="y",CHAR(34)&amp;"soviet"&amp;CHAR(34)&amp;",","")</f>
        <v/>
      </c>
      <c r="DR59" s="28" t="str">
        <f>IF(BY59="y",CHAR(34)&amp;"dgband"&amp;CHAR(34)&amp;",","")</f>
        <v/>
      </c>
      <c r="DS59" s="28" t="str">
        <f>IF(W59="y",IF(AND(V59="n",BY59&lt;&gt;"y"),CHAR(34)&amp;"allver"&amp;CHAR(34)&amp;",",""),"")</f>
        <v/>
      </c>
      <c r="DT59" s="28" t="str">
        <f>IF(V59="y",IF(AND(W59="n",BY59&lt;&gt;"y"),CHAR(34)&amp;"allhor"&amp;CHAR(34)&amp;",",""),"")</f>
        <v/>
      </c>
      <c r="DU59" s="28" t="str">
        <f>IF(BY59="y",IF(AND(W59="n",V59="n"),CHAR(34)&amp;"alldia"&amp;CHAR(34)&amp;",",""),"")</f>
        <v/>
      </c>
      <c r="DW59" s="9" t="str">
        <f t="shared" si="228"/>
        <v/>
      </c>
      <c r="DX59" s="9" t="str">
        <f t="shared" si="228"/>
        <v/>
      </c>
      <c r="DY59" s="9" t="str">
        <f t="shared" si="228"/>
        <v>"3Bands",</v>
      </c>
      <c r="DZ59" s="9" t="str">
        <f t="shared" si="228"/>
        <v/>
      </c>
      <c r="EA59" s="9" t="str">
        <f t="shared" si="229"/>
        <v>"Diagon",</v>
      </c>
      <c r="EB59" s="9" t="str">
        <f t="shared" si="229"/>
        <v/>
      </c>
      <c r="EC59" s="9" t="str">
        <f t="shared" si="229"/>
        <v/>
      </c>
      <c r="ED59" s="9" t="str">
        <f t="shared" si="229"/>
        <v/>
      </c>
      <c r="EE59" s="9" t="str">
        <f t="shared" si="229"/>
        <v/>
      </c>
      <c r="EF59" s="9" t="str">
        <f>IF(AND(Y59&lt;&gt;"n",Y59&lt;&gt;""),CHAR(34)&amp;Y$1&amp;CHAR(34)&amp;",","")</f>
        <v>"Animal",</v>
      </c>
      <c r="EG59" s="9" t="str">
        <f t="shared" si="230"/>
        <v>"Bird",</v>
      </c>
      <c r="EH59" s="9" t="str">
        <f t="shared" si="230"/>
        <v/>
      </c>
      <c r="EI59" s="9" t="str">
        <f t="shared" si="230"/>
        <v/>
      </c>
      <c r="EJ59" s="9" t="str">
        <f t="shared" si="230"/>
        <v/>
      </c>
      <c r="EK59" s="9" t="str">
        <f t="shared" si="230"/>
        <v/>
      </c>
      <c r="EL59" s="9" t="str">
        <f t="shared" si="230"/>
        <v/>
      </c>
      <c r="EM59" s="9" t="str">
        <f t="shared" si="230"/>
        <v/>
      </c>
      <c r="EN59" s="9" t="str">
        <f t="shared" si="230"/>
        <v/>
      </c>
      <c r="EO59" s="9" t="str">
        <f t="shared" si="230"/>
        <v/>
      </c>
      <c r="EP59" s="9" t="str">
        <f t="shared" si="230"/>
        <v/>
      </c>
      <c r="EQ59" s="9" t="str">
        <f t="shared" si="230"/>
        <v/>
      </c>
      <c r="ER59" s="9" t="str">
        <f t="shared" si="230"/>
        <v/>
      </c>
      <c r="ES59" s="9" t="str">
        <f t="shared" si="230"/>
        <v/>
      </c>
      <c r="ET59" s="9" t="str">
        <f t="shared" si="230"/>
        <v/>
      </c>
      <c r="EU59" s="9" t="str">
        <f t="shared" si="230"/>
        <v/>
      </c>
      <c r="EV59" s="9" t="str">
        <f t="shared" si="230"/>
        <v/>
      </c>
      <c r="EW59" s="9" t="str">
        <f t="shared" si="225"/>
        <v/>
      </c>
      <c r="EX59" s="9" t="str">
        <f t="shared" si="225"/>
        <v/>
      </c>
      <c r="EY59" s="9" t="str">
        <f t="shared" si="225"/>
        <v/>
      </c>
      <c r="EZ59" s="9" t="str">
        <f t="shared" si="225"/>
        <v/>
      </c>
      <c r="FA59" s="9" t="str">
        <f>IF(AT59&gt;0,CHAR(34)&amp;"sta"&amp;AZ59&amp;CHAR(34)&amp;",","")</f>
        <v>"staWHI",</v>
      </c>
      <c r="FB59" s="9" t="str">
        <f>IF(AND(AT59&gt;0,BA59&lt;&gt;""),CHAR(34)&amp;"sta"&amp;BA59&amp;CHAR(34)&amp;",","")</f>
        <v/>
      </c>
      <c r="FD59" s="9" t="str">
        <f>IF(BV59="n",CHAR(34)&amp;"tcWHYE"&amp;CHAR(34)&amp;",",IF(BV59="y",CHAR(34)&amp;FD$1&amp;CHAR(34)&amp;",",""))</f>
        <v/>
      </c>
      <c r="FE59" s="9" t="str">
        <f>IF(COUNTIF(BL59:BT59,"BLU")=0,CHAR(34)&amp;"NO_BLU"&amp;CHAR(34)&amp;",", "")</f>
        <v/>
      </c>
      <c r="FF59" s="9" t="str">
        <f>IF(COUNTIF(BL59:BT59,"WHI")=0,CHAR(34)&amp;"NO_WHI"&amp;CHAR(34)&amp;",", "")</f>
        <v/>
      </c>
      <c r="FG59" s="9" t="str">
        <f>IF(COUNTIF(BL59:BT59,"RED")=0,CHAR(34)&amp;"NO_RED"&amp;CHAR(34)&amp;",", "")</f>
        <v/>
      </c>
      <c r="FH59" s="9" t="str">
        <f>IF(COUNTIF(BL59:BS59,"GRE")=0,CHAR(34)&amp;"NO_GRE"&amp;CHAR(34)&amp;",", "")</f>
        <v/>
      </c>
      <c r="FI59" s="9" t="str">
        <f>IF(COUNTIF(BL59:BT59,"YEL")=0,CHAR(34)&amp;"NO_YEL"&amp;CHAR(34)&amp;",", "")</f>
        <v/>
      </c>
      <c r="FJ59" s="9" t="str">
        <f>IF(COUNTIF(BL59:BT59,"BLA")=0,CHAR(34)&amp;"NO_BLA"&amp;CHAR(34)&amp;",", "")</f>
        <v/>
      </c>
      <c r="FK59" s="9" t="str">
        <f>IF(AND(FH59&lt;&gt;"",FF59&lt;&gt;""),CHAR(34)&amp;"WHGRNO"&amp;CHAR(34)&amp;",","")</f>
        <v/>
      </c>
      <c r="FL59" s="9" t="str">
        <f>IF(AND(FI59&lt;&gt;"",FF59&lt;&gt;""),CHAR(34)&amp;"WHYENO"&amp;CHAR(34)&amp;",","")</f>
        <v/>
      </c>
      <c r="FM59" s="9" t="str">
        <f>IF(AND(FJ59&lt;&gt;"",FF59&lt;&gt;""),CHAR(34)&amp;"BAWHNO"&amp;CHAR(34)&amp;",","")</f>
        <v/>
      </c>
      <c r="FN59" s="9" t="str">
        <f>IF(AND(FE59&lt;&gt;"",FF59&lt;&gt;""),CHAR(34)&amp;"BLWHNO"&amp;CHAR(34)&amp;",","")</f>
        <v/>
      </c>
      <c r="FO59" s="9" t="str">
        <f>IF(AND(FE59&lt;&gt;"",FG59&lt;&gt;""),CHAR(34)&amp;"BLRENO"&amp;CHAR(34)&amp;",","")</f>
        <v/>
      </c>
      <c r="FP59" s="9" t="str">
        <f>IF(AND(FF59&lt;&gt;"",FF59&lt;&gt;""),CHAR(34)&amp;"WHRENO"&amp;CHAR(34)&amp;",","")</f>
        <v/>
      </c>
      <c r="FQ59" s="9" t="str">
        <f>IF(LEN(BF59)=3,CHAR(34)&amp;"001"&amp;BF59&amp;CHAR(34)&amp;",","")</f>
        <v/>
      </c>
      <c r="FR59" s="9" t="str">
        <f>IF(LEN(BG59)=3,CHAR(34)&amp;"002"&amp;BG59&amp;CHAR(34)&amp;",","")</f>
        <v/>
      </c>
      <c r="FS59" s="9" t="str">
        <f>IF(LEN(BH59)=3,CHAR(34)&amp;"003"&amp;BH59&amp;CHAR(34)&amp;",","")</f>
        <v/>
      </c>
      <c r="FT59" s="9" t="str">
        <f>CHAR(34)&amp;"myr"&amp;BD59&amp;CHAR(34)&amp;","</f>
        <v>"myrBLU",</v>
      </c>
      <c r="FU59" s="9" t="str">
        <f>IF(AY59="y",CHAR(34)&amp;"island"&amp;CHAR(34)&amp;",","")</f>
        <v/>
      </c>
      <c r="FV59" s="9" t="str">
        <f>IF(BZ59="y",CHAR(34)&amp;"landlo"&amp;CHAR(34)&amp;",","")</f>
        <v/>
      </c>
      <c r="FW59" s="9" t="str">
        <f>IF(CA59="y",CHAR(34)&amp;"eunion"&amp;CHAR(34)&amp;",","")</f>
        <v/>
      </c>
      <c r="FY59" s="9" t="str">
        <f>IFERROR(IF(SEARCH("Arabic",CB59)&gt;0,CHAR(34)&amp;"arabic"&amp;CHAR(34)&amp;",",""),"")</f>
        <v/>
      </c>
      <c r="FZ59" s="9" t="str">
        <f>IFERROR(IF(SEARCH("English",CB59)&gt;0,CHAR(34)&amp;"englis"&amp;CHAR(34)&amp;",",""),"")</f>
        <v/>
      </c>
      <c r="GA59" s="9" t="str">
        <f>IFERROR(IF(SEARCH("French",CB59)&gt;0,CHAR(34)&amp;"french"&amp;CHAR(34)&amp;",",""),"")</f>
        <v/>
      </c>
      <c r="GB59" s="9" t="str">
        <f>IFERROR(IF(SEARCH("Spanish",CB59)&gt;0,CHAR(34)&amp;"spanis"&amp;CHAR(34)&amp;",",""),"")</f>
        <v/>
      </c>
      <c r="GE59" s="9" t="str">
        <f>IFERROR(IF(SEARCH("Dutch",CB59)&gt;0,CHAR(34)&amp;"dutchs"&amp;CHAR(34)&amp;",",""),"")</f>
        <v/>
      </c>
      <c r="GF59" s="9" t="str">
        <f>IFERROR(IF(SEARCH("Historical",AU59)&gt;0,CHAR(34)&amp;"histor"&amp;CHAR(34)&amp;",",""),"")</f>
        <v/>
      </c>
      <c r="GG59" s="9" t="str">
        <f>IF(BU59="y",CHAR(34)&amp;"unjack"&amp;CHAR(34)&amp;",","")</f>
        <v/>
      </c>
      <c r="GH59" s="9" t="str">
        <f>IF(CD59=1,CHAR(34)&amp;"southc"&amp;CHAR(34)&amp;",","")</f>
        <v/>
      </c>
      <c r="GI59" s="9" t="str">
        <f>IF(CE59=1,CHAR(34)&amp;"hasmap"&amp;CHAR(34)&amp;",","")</f>
        <v/>
      </c>
      <c r="GJ59" s="9" t="str">
        <f>IF(CP59="y",CHAR(34)&amp;CP$1&amp;CHAR(34)&amp;",","")</f>
        <v/>
      </c>
      <c r="GK59" s="9" t="str">
        <f>IF(GJ59="",CHAR(34)&amp;"HasSta"&amp;CHAR(34)&amp;",","")</f>
        <v>"HasSta",</v>
      </c>
      <c r="GL59" s="9" t="str">
        <f t="shared" si="231"/>
        <v/>
      </c>
      <c r="GM59" s="9" t="str">
        <f t="shared" si="231"/>
        <v/>
      </c>
      <c r="GN59" s="9" t="str">
        <f t="shared" si="231"/>
        <v>"3+Star",</v>
      </c>
      <c r="GP59" s="9" t="str">
        <f>CHAR(34)&amp;AU59&amp;CHAR(34)</f>
        <v>"Province"</v>
      </c>
      <c r="GS59" s="9" t="str">
        <f>SUBSTITUTE("["&amp;_xlfn.CONCAT(CW59:GN59)&amp;"]",",]","]")</f>
        <v>["5+Colo","words2","words3","lets19","start[","year19","3Bands","Diagon","Animal","Bird","staWHI","myrBLU","HasSta","3+Star"]</v>
      </c>
      <c r="GT59" s="9" t="str">
        <f t="shared" si="232"/>
        <v>"cl_BLA",</v>
      </c>
      <c r="GU59" s="9" t="str">
        <f t="shared" si="232"/>
        <v>"cl_BLU",</v>
      </c>
      <c r="GV59" s="9" t="str">
        <f t="shared" si="232"/>
        <v>"cl_GRE",</v>
      </c>
      <c r="GW59" s="9" t="str">
        <f t="shared" si="232"/>
        <v>"cl_RED",</v>
      </c>
      <c r="GX59" s="9" t="str">
        <f t="shared" si="232"/>
        <v>"cl_YEL",</v>
      </c>
      <c r="GY59" s="9" t="str">
        <f t="shared" si="232"/>
        <v>"cl_ORA",</v>
      </c>
      <c r="GZ59" s="9" t="str">
        <f t="shared" si="232"/>
        <v/>
      </c>
      <c r="HA59" s="9" t="str">
        <f t="shared" si="232"/>
        <v>"cl_PUR",</v>
      </c>
      <c r="HB59" s="9" t="str">
        <f t="shared" si="232"/>
        <v>"cl_WHI",</v>
      </c>
      <c r="HC59" s="9" t="str">
        <f>SUBSTITUTE("["&amp;_xlfn.CONCAT(GT59:HB59)&amp;"]",",]","]")</f>
        <v>["cl_BLA","cl_BLU","cl_GRE","cl_RED","cl_YEL","cl_ORA","cl_PUR","cl_WHI"]</v>
      </c>
      <c r="HE59" s="33"/>
      <c r="HF59" s="34" t="str">
        <f>"{couname:"&amp;CT59&amp;(IF(HK59&lt;&gt;"",",subtype:"&amp;CHAR(34)&amp;HK59&amp;CHAR(34),""))&amp;",year:"&amp;HJ59&amp;",region:"&amp;CU59&amp;",Colors:"&amp;HC59&amp;",Items:"&amp;GS59&amp;",Flag:"&amp;CV59&amp;",HDFlag:"&amp;CHAR(34)&amp;E59&amp;CHAR(34)&amp;",type:"&amp;GP59&amp;", describe: "&amp;HH59&amp;", isnew:"&amp;CHAR(34)&amp;F59&amp;CHAR(34)&amp;", links: "&amp;HL59&amp;"},"</f>
        <v>{couname:"[ARG] [ANT] Tierra del Fuego",year:"1999 ",region:"rgn_Antarctica, rgn_South America",Colors:["cl_BLA","cl_BLU","cl_GRE","cl_RED","cl_YEL","cl_ORA","cl_PUR","cl_WHI"],Items:["5+Colo","words2","words3","lets19","start[","year19","3Bands","Diagon","Animal","Bird","staWHI","myrBLU","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links: "https://en.wikipedia.org/wiki/Flag_of_the_Tierra_del_Fuego_Province,_Argentina"},</v>
      </c>
      <c r="HG59" s="35" t="str">
        <f>"{couname:"&amp;CT59&amp;(IF(HK59&lt;&gt;"",",subtype:"&amp;CHAR(34)&amp;HK59&amp;CHAR(34),""))&amp;",year:"&amp;HJ59&amp;",region:"&amp;CU59&amp;",Colors:"&amp;HC59&amp;",Items:"&amp;GS59&amp;",Flag:"&amp;CV59&amp;",HDFlag:"&amp;CHAR(34)&amp;E59&amp;CHAR(34)&amp;",type:"&amp;GP59&amp;", describe: "&amp;HI59&amp;", links: "&amp;HL59&amp;"},"</f>
        <v>{couname:"[ARG] [ANT] Tierra del Fuego",year:"1999 ",region:"rgn_Antarctica, rgn_South America",Colors:["cl_BLA","cl_BLU","cl_GRE","cl_RED","cl_YEL","cl_ORA","cl_PUR","cl_WHI"],Items:["5+Colo","words2","words3","lets19","start[","year19","3Bands","Diagon","Animal","Bird","staWHI","myrBLU","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links: "https://en.wikipedia.org/wiki/Flag_of_the_Tierra_del_Fuego_Province,_Argentina"},</v>
      </c>
      <c r="HH59" s="9" t="str">
        <f>IF(P59&lt;&gt;"",CHAR(34)&amp;"\n"&amp;P59&amp;CHAR(34),CHAR(34)&amp;CHAR(34))</f>
        <v>"\nThe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v>
      </c>
      <c r="HI59" s="9" t="str">
        <f>IF(J59=0,CHAR(34)&amp;CHAR(34),HH59)</f>
        <v>"\nThe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v>
      </c>
      <c r="HJ59" s="9" t="str">
        <f>CHAR(34)&amp;O59&amp;CHAR(34)</f>
        <v>"1999 "</v>
      </c>
      <c r="HL59" s="9" t="str">
        <f>CHAR(34)&amp;I59&amp;CHAR(34)</f>
        <v>"https://en.wikipedia.org/wiki/Flag_of_the_Tierra_del_Fuego_Province,_Argentina"</v>
      </c>
      <c r="HM59" s="34" t="str">
        <f>"{"&amp;CHAR(34)&amp;"couname"&amp;CHAR(34)&amp;":"&amp;CT59&amp;(IF(H59&lt;&gt;"",","&amp;CHAR(34)&amp;"subtype"&amp;CHAR(34)&amp;":"&amp;CHAR(34)&amp;H59&amp;CHAR(34),""))&amp;","&amp;CHAR(34)&amp;"year"&amp;CHAR(34)&amp;":"&amp;HJ59&amp;","&amp;CHAR(34)&amp;"region"&amp;CHAR(34)&amp;":"&amp;CU59&amp;","&amp;CHAR(34)&amp;"Colors"&amp;CHAR(34)&amp;":"&amp;HC59&amp;","&amp;CHAR(34)&amp;"Items"&amp;CHAR(34)&amp;":"&amp;GS59&amp;","&amp;CHAR(34)&amp;"Flag"&amp;CHAR(34)&amp;":"&amp;CV59&amp;","&amp;CHAR(34)&amp;"HDFlag"&amp;CHAR(34)&amp;":"&amp;CHAR(34)&amp;E59&amp;CHAR(34)&amp;","&amp;CHAR(34)&amp;"type"&amp;CHAR(34)&amp;":"&amp;GP59&amp;", "&amp;CHAR(34)&amp;"describe"&amp;CHAR(34)&amp;": "&amp;HH59&amp;", "&amp;CHAR(34)&amp;"isnew"&amp;CHAR(34)&amp;": "&amp;CHAR(34)&amp;F59&amp;CHAR(34)&amp;", "&amp;CHAR(34)&amp;"links"&amp;CHAR(34)&amp;": "&amp;HL59&amp;"},"</f>
        <v>{"couname":"[ARG] [ANT] Tierra del Fuego","subtype":"[·] Antarctica","year":"1999 ","region":"rgn_Antarctica, rgn_South America","Colors":["cl_BLA","cl_BLU","cl_GRE","cl_RED","cl_YEL","cl_ORA","cl_PUR","cl_WHI"],"Items":["5+Colo","words2","words3","lets19","start[","year19","3Bands","Diagon","Animal","Bird","staWHI","myrBLU","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 "links": "https://en.wikipedia.org/wiki/Flag_of_the_Tierra_del_Fuego_Province,_Argentina"},</v>
      </c>
      <c r="HN59" s="36" t="str">
        <f>"{"&amp;CHAR(34)&amp;"couname"&amp;CHAR(34)&amp;":"&amp;CT59&amp;(IF(H59&lt;&gt;"",","&amp;CHAR(34)&amp;"subtype"&amp;CHAR(34)&amp;":"&amp;CHAR(34)&amp;H59&amp;CHAR(34),""))&amp;","&amp;CHAR(34)&amp;"year"&amp;CHAR(34)&amp;":"&amp;HJ59&amp;","&amp;CHAR(34)&amp;"region"&amp;CHAR(34)&amp;":"&amp;CU59&amp;","&amp;CHAR(34)&amp;"Colors"&amp;CHAR(34)&amp;":"&amp;HC59&amp;","&amp;CHAR(34)&amp;"Items"&amp;CHAR(34)&amp;":"&amp;GS59&amp;","&amp;CHAR(34)&amp;"Flag"&amp;CHAR(34)&amp;":"&amp;CV59&amp;","&amp;CHAR(34)&amp;"HDFlag"&amp;CHAR(34)&amp;":"&amp;CHAR(34)&amp;E59&amp;CHAR(34)&amp;","&amp;CHAR(34)&amp;"type"&amp;CHAR(34)&amp;":"&amp;GP59&amp;", "&amp;CHAR(34)&amp;"describe"&amp;CHAR(34)&amp;": "&amp;HI59&amp;", "&amp;CHAR(34)&amp;"isnew"&amp;CHAR(34)&amp;": "&amp;CHAR(34)&amp;F59&amp;CHAR(34)&amp;", "&amp;CHAR(34)&amp;"links"&amp;CHAR(34)&amp;": "&amp;HL59&amp;"},"</f>
        <v>{"couname":"[ARG] [ANT] Tierra del Fuego","subtype":"[·] Antarctica","year":"1999 ","region":"rgn_Antarctica, rgn_South America","Colors":["cl_BLA","cl_BLU","cl_GRE","cl_RED","cl_YEL","cl_ORA","cl_PUR","cl_WHI"],"Items":["5+Colo","words2","words3","lets19","start[","year19","3Bands","Diagon","Animal","Bird","staWHI","myrBLU","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 "links": "https://en.wikipedia.org/wiki/Flag_of_the_Tierra_del_Fuego_Province,_Argentina"},</v>
      </c>
      <c r="HO59" s="37">
        <v>45610</v>
      </c>
      <c r="HP59" s="9" t="str" cm="1">
        <f t="array" ref="HP59">IF(_xlfn.TEXTJOIN(", ", TRUE, IF(ISNUMBER(SEARCH("BLA", BL59:BT59)), COLUMN(BL59:BT59) - COLUMN(BL59) + 1, ""))&lt;&gt;"","BLA","")</f>
        <v>BLA</v>
      </c>
      <c r="HQ59" s="9" t="str" cm="1">
        <f t="array" ref="HQ59">IF(_xlfn.TEXTJOIN(", ", TRUE, IF(ISNUMBER(SEARCH("BLU", BL59:BT59)), COLUMN(BL59:BT59) - COLUMN(BL59) + 1, ""))&lt;&gt;"","BLU","")</f>
        <v>BLU</v>
      </c>
      <c r="HR59" s="9" t="str" cm="1">
        <f t="array" ref="HR59">IF(_xlfn.TEXTJOIN(", ", TRUE, IF(ISNUMBER(SEARCH("GRE", BL59:BT59)), COLUMN(BL59:BT59) - COLUMN(BL59) + 1, ""))&lt;&gt;"","GRE","")</f>
        <v>GRE</v>
      </c>
      <c r="HS59" s="9" t="str" cm="1">
        <f t="array" ref="HS59">IF(_xlfn.TEXTJOIN(", ", TRUE, IF(ISNUMBER(SEARCH("RED", BL59:BT59)), COLUMN(BL59:BT59) - COLUMN(BL59) + 1, ""))&lt;&gt;"","RED","")</f>
        <v>RED</v>
      </c>
      <c r="HT59" s="9" t="str" cm="1">
        <f t="array" ref="HT59">IF(_xlfn.TEXTJOIN(", ", TRUE, IF(ISNUMBER(SEARCH("YEL", BL59:BT59)), COLUMN(BL59:BT59) - COLUMN(BL59) + 1, ""))&lt;&gt;"","YEL","")</f>
        <v>YEL</v>
      </c>
      <c r="HU59" s="9" t="str" cm="1">
        <f t="array" ref="HU59">IF(_xlfn.TEXTJOIN(", ", TRUE, IF(ISNUMBER(SEARCH("ORA", BL59:BT59)), COLUMN(BL59:BT59) - COLUMN(BL59) + 1, ""))&lt;&gt;"","ORA","")</f>
        <v>ORA</v>
      </c>
      <c r="HV59" s="9" t="str" cm="1">
        <f t="array" ref="HV59">IF(_xlfn.TEXTJOIN(", ", TRUE, IF(ISNUMBER(SEARCH("BRO", BL59:BT59)), COLUMN(BL59:BT59) - COLUMN(BL59) + 1, ""))&lt;&gt;"","BRO","")</f>
        <v/>
      </c>
      <c r="HW59" s="9" t="str" cm="1">
        <f t="array" ref="HW59">IF(_xlfn.TEXTJOIN(", ", TRUE, IF(ISNUMBER(SEARCH("PUR", BL59:BT59)), COLUMN(BL59:BT59) - COLUMN(BL59) + 1, ""))&lt;&gt;"","PUR","")</f>
        <v>PUR</v>
      </c>
      <c r="HX59" s="9" t="str" cm="1">
        <f t="array" ref="HX59">IF(_xlfn.TEXTJOIN(", ", TRUE, IF(ISNUMBER(SEARCH("WHI", BL59:BT59)), COLUMN(BL59:BT59) - COLUMN(BL59) + 1, ""))&lt;&gt;"","WHI","")</f>
        <v>WHI</v>
      </c>
      <c r="HY59" s="38"/>
      <c r="HZ59" s="38"/>
      <c r="IA59" s="28"/>
      <c r="IB59" s="28"/>
      <c r="IC59" s="39"/>
      <c r="ID59" s="39"/>
      <c r="IE59" s="39"/>
      <c r="IF59" s="39"/>
      <c r="IG59" s="39"/>
      <c r="IH59" s="39"/>
      <c r="II59" s="39"/>
      <c r="IJ59" s="39"/>
      <c r="IK59" s="39"/>
      <c r="IM59" s="6">
        <f>COUNTIF(IC59:IK59,"&gt;0")-CG59</f>
        <v>-8</v>
      </c>
      <c r="IN59" s="40" t="str">
        <f>"http://mkweb.bcgsc.ca/color-summarizer/?url="&amp;D59&amp;"&amp;precision=low&amp;num_clusters="&amp;CG59&amp;"&amp;text=1"</f>
        <v>http://mkweb.bcgsc.ca/color-summarizer/?url=https://upload.wikimedia.org/wikipedia/commons/thumb/9/94/Bandera_de_la_Provincia_de_Tierra_del_Fuego.svg/640px-Bandera_de_la_Provincia_de_Tierra_del_Fuego.svg.png&amp;precision=low&amp;num_clusters=8&amp;text=1</v>
      </c>
      <c r="IO59" s="9" t="str">
        <f>IF(HP59&lt;&gt;"",CHAR(34)&amp;"black"&amp;CHAR(34),"")</f>
        <v>"black"</v>
      </c>
      <c r="IP59" s="9" t="str">
        <f>IF(HQ59&lt;&gt;"",CHAR(34)&amp;"blue"&amp;CHAR(34),"")</f>
        <v>"blue"</v>
      </c>
      <c r="IQ59" s="9" t="str">
        <f>IF(HR59&lt;&gt;"",CHAR(34)&amp;"green"&amp;CHAR(34),"")</f>
        <v>"green"</v>
      </c>
      <c r="IR59" s="9" t="str">
        <f>IF(HS59&lt;&gt;"",CHAR(34)&amp;"red"&amp;CHAR(34),"")</f>
        <v>"red"</v>
      </c>
      <c r="IS59" s="9" t="str">
        <f>IF(HT59&lt;&gt;"",CHAR(34)&amp;"yellow"&amp;CHAR(34),"")</f>
        <v>"yellow"</v>
      </c>
      <c r="IT59" s="9" t="str">
        <f>IF(HU59&lt;&gt;"",CHAR(34)&amp;"orange"&amp;CHAR(34),"")</f>
        <v>"orange"</v>
      </c>
      <c r="IU59" s="9" t="str">
        <f>IF(HV59&lt;&gt;"",CHAR(34)&amp;"brown"&amp;CHAR(34),"")</f>
        <v/>
      </c>
      <c r="IV59" s="9" t="str">
        <f>IF(HW59&lt;&gt;"",CHAR(34)&amp;"purple"&amp;CHAR(34),"")</f>
        <v>"purple"</v>
      </c>
      <c r="IW59" s="9" t="str">
        <f>IF(HX59&lt;&gt;"",CHAR(34)&amp;"white"&amp;CHAR(34),"")</f>
        <v>"white"</v>
      </c>
      <c r="IX59" s="9" t="str">
        <f>"{"&amp;CHAR(34)&amp;"url"&amp;CHAR(34)&amp;":"&amp;CHAR(34)&amp;IN59&amp;CHAR(34)&amp;","&amp;CHAR(34)&amp;"name"&amp;CHAR(34)&amp;":"&amp;CHAR(34)&amp;A59&amp;CHAR(34)&amp;"},"</f>
        <v>{"url":"http://mkweb.bcgsc.ca/color-summarizer/?url=https://upload.wikimedia.org/wikipedia/commons/thumb/9/94/Bandera_de_la_Provincia_de_Tierra_del_Fuego.svg/640px-Bandera_de_la_Provincia_de_Tierra_del_Fuego.svg.png&amp;precision=low&amp;num_clusters=8&amp;text=1","name":"[ARG] [ANT] Tierra del Fuego"},</v>
      </c>
      <c r="IY59" s="9">
        <v>1350</v>
      </c>
    </row>
    <row r="60" spans="1:259" s="9" customFormat="1" ht="38.4" customHeight="1" thickBot="1" x14ac:dyDescent="0.35">
      <c r="A60" s="79" t="s">
        <v>186</v>
      </c>
      <c r="B60" s="1" t="e" vm="59">
        <v>#VALUE!</v>
      </c>
      <c r="C60" s="2">
        <v>2</v>
      </c>
      <c r="D60" s="3" t="s">
        <v>187</v>
      </c>
      <c r="E60" s="4" t="s">
        <v>188</v>
      </c>
      <c r="F60" s="5" t="s">
        <v>0</v>
      </c>
      <c r="G60" s="6">
        <f>COUNTIF($A$1:$A$8299,A60)</f>
        <v>1</v>
      </c>
      <c r="H60" s="7"/>
      <c r="I60" s="8" t="s">
        <v>189</v>
      </c>
      <c r="J60" s="9" t="str">
        <f>""</f>
        <v/>
      </c>
      <c r="K60" s="10"/>
      <c r="L60" s="11"/>
      <c r="M60" s="11"/>
      <c r="N60" s="12" t="s">
        <v>1</v>
      </c>
      <c r="O60" s="13">
        <v>2010</v>
      </c>
      <c r="P60" s="14" t="s">
        <v>190</v>
      </c>
      <c r="Q60" s="15">
        <v>1</v>
      </c>
      <c r="R60" s="16" t="s">
        <v>1</v>
      </c>
      <c r="S60" s="17">
        <v>3</v>
      </c>
      <c r="T60" s="18" t="s">
        <v>2</v>
      </c>
      <c r="U60" s="19" t="s">
        <v>2</v>
      </c>
      <c r="V60" s="19" t="s">
        <v>3</v>
      </c>
      <c r="W60" s="19" t="s">
        <v>2</v>
      </c>
      <c r="X60" s="19" t="s">
        <v>2</v>
      </c>
      <c r="Y60" s="19" t="s">
        <v>2</v>
      </c>
      <c r="Z60" s="19" t="s">
        <v>2</v>
      </c>
      <c r="AA60" s="19" t="s">
        <v>2</v>
      </c>
      <c r="AB60" s="19" t="s">
        <v>2</v>
      </c>
      <c r="AC60" s="19" t="s">
        <v>2</v>
      </c>
      <c r="AD60" s="19" t="s">
        <v>2</v>
      </c>
      <c r="AE60" s="19" t="s">
        <v>2</v>
      </c>
      <c r="AF60" s="20" t="s">
        <v>2</v>
      </c>
      <c r="AG60" s="20" t="s">
        <v>3</v>
      </c>
      <c r="AH60" s="20" t="s">
        <v>2</v>
      </c>
      <c r="AI60" s="20" t="s">
        <v>2</v>
      </c>
      <c r="AJ60" s="20" t="s">
        <v>2</v>
      </c>
      <c r="AK60" s="20" t="s">
        <v>3</v>
      </c>
      <c r="AL60" s="20" t="s">
        <v>2</v>
      </c>
      <c r="AM60" s="20" t="s">
        <v>2</v>
      </c>
      <c r="AN60" s="20" t="s">
        <v>2</v>
      </c>
      <c r="AO60" s="20" t="s">
        <v>2</v>
      </c>
      <c r="AP60" s="20" t="s">
        <v>2</v>
      </c>
      <c r="AQ60" s="20" t="s">
        <v>2</v>
      </c>
      <c r="AR60" s="20" t="s">
        <v>3</v>
      </c>
      <c r="AS60" s="20" t="s">
        <v>2</v>
      </c>
      <c r="AT60" s="21">
        <v>0</v>
      </c>
      <c r="AU60" s="20" t="s">
        <v>185</v>
      </c>
      <c r="AV60" s="20" t="str">
        <f>IF(LEFT(A60,1)="[",LEFT(A60,5)&amp;AU60&amp;A60,"")</f>
        <v>[ARG]Province[ARG] Tucumán</v>
      </c>
      <c r="AW60" s="20" t="str">
        <f>C60&amp;IFERROR(SUBSTITUTE(A60, " [ANT]",""),"")</f>
        <v>2[ARG] Tucumán</v>
      </c>
      <c r="AX60" s="22" t="str">
        <f>_xlfn.TEXTJOIN(";",TRUE,AU60:AW60)</f>
        <v>Province;[ARG]Province[ARG] Tucumán;2[ARG] Tucumán</v>
      </c>
      <c r="AY60" s="22" t="s">
        <v>3</v>
      </c>
      <c r="AZ60" s="23"/>
      <c r="BA60" s="23"/>
      <c r="BB60" s="23"/>
      <c r="BC60" s="24"/>
      <c r="BD60" s="25" t="s">
        <v>168</v>
      </c>
      <c r="BE60" s="8"/>
      <c r="BF60" s="25" t="s">
        <v>4</v>
      </c>
      <c r="BG60" s="25" t="s">
        <v>9</v>
      </c>
      <c r="BH60" s="25" t="s">
        <v>10</v>
      </c>
      <c r="BI60" s="25"/>
      <c r="BJ60" s="25"/>
      <c r="BK60" s="8"/>
      <c r="BL60" s="25" t="s">
        <v>4</v>
      </c>
      <c r="BM60" s="25" t="s">
        <v>9</v>
      </c>
      <c r="BN60" s="25" t="s">
        <v>10</v>
      </c>
      <c r="BO60" s="25" t="s">
        <v>6</v>
      </c>
      <c r="BP60" s="25" t="s">
        <v>12</v>
      </c>
      <c r="BQ60" s="25"/>
      <c r="BR60" s="25"/>
      <c r="BS60" s="25"/>
      <c r="BT60" s="25"/>
      <c r="BU60" s="26"/>
      <c r="BV60" s="27" t="s">
        <v>184</v>
      </c>
      <c r="BW60" s="27">
        <v>0</v>
      </c>
      <c r="BX60" s="8"/>
      <c r="CB60" s="28" t="s">
        <v>17</v>
      </c>
      <c r="CC60" s="28"/>
      <c r="CD60" s="29">
        <v>0</v>
      </c>
      <c r="CE60" s="29">
        <v>0</v>
      </c>
      <c r="CF60" s="29" t="e">
        <v>#REF!</v>
      </c>
      <c r="CG60" s="30" cm="1">
        <f t="array" ref="CG60">SUMPRODUCT(--(LEN(TRIM(BL60:BT60))&gt;0))</f>
        <v>5</v>
      </c>
      <c r="CH60" s="20" t="str">
        <f>IF(CG60=2,"y","n")</f>
        <v>n</v>
      </c>
      <c r="CI60" s="20" t="str">
        <f>IF(CG60=3,"y","n")</f>
        <v>n</v>
      </c>
      <c r="CJ60" s="20" t="str">
        <f>IF(CG60=4,"y","n")</f>
        <v>n</v>
      </c>
      <c r="CK60" s="20" t="str">
        <f>IF(CG60&gt;4,"y","n")</f>
        <v>y</v>
      </c>
      <c r="CL60" s="20" t="str">
        <f>IF(S60=0,"y","n")</f>
        <v>n</v>
      </c>
      <c r="CM60" s="20" t="str">
        <f>IF(S60=2,"y","n")</f>
        <v>n</v>
      </c>
      <c r="CN60" s="20" t="str">
        <f>IF(S60=3,"y","n")</f>
        <v>y</v>
      </c>
      <c r="CO60" s="20" t="str">
        <f>IF(S60&gt;=4,"y","n")</f>
        <v>n</v>
      </c>
      <c r="CP60" s="20" t="str">
        <f>IF(AT60=0,"y","n")</f>
        <v>y</v>
      </c>
      <c r="CQ60" s="20" t="str">
        <f>IF(AT60=1,"y","n")</f>
        <v>n</v>
      </c>
      <c r="CR60" s="20" t="str">
        <f>IF(AT60=2,"y","n")</f>
        <v>n</v>
      </c>
      <c r="CS60" s="20" t="str">
        <f>IF(AT60&gt;=3,"y","n")</f>
        <v>n</v>
      </c>
      <c r="CT60" s="31" t="str">
        <f>CHAR(34)&amp;A60&amp;CHAR(34)</f>
        <v>"[ARG] Tucumán"</v>
      </c>
      <c r="CU60" s="32" t="str">
        <f>CHAR(34)&amp;"rgn_"&amp;R60&amp;CHAR(34)</f>
        <v>"rgn_South America"</v>
      </c>
      <c r="CV60" s="9" t="str">
        <f>CHAR(34)&amp;D60&amp;CHAR(34)</f>
        <v>"https://upload.wikimedia.org/wikipedia/commons/thumb/c/ce/Bandera_de_la_Provincia_de_Tucum%C3%A1n.svg/320px-Bandera_de_la_Provincia_de_Tucum%C3%A1n.svg.png"</v>
      </c>
      <c r="CW60" s="9" t="str">
        <f t="shared" si="227"/>
        <v/>
      </c>
      <c r="CX60" s="9" t="str">
        <f t="shared" si="227"/>
        <v/>
      </c>
      <c r="CY60" s="9" t="str">
        <f t="shared" si="227"/>
        <v/>
      </c>
      <c r="CZ60" s="9" t="str">
        <f t="shared" si="227"/>
        <v>"5+Colo",</v>
      </c>
      <c r="DA60" s="9" t="str">
        <f>IF(Q60&gt;1,CHAR(34)&amp;"words2"&amp;CHAR(34)&amp;",","")</f>
        <v/>
      </c>
      <c r="DB60" s="9" t="str">
        <f>IF(Q60&gt;2,CHAR(34)&amp;"words3"&amp;CHAR(34)&amp;",","")</f>
        <v/>
      </c>
      <c r="DC60" s="9" t="str">
        <f>IF(Q60=2,CHAR(34)&amp;"exact2"&amp;CHAR(34)&amp;",","")</f>
        <v/>
      </c>
      <c r="DD60" s="9" t="str">
        <f>IF(LEN(CHAR(34)&amp;"lets"&amp;LEN(SUBSTITUTE(SUBSTITUTE(IFERROR(TRIM(SUBSTITUTE(SUBSTITUTE(SUBSTITUTE(IFERROR(TRIM(SUBSTITUTE(A60,MID(A60,FIND("(",A60),FIND(")",A60)-FIND("(",A60)+1),"")),A60)," ",""),"-",""),MID(SUBSTITUTE(SUBSTITUTE(IFERROR(TRIM(SUBSTITUTE(A60,MID(A60,FIND("(",A60),FIND(")",A60)-FIND("(",A60)+1),"")),A60)," ",""),"-",""),FIND("[",SUBSTITUTE(SUBSTITUTE(IFERROR(TRIM(SUBSTITUTE(A60,MID(A60,FIND("(",A60),FIND(")",A60)-FIND("(",A60)+1),"")),A60)," ",""),"-","")),FIND("]",SUBSTITUTE(SUBSTITUTE(IFERROR(TRIM(SUBSTITUTE(A60,MID(A60,FIND("(",A60),FIND(")",A60)-FIND("(",A60)+1),"")),A60)," ",""),"-",""))-FIND("[",SUBSTITUTE(SUBSTITUTE(IFERROR(TRIM(SUBSTITUTE(A60,MID(A60,FIND("(",A60),FIND(")",A60)-FIND("(",A60)+1),"")),A60)," ",""),"-",""))+1),"")),SUBSTITUTE(SUBSTITUTE(IFERROR(TRIM(SUBSTITUTE(A60,MID(A60,FIND("(",A60),FIND(")",A60)-FIND("(",A60)+1),"")),A60)," ",""),"-",""))," ",""),"-",""))&amp;CHAR(34)&amp;",")=9,CHAR(34)&amp;"lets"&amp;LEN(SUBSTITUTE(SUBSTITUTE(IFERROR(TRIM(SUBSTITUTE(SUBSTITUTE(SUBSTITUTE(IFERROR(TRIM(SUBSTITUTE(A60,MID(A60,FIND("(",A60),FIND(")",A60)-FIND("(",A60)+1),"")),A60)," ",""),"-",""),MID(SUBSTITUTE(SUBSTITUTE(IFERROR(TRIM(SUBSTITUTE(A60,MID(A60,FIND("(",A60),FIND(")",A60)-FIND("(",A60)+1),"")),A60)," ",""),"-",""),FIND("[",SUBSTITUTE(SUBSTITUTE(IFERROR(TRIM(SUBSTITUTE(A60,MID(A60,FIND("(",A60),FIND(")",A60)-FIND("(",A60)+1),"")),A60)," ",""),"-","")),FIND("]",SUBSTITUTE(SUBSTITUTE(IFERROR(TRIM(SUBSTITUTE(A60,MID(A60,FIND("(",A60),FIND(")",A60)-FIND("(",A60)+1),"")),A60)," ",""),"-",""))-FIND("[",SUBSTITUTE(SUBSTITUTE(IFERROR(TRIM(SUBSTITUTE(A60,MID(A60,FIND("(",A60),FIND(")",A60)-FIND("(",A60)+1),"")),A60)," ",""),"-",""))+1),"")),SUBSTITUTE(SUBSTITUTE(IFERROR(TRIM(SUBSTITUTE(A60,MID(A60,FIND("(",A60),FIND(")",A60)-FIND("(",A60)+1),"")),A60)," ",""),"-",""))," ",""),"-",""))&amp;CHAR(34)&amp;",",CHAR(34)&amp;"lets0"&amp;LEN(SUBSTITUTE(SUBSTITUTE(IFERROR(TRIM(SUBSTITUTE(SUBSTITUTE(SUBSTITUTE(IFERROR(TRIM(SUBSTITUTE(A60,MID(A60,FIND("(",A60),FIND(")",A60)-FIND("(",A60)+1),"")),A60)," ",""),"-",""),MID(SUBSTITUTE(SUBSTITUTE(IFERROR(TRIM(SUBSTITUTE(A60,MID(A60,FIND("(",A60),FIND(")",A60)-FIND("(",A60)+1),"")),A60)," ",""),"-",""),FIND("[",SUBSTITUTE(SUBSTITUTE(IFERROR(TRIM(SUBSTITUTE(A60,MID(A60,FIND("(",A60),FIND(")",A60)-FIND("(",A60)+1),"")),A60)," ",""),"-","")),FIND("]",SUBSTITUTE(SUBSTITUTE(IFERROR(TRIM(SUBSTITUTE(A60,MID(A60,FIND("(",A60),FIND(")",A60)-FIND("(",A60)+1),"")),A60)," ",""),"-",""))-FIND("[",SUBSTITUTE(SUBSTITUTE(IFERROR(TRIM(SUBSTITUTE(A60,MID(A60,FIND("(",A60),FIND(")",A60)-FIND("(",A60)+1),"")),A60)," ",""),"-",""))+1),"")),SUBSTITUTE(SUBSTITUTE(IFERROR(TRIM(SUBSTITUTE(A60,MID(A60,FIND("(",A60),FIND(")",A60)-FIND("(",A60)+1),"")),A60)," ",""),"-",""))," ",""),"-",""))&amp;CHAR(34)&amp;",")</f>
        <v>"lets07",</v>
      </c>
      <c r="DE60" s="9" t="str">
        <f>IFERROR(CHAR(34)&amp;"start"&amp;LEFT(TRIM(SUBSTITUTE(SUBSTITUTE(TRIM(SUBSTITUTE(SUBSTITUTE(A60, MID(A60, FIND("[", A60), FIND("]", A60) - FIND("[", A60) + 1), ""), "  ", " ")), MID(TRIM(SUBSTITUTE(SUBSTITUTE(A60, MID(A60, FIND("[", A60), FIND("]", A60) - FIND("[", A60) + 1), ""), "  ", " ")), FIND("[", TRIM(SUBSTITUTE(SUBSTITUTE(A60, MID(A60, FIND("[", A60), FIND("]", A60) - FIND("[", A60) + 1), ""), "  ", " "))), FIND("]", TRIM(SUBSTITUTE(SUBSTITUTE(A60, MID(A60, FIND("[", A60), FIND("]", A60) - FIND("[", A60) + 1), ""), "  ", " "))) - FIND("[", TRIM(SUBSTITUTE(SUBSTITUTE(A60, MID(A60, FIND("[", A60), FIND("]", A60) - FIND("[", A60) + 1), ""), "  ", " "))) + 1), ""), "  ", " ")),1)&amp;CHAR(34)&amp;",",CHAR(34)&amp;"start"&amp;IFERROR(LEFT(SUBSTITUTE(A60,"["&amp;MID(A60,FIND("[",A60)+1,FIND("]",A60)-FIND("[",A60)-1)&amp;"] ",""),1),LEFT(A60,1))&amp;CHAR(34)&amp;",")</f>
        <v>"startT",</v>
      </c>
      <c r="DF60" s="9" t="str">
        <f>IFERROR(IF(SEARCH("tan",A60)&gt;0,CHAR(34)&amp;"withtn"&amp;CHAR(34)&amp;",",""),"")</f>
        <v/>
      </c>
      <c r="DG60" s="9" t="str">
        <f>IFERROR(IF(SEARCH("q",A60)&gt;0,CHAR(34)&amp;"with_q"&amp;CHAR(34)&amp;",",""),"")</f>
        <v/>
      </c>
      <c r="DH60" s="9" t="str">
        <f>IFERROR(IF(SEARCH("v",A60)&gt;0,CHAR(34)&amp;"with_v"&amp;CHAR(34)&amp;",",""),"")</f>
        <v/>
      </c>
      <c r="DI60" s="9" t="str">
        <f>IFERROR(IF(SEARCH("w",A60)&gt;0,CHAR(34)&amp;"with_w"&amp;CHAR(34)&amp;",",""),"")</f>
        <v/>
      </c>
      <c r="DJ60" s="9" t="str">
        <f>IFERROR(IF(SEARCH("y",A60)&gt;0,CHAR(34)&amp;"with_y"&amp;CHAR(34)&amp;",",""),"")</f>
        <v/>
      </c>
      <c r="DK60" s="9" t="str">
        <f>IFERROR(IF(SEARCH("z",A60)&gt;0,CHAR(34)&amp;"with_z"&amp;CHAR(34)&amp;",",""),"")</f>
        <v/>
      </c>
      <c r="DL60" s="9" t="str">
        <f>IF(CG60=2, CHAR(34) &amp; _xlfn.TEXTJOIN("", TRUE, _xlfn._xlws.SORT(HP60:HX60)) &amp; CHAR(34) &amp; ",", "")</f>
        <v/>
      </c>
      <c r="DM60" s="9" t="str" cm="1">
        <f t="array" ref="DM60">IF(CG60=3,CHAR(34) &amp; _xlfn.TEXTJOIN("", TRUE, RIGHT(HP60:HX60, 2)) &amp; CHAR(34) &amp; ",", "")</f>
        <v/>
      </c>
      <c r="DN60" s="9" t="str">
        <f>IF(AND(ISNUMBER(SEARCH("18", O60)), ISERROR(SEARCH("1918", O60)), ISERROR(SEARCH("2018", O60))), CHAR(34) &amp; "year18" &amp; CHAR(34) &amp; ",", "")</f>
        <v/>
      </c>
      <c r="DO60" s="9" t="str">
        <f>IF(AND(ISNUMBER(SEARCH("19", O60)), ISERROR(SEARCH("1819", O60)),  ISERROR(SEARCH("1219", O60)),ISERROR(SEARCH("1119", O60)),ISERROR(SEARCH("1190", O60)),ISERROR(SEARCH("2019", O60))), CHAR(34) &amp; "year19" &amp; CHAR(34) &amp; ",", "")</f>
        <v/>
      </c>
      <c r="DP60" s="28" t="str">
        <f>IF(AND(ISNUMBER(SEARCH("20", O60)), ISERROR(SEARCH("1920", O60))), CHAR(34)&amp;"year00"&amp;CHAR(34)&amp;",", "")</f>
        <v>"year00",</v>
      </c>
      <c r="DQ60" s="28" t="str">
        <f>IF(CC60="y",CHAR(34)&amp;"soviet"&amp;CHAR(34)&amp;",","")</f>
        <v/>
      </c>
      <c r="DR60" s="28" t="str">
        <f>IF(BY60="y",CHAR(34)&amp;"dgband"&amp;CHAR(34)&amp;",","")</f>
        <v/>
      </c>
      <c r="DS60" s="28" t="str">
        <f>IF(W60="y",IF(AND(V60="n",BY60&lt;&gt;"y"),CHAR(34)&amp;"allver"&amp;CHAR(34)&amp;",",""),"")</f>
        <v/>
      </c>
      <c r="DT60" s="28" t="str">
        <f>IF(V60="y",IF(AND(W60="n",BY60&lt;&gt;"y"),CHAR(34)&amp;"allhor"&amp;CHAR(34)&amp;",",""),"")</f>
        <v>"allhor",</v>
      </c>
      <c r="DU60" s="28" t="str">
        <f>IF(BY60="y",IF(AND(W60="n",V60="n"),CHAR(34)&amp;"alldia"&amp;CHAR(34)&amp;",",""),"")</f>
        <v/>
      </c>
      <c r="DV60" s="9" t="str">
        <f>IF(IA60&lt;&gt;"",(IF(IA60="y",CHAR(34)&amp;"largec"&amp;CHAR(34)&amp;",",CHAR(34)&amp;"smallc"&amp;CHAR(34)&amp;",")),"")</f>
        <v/>
      </c>
      <c r="DW60" s="9" t="str">
        <f t="shared" si="228"/>
        <v/>
      </c>
      <c r="DX60" s="9" t="str">
        <f t="shared" si="228"/>
        <v/>
      </c>
      <c r="DY60" s="9" t="str">
        <f t="shared" si="228"/>
        <v>"3Bands",</v>
      </c>
      <c r="DZ60" s="9" t="str">
        <f t="shared" si="228"/>
        <v/>
      </c>
      <c r="EA60" s="9" t="str">
        <f t="shared" si="229"/>
        <v/>
      </c>
      <c r="EB60" s="9" t="str">
        <f t="shared" si="229"/>
        <v/>
      </c>
      <c r="EC60" s="9" t="str">
        <f t="shared" si="229"/>
        <v>"Horizo",</v>
      </c>
      <c r="ED60" s="9" t="str">
        <f t="shared" si="229"/>
        <v/>
      </c>
      <c r="EE60" s="9" t="str">
        <f t="shared" si="229"/>
        <v/>
      </c>
      <c r="EF60" s="9" t="str">
        <f>IF(AND(Y60&lt;&gt;"n",Y60&lt;&gt;""),CHAR(34)&amp;Y$1&amp;CHAR(34)&amp;",","")</f>
        <v/>
      </c>
      <c r="EG60" s="9" t="str">
        <f t="shared" si="230"/>
        <v/>
      </c>
      <c r="EH60" s="9" t="str">
        <f t="shared" si="230"/>
        <v/>
      </c>
      <c r="EI60" s="9" t="str">
        <f t="shared" si="230"/>
        <v/>
      </c>
      <c r="EJ60" s="9" t="str">
        <f t="shared" si="230"/>
        <v/>
      </c>
      <c r="EK60" s="9" t="str">
        <f t="shared" si="230"/>
        <v/>
      </c>
      <c r="EL60" s="9" t="str">
        <f t="shared" si="230"/>
        <v/>
      </c>
      <c r="EM60" s="9" t="str">
        <f t="shared" si="230"/>
        <v/>
      </c>
      <c r="EN60" s="9" t="str">
        <f t="shared" si="230"/>
        <v>"Unequa",</v>
      </c>
      <c r="EO60" s="9" t="str">
        <f t="shared" si="230"/>
        <v/>
      </c>
      <c r="EP60" s="9" t="str">
        <f t="shared" si="230"/>
        <v/>
      </c>
      <c r="EQ60" s="9" t="str">
        <f t="shared" si="230"/>
        <v/>
      </c>
      <c r="ER60" s="9" t="str">
        <f t="shared" si="230"/>
        <v>"OnlyBa",</v>
      </c>
      <c r="ES60" s="9" t="str">
        <f t="shared" si="230"/>
        <v/>
      </c>
      <c r="ET60" s="9" t="str">
        <f t="shared" si="230"/>
        <v/>
      </c>
      <c r="EU60" s="9" t="str">
        <f t="shared" si="230"/>
        <v/>
      </c>
      <c r="EV60" s="9" t="str">
        <f t="shared" si="230"/>
        <v/>
      </c>
      <c r="EW60" s="9" t="str">
        <f t="shared" si="225"/>
        <v/>
      </c>
      <c r="EX60" s="9" t="str">
        <f t="shared" si="225"/>
        <v/>
      </c>
      <c r="EY60" s="9" t="str">
        <f t="shared" si="225"/>
        <v>"Rotate",</v>
      </c>
      <c r="EZ60" s="9" t="str">
        <f t="shared" si="225"/>
        <v/>
      </c>
      <c r="FA60" s="9" t="str">
        <f>IF(AT60&gt;0,CHAR(34)&amp;"sta"&amp;AZ60&amp;CHAR(34)&amp;",","")</f>
        <v/>
      </c>
      <c r="FB60" s="9" t="str">
        <f>IF(AND(AT60&gt;0,BA60&lt;&gt;""),CHAR(34)&amp;"sta"&amp;BA60&amp;CHAR(34)&amp;",","")</f>
        <v/>
      </c>
      <c r="FC60" s="9" t="str">
        <f>IF(AND(AT60&gt;0,BB60&lt;&gt;""),CHAR(34)&amp;"sta"&amp;BB60&amp;CHAR(34)&amp;",","")</f>
        <v/>
      </c>
      <c r="FD60" s="9" t="str">
        <f>IF(BV60="n",CHAR(34)&amp;"tcWHYE"&amp;CHAR(34)&amp;",",IF(BV60="y",CHAR(34)&amp;FD$1&amp;CHAR(34)&amp;",",""))</f>
        <v/>
      </c>
      <c r="FE60" s="9" t="str">
        <f>IF(COUNTIF(BL60:BT60,"BLU")=0,CHAR(34)&amp;"NO_BLU"&amp;CHAR(34)&amp;",", "")</f>
        <v/>
      </c>
      <c r="FF60" s="9" t="str">
        <f>IF(COUNTIF(BL60:BT60,"WHI")=0,CHAR(34)&amp;"NO_WHI"&amp;CHAR(34)&amp;",", "")</f>
        <v>"NO_WHI",</v>
      </c>
      <c r="FG60" s="9" t="str">
        <f>IF(COUNTIF(BL60:BT60,"RED")=0,CHAR(34)&amp;"NO_RED"&amp;CHAR(34)&amp;",", "")</f>
        <v/>
      </c>
      <c r="FH60" s="9" t="str">
        <f>IF(COUNTIF(BL60:BS60,"GRE")=0,CHAR(34)&amp;"NO_GRE"&amp;CHAR(34)&amp;",", "")</f>
        <v/>
      </c>
      <c r="FI60" s="9" t="str">
        <f>IF(COUNTIF(BL60:BT60,"YEL")=0,CHAR(34)&amp;"NO_YEL"&amp;CHAR(34)&amp;",", "")</f>
        <v/>
      </c>
      <c r="FJ60" s="9" t="str">
        <f>IF(COUNTIF(BL60:BT60,"BLA")=0,CHAR(34)&amp;"NO_BLA"&amp;CHAR(34)&amp;",", "")</f>
        <v/>
      </c>
      <c r="FK60" s="9" t="str">
        <f>IF(AND(FH60&lt;&gt;"",FF60&lt;&gt;""),CHAR(34)&amp;"WHGRNO"&amp;CHAR(34)&amp;",","")</f>
        <v/>
      </c>
      <c r="FL60" s="9" t="str">
        <f>IF(AND(FI60&lt;&gt;"",FF60&lt;&gt;""),CHAR(34)&amp;"WHYENO"&amp;CHAR(34)&amp;",","")</f>
        <v/>
      </c>
      <c r="FM60" s="9" t="str">
        <f>IF(AND(FJ60&lt;&gt;"",FF60&lt;&gt;""),CHAR(34)&amp;"BAWHNO"&amp;CHAR(34)&amp;",","")</f>
        <v/>
      </c>
      <c r="FN60" s="9" t="str">
        <f>IF(AND(FE60&lt;&gt;"",FF60&lt;&gt;""),CHAR(34)&amp;"BLWHNO"&amp;CHAR(34)&amp;",","")</f>
        <v/>
      </c>
      <c r="FO60" s="9" t="str">
        <f>IF(AND(FE60&lt;&gt;"",FG60&lt;&gt;""),CHAR(34)&amp;"BLRENO"&amp;CHAR(34)&amp;",","")</f>
        <v/>
      </c>
      <c r="FP60" s="9" t="str">
        <f>IF(AND(FF60&lt;&gt;"",FF60&lt;&gt;""),CHAR(34)&amp;"WHRENO"&amp;CHAR(34)&amp;",","")</f>
        <v>"WHRENO",</v>
      </c>
      <c r="FQ60" s="9" t="str">
        <f>IF(LEN(BF60)=3,CHAR(34)&amp;"001"&amp;BF60&amp;CHAR(34)&amp;",","")</f>
        <v>"001BLU",</v>
      </c>
      <c r="FR60" s="9" t="str">
        <f>IF(LEN(BG60)=3,CHAR(34)&amp;"002"&amp;BG60&amp;CHAR(34)&amp;",","")</f>
        <v>"002RED",</v>
      </c>
      <c r="FS60" s="9" t="str">
        <f>IF(LEN(BH60)=3,CHAR(34)&amp;"003"&amp;BH60&amp;CHAR(34)&amp;",","")</f>
        <v>"003GRE",</v>
      </c>
      <c r="FT60" s="9" t="str">
        <f>CHAR(34)&amp;"myr"&amp;BD60&amp;CHAR(34)&amp;","</f>
        <v>"myrEQ",</v>
      </c>
      <c r="FU60" s="9" t="str">
        <f>IF(AY60="y",CHAR(34)&amp;"island"&amp;CHAR(34)&amp;",","")</f>
        <v>"island",</v>
      </c>
      <c r="FV60" s="9" t="str">
        <f>IF(BZ60="y",CHAR(34)&amp;"landlo"&amp;CHAR(34)&amp;",","")</f>
        <v/>
      </c>
      <c r="FW60" s="9" t="str">
        <f>IF(CA60="y",CHAR(34)&amp;"eunion"&amp;CHAR(34)&amp;",","")</f>
        <v/>
      </c>
      <c r="FX60" s="9" t="str">
        <f>SUBSTITUTE(IFERROR(SEARCH("[",A60),IFERROR(IF(AND(CA60&lt;&gt;"y",SEARCH("Europe",R60)&gt;0),CHAR(34)&amp;"noeuni"&amp;CHAR(34)&amp;",",""),"")),"1","")</f>
        <v/>
      </c>
      <c r="FY60" s="9" t="str">
        <f>IFERROR(IF(SEARCH("Arabic",CB60)&gt;0,CHAR(34)&amp;"arabic"&amp;CHAR(34)&amp;",",""),"")</f>
        <v/>
      </c>
      <c r="FZ60" s="9" t="str">
        <f>IFERROR(IF(SEARCH("English",CB60)&gt;0,CHAR(34)&amp;"englis"&amp;CHAR(34)&amp;",",""),"")</f>
        <v/>
      </c>
      <c r="GA60" s="9" t="str">
        <f>IFERROR(IF(SEARCH("French",CB60)&gt;0,CHAR(34)&amp;"french"&amp;CHAR(34)&amp;",",""),"")</f>
        <v>"french",</v>
      </c>
      <c r="GB60" s="9" t="str">
        <f>IFERROR(IF(SEARCH("Spanish",CB60)&gt;0,CHAR(34)&amp;"spanis"&amp;CHAR(34)&amp;",",""),"")</f>
        <v/>
      </c>
      <c r="GC60" s="9" t="str">
        <f>IFERROR(IF(SEARCH("Portuguese",CB60)&gt;0,CHAR(34)&amp;"portug"&amp;CHAR(34)&amp;",",""),"")</f>
        <v/>
      </c>
      <c r="GD60" s="9" t="str">
        <f>IFERROR(IF(SEARCH("German",CB60)&gt;0,CHAR(34)&amp;"german"&amp;CHAR(34)&amp;",",""),"")</f>
        <v/>
      </c>
      <c r="GE60" s="9" t="str">
        <f t="shared" ref="GE60:GE64" si="235">IFERROR(IF(SEARCH("Dutch",CB60)&gt;0,CHAR(34)&amp;"dutchs"&amp;CHAR(34)&amp;",",""),"")</f>
        <v/>
      </c>
      <c r="GF60" s="9" t="str">
        <f>IFERROR(IF(SEARCH("Histor",AU60)&gt;0,CHAR(34)&amp;"histor"&amp;CHAR(34)&amp;",",""),"")</f>
        <v/>
      </c>
      <c r="GG60" s="9" t="str">
        <f t="shared" ref="GG60:GG64" si="236">IF(BU60="y",CHAR(34)&amp;"unjack"&amp;CHAR(34)&amp;",","")</f>
        <v/>
      </c>
      <c r="GH60" s="9" t="str">
        <f t="shared" ref="GH60:GH64" si="237">IF(CD60=1,CHAR(34)&amp;"southc"&amp;CHAR(34)&amp;",","")</f>
        <v/>
      </c>
      <c r="GI60" s="9" t="str">
        <f t="shared" ref="GI60:GI64" si="238">IF(CE60=1,CHAR(34)&amp;"hasmap"&amp;CHAR(34)&amp;",","")</f>
        <v/>
      </c>
      <c r="GJ60" s="9" t="str">
        <f>IF(CP60="y",CHAR(34)&amp;CP$1&amp;CHAR(34)&amp;",","")</f>
        <v>"NoStar",</v>
      </c>
      <c r="GK60" s="9" t="str">
        <f>IF(GJ60="",CHAR(34)&amp;"HasSta"&amp;CHAR(34)&amp;",","")</f>
        <v/>
      </c>
      <c r="GL60" s="9" t="str">
        <f t="shared" si="231"/>
        <v/>
      </c>
      <c r="GM60" s="9" t="str">
        <f t="shared" si="231"/>
        <v/>
      </c>
      <c r="GN60" s="9" t="str">
        <f t="shared" si="231"/>
        <v/>
      </c>
      <c r="GP60" s="9" t="str">
        <f>CHAR(34)&amp;AU60&amp;CHAR(34)</f>
        <v>"Province"</v>
      </c>
      <c r="GS60" s="9" t="str">
        <f>SUBSTITUTE("["&amp;_xlfn.CONCAT(CW60:GN60)&amp;"]",",]","]")</f>
        <v>["5+Colo","lets07","startT","year00","allhor","3Bands","Horizo","Unequa","OnlyBa","Rotate","NO_WHI","WHRENO","001BLU","002RED","003GRE","myrEQ","island","french","NoStar"]</v>
      </c>
      <c r="GT60" s="9" t="str">
        <f t="shared" si="232"/>
        <v>"cl_BLU",</v>
      </c>
      <c r="GU60" s="9" t="str">
        <f t="shared" si="232"/>
        <v>"cl_RED",</v>
      </c>
      <c r="GV60" s="9" t="str">
        <f t="shared" si="232"/>
        <v>"cl_GRE",</v>
      </c>
      <c r="GW60" s="9" t="str">
        <f t="shared" si="232"/>
        <v>"cl_YEL",</v>
      </c>
      <c r="GX60" s="9" t="str">
        <f t="shared" si="232"/>
        <v>"cl_BLA",</v>
      </c>
      <c r="GY60" s="9" t="str">
        <f t="shared" si="232"/>
        <v/>
      </c>
      <c r="GZ60" s="9" t="str">
        <f t="shared" si="232"/>
        <v/>
      </c>
      <c r="HA60" s="9" t="str">
        <f t="shared" si="232"/>
        <v/>
      </c>
      <c r="HB60" s="9" t="str">
        <f t="shared" si="232"/>
        <v/>
      </c>
      <c r="HC60" s="9" t="str">
        <f>SUBSTITUTE("["&amp;_xlfn.CONCAT(GT60:HB60)&amp;"]",",]","]")</f>
        <v>["cl_BLU","cl_RED","cl_GRE","cl_YEL","cl_BLA"]</v>
      </c>
      <c r="HE60" s="33"/>
      <c r="HF60" s="34" t="str">
        <f>"{couname:"&amp;CT60&amp;(IF(HK60&lt;&gt;"",",subtype:"&amp;CHAR(34)&amp;HK60&amp;CHAR(34),""))&amp;",year:"&amp;HJ60&amp;",region:"&amp;CU60&amp;",Colors:"&amp;HC60&amp;",Items:"&amp;GS60&amp;",Flag:"&amp;CV60&amp;",HDFlag:"&amp;CHAR(34)&amp;E60&amp;CHAR(34)&amp;",type:"&amp;GP60&amp;", describe: "&amp;HH60&amp;", isnew:"&amp;CHAR(34)&amp;F60&amp;CHAR(34)&amp;", links: "&amp;HL60&amp;"},"</f>
        <v>{couname:"[ARG] Tucumán",year:"2010",region:"rgn_South America",Colors:["cl_BLU","cl_RED","cl_GRE","cl_YEL","cl_BLA"],Items:["5+Colo","lets07","startT","year00","allhor","3Bands","Horizo","Unequa","OnlyBa","Rotate","NO_WHI","WHRENO","001BLU","002RED","003GRE","myrEQ","island","french","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links: "https://en.wikipedia.org/wiki/Flag_of_Tucum%C3%A1n"},</v>
      </c>
      <c r="HG60" s="35" t="str">
        <f>"{couname:"&amp;CT60&amp;(IF(HK60&lt;&gt;"",",subtype:"&amp;CHAR(34)&amp;HK60&amp;CHAR(34),""))&amp;",year:"&amp;HJ60&amp;",region:"&amp;CU60&amp;",Colors:"&amp;HC60&amp;",Items:"&amp;GS60&amp;",Flag:"&amp;CV60&amp;",HDFlag:"&amp;CHAR(34)&amp;E60&amp;CHAR(34)&amp;",type:"&amp;GP60&amp;", describe: "&amp;HI60&amp;", links: "&amp;HL60&amp;"},"</f>
        <v>{couname:"[ARG] Tucumán",year:"2010",region:"rgn_South America",Colors:["cl_BLU","cl_RED","cl_GRE","cl_YEL","cl_BLA"],Items:["5+Colo","lets07","startT","year00","allhor","3Bands","Horizo","Unequa","OnlyBa","Rotate","NO_WHI","WHRENO","001BLU","002RED","003GRE","myrEQ","island","french","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links: "https://en.wikipedia.org/wiki/Flag_of_Tucum%C3%A1n"},</v>
      </c>
      <c r="HH60" s="9" t="str">
        <f>IF(P60&lt;&gt;"",CHAR(34)&amp;"\n"&amp;P60&amp;CHAR(34),CHAR(34)&amp;CHAR(34))</f>
        <v>"\nThe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v>
      </c>
      <c r="HI60" s="9" t="str">
        <f>IF(J60=0,CHAR(34)&amp;CHAR(34),HH60)</f>
        <v>"\nThe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v>
      </c>
      <c r="HJ60" s="9" t="str">
        <f>CHAR(34)&amp;O60&amp;CHAR(34)</f>
        <v>"2010"</v>
      </c>
      <c r="HL60" s="9" t="str">
        <f>CHAR(34)&amp;I60&amp;CHAR(34)</f>
        <v>"https://en.wikipedia.org/wiki/Flag_of_Tucum%C3%A1n"</v>
      </c>
      <c r="HM60" s="34" t="str">
        <f>"{"&amp;CHAR(34)&amp;"couname"&amp;CHAR(34)&amp;":"&amp;CT60&amp;(IF(H60&lt;&gt;"",","&amp;CHAR(34)&amp;"subtype"&amp;CHAR(34)&amp;":"&amp;CHAR(34)&amp;H60&amp;CHAR(34),""))&amp;","&amp;CHAR(34)&amp;"year"&amp;CHAR(34)&amp;":"&amp;HJ60&amp;","&amp;CHAR(34)&amp;"region"&amp;CHAR(34)&amp;":"&amp;CU60&amp;","&amp;CHAR(34)&amp;"Colors"&amp;CHAR(34)&amp;":"&amp;HC60&amp;","&amp;CHAR(34)&amp;"Items"&amp;CHAR(34)&amp;":"&amp;GS60&amp;","&amp;CHAR(34)&amp;"Flag"&amp;CHAR(34)&amp;":"&amp;CV60&amp;","&amp;CHAR(34)&amp;"HDFlag"&amp;CHAR(34)&amp;":"&amp;CHAR(34)&amp;E60&amp;CHAR(34)&amp;","&amp;CHAR(34)&amp;"type"&amp;CHAR(34)&amp;":"&amp;GP60&amp;", "&amp;CHAR(34)&amp;"describe"&amp;CHAR(34)&amp;": "&amp;HH60&amp;", "&amp;CHAR(34)&amp;"isnew"&amp;CHAR(34)&amp;": "&amp;CHAR(34)&amp;F60&amp;CHAR(34)&amp;", "&amp;CHAR(34)&amp;"links"&amp;CHAR(34)&amp;": "&amp;HL60&amp;"},"</f>
        <v>{"couname":"[ARG] Tucumán","year":"2010","region":"rgn_South America","Colors":["cl_BLU","cl_RED","cl_GRE","cl_YEL","cl_BLA"],"Items":["5+Colo","lets07","startT","year00","allhor","3Bands","Horizo","Unequa","OnlyBa","Rotate","NO_WHI","WHRENO","001BLU","002RED","003GRE","myrEQ","island","french","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 "links": "https://en.wikipedia.org/wiki/Flag_of_Tucum%C3%A1n"},</v>
      </c>
      <c r="HN60" s="36" t="str">
        <f>"{"&amp;CHAR(34)&amp;"couname"&amp;CHAR(34)&amp;":"&amp;CT60&amp;(IF(H60&lt;&gt;"",","&amp;CHAR(34)&amp;"subtype"&amp;CHAR(34)&amp;":"&amp;CHAR(34)&amp;H60&amp;CHAR(34),""))&amp;","&amp;CHAR(34)&amp;"year"&amp;CHAR(34)&amp;":"&amp;HJ60&amp;","&amp;CHAR(34)&amp;"region"&amp;CHAR(34)&amp;":"&amp;CU60&amp;","&amp;CHAR(34)&amp;"Colors"&amp;CHAR(34)&amp;":"&amp;HC60&amp;","&amp;CHAR(34)&amp;"Items"&amp;CHAR(34)&amp;":"&amp;GS60&amp;","&amp;CHAR(34)&amp;"Flag"&amp;CHAR(34)&amp;":"&amp;CV60&amp;","&amp;CHAR(34)&amp;"HDFlag"&amp;CHAR(34)&amp;":"&amp;CHAR(34)&amp;E60&amp;CHAR(34)&amp;","&amp;CHAR(34)&amp;"type"&amp;CHAR(34)&amp;":"&amp;GP60&amp;", "&amp;CHAR(34)&amp;"describe"&amp;CHAR(34)&amp;": "&amp;HI60&amp;", "&amp;CHAR(34)&amp;"isnew"&amp;CHAR(34)&amp;": "&amp;CHAR(34)&amp;F60&amp;CHAR(34)&amp;", "&amp;CHAR(34)&amp;"links"&amp;CHAR(34)&amp;": "&amp;HL60&amp;"},"</f>
        <v>{"couname":"[ARG] Tucumán","year":"2010","region":"rgn_South America","Colors":["cl_BLU","cl_RED","cl_GRE","cl_YEL","cl_BLA"],"Items":["5+Colo","lets07","startT","year00","allhor","3Bands","Horizo","Unequa","OnlyBa","Rotate","NO_WHI","WHRENO","001BLU","002RED","003GRE","myrEQ","island","french","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 "links": "https://en.wikipedia.org/wiki/Flag_of_Tucum%C3%A1n"},</v>
      </c>
      <c r="HO60" s="37"/>
      <c r="HP60" s="9" t="str" cm="1">
        <f t="array" ref="HP60">IF(_xlfn.TEXTJOIN(", ", TRUE, IF(ISNUMBER(SEARCH("BLA", BL60:BT60)), COLUMN(BL60:BT60) - COLUMN(BL60) + 1, ""))&lt;&gt;"","BLA","")</f>
        <v>BLA</v>
      </c>
      <c r="HQ60" s="9" t="str" cm="1">
        <f t="array" ref="HQ60">IF(_xlfn.TEXTJOIN(", ", TRUE, IF(ISNUMBER(SEARCH("BLU", BL60:BT60)), COLUMN(BL60:BT60) - COLUMN(BL60) + 1, ""))&lt;&gt;"","BLU","")</f>
        <v>BLU</v>
      </c>
      <c r="HR60" s="9" t="str" cm="1">
        <f t="array" ref="HR60">IF(_xlfn.TEXTJOIN(", ", TRUE, IF(ISNUMBER(SEARCH("GRE", BL60:BT60)), COLUMN(BL60:BT60) - COLUMN(BL60) + 1, ""))&lt;&gt;"","GRE","")</f>
        <v>GRE</v>
      </c>
      <c r="HS60" s="9" t="str" cm="1">
        <f t="array" ref="HS60">IF(_xlfn.TEXTJOIN(", ", TRUE, IF(ISNUMBER(SEARCH("RED", BL60:BT60)), COLUMN(BL60:BT60) - COLUMN(BL60) + 1, ""))&lt;&gt;"","RED","")</f>
        <v>RED</v>
      </c>
      <c r="HT60" s="9" t="str" cm="1">
        <f t="array" ref="HT60">IF(_xlfn.TEXTJOIN(", ", TRUE, IF(ISNUMBER(SEARCH("YEL", BL60:BT60)), COLUMN(BL60:BT60) - COLUMN(BL60) + 1, ""))&lt;&gt;"","YEL","")</f>
        <v>YEL</v>
      </c>
      <c r="HU60" s="9" t="str" cm="1">
        <f t="array" ref="HU60">IF(_xlfn.TEXTJOIN(", ", TRUE, IF(ISNUMBER(SEARCH("ORA", BL60:BT60)), COLUMN(BL60:BT60) - COLUMN(BL60) + 1, ""))&lt;&gt;"","ORA","")</f>
        <v/>
      </c>
      <c r="HV60" s="9" t="str" cm="1">
        <f t="array" ref="HV60">IF(_xlfn.TEXTJOIN(", ", TRUE, IF(ISNUMBER(SEARCH("BRO", BL60:BT60)), COLUMN(BL60:BT60) - COLUMN(BL60) + 1, ""))&lt;&gt;"","BRO","")</f>
        <v/>
      </c>
      <c r="HW60" s="9" t="str" cm="1">
        <f t="array" ref="HW60">IF(_xlfn.TEXTJOIN(", ", TRUE, IF(ISNUMBER(SEARCH("PUR", BL60:BT60)), COLUMN(BL60:BT60) - COLUMN(BL60) + 1, ""))&lt;&gt;"","PUR","")</f>
        <v/>
      </c>
      <c r="HX60" s="9" t="str" cm="1">
        <f t="array" ref="HX60">IF(_xlfn.TEXTJOIN(", ", TRUE, IF(ISNUMBER(SEARCH("WHI", BL60:BT60)), COLUMN(BL60:BT60) - COLUMN(BL60) + 1, ""))&lt;&gt;"","WHI","")</f>
        <v/>
      </c>
      <c r="HY60" s="38"/>
      <c r="HZ60" s="38"/>
      <c r="IA60" s="28"/>
      <c r="IB60" s="28"/>
      <c r="IC60" s="39"/>
      <c r="ID60" s="39"/>
      <c r="IE60" s="39"/>
      <c r="IF60" s="39"/>
      <c r="IG60" s="39"/>
      <c r="IH60" s="39"/>
      <c r="II60" s="39"/>
      <c r="IJ60" s="39"/>
      <c r="IK60" s="39"/>
      <c r="IL60" s="9">
        <f>SUM(IC60:IK60)</f>
        <v>0</v>
      </c>
      <c r="IM60" s="6">
        <f>COUNTIF(IC60:IK60,"&gt;0")-CG60</f>
        <v>-5</v>
      </c>
      <c r="IN60" s="40" t="str">
        <f>"http://mkweb.bcgsc.ca/color-summarizer/?url="&amp;D60&amp;"&amp;precision=low&amp;num_clusters="&amp;CG60&amp;"&amp;text=1"</f>
        <v>http://mkweb.bcgsc.ca/color-summarizer/?url=https://upload.wikimedia.org/wikipedia/commons/thumb/c/ce/Bandera_de_la_Provincia_de_Tucum%C3%A1n.svg/320px-Bandera_de_la_Provincia_de_Tucum%C3%A1n.svg.png&amp;precision=low&amp;num_clusters=5&amp;text=1</v>
      </c>
      <c r="IO60" s="9" t="str">
        <f>IF(HP60&lt;&gt;"",CHAR(34)&amp;"black"&amp;CHAR(34),"")</f>
        <v>"black"</v>
      </c>
      <c r="IP60" s="9" t="str">
        <f>IF(HQ60&lt;&gt;"",CHAR(34)&amp;"blue"&amp;CHAR(34),"")</f>
        <v>"blue"</v>
      </c>
      <c r="IQ60" s="9" t="str">
        <f>IF(HR60&lt;&gt;"",CHAR(34)&amp;"green"&amp;CHAR(34),"")</f>
        <v>"green"</v>
      </c>
      <c r="IR60" s="9" t="str">
        <f>IF(HS60&lt;&gt;"",CHAR(34)&amp;"red"&amp;CHAR(34),"")</f>
        <v>"red"</v>
      </c>
      <c r="IS60" s="9" t="str">
        <f>IF(HT60&lt;&gt;"",CHAR(34)&amp;"yellow"&amp;CHAR(34),"")</f>
        <v>"yellow"</v>
      </c>
      <c r="IT60" s="9" t="str">
        <f>IF(HU60&lt;&gt;"",CHAR(34)&amp;"orange"&amp;CHAR(34),"")</f>
        <v/>
      </c>
      <c r="IU60" s="9" t="str">
        <f>IF(HV60&lt;&gt;"",CHAR(34)&amp;"brown"&amp;CHAR(34),"")</f>
        <v/>
      </c>
      <c r="IV60" s="9" t="str">
        <f>IF(HW60&lt;&gt;"",CHAR(34)&amp;"purple"&amp;CHAR(34),"")</f>
        <v/>
      </c>
      <c r="IW60" s="9" t="str">
        <f>IF(HX60&lt;&gt;"",CHAR(34)&amp;"white"&amp;CHAR(34),"")</f>
        <v/>
      </c>
      <c r="IX60" s="9" t="str">
        <f>"{"&amp;CHAR(34)&amp;"url"&amp;CHAR(34)&amp;":"&amp;CHAR(34)&amp;IN60&amp;CHAR(34)&amp;","&amp;CHAR(34)&amp;"name"&amp;CHAR(34)&amp;":"&amp;CHAR(34)&amp;A60&amp;CHAR(34)&amp;"},"</f>
        <v>{"url":"http://mkweb.bcgsc.ca/color-summarizer/?url=https://upload.wikimedia.org/wikipedia/commons/thumb/c/ce/Bandera_de_la_Provincia_de_Tucum%C3%A1n.svg/320px-Bandera_de_la_Provincia_de_Tucum%C3%A1n.svg.png&amp;precision=low&amp;num_clusters=5&amp;text=1","name":"[ARG] Tucumán"},</v>
      </c>
      <c r="IY60" s="9">
        <v>152</v>
      </c>
    </row>
    <row r="61" spans="1:259" s="9" customFormat="1" ht="38.4" customHeight="1" thickBot="1" x14ac:dyDescent="0.35">
      <c r="A61" s="79" t="s">
        <v>178</v>
      </c>
      <c r="B61" s="1" t="e" vm="60">
        <v>#VALUE!</v>
      </c>
      <c r="C61" s="2">
        <v>2</v>
      </c>
      <c r="D61" s="3" t="s">
        <v>179</v>
      </c>
      <c r="E61" s="4" t="s">
        <v>179</v>
      </c>
      <c r="F61" s="5" t="s">
        <v>0</v>
      </c>
      <c r="G61" s="6">
        <f>COUNTIF($A$1:$A$8245,A61)</f>
        <v>1</v>
      </c>
      <c r="H61" s="7"/>
      <c r="I61" s="8" t="s">
        <v>180</v>
      </c>
      <c r="J61" s="9" t="str">
        <f>""</f>
        <v/>
      </c>
      <c r="K61" s="10"/>
      <c r="L61" s="11"/>
      <c r="M61" s="11"/>
      <c r="N61" s="12" t="s">
        <v>169</v>
      </c>
      <c r="O61" s="13" t="s">
        <v>181</v>
      </c>
      <c r="P61" s="14" t="s">
        <v>182</v>
      </c>
      <c r="Q61" s="15">
        <v>2</v>
      </c>
      <c r="R61" s="16" t="s">
        <v>169</v>
      </c>
      <c r="S61" s="17">
        <v>0</v>
      </c>
      <c r="T61" s="18" t="s">
        <v>2</v>
      </c>
      <c r="U61" s="19" t="s">
        <v>2</v>
      </c>
      <c r="V61" s="19" t="s">
        <v>3</v>
      </c>
      <c r="W61" s="19" t="s">
        <v>2</v>
      </c>
      <c r="X61" s="19" t="s">
        <v>3</v>
      </c>
      <c r="Y61" s="19" t="s">
        <v>3</v>
      </c>
      <c r="Z61" s="19" t="s">
        <v>3</v>
      </c>
      <c r="AA61" s="19" t="s">
        <v>2</v>
      </c>
      <c r="AB61" s="19" t="s">
        <v>2</v>
      </c>
      <c r="AC61" s="19" t="s">
        <v>2</v>
      </c>
      <c r="AD61" s="19" t="s">
        <v>2</v>
      </c>
      <c r="AE61" s="19" t="s">
        <v>2</v>
      </c>
      <c r="AF61" s="20" t="s">
        <v>2</v>
      </c>
      <c r="AG61" s="20" t="s">
        <v>2</v>
      </c>
      <c r="AH61" s="20" t="s">
        <v>2</v>
      </c>
      <c r="AI61" s="20" t="s">
        <v>2</v>
      </c>
      <c r="AJ61" s="20" t="s">
        <v>2</v>
      </c>
      <c r="AK61" s="20" t="s">
        <v>2</v>
      </c>
      <c r="AL61" s="20" t="s">
        <v>2</v>
      </c>
      <c r="AM61" s="20" t="s">
        <v>2</v>
      </c>
      <c r="AN61" s="20" t="s">
        <v>2</v>
      </c>
      <c r="AO61" s="20" t="s">
        <v>2</v>
      </c>
      <c r="AP61" s="20" t="s">
        <v>2</v>
      </c>
      <c r="AQ61" s="20" t="s">
        <v>2</v>
      </c>
      <c r="AR61" s="20" t="s">
        <v>2</v>
      </c>
      <c r="AS61" s="20" t="s">
        <v>2</v>
      </c>
      <c r="AT61" s="21">
        <v>3</v>
      </c>
      <c r="AU61" s="20" t="s">
        <v>183</v>
      </c>
      <c r="AV61" s="20" t="str">
        <f>IF(LEFT(A61,1)="[",LEFT(A61,5)&amp;AU61&amp;A61,"")</f>
        <v>[ASM]City[ASM] Manu'a Islands</v>
      </c>
      <c r="AW61" s="20" t="str">
        <f>C61&amp;H61&amp;A61</f>
        <v>2[ASM] Manu'a Islands</v>
      </c>
      <c r="AX61" s="22"/>
      <c r="AY61" s="22"/>
      <c r="AZ61" s="23" t="s">
        <v>8</v>
      </c>
      <c r="BA61" s="23" t="s">
        <v>8</v>
      </c>
      <c r="BB61" s="23"/>
      <c r="BC61" s="24"/>
      <c r="BD61" s="25" t="s">
        <v>5</v>
      </c>
      <c r="BE61" s="8"/>
      <c r="BF61" s="25" t="s">
        <v>8</v>
      </c>
      <c r="BG61" s="25" t="s">
        <v>8</v>
      </c>
      <c r="BH61" s="25" t="s">
        <v>8</v>
      </c>
      <c r="BI61" s="25"/>
      <c r="BJ61" s="25"/>
      <c r="BK61" s="8"/>
      <c r="BL61" s="25" t="s">
        <v>12</v>
      </c>
      <c r="BM61" s="25" t="s">
        <v>8</v>
      </c>
      <c r="BN61" s="25" t="s">
        <v>8</v>
      </c>
      <c r="BO61" s="25" t="s">
        <v>8</v>
      </c>
      <c r="BP61" s="25" t="s">
        <v>6</v>
      </c>
      <c r="BQ61" s="25" t="s">
        <v>8</v>
      </c>
      <c r="BR61" s="25" t="s">
        <v>8</v>
      </c>
      <c r="BS61" s="25" t="s">
        <v>8</v>
      </c>
      <c r="BT61" s="25" t="s">
        <v>5</v>
      </c>
      <c r="BU61" s="26"/>
      <c r="BV61" s="27"/>
      <c r="BW61" s="27">
        <v>0</v>
      </c>
      <c r="BX61" s="8"/>
      <c r="CB61" s="28"/>
      <c r="CC61" s="28"/>
      <c r="CD61" s="29">
        <v>0</v>
      </c>
      <c r="CE61" s="29">
        <v>1</v>
      </c>
      <c r="CF61" s="29" t="e">
        <v>#REF!</v>
      </c>
      <c r="CG61" s="30" cm="1">
        <f t="array" ref="CG61">SUMPRODUCT(--(LEN(TRIM(BL61:BT61))&gt;0))</f>
        <v>3</v>
      </c>
      <c r="CH61" s="20" t="str">
        <f>IF(CG61=2,"y","n")</f>
        <v>n</v>
      </c>
      <c r="CI61" s="20" t="str">
        <f>IF(CG61=3,"y","n")</f>
        <v>y</v>
      </c>
      <c r="CJ61" s="20" t="str">
        <f>IF(CG61=4,"y","n")</f>
        <v>n</v>
      </c>
      <c r="CK61" s="20" t="str">
        <f>IF(CG61&gt;4,"y","n")</f>
        <v>n</v>
      </c>
      <c r="CL61" s="20" t="str">
        <f>IF(S61=0,"y","n")</f>
        <v>y</v>
      </c>
      <c r="CM61" s="20" t="str">
        <f>IF(S61=2,"y","n")</f>
        <v>n</v>
      </c>
      <c r="CN61" s="20" t="str">
        <f>IF(S61=3,"y","n")</f>
        <v>n</v>
      </c>
      <c r="CO61" s="20" t="str">
        <f>IF(S61&gt;=4,"y","n")</f>
        <v>n</v>
      </c>
      <c r="CP61" s="20" t="str">
        <f>IF(AT61=0,"y","n")</f>
        <v>n</v>
      </c>
      <c r="CQ61" s="20" t="str">
        <f>IF(AT61=1,"y","n")</f>
        <v>n</v>
      </c>
      <c r="CR61" s="20" t="str">
        <f>IF(AT61=2,"y","n")</f>
        <v>n</v>
      </c>
      <c r="CS61" s="20" t="str">
        <f>IF(AT61&gt;=3,"y","n")</f>
        <v>y</v>
      </c>
      <c r="CT61" s="31" t="str">
        <f>CHAR(34)&amp;A61&amp;CHAR(34)</f>
        <v>"[ASM] Manu'a Islands"</v>
      </c>
      <c r="CU61" s="32" t="str">
        <f>CHAR(34)&amp;"rgn_"&amp;R61&amp;CHAR(34)</f>
        <v>"rgn_Oceania"</v>
      </c>
      <c r="CV61" s="9" t="str">
        <f>CHAR(34)&amp;D61&amp;CHAR(34)</f>
        <v>"https://upload.wikimedia.org/wikipedia/commons/0/04/Manu%27a-flag.gif"</v>
      </c>
      <c r="CW61" s="9" t="str">
        <f t="shared" si="227"/>
        <v/>
      </c>
      <c r="CX61" s="9" t="str">
        <f t="shared" si="227"/>
        <v>"3Color",</v>
      </c>
      <c r="CY61" s="9" t="str">
        <f t="shared" si="227"/>
        <v/>
      </c>
      <c r="CZ61" s="9" t="str">
        <f t="shared" si="227"/>
        <v/>
      </c>
      <c r="DA61" s="9" t="str">
        <f>IF(Q61&gt;1,CHAR(34)&amp;"words2"&amp;CHAR(34)&amp;",","")</f>
        <v>"words2",</v>
      </c>
      <c r="DB61" s="9" t="str">
        <f>IF(Q61&gt;2,CHAR(34)&amp;"words3"&amp;CHAR(34)&amp;",","")</f>
        <v/>
      </c>
      <c r="DD61" s="9" t="str">
        <f>IF(LEN(CHAR(34)&amp;"lets"&amp;LEN(SUBSTITUTE(SUBSTITUTE(IFERROR(TRIM(SUBSTITUTE(A61,MID(A61,FIND("[",A61),FIND("]",A61)-FIND("[",A61)+1),"")),A61)," ",""),"-",""))&amp;CHAR(34)&amp;",")=9,CHAR(34)&amp;"lets"&amp;LEN(SUBSTITUTE(SUBSTITUTE(IFERROR(TRIM(SUBSTITUTE(A61,MID(A61,FIND("[",A61),FIND("]",A61)-FIND("[",A61)+1),"")),A61)," ",""),"-",""))&amp;CHAR(34)&amp;",",CHAR(34)&amp;"lets0"&amp;LEN(SUBSTITUTE(SUBSTITUTE(IFERROR(TRIM(SUBSTITUTE(A61,MID(A61,FIND("[",A61),FIND("]",A61)-FIND("[",A61)+1),"")),A61)," ",""),"-",""))&amp;CHAR(34)&amp;",")</f>
        <v>"lets13",</v>
      </c>
      <c r="DE61" s="9" t="str">
        <f>CHAR(34)&amp;"start"&amp;IFERROR(LEFT(SUBSTITUTE(A61,"["&amp;MID(A61,FIND("[",A61)+1,FIND("]",A61)-FIND("[",A61)-1)&amp;"] ",""),1),LEFT(A61,1))&amp;CHAR(34)&amp;","</f>
        <v>"startM",</v>
      </c>
      <c r="DF61" s="9" t="str">
        <f>IFERROR(IF(SEARCH("tan",A61)&gt;0,CHAR(34)&amp;"withtn"&amp;CHAR(34)&amp;",",""),"")</f>
        <v/>
      </c>
      <c r="DG61" s="9" t="str">
        <f>IFERROR(IF(SEARCH("q",A61)&gt;0,CHAR(34)&amp;"with_q"&amp;CHAR(34)&amp;",",""),"")</f>
        <v/>
      </c>
      <c r="DH61" s="9" t="str">
        <f>IFERROR(IF(SEARCH("v",A61)&gt;0,CHAR(34)&amp;"with_v"&amp;CHAR(34)&amp;",",""),"")</f>
        <v/>
      </c>
      <c r="DI61" s="9" t="str">
        <f>IFERROR(IF(SEARCH("w",A61)&gt;0,CHAR(34)&amp;"with_w"&amp;CHAR(34)&amp;",",""),"")</f>
        <v/>
      </c>
      <c r="DJ61" s="9" t="str">
        <f>IFERROR(IF(SEARCH("y",A61)&gt;0,CHAR(34)&amp;"with_y"&amp;CHAR(34)&amp;",",""),"")</f>
        <v/>
      </c>
      <c r="DK61" s="9" t="str">
        <f>IFERROR(IF(SEARCH("z",A61)&gt;0,CHAR(34)&amp;"with_z"&amp;CHAR(34)&amp;",",""),"")</f>
        <v/>
      </c>
      <c r="DL61" s="9" t="str">
        <f>IF(CG61=2, CHAR(34) &amp; _xlfn.TEXTJOIN("", TRUE, _xlfn._xlws.SORT(HP61:HX61)) &amp; CHAR(34) &amp; ",", "")</f>
        <v/>
      </c>
      <c r="DM61" s="9" t="str" cm="1">
        <f t="array" ref="DM61">IF(CG61=3,CHAR(34) &amp; _xlfn.TEXTJOIN("", TRUE, RIGHT(HP61:HX61, 2)) &amp; CHAR(34) &amp; ",", "")</f>
        <v>"LAELHI",</v>
      </c>
      <c r="DN61" s="9" t="str">
        <f>IF(AND(ISNUMBER(SEARCH("18", O61)), ISERROR(SEARCH("1918", O61)), ISERROR(SEARCH("2018", O61))), CHAR(34) &amp; "year18" &amp; CHAR(34) &amp; ",", "")</f>
        <v/>
      </c>
      <c r="DO61" s="9" t="str">
        <f>IF(AND(ISNUMBER(SEARCH("19", O61)), ISERROR(SEARCH("1819", O61)),  ISERROR(SEARCH("1219", O61)),ISERROR(SEARCH("1119", O61)),ISERROR(SEARCH("1190", O61)),ISERROR(SEARCH("2019", O61))), CHAR(34) &amp; "year19" &amp; CHAR(34) &amp; ",", "")</f>
        <v/>
      </c>
      <c r="DP61" s="28" t="str">
        <f>IF(AND(ISNUMBER(SEARCH("20", O61)), ISERROR(SEARCH("1920", O61))), CHAR(34)&amp;"year00"&amp;CHAR(34)&amp;",", "")</f>
        <v/>
      </c>
      <c r="DQ61" s="28" t="str">
        <f>IF(CC61="y",CHAR(34)&amp;"soviet"&amp;CHAR(34)&amp;",","")</f>
        <v/>
      </c>
      <c r="DR61" s="28" t="str">
        <f>IF(BY61="y",CHAR(34)&amp;"dgband"&amp;CHAR(34)&amp;",","")</f>
        <v/>
      </c>
      <c r="DS61" s="28" t="str">
        <f>IF(W61="y",IF(AND(V61="n",BY61&lt;&gt;"y"),CHAR(34)&amp;"allver"&amp;CHAR(34)&amp;",",""),"")</f>
        <v/>
      </c>
      <c r="DT61" s="28" t="str">
        <f>IF(V61="y",IF(AND(W61="n",BY61&lt;&gt;"y"),CHAR(34)&amp;"allhor"&amp;CHAR(34)&amp;",",""),"")</f>
        <v>"allhor",</v>
      </c>
      <c r="DU61" s="28" t="str">
        <f>IF(BY61="y",IF(AND(W61="n",V61="n"),CHAR(34)&amp;"alldia"&amp;CHAR(34)&amp;",",""),"")</f>
        <v/>
      </c>
      <c r="DW61" s="9" t="str">
        <f t="shared" si="228"/>
        <v>"NoBand",</v>
      </c>
      <c r="DX61" s="9" t="str">
        <f t="shared" si="228"/>
        <v/>
      </c>
      <c r="DY61" s="9" t="str">
        <f t="shared" si="228"/>
        <v/>
      </c>
      <c r="DZ61" s="9" t="str">
        <f t="shared" si="228"/>
        <v/>
      </c>
      <c r="EA61" s="9" t="str">
        <f t="shared" si="229"/>
        <v/>
      </c>
      <c r="EB61" s="9" t="str">
        <f t="shared" si="229"/>
        <v/>
      </c>
      <c r="EC61" s="9" t="str">
        <f t="shared" si="229"/>
        <v>"Horizo",</v>
      </c>
      <c r="ED61" s="9" t="str">
        <f t="shared" si="229"/>
        <v/>
      </c>
      <c r="EE61" s="9" t="str">
        <f t="shared" si="229"/>
        <v>"Circle",</v>
      </c>
      <c r="EF61" s="9" t="str">
        <f>IF(AND(Y61&lt;&gt;"n",Y61&lt;&gt;""),CHAR(34)&amp;Y$1&amp;CHAR(34)&amp;",","")</f>
        <v>"Animal",</v>
      </c>
      <c r="EG61" s="9" t="str">
        <f t="shared" si="230"/>
        <v>"Bird",</v>
      </c>
      <c r="EH61" s="9" t="str">
        <f t="shared" si="230"/>
        <v/>
      </c>
      <c r="EI61" s="9" t="str">
        <f t="shared" si="230"/>
        <v/>
      </c>
      <c r="EJ61" s="9" t="str">
        <f t="shared" si="230"/>
        <v/>
      </c>
      <c r="EK61" s="9" t="str">
        <f t="shared" si="230"/>
        <v/>
      </c>
      <c r="EL61" s="9" t="str">
        <f t="shared" si="230"/>
        <v/>
      </c>
      <c r="EM61" s="9" t="str">
        <f t="shared" si="230"/>
        <v/>
      </c>
      <c r="EN61" s="9" t="str">
        <f t="shared" si="230"/>
        <v/>
      </c>
      <c r="EO61" s="9" t="str">
        <f t="shared" si="230"/>
        <v/>
      </c>
      <c r="EP61" s="9" t="str">
        <f t="shared" si="230"/>
        <v/>
      </c>
      <c r="EQ61" s="9" t="str">
        <f t="shared" si="230"/>
        <v/>
      </c>
      <c r="ER61" s="9" t="str">
        <f t="shared" si="230"/>
        <v/>
      </c>
      <c r="ES61" s="9" t="str">
        <f t="shared" si="230"/>
        <v/>
      </c>
      <c r="ET61" s="9" t="str">
        <f t="shared" si="230"/>
        <v/>
      </c>
      <c r="EU61" s="9" t="str">
        <f t="shared" si="230"/>
        <v/>
      </c>
      <c r="EV61" s="9" t="str">
        <f t="shared" si="230"/>
        <v/>
      </c>
      <c r="EW61" s="9" t="str">
        <f t="shared" si="225"/>
        <v/>
      </c>
      <c r="EX61" s="9" t="str">
        <f t="shared" si="225"/>
        <v/>
      </c>
      <c r="EY61" s="9" t="str">
        <f t="shared" si="225"/>
        <v/>
      </c>
      <c r="EZ61" s="9" t="str">
        <f t="shared" si="225"/>
        <v/>
      </c>
      <c r="FA61" s="9" t="str">
        <f>IF(AT61&gt;0,CHAR(34)&amp;"sta"&amp;AZ61&amp;CHAR(34)&amp;",","")</f>
        <v>"sta",</v>
      </c>
      <c r="FB61" s="9" t="str">
        <f>IF(AND(AT61&gt;0,BA61&lt;&gt;""),CHAR(34)&amp;"sta"&amp;BA61&amp;CHAR(34)&amp;",","")</f>
        <v/>
      </c>
      <c r="FD61" s="9" t="str">
        <f>IF(BV61="n",CHAR(34)&amp;"tcWHYE"&amp;CHAR(34)&amp;",",IF(BV61="y",CHAR(34)&amp;FD$1&amp;CHAR(34)&amp;",",""))</f>
        <v/>
      </c>
      <c r="FE61" s="9" t="str">
        <f>IF(COUNTIF(BL61:BT61,"BLU")=0,CHAR(34)&amp;"NO_BLU"&amp;CHAR(34)&amp;",", "")</f>
        <v>"NO_BLU",</v>
      </c>
      <c r="FF61" s="9" t="str">
        <f>IF(COUNTIF(BL61:BT61,"WHI")=0,CHAR(34)&amp;"NO_WHI"&amp;CHAR(34)&amp;",", "")</f>
        <v/>
      </c>
      <c r="FG61" s="9" t="str">
        <f>IF(COUNTIF(BL61:BT61,"RED")=0,CHAR(34)&amp;"NO_RED"&amp;CHAR(34)&amp;",", "")</f>
        <v>"NO_RED",</v>
      </c>
      <c r="FH61" s="9" t="str">
        <f>IF(COUNTIF(BL61:BS61,"GRE")=0,CHAR(34)&amp;"NO_GRE"&amp;CHAR(34)&amp;",", "")</f>
        <v>"NO_GRE",</v>
      </c>
      <c r="FI61" s="9" t="str">
        <f>IF(COUNTIF(BL61:BT61,"YEL")=0,CHAR(34)&amp;"NO_YEL"&amp;CHAR(34)&amp;",", "")</f>
        <v/>
      </c>
      <c r="FJ61" s="9" t="str">
        <f>IF(COUNTIF(BL61:BT61,"BLA")=0,CHAR(34)&amp;"NO_BLA"&amp;CHAR(34)&amp;",", "")</f>
        <v/>
      </c>
      <c r="FK61" s="9" t="str">
        <f>IF(AND(FH61&lt;&gt;"",FF61&lt;&gt;""),CHAR(34)&amp;"WHGRNO"&amp;CHAR(34)&amp;",","")</f>
        <v/>
      </c>
      <c r="FL61" s="9" t="str">
        <f>IF(AND(FI61&lt;&gt;"",FF61&lt;&gt;""),CHAR(34)&amp;"WHYENO"&amp;CHAR(34)&amp;",","")</f>
        <v/>
      </c>
      <c r="FM61" s="9" t="str">
        <f>IF(AND(FJ61&lt;&gt;"",FF61&lt;&gt;""),CHAR(34)&amp;"BAWHNO"&amp;CHAR(34)&amp;",","")</f>
        <v/>
      </c>
      <c r="FN61" s="9" t="str">
        <f>IF(AND(FE61&lt;&gt;"",FF61&lt;&gt;""),CHAR(34)&amp;"BLWHNO"&amp;CHAR(34)&amp;",","")</f>
        <v/>
      </c>
      <c r="FO61" s="9" t="str">
        <f>IF(AND(FE61&lt;&gt;"",FG61&lt;&gt;""),CHAR(34)&amp;"BLRENO"&amp;CHAR(34)&amp;",","")</f>
        <v>"BLRENO",</v>
      </c>
      <c r="FP61" s="9" t="str">
        <f>IF(AND(FF61&lt;&gt;"",FF61&lt;&gt;""),CHAR(34)&amp;"WHRENO"&amp;CHAR(34)&amp;",","")</f>
        <v/>
      </c>
      <c r="FQ61" s="9" t="str">
        <f>IF(LEN(BF61)=3,CHAR(34)&amp;"001"&amp;BF61&amp;CHAR(34)&amp;",","")</f>
        <v/>
      </c>
      <c r="FR61" s="9" t="str">
        <f>IF(LEN(BG61)=3,CHAR(34)&amp;"002"&amp;BG61&amp;CHAR(34)&amp;",","")</f>
        <v/>
      </c>
      <c r="FS61" s="9" t="str">
        <f>IF(LEN(BH61)=3,CHAR(34)&amp;"003"&amp;BH61&amp;CHAR(34)&amp;",","")</f>
        <v/>
      </c>
      <c r="FT61" s="9" t="str">
        <f>CHAR(34)&amp;"myr"&amp;BD61&amp;CHAR(34)&amp;","</f>
        <v>"myrWHI",</v>
      </c>
      <c r="FU61" s="9" t="str">
        <f>IF(AY61="y",CHAR(34)&amp;"island"&amp;CHAR(34)&amp;",","")</f>
        <v/>
      </c>
      <c r="FV61" s="9" t="str">
        <f>IF(BZ61="y",CHAR(34)&amp;"landlo"&amp;CHAR(34)&amp;",","")</f>
        <v/>
      </c>
      <c r="FW61" s="9" t="str">
        <f>IF(CA61="y",CHAR(34)&amp;"eunion"&amp;CHAR(34)&amp;",","")</f>
        <v/>
      </c>
      <c r="FY61" s="9" t="str">
        <f>IFERROR(IF(SEARCH("Arabic",CB61)&gt;0,CHAR(34)&amp;"arabic"&amp;CHAR(34)&amp;",",""),"")</f>
        <v/>
      </c>
      <c r="FZ61" s="9" t="str">
        <f>IFERROR(IF(SEARCH("English",CB61)&gt;0,CHAR(34)&amp;"englis"&amp;CHAR(34)&amp;",",""),"")</f>
        <v/>
      </c>
      <c r="GA61" s="9" t="str">
        <f>IFERROR(IF(SEARCH("French",CB61)&gt;0,CHAR(34)&amp;"french"&amp;CHAR(34)&amp;",",""),"")</f>
        <v/>
      </c>
      <c r="GB61" s="9" t="str">
        <f>IFERROR(IF(SEARCH("Spanish",CB61)&gt;0,CHAR(34)&amp;"spanis"&amp;CHAR(34)&amp;",",""),"")</f>
        <v/>
      </c>
      <c r="GE61" s="9" t="str">
        <f t="shared" si="235"/>
        <v/>
      </c>
      <c r="GF61" s="9" t="str">
        <f>IFERROR(IF(SEARCH("Historical",AU61)&gt;0,CHAR(34)&amp;"histor"&amp;CHAR(34)&amp;",",""),"")</f>
        <v/>
      </c>
      <c r="GG61" s="9" t="str">
        <f t="shared" si="236"/>
        <v/>
      </c>
      <c r="GH61" s="9" t="str">
        <f t="shared" si="237"/>
        <v/>
      </c>
      <c r="GI61" s="9" t="str">
        <f t="shared" si="238"/>
        <v>"hasmap",</v>
      </c>
      <c r="GJ61" s="9" t="str">
        <f>IF(CP61="y",CHAR(34)&amp;CP$1&amp;CHAR(34)&amp;",","")</f>
        <v/>
      </c>
      <c r="GK61" s="9" t="str">
        <f>IF(GJ61="",CHAR(34)&amp;"HasSta"&amp;CHAR(34)&amp;",","")</f>
        <v>"HasSta",</v>
      </c>
      <c r="GL61" s="9" t="str">
        <f t="shared" si="231"/>
        <v/>
      </c>
      <c r="GM61" s="9" t="str">
        <f t="shared" si="231"/>
        <v/>
      </c>
      <c r="GN61" s="9" t="str">
        <f t="shared" si="231"/>
        <v>"3+Star",</v>
      </c>
      <c r="GP61" s="9" t="str">
        <f>CHAR(34)&amp;AU61&amp;CHAR(34)</f>
        <v>"City"</v>
      </c>
      <c r="GS61" s="9" t="str">
        <f>SUBSTITUTE("["&amp;_xlfn.CONCAT(CW61:GN61)&amp;"]",",]","]")</f>
        <v>["3Color","words2","lets13","startM","LAELHI","allhor","NoBand","Horizo","Circle","Animal","Bird","sta","NO_BLU","NO_RED","NO_GRE","BLRENO","myrWHI","hasmap","HasSta","3+Star"]</v>
      </c>
      <c r="GT61" s="9" t="str">
        <f t="shared" si="232"/>
        <v>"cl_BLA",</v>
      </c>
      <c r="GU61" s="9" t="str">
        <f t="shared" si="232"/>
        <v/>
      </c>
      <c r="GV61" s="9" t="str">
        <f t="shared" si="232"/>
        <v/>
      </c>
      <c r="GW61" s="9" t="str">
        <f t="shared" si="232"/>
        <v/>
      </c>
      <c r="GX61" s="9" t="str">
        <f t="shared" si="232"/>
        <v>"cl_YEL",</v>
      </c>
      <c r="GY61" s="9" t="str">
        <f t="shared" si="232"/>
        <v/>
      </c>
      <c r="GZ61" s="9" t="str">
        <f t="shared" si="232"/>
        <v/>
      </c>
      <c r="HA61" s="9" t="str">
        <f t="shared" si="232"/>
        <v/>
      </c>
      <c r="HB61" s="9" t="str">
        <f t="shared" si="232"/>
        <v>"cl_WHI",</v>
      </c>
      <c r="HC61" s="9" t="str">
        <f>SUBSTITUTE("["&amp;_xlfn.CONCAT(GT61:HB61)&amp;"]",",]","]")</f>
        <v>["cl_BLA","cl_YEL","cl_WHI"]</v>
      </c>
      <c r="HE61" s="33"/>
      <c r="HF61" s="34" t="str">
        <f>"{couname:"&amp;CT61&amp;(IF(HK61&lt;&gt;"",",subtype:"&amp;CHAR(34)&amp;HK61&amp;CHAR(34),""))&amp;",year:"&amp;HJ61&amp;",region:"&amp;CU61&amp;",Colors:"&amp;HC61&amp;",Items:"&amp;GS61&amp;",Flag:"&amp;CV61&amp;",HDFlag:"&amp;CHAR(34)&amp;E61&amp;CHAR(34)&amp;",type:"&amp;GP61&amp;", describe: "&amp;HH61&amp;", isnew:"&amp;CHAR(34)&amp;F61&amp;CHAR(34)&amp;", links: "&amp;HL61&amp;"},"</f>
        <v>{couname:"[ASM] Manu'a Islands",year:"???",region:"rgn_Oceania",Colors:["cl_BLA","cl_YEL","cl_WHI"],Items:["3Color","words2","lets13","startM","LAELHI","allhor","NoBand","Horizo","Circle","Animal","Bird","sta","NO_BLU","NO_RED","NO_GRE","BLRENO","myrWHI","hasmap","HasSta","3+Star"],Flag:"https://upload.wikimedia.org/wikipedia/commons/0/04/Manu%27a-flag.gif",HDFlag:"https://upload.wikimedia.org/wikipedia/commons/0/04/Manu%27a-flag.gif",type:"City", describe: "\nThe flag of Manu'atele, Manu'a Islands in American Samoa is green with three horizontal yellow bands, tapering off toward the hoist, with yellow ring around a red disk bearing a white chicken; in the upper fly, three four-pointed stars.", isnew:".", links: "https://www.crwflags.com/fotw/flags/as-manut.html"},</v>
      </c>
      <c r="HG61" s="35" t="str">
        <f>"{couname:"&amp;CT61&amp;(IF(HK61&lt;&gt;"",",subtype:"&amp;CHAR(34)&amp;HK61&amp;CHAR(34),""))&amp;",year:"&amp;HJ61&amp;",region:"&amp;CU61&amp;",Colors:"&amp;HC61&amp;",Items:"&amp;GS61&amp;",Flag:"&amp;CV61&amp;",HDFlag:"&amp;CHAR(34)&amp;E61&amp;CHAR(34)&amp;",type:"&amp;GP61&amp;", describe: "&amp;HI61&amp;", links: "&amp;HL61&amp;"},"</f>
        <v>{couname:"[ASM] Manu'a Islands",year:"???",region:"rgn_Oceania",Colors:["cl_BLA","cl_YEL","cl_WHI"],Items:["3Color","words2","lets13","startM","LAELHI","allhor","NoBand","Horizo","Circle","Animal","Bird","sta","NO_BLU","NO_RED","NO_GRE","BLRENO","myrWHI","hasmap","HasSta","3+Star"],Flag:"https://upload.wikimedia.org/wikipedia/commons/0/04/Manu%27a-flag.gif",HDFlag:"https://upload.wikimedia.org/wikipedia/commons/0/04/Manu%27a-flag.gif",type:"City", describe: "\nThe flag of Manu'atele, Manu'a Islands in American Samoa is green with three horizontal yellow bands, tapering off toward the hoist, with yellow ring around a red disk bearing a white chicken; in the upper fly, three four-pointed stars.", links: "https://www.crwflags.com/fotw/flags/as-manut.html"},</v>
      </c>
      <c r="HH61" s="9" t="str">
        <f>IF(P61&lt;&gt;"",CHAR(34)&amp;"\n"&amp;P61&amp;CHAR(34),CHAR(34)&amp;CHAR(34))</f>
        <v>"\nThe flag of Manu'atele, Manu'a Islands in American Samoa is green with three horizontal yellow bands, tapering off toward the hoist, with yellow ring around a red disk bearing a white chicken; in the upper fly, three four-pointed stars."</v>
      </c>
      <c r="HI61" s="9" t="str">
        <f>IF(J61=0,CHAR(34)&amp;CHAR(34),HH61)</f>
        <v>"\nThe flag of Manu'atele, Manu'a Islands in American Samoa is green with three horizontal yellow bands, tapering off toward the hoist, with yellow ring around a red disk bearing a white chicken; in the upper fly, three four-pointed stars."</v>
      </c>
      <c r="HJ61" s="9" t="str">
        <f>CHAR(34)&amp;O61&amp;CHAR(34)</f>
        <v>"???"</v>
      </c>
      <c r="HL61" s="9" t="str">
        <f>CHAR(34)&amp;I61&amp;CHAR(34)</f>
        <v>"https://www.crwflags.com/fotw/flags/as-manut.html"</v>
      </c>
      <c r="HM61" s="34" t="str">
        <f>"{"&amp;CHAR(34)&amp;"couname"&amp;CHAR(34)&amp;":"&amp;CT61&amp;(IF(H61&lt;&gt;"",","&amp;CHAR(34)&amp;"subtype"&amp;CHAR(34)&amp;":"&amp;CHAR(34)&amp;H61&amp;CHAR(34),""))&amp;","&amp;CHAR(34)&amp;"year"&amp;CHAR(34)&amp;":"&amp;HJ61&amp;","&amp;CHAR(34)&amp;"region"&amp;CHAR(34)&amp;":"&amp;CU61&amp;","&amp;CHAR(34)&amp;"Colors"&amp;CHAR(34)&amp;":"&amp;HC61&amp;","&amp;CHAR(34)&amp;"Items"&amp;CHAR(34)&amp;":"&amp;GS61&amp;","&amp;CHAR(34)&amp;"Flag"&amp;CHAR(34)&amp;":"&amp;CV61&amp;","&amp;CHAR(34)&amp;"HDFlag"&amp;CHAR(34)&amp;":"&amp;CHAR(34)&amp;E61&amp;CHAR(34)&amp;","&amp;CHAR(34)&amp;"type"&amp;CHAR(34)&amp;":"&amp;GP61&amp;", "&amp;CHAR(34)&amp;"describe"&amp;CHAR(34)&amp;": "&amp;HH61&amp;", "&amp;CHAR(34)&amp;"isnew"&amp;CHAR(34)&amp;": "&amp;CHAR(34)&amp;F61&amp;CHAR(34)&amp;", "&amp;CHAR(34)&amp;"links"&amp;CHAR(34)&amp;": "&amp;HL61&amp;"},"</f>
        <v>{"couname":"[ASM] Manu'a Islands","year":"???","region":"rgn_Oceania","Colors":["cl_BLA","cl_YEL","cl_WHI"],"Items":["3Color","words2","lets13","startM","LAELHI","allhor","NoBand","Horizo","Circle","Animal","Bird","sta","NO_BLU","NO_RED","NO_GRE","BLRENO","myrWHI","hasmap","HasSta","3+Star"],"Flag":"https://upload.wikimedia.org/wikipedia/commons/0/04/Manu%27a-flag.gif","HDFlag":"https://upload.wikimedia.org/wikipedia/commons/0/04/Manu%27a-flag.gif","type":"City", "describe": "\nThe flag of Manu'atele, Manu'a Islands in American Samoa is green with three horizontal yellow bands, tapering off toward the hoist, with yellow ring around a red disk bearing a white chicken; in the upper fly, three four-pointed stars.", "isnew": ".", "links": "https://www.crwflags.com/fotw/flags/as-manut.html"},</v>
      </c>
      <c r="HN61" s="36" t="str">
        <f>"{"&amp;CHAR(34)&amp;"couname"&amp;CHAR(34)&amp;":"&amp;CT61&amp;(IF(H61&lt;&gt;"",","&amp;CHAR(34)&amp;"subtype"&amp;CHAR(34)&amp;":"&amp;CHAR(34)&amp;H61&amp;CHAR(34),""))&amp;","&amp;CHAR(34)&amp;"year"&amp;CHAR(34)&amp;":"&amp;HJ61&amp;","&amp;CHAR(34)&amp;"region"&amp;CHAR(34)&amp;":"&amp;CU61&amp;","&amp;CHAR(34)&amp;"Colors"&amp;CHAR(34)&amp;":"&amp;HC61&amp;","&amp;CHAR(34)&amp;"Items"&amp;CHAR(34)&amp;":"&amp;GS61&amp;","&amp;CHAR(34)&amp;"Flag"&amp;CHAR(34)&amp;":"&amp;CV61&amp;","&amp;CHAR(34)&amp;"HDFlag"&amp;CHAR(34)&amp;":"&amp;CHAR(34)&amp;E61&amp;CHAR(34)&amp;","&amp;CHAR(34)&amp;"type"&amp;CHAR(34)&amp;":"&amp;GP61&amp;", "&amp;CHAR(34)&amp;"describe"&amp;CHAR(34)&amp;": "&amp;HI61&amp;", "&amp;CHAR(34)&amp;"isnew"&amp;CHAR(34)&amp;": "&amp;CHAR(34)&amp;F61&amp;CHAR(34)&amp;", "&amp;CHAR(34)&amp;"links"&amp;CHAR(34)&amp;": "&amp;HL61&amp;"},"</f>
        <v>{"couname":"[ASM] Manu'a Islands","year":"???","region":"rgn_Oceania","Colors":["cl_BLA","cl_YEL","cl_WHI"],"Items":["3Color","words2","lets13","startM","LAELHI","allhor","NoBand","Horizo","Circle","Animal","Bird","sta","NO_BLU","NO_RED","NO_GRE","BLRENO","myrWHI","hasmap","HasSta","3+Star"],"Flag":"https://upload.wikimedia.org/wikipedia/commons/0/04/Manu%27a-flag.gif","HDFlag":"https://upload.wikimedia.org/wikipedia/commons/0/04/Manu%27a-flag.gif","type":"City", "describe": "\nThe flag of Manu'atele, Manu'a Islands in American Samoa is green with three horizontal yellow bands, tapering off toward the hoist, with yellow ring around a red disk bearing a white chicken; in the upper fly, three four-pointed stars.", "isnew": ".", "links": "https://www.crwflags.com/fotw/flags/as-manut.html"},</v>
      </c>
      <c r="HO61" s="37">
        <v>45610</v>
      </c>
      <c r="HP61" s="9" t="str" cm="1">
        <f t="array" ref="HP61">IF(_xlfn.TEXTJOIN(", ", TRUE, IF(ISNUMBER(SEARCH("BLA", BL61:BT61)), COLUMN(BL61:BT61) - COLUMN(BL61) + 1, ""))&lt;&gt;"","BLA","")</f>
        <v>BLA</v>
      </c>
      <c r="HQ61" s="9" t="str" cm="1">
        <f t="array" ref="HQ61">IF(_xlfn.TEXTJOIN(", ", TRUE, IF(ISNUMBER(SEARCH("BLU", BL61:BT61)), COLUMN(BL61:BT61) - COLUMN(BL61) + 1, ""))&lt;&gt;"","BLU","")</f>
        <v/>
      </c>
      <c r="HR61" s="9" t="str" cm="1">
        <f t="array" ref="HR61">IF(_xlfn.TEXTJOIN(", ", TRUE, IF(ISNUMBER(SEARCH("GRE", BL61:BT61)), COLUMN(BL61:BT61) - COLUMN(BL61) + 1, ""))&lt;&gt;"","GRE","")</f>
        <v/>
      </c>
      <c r="HS61" s="9" t="str" cm="1">
        <f t="array" ref="HS61">IF(_xlfn.TEXTJOIN(", ", TRUE, IF(ISNUMBER(SEARCH("RED", BL61:BT61)), COLUMN(BL61:BT61) - COLUMN(BL61) + 1, ""))&lt;&gt;"","RED","")</f>
        <v/>
      </c>
      <c r="HT61" s="9" t="str" cm="1">
        <f t="array" ref="HT61">IF(_xlfn.TEXTJOIN(", ", TRUE, IF(ISNUMBER(SEARCH("YEL", BL61:BT61)), COLUMN(BL61:BT61) - COLUMN(BL61) + 1, ""))&lt;&gt;"","YEL","")</f>
        <v>YEL</v>
      </c>
      <c r="HU61" s="9" t="str" cm="1">
        <f t="array" ref="HU61">IF(_xlfn.TEXTJOIN(", ", TRUE, IF(ISNUMBER(SEARCH("ORA", BL61:BT61)), COLUMN(BL61:BT61) - COLUMN(BL61) + 1, ""))&lt;&gt;"","ORA","")</f>
        <v/>
      </c>
      <c r="HV61" s="9" t="str" cm="1">
        <f t="array" ref="HV61">IF(_xlfn.TEXTJOIN(", ", TRUE, IF(ISNUMBER(SEARCH("BRO", BL61:BT61)), COLUMN(BL61:BT61) - COLUMN(BL61) + 1, ""))&lt;&gt;"","BRO","")</f>
        <v/>
      </c>
      <c r="HW61" s="9" t="str" cm="1">
        <f t="array" ref="HW61">IF(_xlfn.TEXTJOIN(", ", TRUE, IF(ISNUMBER(SEARCH("PUR", BL61:BT61)), COLUMN(BL61:BT61) - COLUMN(BL61) + 1, ""))&lt;&gt;"","PUR","")</f>
        <v/>
      </c>
      <c r="HX61" s="9" t="str" cm="1">
        <f t="array" ref="HX61">IF(_xlfn.TEXTJOIN(", ", TRUE, IF(ISNUMBER(SEARCH("WHI", BL61:BT61)), COLUMN(BL61:BT61) - COLUMN(BL61) + 1, ""))&lt;&gt;"","WHI","")</f>
        <v>WHI</v>
      </c>
      <c r="HY61" s="38"/>
      <c r="HZ61" s="38"/>
      <c r="IA61" s="28"/>
      <c r="IB61" s="28"/>
      <c r="IC61" s="39"/>
      <c r="ID61" s="39"/>
      <c r="IE61" s="39"/>
      <c r="IF61" s="39"/>
      <c r="IG61" s="39"/>
      <c r="IH61" s="39"/>
      <c r="II61" s="39"/>
      <c r="IJ61" s="39"/>
      <c r="IK61" s="39"/>
      <c r="IM61" s="6">
        <f>COUNTIF(IC61:IK61,"&gt;0")-CG61</f>
        <v>-3</v>
      </c>
      <c r="IN61" s="40" t="str">
        <f>"http://mkweb.bcgsc.ca/color-summarizer/?url="&amp;D61&amp;"&amp;precision=low&amp;num_clusters="&amp;CG61&amp;"&amp;text=1"</f>
        <v>http://mkweb.bcgsc.ca/color-summarizer/?url=https://upload.wikimedia.org/wikipedia/commons/0/04/Manu%27a-flag.gif&amp;precision=low&amp;num_clusters=3&amp;text=1</v>
      </c>
      <c r="IO61" s="9" t="str">
        <f>IF(HP61&lt;&gt;"",CHAR(34)&amp;"black"&amp;CHAR(34),"")</f>
        <v>"black"</v>
      </c>
      <c r="IP61" s="9" t="str">
        <f>IF(HQ61&lt;&gt;"",CHAR(34)&amp;"blue"&amp;CHAR(34),"")</f>
        <v/>
      </c>
      <c r="IQ61" s="9" t="str">
        <f>IF(HR61&lt;&gt;"",CHAR(34)&amp;"green"&amp;CHAR(34),"")</f>
        <v/>
      </c>
      <c r="IR61" s="9" t="str">
        <f>IF(HS61&lt;&gt;"",CHAR(34)&amp;"red"&amp;CHAR(34),"")</f>
        <v/>
      </c>
      <c r="IS61" s="9" t="str">
        <f>IF(HT61&lt;&gt;"",CHAR(34)&amp;"yellow"&amp;CHAR(34),"")</f>
        <v>"yellow"</v>
      </c>
      <c r="IT61" s="9" t="str">
        <f>IF(HU61&lt;&gt;"",CHAR(34)&amp;"orange"&amp;CHAR(34),"")</f>
        <v/>
      </c>
      <c r="IU61" s="9" t="str">
        <f>IF(HV61&lt;&gt;"",CHAR(34)&amp;"brown"&amp;CHAR(34),"")</f>
        <v/>
      </c>
      <c r="IV61" s="9" t="str">
        <f>IF(HW61&lt;&gt;"",CHAR(34)&amp;"purple"&amp;CHAR(34),"")</f>
        <v/>
      </c>
      <c r="IW61" s="9" t="str">
        <f>IF(HX61&lt;&gt;"",CHAR(34)&amp;"white"&amp;CHAR(34),"")</f>
        <v>"white"</v>
      </c>
      <c r="IX61" s="9" t="str">
        <f>"{"&amp;CHAR(34)&amp;"url"&amp;CHAR(34)&amp;":"&amp;CHAR(34)&amp;IN61&amp;CHAR(34)&amp;","&amp;CHAR(34)&amp;"name"&amp;CHAR(34)&amp;":"&amp;CHAR(34)&amp;A61&amp;CHAR(34)&amp;"},"</f>
        <v>{"url":"http://mkweb.bcgsc.ca/color-summarizer/?url=https://upload.wikimedia.org/wikipedia/commons/0/04/Manu%27a-flag.gif&amp;precision=low&amp;num_clusters=3&amp;text=1","name":"[ASM] Manu'a Islands"},</v>
      </c>
      <c r="IY61" s="9">
        <v>1354</v>
      </c>
    </row>
    <row r="62" spans="1:259" s="9" customFormat="1" ht="38.4" customHeight="1" thickBot="1" x14ac:dyDescent="0.35">
      <c r="A62" s="79" t="s">
        <v>199</v>
      </c>
      <c r="B62" s="1" t="e" vm="61">
        <v>#VALUE!</v>
      </c>
      <c r="C62" s="2">
        <v>2</v>
      </c>
      <c r="D62" s="3" t="s">
        <v>200</v>
      </c>
      <c r="E62" s="4" t="s">
        <v>201</v>
      </c>
      <c r="F62" s="5" t="s">
        <v>0</v>
      </c>
      <c r="G62" s="6">
        <f>COUNTIF($A$1:$A$8359,A62)</f>
        <v>1</v>
      </c>
      <c r="H62" s="7"/>
      <c r="I62" s="8" t="s">
        <v>202</v>
      </c>
      <c r="J62" s="9" t="str">
        <f>""</f>
        <v/>
      </c>
      <c r="K62" s="10"/>
      <c r="L62" s="11"/>
      <c r="M62" s="11"/>
      <c r="N62" s="12" t="s">
        <v>169</v>
      </c>
      <c r="O62" s="13">
        <v>1876</v>
      </c>
      <c r="P62" s="14" t="s">
        <v>203</v>
      </c>
      <c r="Q62" s="15">
        <v>3</v>
      </c>
      <c r="R62" s="16" t="s">
        <v>169</v>
      </c>
      <c r="S62" s="17">
        <v>0</v>
      </c>
      <c r="T62" s="18" t="s">
        <v>2</v>
      </c>
      <c r="U62" s="19" t="s">
        <v>3</v>
      </c>
      <c r="V62" s="19" t="s">
        <v>2</v>
      </c>
      <c r="W62" s="19" t="s">
        <v>2</v>
      </c>
      <c r="X62" s="19" t="s">
        <v>3</v>
      </c>
      <c r="Y62" s="19" t="s">
        <v>3</v>
      </c>
      <c r="Z62" s="19" t="s">
        <v>2</v>
      </c>
      <c r="AA62" s="19" t="s">
        <v>2</v>
      </c>
      <c r="AB62" s="19" t="s">
        <v>2</v>
      </c>
      <c r="AC62" s="19" t="s">
        <v>2</v>
      </c>
      <c r="AD62" s="19" t="s">
        <v>2</v>
      </c>
      <c r="AE62" s="19" t="s">
        <v>2</v>
      </c>
      <c r="AF62" s="20" t="s">
        <v>2</v>
      </c>
      <c r="AG62" s="20" t="s">
        <v>2</v>
      </c>
      <c r="AH62" s="20" t="s">
        <v>2</v>
      </c>
      <c r="AI62" s="20" t="s">
        <v>3</v>
      </c>
      <c r="AJ62" s="20" t="s">
        <v>2</v>
      </c>
      <c r="AK62" s="20" t="s">
        <v>2</v>
      </c>
      <c r="AL62" s="20" t="s">
        <v>2</v>
      </c>
      <c r="AM62" s="20" t="s">
        <v>2</v>
      </c>
      <c r="AN62" s="20" t="s">
        <v>2</v>
      </c>
      <c r="AO62" s="20" t="s">
        <v>2</v>
      </c>
      <c r="AP62" s="20" t="s">
        <v>2</v>
      </c>
      <c r="AQ62" s="20" t="s">
        <v>2</v>
      </c>
      <c r="AR62" s="20" t="s">
        <v>2</v>
      </c>
      <c r="AS62" s="20" t="s">
        <v>2</v>
      </c>
      <c r="AT62" s="21">
        <v>4</v>
      </c>
      <c r="AU62" s="20" t="s">
        <v>204</v>
      </c>
      <c r="AV62" s="20" t="str">
        <f>IF(LEFT(A62,1)="[",LEFT(A62,5)&amp;AU62&amp;A62,"")</f>
        <v>[AUS]State[AUS] New South Wales</v>
      </c>
      <c r="AW62" s="20" t="str">
        <f>C62&amp;H62&amp;A62</f>
        <v>2[AUS] New South Wales</v>
      </c>
      <c r="AX62" s="22"/>
      <c r="AY62" s="22"/>
      <c r="AZ62" s="23" t="s">
        <v>8</v>
      </c>
      <c r="BA62" s="23" t="s">
        <v>8</v>
      </c>
      <c r="BB62" s="23"/>
      <c r="BC62" s="24"/>
      <c r="BD62" s="25" t="s">
        <v>5</v>
      </c>
      <c r="BE62" s="8"/>
      <c r="BF62" s="25" t="s">
        <v>8</v>
      </c>
      <c r="BG62" s="25" t="s">
        <v>8</v>
      </c>
      <c r="BH62" s="25" t="s">
        <v>8</v>
      </c>
      <c r="BI62" s="25"/>
      <c r="BJ62" s="25"/>
      <c r="BK62" s="8"/>
      <c r="BL62" s="25" t="s">
        <v>12</v>
      </c>
      <c r="BM62" s="25" t="s">
        <v>4</v>
      </c>
      <c r="BN62" s="25" t="s">
        <v>8</v>
      </c>
      <c r="BO62" s="25" t="s">
        <v>8</v>
      </c>
      <c r="BP62" s="25" t="s">
        <v>8</v>
      </c>
      <c r="BQ62" s="25" t="s">
        <v>8</v>
      </c>
      <c r="BR62" s="25" t="s">
        <v>8</v>
      </c>
      <c r="BS62" s="25" t="s">
        <v>8</v>
      </c>
      <c r="BT62" s="25" t="s">
        <v>5</v>
      </c>
      <c r="BU62" s="26"/>
      <c r="BV62" s="27"/>
      <c r="BW62" s="27">
        <v>0</v>
      </c>
      <c r="BX62" s="8"/>
      <c r="CB62" s="28"/>
      <c r="CC62" s="28"/>
      <c r="CD62" s="29">
        <v>0</v>
      </c>
      <c r="CE62" s="29">
        <v>1</v>
      </c>
      <c r="CF62" s="29" t="e">
        <v>#REF!</v>
      </c>
      <c r="CG62" s="30" cm="1">
        <f t="array" ref="CG62">SUMPRODUCT(--(LEN(TRIM(BL62:BT62))&gt;0))</f>
        <v>3</v>
      </c>
      <c r="CH62" s="20" t="str">
        <f>IF(CG62=2,"y","n")</f>
        <v>n</v>
      </c>
      <c r="CI62" s="20" t="str">
        <f>IF(CG62=3,"y","n")</f>
        <v>y</v>
      </c>
      <c r="CJ62" s="20" t="str">
        <f>IF(CG62=4,"y","n")</f>
        <v>n</v>
      </c>
      <c r="CK62" s="20" t="str">
        <f>IF(CG62&gt;4,"y","n")</f>
        <v>n</v>
      </c>
      <c r="CL62" s="20" t="str">
        <f>IF(S62=0,"y","n")</f>
        <v>y</v>
      </c>
      <c r="CM62" s="20" t="str">
        <f>IF(S62=2,"y","n")</f>
        <v>n</v>
      </c>
      <c r="CN62" s="20" t="str">
        <f>IF(S62=3,"y","n")</f>
        <v>n</v>
      </c>
      <c r="CO62" s="20" t="str">
        <f>IF(S62&gt;=4,"y","n")</f>
        <v>n</v>
      </c>
      <c r="CP62" s="20" t="str">
        <f>IF(AT62=0,"y","n")</f>
        <v>n</v>
      </c>
      <c r="CQ62" s="20" t="str">
        <f>IF(AT62=1,"y","n")</f>
        <v>n</v>
      </c>
      <c r="CR62" s="20" t="str">
        <f>IF(AT62=2,"y","n")</f>
        <v>n</v>
      </c>
      <c r="CS62" s="20" t="str">
        <f>IF(AT62&gt;=3,"y","n")</f>
        <v>y</v>
      </c>
      <c r="CT62" s="31" t="str">
        <f>CHAR(34)&amp;A62&amp;CHAR(34)</f>
        <v>"[AUS] New South Wales"</v>
      </c>
      <c r="CU62" s="32" t="str">
        <f>CHAR(34)&amp;"rgn_"&amp;R62&amp;CHAR(34)</f>
        <v>"rgn_Oceania"</v>
      </c>
      <c r="CV62" s="9" t="str">
        <f>CHAR(34)&amp;D62&amp;CHAR(34)</f>
        <v>"https://upload.wikimedia.org/wikipedia/commons/thumb/0/00/Flag_of_New_South_Wales.svg/320px-Flag_of_New_South_Wales.svg.png"</v>
      </c>
      <c r="CW62" s="9" t="str">
        <f t="shared" si="227"/>
        <v/>
      </c>
      <c r="CX62" s="9" t="str">
        <f t="shared" si="227"/>
        <v>"3Color",</v>
      </c>
      <c r="CY62" s="9" t="str">
        <f t="shared" si="227"/>
        <v/>
      </c>
      <c r="CZ62" s="9" t="str">
        <f t="shared" si="227"/>
        <v/>
      </c>
      <c r="DA62" s="9" t="str">
        <f>IF(Q62&gt;1,CHAR(34)&amp;"words2"&amp;CHAR(34)&amp;",","")</f>
        <v>"words2",</v>
      </c>
      <c r="DB62" s="9" t="str">
        <f>IF(Q62&gt;2,CHAR(34)&amp;"words3"&amp;CHAR(34)&amp;",","")</f>
        <v>"words3",</v>
      </c>
      <c r="DD62" s="9" t="str">
        <f>IF(LEN(CHAR(34)&amp;"lets"&amp;LEN(SUBSTITUTE(SUBSTITUTE(IFERROR(TRIM(SUBSTITUTE(A62,MID(A62,FIND("[",A62),FIND("]",A62)-FIND("[",A62)+1),"")),A62)," ",""),"-",""))&amp;CHAR(34)&amp;",")=9,CHAR(34)&amp;"lets"&amp;LEN(SUBSTITUTE(SUBSTITUTE(IFERROR(TRIM(SUBSTITUTE(A62,MID(A62,FIND("[",A62),FIND("]",A62)-FIND("[",A62)+1),"")),A62)," ",""),"-",""))&amp;CHAR(34)&amp;",",CHAR(34)&amp;"lets0"&amp;LEN(SUBSTITUTE(SUBSTITUTE(IFERROR(TRIM(SUBSTITUTE(A62,MID(A62,FIND("[",A62),FIND("]",A62)-FIND("[",A62)+1),"")),A62)," ",""),"-",""))&amp;CHAR(34)&amp;",")</f>
        <v>"lets13",</v>
      </c>
      <c r="DE62" s="9" t="str">
        <f>CHAR(34)&amp;"start"&amp;IFERROR(LEFT(SUBSTITUTE(A62,"["&amp;MID(A62,FIND("[",A62)+1,FIND("]",A62)-FIND("[",A62)-1)&amp;"] ",""),1),LEFT(A62,1))&amp;CHAR(34)&amp;","</f>
        <v>"startN",</v>
      </c>
      <c r="DF62" s="9" t="str">
        <f>IFERROR(IF(SEARCH("tan",A62)&gt;0,CHAR(34)&amp;"withtn"&amp;CHAR(34)&amp;",",""),"")</f>
        <v/>
      </c>
      <c r="DG62" s="9" t="str">
        <f>IFERROR(IF(SEARCH("q",A62)&gt;0,CHAR(34)&amp;"with_q"&amp;CHAR(34)&amp;",",""),"")</f>
        <v/>
      </c>
      <c r="DH62" s="9" t="str">
        <f>IFERROR(IF(SEARCH("v",A62)&gt;0,CHAR(34)&amp;"with_v"&amp;CHAR(34)&amp;",",""),"")</f>
        <v/>
      </c>
      <c r="DI62" s="9" t="str">
        <f>IFERROR(IF(SEARCH("w",A62)&gt;0,CHAR(34)&amp;"with_w"&amp;CHAR(34)&amp;",",""),"")</f>
        <v>"with_w",</v>
      </c>
      <c r="DJ62" s="9" t="str">
        <f>IFERROR(IF(SEARCH("y",A62)&gt;0,CHAR(34)&amp;"with_y"&amp;CHAR(34)&amp;",",""),"")</f>
        <v/>
      </c>
      <c r="DK62" s="9" t="str">
        <f>IFERROR(IF(SEARCH("z",A62)&gt;0,CHAR(34)&amp;"with_z"&amp;CHAR(34)&amp;",",""),"")</f>
        <v/>
      </c>
      <c r="DL62" s="9" t="str">
        <f>IF(CG62=2, CHAR(34) &amp; _xlfn.TEXTJOIN("", TRUE, _xlfn._xlws.SORT(HP62:HX62)) &amp; CHAR(34) &amp; ",", "")</f>
        <v/>
      </c>
      <c r="DM62" s="9" t="str" cm="1">
        <f t="array" ref="DM62">IF(CG62=3,CHAR(34) &amp; _xlfn.TEXTJOIN("", TRUE, RIGHT(HP62:HX62, 2)) &amp; CHAR(34) &amp; ",", "")</f>
        <v>"LALUHI",</v>
      </c>
      <c r="DN62" s="9" t="str">
        <f>IF(AND(ISNUMBER(SEARCH("18", O62)), ISERROR(SEARCH("1918", O62)), ISERROR(SEARCH("2018", O62))), CHAR(34) &amp; "year18" &amp; CHAR(34) &amp; ",", "")</f>
        <v>"year18",</v>
      </c>
      <c r="DO62" s="9" t="str">
        <f>IF(AND(ISNUMBER(SEARCH("19", O62)), ISERROR(SEARCH("1819", O62)),  ISERROR(SEARCH("1219", O62)),ISERROR(SEARCH("1119", O62)),ISERROR(SEARCH("1190", O62)),ISERROR(SEARCH("2019", O62))), CHAR(34) &amp; "year19" &amp; CHAR(34) &amp; ",", "")</f>
        <v/>
      </c>
      <c r="DP62" s="28" t="str">
        <f>IF(AND(ISNUMBER(SEARCH("20", O62)), ISERROR(SEARCH("1920", O62))), CHAR(34)&amp;"year00"&amp;CHAR(34)&amp;",", "")</f>
        <v/>
      </c>
      <c r="DQ62" s="28" t="str">
        <f>IF(CC62="y",CHAR(34)&amp;"soviet"&amp;CHAR(34)&amp;",","")</f>
        <v/>
      </c>
      <c r="DR62" s="28" t="str">
        <f>IF(BY62="y",CHAR(34)&amp;"dgband"&amp;CHAR(34)&amp;",","")</f>
        <v/>
      </c>
      <c r="DS62" s="28" t="str">
        <f>IF(W62="y",IF(AND(V62="n",BY62&lt;&gt;"y"),CHAR(34)&amp;"allver"&amp;CHAR(34)&amp;",",""),"")</f>
        <v/>
      </c>
      <c r="DT62" s="28" t="str">
        <f>IF(V62="y",IF(AND(W62="n",BY62&lt;&gt;"y"),CHAR(34)&amp;"allhor"&amp;CHAR(34)&amp;",",""),"")</f>
        <v/>
      </c>
      <c r="DU62" s="28" t="str">
        <f>IF(BY62="y",IF(AND(W62="n",V62="n"),CHAR(34)&amp;"alldia"&amp;CHAR(34)&amp;",",""),"")</f>
        <v/>
      </c>
      <c r="DW62" s="9" t="str">
        <f t="shared" si="228"/>
        <v>"NoBand",</v>
      </c>
      <c r="DX62" s="9" t="str">
        <f t="shared" si="228"/>
        <v/>
      </c>
      <c r="DY62" s="9" t="str">
        <f t="shared" si="228"/>
        <v/>
      </c>
      <c r="DZ62" s="9" t="str">
        <f t="shared" si="228"/>
        <v/>
      </c>
      <c r="EA62" s="9" t="str">
        <f t="shared" si="229"/>
        <v/>
      </c>
      <c r="EB62" s="9" t="str">
        <f t="shared" si="229"/>
        <v>"Crosse",</v>
      </c>
      <c r="EC62" s="9" t="str">
        <f t="shared" si="229"/>
        <v/>
      </c>
      <c r="ED62" s="9" t="str">
        <f t="shared" si="229"/>
        <v/>
      </c>
      <c r="EE62" s="9" t="str">
        <f t="shared" si="229"/>
        <v>"Circle",</v>
      </c>
      <c r="EF62" s="9" t="str">
        <f>IF(AND(Y62&lt;&gt;"n",Y62&lt;&gt;""),CHAR(34)&amp;Y$1&amp;CHAR(34)&amp;",","")</f>
        <v>"Animal",</v>
      </c>
      <c r="EG62" s="9" t="str">
        <f t="shared" si="230"/>
        <v/>
      </c>
      <c r="EH62" s="9" t="str">
        <f t="shared" si="230"/>
        <v/>
      </c>
      <c r="EI62" s="9" t="str">
        <f t="shared" si="230"/>
        <v/>
      </c>
      <c r="EJ62" s="9" t="str">
        <f t="shared" si="230"/>
        <v/>
      </c>
      <c r="EK62" s="9" t="str">
        <f t="shared" si="230"/>
        <v/>
      </c>
      <c r="EL62" s="9" t="str">
        <f t="shared" si="230"/>
        <v/>
      </c>
      <c r="EM62" s="9" t="str">
        <f t="shared" si="230"/>
        <v/>
      </c>
      <c r="EN62" s="9" t="str">
        <f t="shared" si="230"/>
        <v/>
      </c>
      <c r="EO62" s="9" t="str">
        <f t="shared" si="230"/>
        <v/>
      </c>
      <c r="EP62" s="9" t="str">
        <f t="shared" si="230"/>
        <v>"Canton",</v>
      </c>
      <c r="EQ62" s="9" t="str">
        <f t="shared" si="230"/>
        <v/>
      </c>
      <c r="ER62" s="9" t="str">
        <f t="shared" si="230"/>
        <v/>
      </c>
      <c r="ES62" s="9" t="str">
        <f t="shared" si="230"/>
        <v/>
      </c>
      <c r="ET62" s="9" t="str">
        <f t="shared" si="230"/>
        <v/>
      </c>
      <c r="EU62" s="9" t="str">
        <f t="shared" si="230"/>
        <v/>
      </c>
      <c r="EV62" s="9" t="str">
        <f t="shared" si="230"/>
        <v/>
      </c>
      <c r="EW62" s="9" t="str">
        <f t="shared" si="225"/>
        <v/>
      </c>
      <c r="EX62" s="9" t="str">
        <f t="shared" si="225"/>
        <v/>
      </c>
      <c r="EY62" s="9" t="str">
        <f t="shared" si="225"/>
        <v/>
      </c>
      <c r="EZ62" s="9" t="str">
        <f t="shared" si="225"/>
        <v/>
      </c>
      <c r="FA62" s="9" t="str">
        <f>IF(AT62&gt;0,CHAR(34)&amp;"sta"&amp;AZ62&amp;CHAR(34)&amp;",","")</f>
        <v>"sta",</v>
      </c>
      <c r="FB62" s="9" t="str">
        <f>IF(AND(AT62&gt;0,BA62&lt;&gt;""),CHAR(34)&amp;"sta"&amp;BA62&amp;CHAR(34)&amp;",","")</f>
        <v/>
      </c>
      <c r="FD62" s="9" t="str">
        <f>IF(BV62="n",CHAR(34)&amp;"tcWHYE"&amp;CHAR(34)&amp;",",IF(BV62="y",CHAR(34)&amp;FD$1&amp;CHAR(34)&amp;",",""))</f>
        <v/>
      </c>
      <c r="FE62" s="9" t="str">
        <f>IF(COUNTIF(BL62:BT62,"BLU")=0,CHAR(34)&amp;"NO_BLU"&amp;CHAR(34)&amp;",", "")</f>
        <v/>
      </c>
      <c r="FF62" s="9" t="str">
        <f>IF(COUNTIF(BL62:BT62,"WHI")=0,CHAR(34)&amp;"NO_WHI"&amp;CHAR(34)&amp;",", "")</f>
        <v/>
      </c>
      <c r="FG62" s="9" t="str">
        <f>IF(COUNTIF(BL62:BT62,"RED")=0,CHAR(34)&amp;"NO_RED"&amp;CHAR(34)&amp;",", "")</f>
        <v>"NO_RED",</v>
      </c>
      <c r="FH62" s="9" t="str">
        <f>IF(COUNTIF(BL62:BS62,"GRE")=0,CHAR(34)&amp;"NO_GRE"&amp;CHAR(34)&amp;",", "")</f>
        <v>"NO_GRE",</v>
      </c>
      <c r="FI62" s="9" t="str">
        <f>IF(COUNTIF(BL62:BT62,"YEL")=0,CHAR(34)&amp;"NO_YEL"&amp;CHAR(34)&amp;",", "")</f>
        <v>"NO_YEL",</v>
      </c>
      <c r="FJ62" s="9" t="str">
        <f>IF(COUNTIF(BL62:BT62,"BLA")=0,CHAR(34)&amp;"NO_BLA"&amp;CHAR(34)&amp;",", "")</f>
        <v/>
      </c>
      <c r="FK62" s="9" t="str">
        <f>IF(AND(FH62&lt;&gt;"",FF62&lt;&gt;""),CHAR(34)&amp;"WHGRNO"&amp;CHAR(34)&amp;",","")</f>
        <v/>
      </c>
      <c r="FL62" s="9" t="str">
        <f>IF(AND(FI62&lt;&gt;"",FF62&lt;&gt;""),CHAR(34)&amp;"WHYENO"&amp;CHAR(34)&amp;",","")</f>
        <v/>
      </c>
      <c r="FM62" s="9" t="str">
        <f>IF(AND(FJ62&lt;&gt;"",FF62&lt;&gt;""),CHAR(34)&amp;"BAWHNO"&amp;CHAR(34)&amp;",","")</f>
        <v/>
      </c>
      <c r="FN62" s="9" t="str">
        <f>IF(AND(FE62&lt;&gt;"",FF62&lt;&gt;""),CHAR(34)&amp;"BLWHNO"&amp;CHAR(34)&amp;",","")</f>
        <v/>
      </c>
      <c r="FO62" s="9" t="str">
        <f>IF(AND(FE62&lt;&gt;"",FG62&lt;&gt;""),CHAR(34)&amp;"BLRENO"&amp;CHAR(34)&amp;",","")</f>
        <v/>
      </c>
      <c r="FP62" s="9" t="str">
        <f>IF(AND(FF62&lt;&gt;"",FF62&lt;&gt;""),CHAR(34)&amp;"WHRENO"&amp;CHAR(34)&amp;",","")</f>
        <v/>
      </c>
      <c r="FQ62" s="9" t="str">
        <f>IF(LEN(BF62)=3,CHAR(34)&amp;"001"&amp;BF62&amp;CHAR(34)&amp;",","")</f>
        <v/>
      </c>
      <c r="FR62" s="9" t="str">
        <f>IF(LEN(BG62)=3,CHAR(34)&amp;"002"&amp;BG62&amp;CHAR(34)&amp;",","")</f>
        <v/>
      </c>
      <c r="FS62" s="9" t="str">
        <f>IF(LEN(BH62)=3,CHAR(34)&amp;"003"&amp;BH62&amp;CHAR(34)&amp;",","")</f>
        <v/>
      </c>
      <c r="FT62" s="9" t="str">
        <f>CHAR(34)&amp;"myr"&amp;BD62&amp;CHAR(34)&amp;","</f>
        <v>"myrWHI",</v>
      </c>
      <c r="FU62" s="9" t="str">
        <f>IF(AY62="y",CHAR(34)&amp;"island"&amp;CHAR(34)&amp;",","")</f>
        <v/>
      </c>
      <c r="FV62" s="9" t="str">
        <f>IF(BZ62="y",CHAR(34)&amp;"landlo"&amp;CHAR(34)&amp;",","")</f>
        <v/>
      </c>
      <c r="FW62" s="9" t="str">
        <f>IF(CA62="y",CHAR(34)&amp;"eunion"&amp;CHAR(34)&amp;",","")</f>
        <v/>
      </c>
      <c r="FY62" s="9" t="str">
        <f>IFERROR(IF(SEARCH("Arabic",CB62)&gt;0,CHAR(34)&amp;"arabic"&amp;CHAR(34)&amp;",",""),"")</f>
        <v/>
      </c>
      <c r="FZ62" s="9" t="str">
        <f>IFERROR(IF(SEARCH("English",CB62)&gt;0,CHAR(34)&amp;"englis"&amp;CHAR(34)&amp;",",""),"")</f>
        <v/>
      </c>
      <c r="GA62" s="9" t="str">
        <f>IFERROR(IF(SEARCH("French",CB62)&gt;0,CHAR(34)&amp;"french"&amp;CHAR(34)&amp;",",""),"")</f>
        <v/>
      </c>
      <c r="GB62" s="9" t="str">
        <f>IFERROR(IF(SEARCH("Spanish",CB62)&gt;0,CHAR(34)&amp;"spanis"&amp;CHAR(34)&amp;",",""),"")</f>
        <v/>
      </c>
      <c r="GE62" s="9" t="str">
        <f t="shared" si="235"/>
        <v/>
      </c>
      <c r="GF62" s="9" t="str">
        <f>IFERROR(IF(SEARCH("Historical",AU62)&gt;0,CHAR(34)&amp;"histor"&amp;CHAR(34)&amp;",",""),"")</f>
        <v/>
      </c>
      <c r="GG62" s="9" t="str">
        <f t="shared" si="236"/>
        <v/>
      </c>
      <c r="GH62" s="9" t="str">
        <f t="shared" si="237"/>
        <v/>
      </c>
      <c r="GI62" s="9" t="str">
        <f t="shared" si="238"/>
        <v>"hasmap",</v>
      </c>
      <c r="GJ62" s="9" t="str">
        <f>IF(CP62="y",CHAR(34)&amp;CP$1&amp;CHAR(34)&amp;",","")</f>
        <v/>
      </c>
      <c r="GK62" s="9" t="str">
        <f>IF(GJ62="",CHAR(34)&amp;"HasSta"&amp;CHAR(34)&amp;",","")</f>
        <v>"HasSta",</v>
      </c>
      <c r="GL62" s="9" t="str">
        <f t="shared" si="231"/>
        <v/>
      </c>
      <c r="GM62" s="9" t="str">
        <f t="shared" si="231"/>
        <v/>
      </c>
      <c r="GN62" s="9" t="str">
        <f t="shared" si="231"/>
        <v>"3+Star",</v>
      </c>
      <c r="GP62" s="9" t="str">
        <f>CHAR(34)&amp;AU62&amp;CHAR(34)</f>
        <v>"State"</v>
      </c>
      <c r="GS62" s="9" t="str">
        <f>SUBSTITUTE("["&amp;_xlfn.CONCAT(CW62:GN62)&amp;"]",",]","]")</f>
        <v>["3Color","words2","words3","lets13","startN","with_w","LALUHI","year18","NoBand","Crosse","Circle","Animal","Canton","sta","NO_RED","NO_GRE","NO_YEL","myrWHI","hasmap","HasSta","3+Star"]</v>
      </c>
      <c r="GT62" s="9" t="str">
        <f t="shared" si="232"/>
        <v>"cl_BLA",</v>
      </c>
      <c r="GU62" s="9" t="str">
        <f t="shared" si="232"/>
        <v>"cl_BLU",</v>
      </c>
      <c r="GV62" s="9" t="str">
        <f t="shared" si="232"/>
        <v/>
      </c>
      <c r="GW62" s="9" t="str">
        <f t="shared" si="232"/>
        <v/>
      </c>
      <c r="GX62" s="9" t="str">
        <f t="shared" si="232"/>
        <v/>
      </c>
      <c r="GY62" s="9" t="str">
        <f t="shared" si="232"/>
        <v/>
      </c>
      <c r="GZ62" s="9" t="str">
        <f t="shared" si="232"/>
        <v/>
      </c>
      <c r="HA62" s="9" t="str">
        <f t="shared" si="232"/>
        <v/>
      </c>
      <c r="HB62" s="9" t="str">
        <f t="shared" si="232"/>
        <v>"cl_WHI",</v>
      </c>
      <c r="HC62" s="9" t="str">
        <f>SUBSTITUTE("["&amp;_xlfn.CONCAT(GT62:HB62)&amp;"]",",]","]")</f>
        <v>["cl_BLA","cl_BLU","cl_WHI"]</v>
      </c>
      <c r="HE62" s="33"/>
      <c r="HF62" s="34" t="str">
        <f>"{couname:"&amp;CT62&amp;(IF(HK62&lt;&gt;"",",subtype:"&amp;CHAR(34)&amp;HK62&amp;CHAR(34),""))&amp;",year:"&amp;HJ62&amp;",region:"&amp;CU62&amp;",Colors:"&amp;HC62&amp;",Items:"&amp;GS62&amp;",Flag:"&amp;CV62&amp;",HDFlag:"&amp;CHAR(34)&amp;E62&amp;CHAR(34)&amp;",type:"&amp;GP62&amp;", describe: "&amp;HH62&amp;", isnew:"&amp;CHAR(34)&amp;F62&amp;CHAR(34)&amp;", links: "&amp;HL62&amp;"},"</f>
        <v>{couname:"[AUS] New South Wales",year:"1876",region:"rgn_Oceania",Colors:["cl_BLA","cl_BLU","cl_WHI"],Items:["3Color","words2","words3","lets13","startN","with_w","LALUHI","year18","NoBand","Crosse","Circle","Animal","Canton","sta","NO_RED","NO_GRE","NO_YEL","myrWHI","hasmap","HasSta","3+Star"],Flag:"https://upload.wikimedia.org/wikipedia/commons/thumb/0/00/Flag_of_New_South_Wales.svg/320px-Flag_of_New_South_Wales.svg.png",HDFlag:"https://upload.wikimedia.org/wikipedia/commons/thumb/0/00/Flag_of_New_South_Wales.svg/2560px-Flag_of_New_South_Wales.svg.png",type:"State", describe: "\nAs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 isnew:".", links: "https://en.wikipedia.org/wiki/Flag_of_New_South_Wales"},</v>
      </c>
      <c r="HG62" s="35" t="str">
        <f>"{couname:"&amp;CT62&amp;(IF(HK62&lt;&gt;"",",subtype:"&amp;CHAR(34)&amp;HK62&amp;CHAR(34),""))&amp;",year:"&amp;HJ62&amp;",region:"&amp;CU62&amp;",Colors:"&amp;HC62&amp;",Items:"&amp;GS62&amp;",Flag:"&amp;CV62&amp;",HDFlag:"&amp;CHAR(34)&amp;E62&amp;CHAR(34)&amp;",type:"&amp;GP62&amp;", describe: "&amp;HI62&amp;", links: "&amp;HL62&amp;"},"</f>
        <v>{couname:"[AUS] New South Wales",year:"1876",region:"rgn_Oceania",Colors:["cl_BLA","cl_BLU","cl_WHI"],Items:["3Color","words2","words3","lets13","startN","with_w","LALUHI","year18","NoBand","Crosse","Circle","Animal","Canton","sta","NO_RED","NO_GRE","NO_YEL","myrWHI","hasmap","HasSta","3+Star"],Flag:"https://upload.wikimedia.org/wikipedia/commons/thumb/0/00/Flag_of_New_South_Wales.svg/320px-Flag_of_New_South_Wales.svg.png",HDFlag:"https://upload.wikimedia.org/wikipedia/commons/thumb/0/00/Flag_of_New_South_Wales.svg/2560px-Flag_of_New_South_Wales.svg.png",type:"State", describe: "\nAs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 links: "https://en.wikipedia.org/wiki/Flag_of_New_South_Wales"},</v>
      </c>
      <c r="HH62" s="9" t="str">
        <f>IF(P62&lt;&gt;"",CHAR(34)&amp;"\n"&amp;P62&amp;CHAR(34),CHAR(34)&amp;CHAR(34))</f>
        <v>"\nAs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v>
      </c>
      <c r="HI62" s="9" t="str">
        <f>IF(J62=0,CHAR(34)&amp;CHAR(34),HH62)</f>
        <v>"\nAs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v>
      </c>
      <c r="HJ62" s="9" t="str">
        <f>CHAR(34)&amp;O62&amp;CHAR(34)</f>
        <v>"1876"</v>
      </c>
      <c r="HL62" s="9" t="str">
        <f>CHAR(34)&amp;I62&amp;CHAR(34)</f>
        <v>"https://en.wikipedia.org/wiki/Flag_of_New_South_Wales"</v>
      </c>
      <c r="HM62" s="34" t="str">
        <f>"{"&amp;CHAR(34)&amp;"couname"&amp;CHAR(34)&amp;":"&amp;CT62&amp;(IF(H62&lt;&gt;"",","&amp;CHAR(34)&amp;"subtype"&amp;CHAR(34)&amp;":"&amp;CHAR(34)&amp;H62&amp;CHAR(34),""))&amp;","&amp;CHAR(34)&amp;"year"&amp;CHAR(34)&amp;":"&amp;HJ62&amp;","&amp;CHAR(34)&amp;"region"&amp;CHAR(34)&amp;":"&amp;CU62&amp;","&amp;CHAR(34)&amp;"Colors"&amp;CHAR(34)&amp;":"&amp;HC62&amp;","&amp;CHAR(34)&amp;"Items"&amp;CHAR(34)&amp;":"&amp;GS62&amp;","&amp;CHAR(34)&amp;"Flag"&amp;CHAR(34)&amp;":"&amp;CV62&amp;","&amp;CHAR(34)&amp;"HDFlag"&amp;CHAR(34)&amp;":"&amp;CHAR(34)&amp;E62&amp;CHAR(34)&amp;","&amp;CHAR(34)&amp;"type"&amp;CHAR(34)&amp;":"&amp;GP62&amp;", "&amp;CHAR(34)&amp;"describe"&amp;CHAR(34)&amp;": "&amp;HH62&amp;", "&amp;CHAR(34)&amp;"isnew"&amp;CHAR(34)&amp;": "&amp;CHAR(34)&amp;F62&amp;CHAR(34)&amp;", "&amp;CHAR(34)&amp;"links"&amp;CHAR(34)&amp;": "&amp;HL62&amp;"},"</f>
        <v>{"couname":"[AUS] New South Wales","year":"1876","region":"rgn_Oceania","Colors":["cl_BLA","cl_BLU","cl_WHI"],"Items":["3Color","words2","words3","lets13","startN","with_w","LALUHI","year18","NoBand","Crosse","Circle","Animal","Canton","sta","NO_RED","NO_GRE","NO_YEL","myrWHI","hasmap","HasSta","3+Star"],"Flag":"https://upload.wikimedia.org/wikipedia/commons/thumb/0/00/Flag_of_New_South_Wales.svg/320px-Flag_of_New_South_Wales.svg.png","HDFlag":"https://upload.wikimedia.org/wikipedia/commons/thumb/0/00/Flag_of_New_South_Wales.svg/2560px-Flag_of_New_South_Wales.svg.png","type":"State", "describe": "\nAs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 "isnew": ".", "links": "https://en.wikipedia.org/wiki/Flag_of_New_South_Wales"},</v>
      </c>
      <c r="HN62" s="36" t="str">
        <f>"{"&amp;CHAR(34)&amp;"couname"&amp;CHAR(34)&amp;":"&amp;CT62&amp;(IF(H62&lt;&gt;"",","&amp;CHAR(34)&amp;"subtype"&amp;CHAR(34)&amp;":"&amp;CHAR(34)&amp;H62&amp;CHAR(34),""))&amp;","&amp;CHAR(34)&amp;"year"&amp;CHAR(34)&amp;":"&amp;HJ62&amp;","&amp;CHAR(34)&amp;"region"&amp;CHAR(34)&amp;":"&amp;CU62&amp;","&amp;CHAR(34)&amp;"Colors"&amp;CHAR(34)&amp;":"&amp;HC62&amp;","&amp;CHAR(34)&amp;"Items"&amp;CHAR(34)&amp;":"&amp;GS62&amp;","&amp;CHAR(34)&amp;"Flag"&amp;CHAR(34)&amp;":"&amp;CV62&amp;","&amp;CHAR(34)&amp;"HDFlag"&amp;CHAR(34)&amp;":"&amp;CHAR(34)&amp;E62&amp;CHAR(34)&amp;","&amp;CHAR(34)&amp;"type"&amp;CHAR(34)&amp;":"&amp;GP62&amp;", "&amp;CHAR(34)&amp;"describe"&amp;CHAR(34)&amp;": "&amp;HI62&amp;", "&amp;CHAR(34)&amp;"isnew"&amp;CHAR(34)&amp;": "&amp;CHAR(34)&amp;F62&amp;CHAR(34)&amp;", "&amp;CHAR(34)&amp;"links"&amp;CHAR(34)&amp;": "&amp;HL62&amp;"},"</f>
        <v>{"couname":"[AUS] New South Wales","year":"1876","region":"rgn_Oceania","Colors":["cl_BLA","cl_BLU","cl_WHI"],"Items":["3Color","words2","words3","lets13","startN","with_w","LALUHI","year18","NoBand","Crosse","Circle","Animal","Canton","sta","NO_RED","NO_GRE","NO_YEL","myrWHI","hasmap","HasSta","3+Star"],"Flag":"https://upload.wikimedia.org/wikipedia/commons/thumb/0/00/Flag_of_New_South_Wales.svg/320px-Flag_of_New_South_Wales.svg.png","HDFlag":"https://upload.wikimedia.org/wikipedia/commons/thumb/0/00/Flag_of_New_South_Wales.svg/2560px-Flag_of_New_South_Wales.svg.png","type":"State", "describe": "\nAs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 "isnew": ".", "links": "https://en.wikipedia.org/wiki/Flag_of_New_South_Wales"},</v>
      </c>
      <c r="HO62" s="37">
        <v>45610</v>
      </c>
      <c r="HP62" s="9" t="str" cm="1">
        <f t="array" ref="HP62">IF(_xlfn.TEXTJOIN(", ", TRUE, IF(ISNUMBER(SEARCH("BLA", BL62:BT62)), COLUMN(BL62:BT62) - COLUMN(BL62) + 1, ""))&lt;&gt;"","BLA","")</f>
        <v>BLA</v>
      </c>
      <c r="HQ62" s="9" t="str" cm="1">
        <f t="array" ref="HQ62">IF(_xlfn.TEXTJOIN(", ", TRUE, IF(ISNUMBER(SEARCH("BLU", BL62:BT62)), COLUMN(BL62:BT62) - COLUMN(BL62) + 1, ""))&lt;&gt;"","BLU","")</f>
        <v>BLU</v>
      </c>
      <c r="HR62" s="9" t="str" cm="1">
        <f t="array" ref="HR62">IF(_xlfn.TEXTJOIN(", ", TRUE, IF(ISNUMBER(SEARCH("GRE", BL62:BT62)), COLUMN(BL62:BT62) - COLUMN(BL62) + 1, ""))&lt;&gt;"","GRE","")</f>
        <v/>
      </c>
      <c r="HS62" s="9" t="str" cm="1">
        <f t="array" ref="HS62">IF(_xlfn.TEXTJOIN(", ", TRUE, IF(ISNUMBER(SEARCH("RED", BL62:BT62)), COLUMN(BL62:BT62) - COLUMN(BL62) + 1, ""))&lt;&gt;"","RED","")</f>
        <v/>
      </c>
      <c r="HT62" s="9" t="str" cm="1">
        <f t="array" ref="HT62">IF(_xlfn.TEXTJOIN(", ", TRUE, IF(ISNUMBER(SEARCH("YEL", BL62:BT62)), COLUMN(BL62:BT62) - COLUMN(BL62) + 1, ""))&lt;&gt;"","YEL","")</f>
        <v/>
      </c>
      <c r="HU62" s="9" t="str" cm="1">
        <f t="array" ref="HU62">IF(_xlfn.TEXTJOIN(", ", TRUE, IF(ISNUMBER(SEARCH("ORA", BL62:BT62)), COLUMN(BL62:BT62) - COLUMN(BL62) + 1, ""))&lt;&gt;"","ORA","")</f>
        <v/>
      </c>
      <c r="HV62" s="9" t="str" cm="1">
        <f t="array" ref="HV62">IF(_xlfn.TEXTJOIN(", ", TRUE, IF(ISNUMBER(SEARCH("BRO", BL62:BT62)), COLUMN(BL62:BT62) - COLUMN(BL62) + 1, ""))&lt;&gt;"","BRO","")</f>
        <v/>
      </c>
      <c r="HW62" s="9" t="str" cm="1">
        <f t="array" ref="HW62">IF(_xlfn.TEXTJOIN(", ", TRUE, IF(ISNUMBER(SEARCH("PUR", BL62:BT62)), COLUMN(BL62:BT62) - COLUMN(BL62) + 1, ""))&lt;&gt;"","PUR","")</f>
        <v/>
      </c>
      <c r="HX62" s="9" t="str" cm="1">
        <f t="array" ref="HX62">IF(_xlfn.TEXTJOIN(", ", TRUE, IF(ISNUMBER(SEARCH("WHI", BL62:BT62)), COLUMN(BL62:BT62) - COLUMN(BL62) + 1, ""))&lt;&gt;"","WHI","")</f>
        <v>WHI</v>
      </c>
      <c r="HY62" s="38"/>
      <c r="HZ62" s="38"/>
      <c r="IA62" s="28"/>
      <c r="IB62" s="28"/>
      <c r="IC62" s="39"/>
      <c r="ID62" s="39"/>
      <c r="IE62" s="39"/>
      <c r="IF62" s="39"/>
      <c r="IG62" s="39"/>
      <c r="IH62" s="39"/>
      <c r="II62" s="39"/>
      <c r="IJ62" s="39"/>
      <c r="IK62" s="39"/>
      <c r="IM62" s="6">
        <f>COUNTIF(IC62:IK62,"&gt;0")-CG62</f>
        <v>-3</v>
      </c>
      <c r="IN62" s="40" t="str">
        <f>"http://mkweb.bcgsc.ca/color-summarizer/?url="&amp;D62&amp;"&amp;precision=low&amp;num_clusters="&amp;CG62&amp;"&amp;text=1"</f>
        <v>http://mkweb.bcgsc.ca/color-summarizer/?url=https://upload.wikimedia.org/wikipedia/commons/thumb/0/00/Flag_of_New_South_Wales.svg/320px-Flag_of_New_South_Wales.svg.png&amp;precision=low&amp;num_clusters=3&amp;text=1</v>
      </c>
      <c r="IO62" s="9" t="str">
        <f>IF(HP62&lt;&gt;"",CHAR(34)&amp;"black"&amp;CHAR(34),"")</f>
        <v>"black"</v>
      </c>
      <c r="IP62" s="9" t="str">
        <f>IF(HQ62&lt;&gt;"",CHAR(34)&amp;"blue"&amp;CHAR(34),"")</f>
        <v>"blue"</v>
      </c>
      <c r="IQ62" s="9" t="str">
        <f>IF(HR62&lt;&gt;"",CHAR(34)&amp;"green"&amp;CHAR(34),"")</f>
        <v/>
      </c>
      <c r="IR62" s="9" t="str">
        <f>IF(HS62&lt;&gt;"",CHAR(34)&amp;"red"&amp;CHAR(34),"")</f>
        <v/>
      </c>
      <c r="IS62" s="9" t="str">
        <f>IF(HT62&lt;&gt;"",CHAR(34)&amp;"yellow"&amp;CHAR(34),"")</f>
        <v/>
      </c>
      <c r="IT62" s="9" t="str">
        <f>IF(HU62&lt;&gt;"",CHAR(34)&amp;"orange"&amp;CHAR(34),"")</f>
        <v/>
      </c>
      <c r="IU62" s="9" t="str">
        <f>IF(HV62&lt;&gt;"",CHAR(34)&amp;"brown"&amp;CHAR(34),"")</f>
        <v/>
      </c>
      <c r="IV62" s="9" t="str">
        <f>IF(HW62&lt;&gt;"",CHAR(34)&amp;"purple"&amp;CHAR(34),"")</f>
        <v/>
      </c>
      <c r="IW62" s="9" t="str">
        <f>IF(HX62&lt;&gt;"",CHAR(34)&amp;"white"&amp;CHAR(34),"")</f>
        <v>"white"</v>
      </c>
      <c r="IX62" s="9" t="str">
        <f>"{"&amp;CHAR(34)&amp;"url"&amp;CHAR(34)&amp;":"&amp;CHAR(34)&amp;IN62&amp;CHAR(34)&amp;","&amp;CHAR(34)&amp;"name"&amp;CHAR(34)&amp;":"&amp;CHAR(34)&amp;A62&amp;CHAR(34)&amp;"},"</f>
        <v>{"url":"http://mkweb.bcgsc.ca/color-summarizer/?url=https://upload.wikimedia.org/wikipedia/commons/thumb/0/00/Flag_of_New_South_Wales.svg/320px-Flag_of_New_South_Wales.svg.png&amp;precision=low&amp;num_clusters=3&amp;text=1","name":"[AUS] New South Wales"},</v>
      </c>
      <c r="IY62" s="9">
        <v>1355</v>
      </c>
    </row>
    <row r="63" spans="1:259" s="9" customFormat="1" ht="38.4" customHeight="1" thickBot="1" x14ac:dyDescent="0.35">
      <c r="A63" s="79" t="s">
        <v>205</v>
      </c>
      <c r="B63" s="1" t="e" vm="62">
        <v>#VALUE!</v>
      </c>
      <c r="C63" s="2">
        <v>2</v>
      </c>
      <c r="D63" s="3" t="s">
        <v>206</v>
      </c>
      <c r="E63" s="4" t="s">
        <v>207</v>
      </c>
      <c r="F63" s="5" t="s">
        <v>0</v>
      </c>
      <c r="G63" s="6">
        <f>COUNTIF($A$1:$A$8359,A63)</f>
        <v>1</v>
      </c>
      <c r="H63" s="7"/>
      <c r="I63" s="8" t="s">
        <v>208</v>
      </c>
      <c r="J63" s="9" t="str">
        <f>""</f>
        <v/>
      </c>
      <c r="K63" s="10"/>
      <c r="L63" s="11"/>
      <c r="M63" s="11"/>
      <c r="N63" s="12" t="s">
        <v>169</v>
      </c>
      <c r="O63" s="13">
        <v>1876</v>
      </c>
      <c r="P63" s="14" t="s">
        <v>209</v>
      </c>
      <c r="Q63" s="15">
        <v>1</v>
      </c>
      <c r="R63" s="16" t="s">
        <v>169</v>
      </c>
      <c r="S63" s="17">
        <v>0</v>
      </c>
      <c r="T63" s="18" t="s">
        <v>2</v>
      </c>
      <c r="U63" s="19" t="s">
        <v>3</v>
      </c>
      <c r="V63" s="19" t="s">
        <v>2</v>
      </c>
      <c r="W63" s="19" t="s">
        <v>2</v>
      </c>
      <c r="X63" s="19" t="s">
        <v>3</v>
      </c>
      <c r="Y63" s="19" t="s">
        <v>2</v>
      </c>
      <c r="Z63" s="19" t="s">
        <v>3</v>
      </c>
      <c r="AA63" s="19" t="s">
        <v>2</v>
      </c>
      <c r="AB63" s="19" t="s">
        <v>2</v>
      </c>
      <c r="AC63" s="19" t="s">
        <v>2</v>
      </c>
      <c r="AD63" s="19" t="s">
        <v>2</v>
      </c>
      <c r="AE63" s="19" t="s">
        <v>2</v>
      </c>
      <c r="AF63" s="20" t="s">
        <v>2</v>
      </c>
      <c r="AG63" s="20" t="s">
        <v>2</v>
      </c>
      <c r="AH63" s="20" t="s">
        <v>2</v>
      </c>
      <c r="AI63" s="20" t="s">
        <v>3</v>
      </c>
      <c r="AJ63" s="20" t="s">
        <v>2</v>
      </c>
      <c r="AK63" s="20" t="s">
        <v>2</v>
      </c>
      <c r="AL63" s="20" t="s">
        <v>2</v>
      </c>
      <c r="AM63" s="20" t="s">
        <v>2</v>
      </c>
      <c r="AN63" s="20" t="s">
        <v>2</v>
      </c>
      <c r="AO63" s="20" t="s">
        <v>2</v>
      </c>
      <c r="AP63" s="20" t="s">
        <v>2</v>
      </c>
      <c r="AQ63" s="20" t="s">
        <v>3</v>
      </c>
      <c r="AR63" s="20" t="s">
        <v>2</v>
      </c>
      <c r="AS63" s="20" t="s">
        <v>2</v>
      </c>
      <c r="AT63" s="21">
        <v>0</v>
      </c>
      <c r="AU63" s="20" t="s">
        <v>204</v>
      </c>
      <c r="AV63" s="20" t="str">
        <f>IF(LEFT(A63,1)="[",LEFT(A63,5)&amp;AU63&amp;A63,"")</f>
        <v>[AUS]State[AUS] Queensland</v>
      </c>
      <c r="AW63" s="20" t="str">
        <f>C63&amp;H63&amp;A63</f>
        <v>2[AUS] Queensland</v>
      </c>
      <c r="AX63" s="22"/>
      <c r="AY63" s="22"/>
      <c r="AZ63" s="23" t="s">
        <v>8</v>
      </c>
      <c r="BA63" s="23" t="s">
        <v>8</v>
      </c>
      <c r="BB63" s="23"/>
      <c r="BC63" s="24"/>
      <c r="BD63" s="25" t="s">
        <v>5</v>
      </c>
      <c r="BE63" s="8"/>
      <c r="BF63" s="25" t="s">
        <v>8</v>
      </c>
      <c r="BG63" s="25" t="s">
        <v>8</v>
      </c>
      <c r="BH63" s="25" t="s">
        <v>8</v>
      </c>
      <c r="BI63" s="25"/>
      <c r="BJ63" s="25"/>
      <c r="BK63" s="8"/>
      <c r="BL63" s="25" t="s">
        <v>8</v>
      </c>
      <c r="BM63" s="25" t="s">
        <v>4</v>
      </c>
      <c r="BN63" s="25" t="s">
        <v>8</v>
      </c>
      <c r="BO63" s="25" t="s">
        <v>9</v>
      </c>
      <c r="BP63" s="25" t="s">
        <v>8</v>
      </c>
      <c r="BQ63" s="25" t="s">
        <v>8</v>
      </c>
      <c r="BR63" s="25" t="s">
        <v>8</v>
      </c>
      <c r="BS63" s="25" t="s">
        <v>8</v>
      </c>
      <c r="BT63" s="25" t="s">
        <v>5</v>
      </c>
      <c r="BU63" s="26"/>
      <c r="BV63" s="27"/>
      <c r="BW63" s="27">
        <v>0</v>
      </c>
      <c r="BX63" s="8"/>
      <c r="CB63" s="28"/>
      <c r="CC63" s="28"/>
      <c r="CD63" s="29">
        <v>0</v>
      </c>
      <c r="CE63" s="29">
        <v>0</v>
      </c>
      <c r="CF63" s="29" t="e">
        <v>#REF!</v>
      </c>
      <c r="CG63" s="30" cm="1">
        <f t="array" ref="CG63">SUMPRODUCT(--(LEN(TRIM(BL63:BT63))&gt;0))</f>
        <v>3</v>
      </c>
      <c r="CH63" s="20" t="str">
        <f>IF(CG63=2,"y","n")</f>
        <v>n</v>
      </c>
      <c r="CI63" s="20" t="str">
        <f>IF(CG63=3,"y","n")</f>
        <v>y</v>
      </c>
      <c r="CJ63" s="20" t="str">
        <f>IF(CG63=4,"y","n")</f>
        <v>n</v>
      </c>
      <c r="CK63" s="20" t="str">
        <f>IF(CG63&gt;4,"y","n")</f>
        <v>n</v>
      </c>
      <c r="CL63" s="20" t="str">
        <f>IF(S63=0,"y","n")</f>
        <v>y</v>
      </c>
      <c r="CM63" s="20" t="str">
        <f>IF(S63=2,"y","n")</f>
        <v>n</v>
      </c>
      <c r="CN63" s="20" t="str">
        <f>IF(S63=3,"y","n")</f>
        <v>n</v>
      </c>
      <c r="CO63" s="20" t="str">
        <f>IF(S63&gt;=4,"y","n")</f>
        <v>n</v>
      </c>
      <c r="CP63" s="20" t="str">
        <f>IF(AT63=0,"y","n")</f>
        <v>y</v>
      </c>
      <c r="CQ63" s="20" t="str">
        <f>IF(AT63=1,"y","n")</f>
        <v>n</v>
      </c>
      <c r="CR63" s="20" t="str">
        <f>IF(AT63=2,"y","n")</f>
        <v>n</v>
      </c>
      <c r="CS63" s="20" t="str">
        <f>IF(AT63&gt;=3,"y","n")</f>
        <v>n</v>
      </c>
      <c r="CT63" s="31" t="str">
        <f>CHAR(34)&amp;A63&amp;CHAR(34)</f>
        <v>"[AUS] Queensland"</v>
      </c>
      <c r="CU63" s="32" t="str">
        <f>CHAR(34)&amp;"rgn_"&amp;R63&amp;CHAR(34)</f>
        <v>"rgn_Oceania"</v>
      </c>
      <c r="CV63" s="9" t="str">
        <f>CHAR(34)&amp;D63&amp;CHAR(34)</f>
        <v>"https://upload.wikimedia.org/wikipedia/commons/thumb/0/04/Flag_of_Queensland.svg/640px-Flag_of_Queensland.svg.png"</v>
      </c>
      <c r="CW63" s="9" t="str">
        <f t="shared" si="227"/>
        <v/>
      </c>
      <c r="CX63" s="9" t="str">
        <f t="shared" si="227"/>
        <v>"3Color",</v>
      </c>
      <c r="CY63" s="9" t="str">
        <f t="shared" si="227"/>
        <v/>
      </c>
      <c r="CZ63" s="9" t="str">
        <f t="shared" si="227"/>
        <v/>
      </c>
      <c r="DA63" s="9" t="str">
        <f>IF(Q63&gt;1,CHAR(34)&amp;"words2"&amp;CHAR(34)&amp;",","")</f>
        <v/>
      </c>
      <c r="DB63" s="9" t="str">
        <f>IF(Q63&gt;2,CHAR(34)&amp;"words3"&amp;CHAR(34)&amp;",","")</f>
        <v/>
      </c>
      <c r="DD63" s="9" t="str">
        <f>IF(LEN(CHAR(34)&amp;"lets"&amp;LEN(SUBSTITUTE(SUBSTITUTE(IFERROR(TRIM(SUBSTITUTE(A63,MID(A63,FIND("[",A63),FIND("]",A63)-FIND("[",A63)+1),"")),A63)," ",""),"-",""))&amp;CHAR(34)&amp;",")=9,CHAR(34)&amp;"lets"&amp;LEN(SUBSTITUTE(SUBSTITUTE(IFERROR(TRIM(SUBSTITUTE(A63,MID(A63,FIND("[",A63),FIND("]",A63)-FIND("[",A63)+1),"")),A63)," ",""),"-",""))&amp;CHAR(34)&amp;",",CHAR(34)&amp;"lets0"&amp;LEN(SUBSTITUTE(SUBSTITUTE(IFERROR(TRIM(SUBSTITUTE(A63,MID(A63,FIND("[",A63),FIND("]",A63)-FIND("[",A63)+1),"")),A63)," ",""),"-",""))&amp;CHAR(34)&amp;",")</f>
        <v>"lets10",</v>
      </c>
      <c r="DE63" s="9" t="str">
        <f>CHAR(34)&amp;"start"&amp;IFERROR(LEFT(SUBSTITUTE(A63,"["&amp;MID(A63,FIND("[",A63)+1,FIND("]",A63)-FIND("[",A63)-1)&amp;"] ",""),1),LEFT(A63,1))&amp;CHAR(34)&amp;","</f>
        <v>"startQ",</v>
      </c>
      <c r="DF63" s="9" t="str">
        <f>IFERROR(IF(SEARCH("tan",A63)&gt;0,CHAR(34)&amp;"withtn"&amp;CHAR(34)&amp;",",""),"")</f>
        <v/>
      </c>
      <c r="DG63" s="9" t="str">
        <f>IFERROR(IF(SEARCH("q",A63)&gt;0,CHAR(34)&amp;"with_q"&amp;CHAR(34)&amp;",",""),"")</f>
        <v>"with_q",</v>
      </c>
      <c r="DH63" s="9" t="str">
        <f>IFERROR(IF(SEARCH("v",A63)&gt;0,CHAR(34)&amp;"with_v"&amp;CHAR(34)&amp;",",""),"")</f>
        <v/>
      </c>
      <c r="DI63" s="9" t="str">
        <f>IFERROR(IF(SEARCH("w",A63)&gt;0,CHAR(34)&amp;"with_w"&amp;CHAR(34)&amp;",",""),"")</f>
        <v/>
      </c>
      <c r="DJ63" s="9" t="str">
        <f>IFERROR(IF(SEARCH("y",A63)&gt;0,CHAR(34)&amp;"with_y"&amp;CHAR(34)&amp;",",""),"")</f>
        <v/>
      </c>
      <c r="DK63" s="9" t="str">
        <f>IFERROR(IF(SEARCH("z",A63)&gt;0,CHAR(34)&amp;"with_z"&amp;CHAR(34)&amp;",",""),"")</f>
        <v/>
      </c>
      <c r="DL63" s="9" t="str">
        <f>IF(CG63=2, CHAR(34) &amp; _xlfn.TEXTJOIN("", TRUE, _xlfn._xlws.SORT(HP63:HX63)) &amp; CHAR(34) &amp; ",", "")</f>
        <v/>
      </c>
      <c r="DM63" s="9" t="str" cm="1">
        <f t="array" ref="DM63">IF(CG63=3,CHAR(34) &amp; _xlfn.TEXTJOIN("", TRUE, RIGHT(HP63:HX63, 2)) &amp; CHAR(34) &amp; ",", "")</f>
        <v>"LUEDHI",</v>
      </c>
      <c r="DN63" s="9" t="str">
        <f>IF(AND(ISNUMBER(SEARCH("18", O63)), ISERROR(SEARCH("1918", O63)), ISERROR(SEARCH("2018", O63))), CHAR(34) &amp; "year18" &amp; CHAR(34) &amp; ",", "")</f>
        <v>"year18",</v>
      </c>
      <c r="DO63" s="9" t="str">
        <f>IF(AND(ISNUMBER(SEARCH("19", O63)), ISERROR(SEARCH("1819", O63)),  ISERROR(SEARCH("1219", O63)),ISERROR(SEARCH("1119", O63)),ISERROR(SEARCH("1190", O63)),ISERROR(SEARCH("2019", O63))), CHAR(34) &amp; "year19" &amp; CHAR(34) &amp; ",", "")</f>
        <v/>
      </c>
      <c r="DP63" s="28" t="str">
        <f>IF(AND(ISNUMBER(SEARCH("20", O63)), ISERROR(SEARCH("1920", O63))), CHAR(34)&amp;"year00"&amp;CHAR(34)&amp;",", "")</f>
        <v/>
      </c>
      <c r="DQ63" s="28" t="str">
        <f>IF(CC63="y",CHAR(34)&amp;"soviet"&amp;CHAR(34)&amp;",","")</f>
        <v/>
      </c>
      <c r="DR63" s="28" t="str">
        <f>IF(BY63="y",CHAR(34)&amp;"dgband"&amp;CHAR(34)&amp;",","")</f>
        <v/>
      </c>
      <c r="DS63" s="28" t="str">
        <f>IF(W63="y",IF(AND(V63="n",BY63&lt;&gt;"y"),CHAR(34)&amp;"allver"&amp;CHAR(34)&amp;",",""),"")</f>
        <v/>
      </c>
      <c r="DT63" s="28" t="str">
        <f>IF(V63="y",IF(AND(W63="n",BY63&lt;&gt;"y"),CHAR(34)&amp;"allhor"&amp;CHAR(34)&amp;",",""),"")</f>
        <v/>
      </c>
      <c r="DU63" s="28" t="str">
        <f>IF(BY63="y",IF(AND(W63="n",V63="n"),CHAR(34)&amp;"alldia"&amp;CHAR(34)&amp;",",""),"")</f>
        <v/>
      </c>
      <c r="DW63" s="9" t="str">
        <f t="shared" si="228"/>
        <v>"NoBand",</v>
      </c>
      <c r="DX63" s="9" t="str">
        <f t="shared" si="228"/>
        <v/>
      </c>
      <c r="DY63" s="9" t="str">
        <f t="shared" si="228"/>
        <v/>
      </c>
      <c r="DZ63" s="9" t="str">
        <f t="shared" si="228"/>
        <v/>
      </c>
      <c r="EA63" s="9" t="str">
        <f t="shared" si="229"/>
        <v/>
      </c>
      <c r="EB63" s="9" t="str">
        <f t="shared" si="229"/>
        <v>"Crosse",</v>
      </c>
      <c r="EC63" s="9" t="str">
        <f t="shared" si="229"/>
        <v/>
      </c>
      <c r="ED63" s="9" t="str">
        <f t="shared" si="229"/>
        <v/>
      </c>
      <c r="EE63" s="9" t="str">
        <f t="shared" si="229"/>
        <v>"Circle",</v>
      </c>
      <c r="EF63" s="9" t="str">
        <f>IF(AND(Y63&lt;&gt;"n",Y63&lt;&gt;""),CHAR(34)&amp;Y$1&amp;CHAR(34)&amp;",","")</f>
        <v/>
      </c>
      <c r="EG63" s="9" t="str">
        <f t="shared" si="230"/>
        <v>"Bird",</v>
      </c>
      <c r="EH63" s="9" t="str">
        <f t="shared" si="230"/>
        <v/>
      </c>
      <c r="EI63" s="9" t="str">
        <f t="shared" si="230"/>
        <v/>
      </c>
      <c r="EJ63" s="9" t="str">
        <f t="shared" si="230"/>
        <v/>
      </c>
      <c r="EK63" s="9" t="str">
        <f t="shared" si="230"/>
        <v/>
      </c>
      <c r="EL63" s="9" t="str">
        <f t="shared" si="230"/>
        <v/>
      </c>
      <c r="EM63" s="9" t="str">
        <f t="shared" si="230"/>
        <v/>
      </c>
      <c r="EN63" s="9" t="str">
        <f t="shared" si="230"/>
        <v/>
      </c>
      <c r="EO63" s="9" t="str">
        <f t="shared" si="230"/>
        <v/>
      </c>
      <c r="EP63" s="9" t="str">
        <f t="shared" si="230"/>
        <v>"Canton",</v>
      </c>
      <c r="EQ63" s="9" t="str">
        <f t="shared" si="230"/>
        <v/>
      </c>
      <c r="ER63" s="9" t="str">
        <f t="shared" si="230"/>
        <v/>
      </c>
      <c r="ES63" s="9" t="str">
        <f t="shared" si="230"/>
        <v/>
      </c>
      <c r="ET63" s="9" t="str">
        <f t="shared" si="230"/>
        <v/>
      </c>
      <c r="EU63" s="9" t="str">
        <f t="shared" si="230"/>
        <v/>
      </c>
      <c r="EV63" s="9" t="str">
        <f t="shared" si="230"/>
        <v/>
      </c>
      <c r="EW63" s="9" t="str">
        <f t="shared" si="225"/>
        <v/>
      </c>
      <c r="EX63" s="9" t="str">
        <f t="shared" si="225"/>
        <v>"Crowns",</v>
      </c>
      <c r="EY63" s="9" t="str">
        <f t="shared" si="225"/>
        <v/>
      </c>
      <c r="EZ63" s="9" t="str">
        <f t="shared" si="225"/>
        <v/>
      </c>
      <c r="FA63" s="9" t="str">
        <f>IF(AT63&gt;0,CHAR(34)&amp;"sta"&amp;AZ63&amp;CHAR(34)&amp;",","")</f>
        <v/>
      </c>
      <c r="FB63" s="9" t="str">
        <f>IF(AND(AT63&gt;0,BA63&lt;&gt;""),CHAR(34)&amp;"sta"&amp;BA63&amp;CHAR(34)&amp;",","")</f>
        <v/>
      </c>
      <c r="FD63" s="9" t="str">
        <f>IF(BV63="n",CHAR(34)&amp;"tcWHYE"&amp;CHAR(34)&amp;",",IF(BV63="y",CHAR(34)&amp;FD$1&amp;CHAR(34)&amp;",",""))</f>
        <v/>
      </c>
      <c r="FE63" s="9" t="str">
        <f>IF(COUNTIF(BL63:BT63,"BLU")=0,CHAR(34)&amp;"NO_BLU"&amp;CHAR(34)&amp;",", "")</f>
        <v/>
      </c>
      <c r="FF63" s="9" t="str">
        <f>IF(COUNTIF(BL63:BT63,"WHI")=0,CHAR(34)&amp;"NO_WHI"&amp;CHAR(34)&amp;",", "")</f>
        <v/>
      </c>
      <c r="FG63" s="9" t="str">
        <f>IF(COUNTIF(BL63:BT63,"RED")=0,CHAR(34)&amp;"NO_RED"&amp;CHAR(34)&amp;",", "")</f>
        <v/>
      </c>
      <c r="FH63" s="9" t="str">
        <f>IF(COUNTIF(BL63:BS63,"GRE")=0,CHAR(34)&amp;"NO_GRE"&amp;CHAR(34)&amp;",", "")</f>
        <v>"NO_GRE",</v>
      </c>
      <c r="FI63" s="9" t="str">
        <f>IF(COUNTIF(BL63:BT63,"YEL")=0,CHAR(34)&amp;"NO_YEL"&amp;CHAR(34)&amp;",", "")</f>
        <v>"NO_YEL",</v>
      </c>
      <c r="FJ63" s="9" t="str">
        <f>IF(COUNTIF(BL63:BT63,"BLA")=0,CHAR(34)&amp;"NO_BLA"&amp;CHAR(34)&amp;",", "")</f>
        <v>"NO_BLA",</v>
      </c>
      <c r="FK63" s="9" t="str">
        <f>IF(AND(FH63&lt;&gt;"",FF63&lt;&gt;""),CHAR(34)&amp;"WHGRNO"&amp;CHAR(34)&amp;",","")</f>
        <v/>
      </c>
      <c r="FL63" s="9" t="str">
        <f>IF(AND(FI63&lt;&gt;"",FF63&lt;&gt;""),CHAR(34)&amp;"WHYENO"&amp;CHAR(34)&amp;",","")</f>
        <v/>
      </c>
      <c r="FM63" s="9" t="str">
        <f>IF(AND(FJ63&lt;&gt;"",FF63&lt;&gt;""),CHAR(34)&amp;"BAWHNO"&amp;CHAR(34)&amp;",","")</f>
        <v/>
      </c>
      <c r="FN63" s="9" t="str">
        <f>IF(AND(FE63&lt;&gt;"",FF63&lt;&gt;""),CHAR(34)&amp;"BLWHNO"&amp;CHAR(34)&amp;",","")</f>
        <v/>
      </c>
      <c r="FO63" s="9" t="str">
        <f>IF(AND(FE63&lt;&gt;"",FG63&lt;&gt;""),CHAR(34)&amp;"BLRENO"&amp;CHAR(34)&amp;",","")</f>
        <v/>
      </c>
      <c r="FP63" s="9" t="str">
        <f>IF(AND(FF63&lt;&gt;"",FF63&lt;&gt;""),CHAR(34)&amp;"WHRENO"&amp;CHAR(34)&amp;",","")</f>
        <v/>
      </c>
      <c r="FQ63" s="9" t="str">
        <f>IF(LEN(BF63)=3,CHAR(34)&amp;"001"&amp;BF63&amp;CHAR(34)&amp;",","")</f>
        <v/>
      </c>
      <c r="FR63" s="9" t="str">
        <f>IF(LEN(BG63)=3,CHAR(34)&amp;"002"&amp;BG63&amp;CHAR(34)&amp;",","")</f>
        <v/>
      </c>
      <c r="FS63" s="9" t="str">
        <f>IF(LEN(BH63)=3,CHAR(34)&amp;"003"&amp;BH63&amp;CHAR(34)&amp;",","")</f>
        <v/>
      </c>
      <c r="FT63" s="9" t="str">
        <f>CHAR(34)&amp;"myr"&amp;BD63&amp;CHAR(34)&amp;","</f>
        <v>"myrWHI",</v>
      </c>
      <c r="FU63" s="9" t="str">
        <f>IF(AY63="y",CHAR(34)&amp;"island"&amp;CHAR(34)&amp;",","")</f>
        <v/>
      </c>
      <c r="FV63" s="9" t="str">
        <f>IF(BZ63="y",CHAR(34)&amp;"landlo"&amp;CHAR(34)&amp;",","")</f>
        <v/>
      </c>
      <c r="FW63" s="9" t="str">
        <f>IF(CA63="y",CHAR(34)&amp;"eunion"&amp;CHAR(34)&amp;",","")</f>
        <v/>
      </c>
      <c r="FY63" s="9" t="str">
        <f>IFERROR(IF(SEARCH("Arabic",CB63)&gt;0,CHAR(34)&amp;"arabic"&amp;CHAR(34)&amp;",",""),"")</f>
        <v/>
      </c>
      <c r="FZ63" s="9" t="str">
        <f>IFERROR(IF(SEARCH("English",CB63)&gt;0,CHAR(34)&amp;"englis"&amp;CHAR(34)&amp;",",""),"")</f>
        <v/>
      </c>
      <c r="GA63" s="9" t="str">
        <f>IFERROR(IF(SEARCH("French",CB63)&gt;0,CHAR(34)&amp;"french"&amp;CHAR(34)&amp;",",""),"")</f>
        <v/>
      </c>
      <c r="GB63" s="9" t="str">
        <f>IFERROR(IF(SEARCH("Spanish",CB63)&gt;0,CHAR(34)&amp;"spanis"&amp;CHAR(34)&amp;",",""),"")</f>
        <v/>
      </c>
      <c r="GE63" s="9" t="str">
        <f t="shared" si="235"/>
        <v/>
      </c>
      <c r="GF63" s="9" t="str">
        <f>IFERROR(IF(SEARCH("Historical",AU63)&gt;0,CHAR(34)&amp;"histor"&amp;CHAR(34)&amp;",",""),"")</f>
        <v/>
      </c>
      <c r="GG63" s="9" t="str">
        <f t="shared" si="236"/>
        <v/>
      </c>
      <c r="GH63" s="9" t="str">
        <f t="shared" si="237"/>
        <v/>
      </c>
      <c r="GI63" s="9" t="str">
        <f t="shared" si="238"/>
        <v/>
      </c>
      <c r="GJ63" s="9" t="str">
        <f>IF(CP63="y",CHAR(34)&amp;CP$1&amp;CHAR(34)&amp;",","")</f>
        <v>"NoStar",</v>
      </c>
      <c r="GK63" s="9" t="str">
        <f>IF(GJ63="",CHAR(34)&amp;"HasSta"&amp;CHAR(34)&amp;",","")</f>
        <v/>
      </c>
      <c r="GL63" s="9" t="str">
        <f t="shared" si="231"/>
        <v/>
      </c>
      <c r="GM63" s="9" t="str">
        <f t="shared" si="231"/>
        <v/>
      </c>
      <c r="GN63" s="9" t="str">
        <f t="shared" si="231"/>
        <v/>
      </c>
      <c r="GP63" s="9" t="str">
        <f>CHAR(34)&amp;AU63&amp;CHAR(34)</f>
        <v>"State"</v>
      </c>
      <c r="GS63" s="9" t="str">
        <f>SUBSTITUTE("["&amp;_xlfn.CONCAT(CW63:GN63)&amp;"]",",]","]")</f>
        <v>["3Color","lets10","startQ","with_q","LUEDHI","year18","NoBand","Crosse","Circle","Bird","Canton","Crowns","NO_GRE","NO_YEL","NO_BLA","myrWHI","NoStar"]</v>
      </c>
      <c r="GT63" s="9" t="str">
        <f t="shared" si="232"/>
        <v/>
      </c>
      <c r="GU63" s="9" t="str">
        <f t="shared" si="232"/>
        <v>"cl_BLU",</v>
      </c>
      <c r="GV63" s="9" t="str">
        <f t="shared" si="232"/>
        <v/>
      </c>
      <c r="GW63" s="9" t="str">
        <f t="shared" si="232"/>
        <v>"cl_RED",</v>
      </c>
      <c r="GX63" s="9" t="str">
        <f t="shared" si="232"/>
        <v/>
      </c>
      <c r="GY63" s="9" t="str">
        <f t="shared" si="232"/>
        <v/>
      </c>
      <c r="GZ63" s="9" t="str">
        <f t="shared" si="232"/>
        <v/>
      </c>
      <c r="HA63" s="9" t="str">
        <f t="shared" si="232"/>
        <v/>
      </c>
      <c r="HB63" s="9" t="str">
        <f t="shared" si="232"/>
        <v>"cl_WHI",</v>
      </c>
      <c r="HC63" s="9" t="str">
        <f>SUBSTITUTE("["&amp;_xlfn.CONCAT(GT63:HB63)&amp;"]",",]","]")</f>
        <v>["cl_BLU","cl_RED","cl_WHI"]</v>
      </c>
      <c r="HE63" s="33"/>
      <c r="HF63" s="34" t="str">
        <f>"{couname:"&amp;CT63&amp;(IF(HK63&lt;&gt;"",",subtype:"&amp;CHAR(34)&amp;HK63&amp;CHAR(34),""))&amp;",year:"&amp;HJ63&amp;",region:"&amp;CU63&amp;",Colors:"&amp;HC63&amp;",Items:"&amp;GS63&amp;",Flag:"&amp;CV63&amp;",HDFlag:"&amp;CHAR(34)&amp;E63&amp;CHAR(34)&amp;",type:"&amp;GP63&amp;", describe: "&amp;HH63&amp;", isnew:"&amp;CHAR(34)&amp;F63&amp;CHAR(34)&amp;", links: "&amp;HL63&amp;"},"</f>
        <v>{couname:"[AUS] Queensland",year:"1876",region:"rgn_Oceania",Colors:["cl_BLU","cl_RED","cl_WHI"],Items:["3Color","lets10","startQ","with_q","LUEDHI","year18","NoBand","Crosse","Circle","Bird","Canton","Crowns","NO_GRE","NO_YEL","NO_BLA","myrWHI","NoStar"],Flag:"https://upload.wikimedia.org/wikipedia/commons/thumb/0/04/Flag_of_Queensland.svg/640px-Flag_of_Queensland.svg.png",HDFlag:"https://upload.wikimedia.org/wikipedia/commons/thumb/0/04/Flag_of_Queensland.svg/2560px-Flag_of_Queensland.svg.png",type:"State", describe: "\nThe flag contains the Union Jack and the blue background like Australia. The badge contains a Maltese Cross with a Saint Edward's Crown in the center of the cross. ", isnew:".", links: "https://en.wikipedia.org/wiki/Flag_of_Queensland"},</v>
      </c>
      <c r="HG63" s="35" t="str">
        <f>"{couname:"&amp;CT63&amp;(IF(HK63&lt;&gt;"",",subtype:"&amp;CHAR(34)&amp;HK63&amp;CHAR(34),""))&amp;",year:"&amp;HJ63&amp;",region:"&amp;CU63&amp;",Colors:"&amp;HC63&amp;",Items:"&amp;GS63&amp;",Flag:"&amp;CV63&amp;",HDFlag:"&amp;CHAR(34)&amp;E63&amp;CHAR(34)&amp;",type:"&amp;GP63&amp;", describe: "&amp;HI63&amp;", links: "&amp;HL63&amp;"},"</f>
        <v>{couname:"[AUS] Queensland",year:"1876",region:"rgn_Oceania",Colors:["cl_BLU","cl_RED","cl_WHI"],Items:["3Color","lets10","startQ","with_q","LUEDHI","year18","NoBand","Crosse","Circle","Bird","Canton","Crowns","NO_GRE","NO_YEL","NO_BLA","myrWHI","NoStar"],Flag:"https://upload.wikimedia.org/wikipedia/commons/thumb/0/04/Flag_of_Queensland.svg/640px-Flag_of_Queensland.svg.png",HDFlag:"https://upload.wikimedia.org/wikipedia/commons/thumb/0/04/Flag_of_Queensland.svg/2560px-Flag_of_Queensland.svg.png",type:"State", describe: "\nThe flag contains the Union Jack and the blue background like Australia. The badge contains a Maltese Cross with a Saint Edward's Crown in the center of the cross. ", links: "https://en.wikipedia.org/wiki/Flag_of_Queensland"},</v>
      </c>
      <c r="HH63" s="9" t="str">
        <f>IF(P63&lt;&gt;"",CHAR(34)&amp;"\n"&amp;P63&amp;CHAR(34),CHAR(34)&amp;CHAR(34))</f>
        <v>"\nThe flag contains the Union Jack and the blue background like Australia. The badge contains a Maltese Cross with a Saint Edward's Crown in the center of the cross. "</v>
      </c>
      <c r="HI63" s="9" t="str">
        <f>IF(J63=0,CHAR(34)&amp;CHAR(34),HH63)</f>
        <v>"\nThe flag contains the Union Jack and the blue background like Australia. The badge contains a Maltese Cross with a Saint Edward's Crown in the center of the cross. "</v>
      </c>
      <c r="HJ63" s="9" t="str">
        <f>CHAR(34)&amp;O63&amp;CHAR(34)</f>
        <v>"1876"</v>
      </c>
      <c r="HL63" s="9" t="str">
        <f>CHAR(34)&amp;I63&amp;CHAR(34)</f>
        <v>"https://en.wikipedia.org/wiki/Flag_of_Queensland"</v>
      </c>
      <c r="HM63" s="34" t="str">
        <f>"{"&amp;CHAR(34)&amp;"couname"&amp;CHAR(34)&amp;":"&amp;CT63&amp;(IF(H63&lt;&gt;"",","&amp;CHAR(34)&amp;"subtype"&amp;CHAR(34)&amp;":"&amp;CHAR(34)&amp;H63&amp;CHAR(34),""))&amp;","&amp;CHAR(34)&amp;"year"&amp;CHAR(34)&amp;":"&amp;HJ63&amp;","&amp;CHAR(34)&amp;"region"&amp;CHAR(34)&amp;":"&amp;CU63&amp;","&amp;CHAR(34)&amp;"Colors"&amp;CHAR(34)&amp;":"&amp;HC63&amp;","&amp;CHAR(34)&amp;"Items"&amp;CHAR(34)&amp;":"&amp;GS63&amp;","&amp;CHAR(34)&amp;"Flag"&amp;CHAR(34)&amp;":"&amp;CV63&amp;","&amp;CHAR(34)&amp;"HDFlag"&amp;CHAR(34)&amp;":"&amp;CHAR(34)&amp;E63&amp;CHAR(34)&amp;","&amp;CHAR(34)&amp;"type"&amp;CHAR(34)&amp;":"&amp;GP63&amp;", "&amp;CHAR(34)&amp;"describe"&amp;CHAR(34)&amp;": "&amp;HH63&amp;", "&amp;CHAR(34)&amp;"isnew"&amp;CHAR(34)&amp;": "&amp;CHAR(34)&amp;F63&amp;CHAR(34)&amp;", "&amp;CHAR(34)&amp;"links"&amp;CHAR(34)&amp;": "&amp;HL63&amp;"},"</f>
        <v>{"couname":"[AUS] Queensland","year":"1876","region":"rgn_Oceania","Colors":["cl_BLU","cl_RED","cl_WHI"],"Items":["3Color","lets10","startQ","with_q","LUEDHI","year18","NoBand","Crosse","Circle","Bird","Canton","Crowns","NO_GRE","NO_YEL","NO_BLA","myrWHI","NoStar"],"Flag":"https://upload.wikimedia.org/wikipedia/commons/thumb/0/04/Flag_of_Queensland.svg/640px-Flag_of_Queensland.svg.png","HDFlag":"https://upload.wikimedia.org/wikipedia/commons/thumb/0/04/Flag_of_Queensland.svg/2560px-Flag_of_Queensland.svg.png","type":"State", "describe": "\nThe flag contains the Union Jack and the blue background like Australia. The badge contains a Maltese Cross with a Saint Edward's Crown in the center of the cross. ", "isnew": ".", "links": "https://en.wikipedia.org/wiki/Flag_of_Queensland"},</v>
      </c>
      <c r="HN63" s="36" t="str">
        <f>"{"&amp;CHAR(34)&amp;"couname"&amp;CHAR(34)&amp;":"&amp;CT63&amp;(IF(H63&lt;&gt;"",","&amp;CHAR(34)&amp;"subtype"&amp;CHAR(34)&amp;":"&amp;CHAR(34)&amp;H63&amp;CHAR(34),""))&amp;","&amp;CHAR(34)&amp;"year"&amp;CHAR(34)&amp;":"&amp;HJ63&amp;","&amp;CHAR(34)&amp;"region"&amp;CHAR(34)&amp;":"&amp;CU63&amp;","&amp;CHAR(34)&amp;"Colors"&amp;CHAR(34)&amp;":"&amp;HC63&amp;","&amp;CHAR(34)&amp;"Items"&amp;CHAR(34)&amp;":"&amp;GS63&amp;","&amp;CHAR(34)&amp;"Flag"&amp;CHAR(34)&amp;":"&amp;CV63&amp;","&amp;CHAR(34)&amp;"HDFlag"&amp;CHAR(34)&amp;":"&amp;CHAR(34)&amp;E63&amp;CHAR(34)&amp;","&amp;CHAR(34)&amp;"type"&amp;CHAR(34)&amp;":"&amp;GP63&amp;", "&amp;CHAR(34)&amp;"describe"&amp;CHAR(34)&amp;": "&amp;HI63&amp;", "&amp;CHAR(34)&amp;"isnew"&amp;CHAR(34)&amp;": "&amp;CHAR(34)&amp;F63&amp;CHAR(34)&amp;", "&amp;CHAR(34)&amp;"links"&amp;CHAR(34)&amp;": "&amp;HL63&amp;"},"</f>
        <v>{"couname":"[AUS] Queensland","year":"1876","region":"rgn_Oceania","Colors":["cl_BLU","cl_RED","cl_WHI"],"Items":["3Color","lets10","startQ","with_q","LUEDHI","year18","NoBand","Crosse","Circle","Bird","Canton","Crowns","NO_GRE","NO_YEL","NO_BLA","myrWHI","NoStar"],"Flag":"https://upload.wikimedia.org/wikipedia/commons/thumb/0/04/Flag_of_Queensland.svg/640px-Flag_of_Queensland.svg.png","HDFlag":"https://upload.wikimedia.org/wikipedia/commons/thumb/0/04/Flag_of_Queensland.svg/2560px-Flag_of_Queensland.svg.png","type":"State", "describe": "\nThe flag contains the Union Jack and the blue background like Australia. The badge contains a Maltese Cross with a Saint Edward's Crown in the center of the cross. ", "isnew": ".", "links": "https://en.wikipedia.org/wiki/Flag_of_Queensland"},</v>
      </c>
      <c r="HO63" s="37">
        <v>45610</v>
      </c>
      <c r="HP63" s="9" t="str" cm="1">
        <f t="array" ref="HP63">IF(_xlfn.TEXTJOIN(", ", TRUE, IF(ISNUMBER(SEARCH("BLA", BL63:BT63)), COLUMN(BL63:BT63) - COLUMN(BL63) + 1, ""))&lt;&gt;"","BLA","")</f>
        <v/>
      </c>
      <c r="HQ63" s="9" t="str" cm="1">
        <f t="array" ref="HQ63">IF(_xlfn.TEXTJOIN(", ", TRUE, IF(ISNUMBER(SEARCH("BLU", BL63:BT63)), COLUMN(BL63:BT63) - COLUMN(BL63) + 1, ""))&lt;&gt;"","BLU","")</f>
        <v>BLU</v>
      </c>
      <c r="HR63" s="9" t="str" cm="1">
        <f t="array" ref="HR63">IF(_xlfn.TEXTJOIN(", ", TRUE, IF(ISNUMBER(SEARCH("GRE", BL63:BT63)), COLUMN(BL63:BT63) - COLUMN(BL63) + 1, ""))&lt;&gt;"","GRE","")</f>
        <v/>
      </c>
      <c r="HS63" s="9" t="str" cm="1">
        <f t="array" ref="HS63">IF(_xlfn.TEXTJOIN(", ", TRUE, IF(ISNUMBER(SEARCH("RED", BL63:BT63)), COLUMN(BL63:BT63) - COLUMN(BL63) + 1, ""))&lt;&gt;"","RED","")</f>
        <v>RED</v>
      </c>
      <c r="HT63" s="9" t="str" cm="1">
        <f t="array" ref="HT63">IF(_xlfn.TEXTJOIN(", ", TRUE, IF(ISNUMBER(SEARCH("YEL", BL63:BT63)), COLUMN(BL63:BT63) - COLUMN(BL63) + 1, ""))&lt;&gt;"","YEL","")</f>
        <v/>
      </c>
      <c r="HU63" s="9" t="str" cm="1">
        <f t="array" ref="HU63">IF(_xlfn.TEXTJOIN(", ", TRUE, IF(ISNUMBER(SEARCH("ORA", BL63:BT63)), COLUMN(BL63:BT63) - COLUMN(BL63) + 1, ""))&lt;&gt;"","ORA","")</f>
        <v/>
      </c>
      <c r="HV63" s="9" t="str" cm="1">
        <f t="array" ref="HV63">IF(_xlfn.TEXTJOIN(", ", TRUE, IF(ISNUMBER(SEARCH("BRO", BL63:BT63)), COLUMN(BL63:BT63) - COLUMN(BL63) + 1, ""))&lt;&gt;"","BRO","")</f>
        <v/>
      </c>
      <c r="HW63" s="9" t="str" cm="1">
        <f t="array" ref="HW63">IF(_xlfn.TEXTJOIN(", ", TRUE, IF(ISNUMBER(SEARCH("PUR", BL63:BT63)), COLUMN(BL63:BT63) - COLUMN(BL63) + 1, ""))&lt;&gt;"","PUR","")</f>
        <v/>
      </c>
      <c r="HX63" s="9" t="str" cm="1">
        <f t="array" ref="HX63">IF(_xlfn.TEXTJOIN(", ", TRUE, IF(ISNUMBER(SEARCH("WHI", BL63:BT63)), COLUMN(BL63:BT63) - COLUMN(BL63) + 1, ""))&lt;&gt;"","WHI","")</f>
        <v>WHI</v>
      </c>
      <c r="HY63" s="38"/>
      <c r="HZ63" s="38"/>
      <c r="IA63" s="28"/>
      <c r="IB63" s="28"/>
      <c r="IC63" s="39"/>
      <c r="ID63" s="39"/>
      <c r="IE63" s="39"/>
      <c r="IF63" s="39"/>
      <c r="IG63" s="39"/>
      <c r="IH63" s="39"/>
      <c r="II63" s="39"/>
      <c r="IJ63" s="39"/>
      <c r="IK63" s="39"/>
      <c r="IM63" s="6">
        <f>COUNTIF(IC63:IK63,"&gt;0")-CG63</f>
        <v>-3</v>
      </c>
      <c r="IN63" s="40" t="str">
        <f>"http://mkweb.bcgsc.ca/color-summarizer/?url="&amp;D63&amp;"&amp;precision=low&amp;num_clusters="&amp;CG63&amp;"&amp;text=1"</f>
        <v>http://mkweb.bcgsc.ca/color-summarizer/?url=https://upload.wikimedia.org/wikipedia/commons/thumb/0/04/Flag_of_Queensland.svg/640px-Flag_of_Queensland.svg.png&amp;precision=low&amp;num_clusters=3&amp;text=1</v>
      </c>
      <c r="IO63" s="9" t="str">
        <f>IF(HP63&lt;&gt;"",CHAR(34)&amp;"black"&amp;CHAR(34),"")</f>
        <v/>
      </c>
      <c r="IP63" s="9" t="str">
        <f>IF(HQ63&lt;&gt;"",CHAR(34)&amp;"blue"&amp;CHAR(34),"")</f>
        <v>"blue"</v>
      </c>
      <c r="IQ63" s="9" t="str">
        <f>IF(HR63&lt;&gt;"",CHAR(34)&amp;"green"&amp;CHAR(34),"")</f>
        <v/>
      </c>
      <c r="IR63" s="9" t="str">
        <f>IF(HS63&lt;&gt;"",CHAR(34)&amp;"red"&amp;CHAR(34),"")</f>
        <v>"red"</v>
      </c>
      <c r="IS63" s="9" t="str">
        <f>IF(HT63&lt;&gt;"",CHAR(34)&amp;"yellow"&amp;CHAR(34),"")</f>
        <v/>
      </c>
      <c r="IT63" s="9" t="str">
        <f>IF(HU63&lt;&gt;"",CHAR(34)&amp;"orange"&amp;CHAR(34),"")</f>
        <v/>
      </c>
      <c r="IU63" s="9" t="str">
        <f>IF(HV63&lt;&gt;"",CHAR(34)&amp;"brown"&amp;CHAR(34),"")</f>
        <v/>
      </c>
      <c r="IV63" s="9" t="str">
        <f>IF(HW63&lt;&gt;"",CHAR(34)&amp;"purple"&amp;CHAR(34),"")</f>
        <v/>
      </c>
      <c r="IW63" s="9" t="str">
        <f>IF(HX63&lt;&gt;"",CHAR(34)&amp;"white"&amp;CHAR(34),"")</f>
        <v>"white"</v>
      </c>
      <c r="IX63" s="9" t="str">
        <f>"{"&amp;CHAR(34)&amp;"url"&amp;CHAR(34)&amp;":"&amp;CHAR(34)&amp;IN63&amp;CHAR(34)&amp;","&amp;CHAR(34)&amp;"name"&amp;CHAR(34)&amp;":"&amp;CHAR(34)&amp;A63&amp;CHAR(34)&amp;"},"</f>
        <v>{"url":"http://mkweb.bcgsc.ca/color-summarizer/?url=https://upload.wikimedia.org/wikipedia/commons/thumb/0/04/Flag_of_Queensland.svg/640px-Flag_of_Queensland.svg.png&amp;precision=low&amp;num_clusters=3&amp;text=1","name":"[AUS] Queensland"},</v>
      </c>
      <c r="IY63" s="9">
        <v>1356</v>
      </c>
    </row>
    <row r="64" spans="1:259" s="9" customFormat="1" ht="38.4" customHeight="1" thickBot="1" x14ac:dyDescent="0.35">
      <c r="A64" s="79" t="s">
        <v>210</v>
      </c>
      <c r="B64" s="1" t="e" vm="63">
        <v>#VALUE!</v>
      </c>
      <c r="C64" s="2">
        <v>2</v>
      </c>
      <c r="D64" s="3" t="s">
        <v>211</v>
      </c>
      <c r="E64" s="4" t="s">
        <v>212</v>
      </c>
      <c r="F64" s="5" t="s">
        <v>0</v>
      </c>
      <c r="G64" s="6">
        <f>COUNTIF($A$1:$A$8359,A64)</f>
        <v>1</v>
      </c>
      <c r="H64" s="7"/>
      <c r="I64" s="8" t="s">
        <v>213</v>
      </c>
      <c r="J64" s="9" t="str">
        <f>""</f>
        <v/>
      </c>
      <c r="K64" s="10"/>
      <c r="L64" s="11"/>
      <c r="M64" s="11"/>
      <c r="N64" s="12" t="s">
        <v>169</v>
      </c>
      <c r="O64" s="13">
        <v>1904</v>
      </c>
      <c r="P64" s="14" t="s">
        <v>214</v>
      </c>
      <c r="Q64" s="15">
        <v>2</v>
      </c>
      <c r="R64" s="16" t="s">
        <v>169</v>
      </c>
      <c r="S64" s="17">
        <v>0</v>
      </c>
      <c r="T64" s="18" t="s">
        <v>2</v>
      </c>
      <c r="U64" s="19" t="s">
        <v>3</v>
      </c>
      <c r="V64" s="19" t="s">
        <v>2</v>
      </c>
      <c r="W64" s="19" t="s">
        <v>2</v>
      </c>
      <c r="X64" s="19" t="s">
        <v>3</v>
      </c>
      <c r="Y64" s="19" t="s">
        <v>3</v>
      </c>
      <c r="Z64" s="19" t="s">
        <v>2</v>
      </c>
      <c r="AA64" s="19" t="s">
        <v>2</v>
      </c>
      <c r="AB64" s="19" t="s">
        <v>2</v>
      </c>
      <c r="AC64" s="19" t="s">
        <v>2</v>
      </c>
      <c r="AD64" s="19" t="s">
        <v>2</v>
      </c>
      <c r="AE64" s="19" t="s">
        <v>2</v>
      </c>
      <c r="AF64" s="20" t="s">
        <v>2</v>
      </c>
      <c r="AG64" s="20" t="s">
        <v>2</v>
      </c>
      <c r="AH64" s="20" t="s">
        <v>2</v>
      </c>
      <c r="AI64" s="20" t="s">
        <v>3</v>
      </c>
      <c r="AJ64" s="20" t="s">
        <v>2</v>
      </c>
      <c r="AK64" s="20" t="s">
        <v>2</v>
      </c>
      <c r="AL64" s="20" t="s">
        <v>2</v>
      </c>
      <c r="AM64" s="20" t="s">
        <v>2</v>
      </c>
      <c r="AN64" s="20" t="s">
        <v>2</v>
      </c>
      <c r="AO64" s="20" t="s">
        <v>2</v>
      </c>
      <c r="AP64" s="20" t="s">
        <v>2</v>
      </c>
      <c r="AQ64" s="20" t="s">
        <v>2</v>
      </c>
      <c r="AR64" s="20" t="s">
        <v>2</v>
      </c>
      <c r="AS64" s="20" t="s">
        <v>2</v>
      </c>
      <c r="AT64" s="21">
        <v>0</v>
      </c>
      <c r="AU64" s="20" t="s">
        <v>204</v>
      </c>
      <c r="AV64" s="20" t="str">
        <f>IF(LEFT(A64,1)="[",LEFT(A64,5)&amp;AU64&amp;A64,"")</f>
        <v>[AUS]State[AUS] South Australia</v>
      </c>
      <c r="AW64" s="20" t="str">
        <f>C64&amp;H64&amp;A64</f>
        <v>2[AUS] South Australia</v>
      </c>
      <c r="AX64" s="22" t="str">
        <f>_xlfn.TEXTJOIN(";",TRUE,AU64:AW64)</f>
        <v>State;[AUS]State[AUS] South Australia;2[AUS] South Australia</v>
      </c>
      <c r="AY64" s="22" t="s">
        <v>3</v>
      </c>
      <c r="AZ64" s="23"/>
      <c r="BA64" s="23"/>
      <c r="BB64" s="23"/>
      <c r="BC64" s="24"/>
      <c r="BD64" s="25" t="s">
        <v>10</v>
      </c>
      <c r="BE64" s="8"/>
      <c r="BF64" s="25" t="s">
        <v>10</v>
      </c>
      <c r="BG64" s="25" t="s">
        <v>5</v>
      </c>
      <c r="BH64" s="25" t="s">
        <v>10</v>
      </c>
      <c r="BI64" s="25"/>
      <c r="BJ64" s="25"/>
      <c r="BK64" s="8"/>
      <c r="BL64" s="25" t="s">
        <v>10</v>
      </c>
      <c r="BM64" s="25" t="s">
        <v>5</v>
      </c>
      <c r="BN64" s="25"/>
      <c r="BO64" s="25"/>
      <c r="BP64" s="25"/>
      <c r="BQ64" s="25"/>
      <c r="BR64" s="25"/>
      <c r="BS64" s="25"/>
      <c r="BT64" s="25"/>
      <c r="BU64" s="26"/>
      <c r="BV64" s="27" t="s">
        <v>184</v>
      </c>
      <c r="BW64" s="27">
        <v>0</v>
      </c>
      <c r="BX64" s="8"/>
      <c r="CB64" s="28" t="s">
        <v>544</v>
      </c>
      <c r="CC64" s="28"/>
      <c r="CD64" s="29">
        <v>0</v>
      </c>
      <c r="CE64" s="29">
        <v>0</v>
      </c>
      <c r="CF64" s="29" t="e">
        <v>#REF!</v>
      </c>
      <c r="CG64" s="30" cm="1">
        <f t="array" ref="CG64">SUMPRODUCT(--(LEN(TRIM(BL64:BT64))&gt;0))</f>
        <v>2</v>
      </c>
      <c r="CH64" s="20" t="str">
        <f>IF(CG64=2,"y","n")</f>
        <v>y</v>
      </c>
      <c r="CI64" s="20" t="str">
        <f>IF(CG64=3,"y","n")</f>
        <v>n</v>
      </c>
      <c r="CJ64" s="20" t="str">
        <f>IF(CG64=4,"y","n")</f>
        <v>n</v>
      </c>
      <c r="CK64" s="20" t="str">
        <f>IF(CG64&gt;4,"y","n")</f>
        <v>n</v>
      </c>
      <c r="CL64" s="20" t="str">
        <f>IF(S64=0,"y","n")</f>
        <v>y</v>
      </c>
      <c r="CM64" s="20" t="str">
        <f>IF(S64=2,"y","n")</f>
        <v>n</v>
      </c>
      <c r="CN64" s="20" t="str">
        <f>IF(S64=3,"y","n")</f>
        <v>n</v>
      </c>
      <c r="CO64" s="20" t="str">
        <f>IF(S64&gt;=4,"y","n")</f>
        <v>n</v>
      </c>
      <c r="CP64" s="20" t="str">
        <f>IF(AT64=0,"y","n")</f>
        <v>y</v>
      </c>
      <c r="CQ64" s="20" t="str">
        <f>IF(AT64=1,"y","n")</f>
        <v>n</v>
      </c>
      <c r="CR64" s="20" t="str">
        <f>IF(AT64=2,"y","n")</f>
        <v>n</v>
      </c>
      <c r="CS64" s="20" t="str">
        <f>IF(AT64&gt;=3,"y","n")</f>
        <v>n</v>
      </c>
      <c r="CT64" s="31" t="str">
        <f>CHAR(34)&amp;A64&amp;CHAR(34)</f>
        <v>"[AUS] South Australia"</v>
      </c>
      <c r="CU64" s="32" t="str">
        <f>CHAR(34)&amp;"rgn_"&amp;R64&amp;CHAR(34)</f>
        <v>"rgn_Oceania"</v>
      </c>
      <c r="CV64" s="9" t="str">
        <f>CHAR(34)&amp;D64&amp;CHAR(34)</f>
        <v>"https://upload.wikimedia.org/wikipedia/commons/thumb/f/fd/Flag_of_South_Australia.svg/640px-Flag_of_South_Australia.svg.png"</v>
      </c>
      <c r="CW64" s="9" t="str">
        <f>IF(CH64="y",CHAR(34)&amp;CH$1&amp;CHAR(34)&amp;",","")</f>
        <v>"2Color",</v>
      </c>
      <c r="CX64" s="9" t="str">
        <f>IF(CI64="y",CHAR(34)&amp;CI$1&amp;CHAR(34)&amp;",","")</f>
        <v/>
      </c>
      <c r="CY64" s="9" t="str">
        <f>IF(CJ64="y",CHAR(34)&amp;CJ$1&amp;CHAR(34)&amp;",","")</f>
        <v/>
      </c>
      <c r="CZ64" s="9" t="str">
        <f>IF(CK64="y",CHAR(34)&amp;CK$1&amp;CHAR(34)&amp;",","")</f>
        <v/>
      </c>
      <c r="DA64" s="9" t="str">
        <f>IF(Q64&gt;1,CHAR(34)&amp;"words2"&amp;CHAR(34)&amp;",","")</f>
        <v>"words2",</v>
      </c>
      <c r="DB64" s="9" t="str">
        <f>IF(Q64&gt;2,CHAR(34)&amp;"words3"&amp;CHAR(34)&amp;",","")</f>
        <v/>
      </c>
      <c r="DC64" s="9" t="str">
        <f>IF(Q64=2,CHAR(34)&amp;"exact2"&amp;CHAR(34)&amp;",","")</f>
        <v>"exact2",</v>
      </c>
      <c r="DD64" s="9" t="str">
        <f>IF(LEN(CHAR(34)&amp;"lets"&amp;LEN(SUBSTITUTE(SUBSTITUTE(IFERROR(TRIM(SUBSTITUTE(SUBSTITUTE(SUBSTITUTE(IFERROR(TRIM(SUBSTITUTE(A64,MID(A64,FIND("(",A64),FIND(")",A64)-FIND("(",A64)+1),"")),A64)," ",""),"-",""),MID(SUBSTITUTE(SUBSTITUTE(IFERROR(TRIM(SUBSTITUTE(A64,MID(A64,FIND("(",A64),FIND(")",A64)-FIND("(",A64)+1),"")),A64)," ",""),"-",""),FIND("[",SUBSTITUTE(SUBSTITUTE(IFERROR(TRIM(SUBSTITUTE(A64,MID(A64,FIND("(",A64),FIND(")",A64)-FIND("(",A64)+1),"")),A64)," ",""),"-","")),FIND("]",SUBSTITUTE(SUBSTITUTE(IFERROR(TRIM(SUBSTITUTE(A64,MID(A64,FIND("(",A64),FIND(")",A64)-FIND("(",A64)+1),"")),A64)," ",""),"-",""))-FIND("[",SUBSTITUTE(SUBSTITUTE(IFERROR(TRIM(SUBSTITUTE(A64,MID(A64,FIND("(",A64),FIND(")",A64)-FIND("(",A64)+1),"")),A64)," ",""),"-",""))+1),"")),SUBSTITUTE(SUBSTITUTE(IFERROR(TRIM(SUBSTITUTE(A64,MID(A64,FIND("(",A64),FIND(")",A64)-FIND("(",A64)+1),"")),A64)," ",""),"-",""))," ",""),"-",""))&amp;CHAR(34)&amp;",")=9,CHAR(34)&amp;"lets"&amp;LEN(SUBSTITUTE(SUBSTITUTE(IFERROR(TRIM(SUBSTITUTE(SUBSTITUTE(SUBSTITUTE(IFERROR(TRIM(SUBSTITUTE(A64,MID(A64,FIND("(",A64),FIND(")",A64)-FIND("(",A64)+1),"")),A64)," ",""),"-",""),MID(SUBSTITUTE(SUBSTITUTE(IFERROR(TRIM(SUBSTITUTE(A64,MID(A64,FIND("(",A64),FIND(")",A64)-FIND("(",A64)+1),"")),A64)," ",""),"-",""),FIND("[",SUBSTITUTE(SUBSTITUTE(IFERROR(TRIM(SUBSTITUTE(A64,MID(A64,FIND("(",A64),FIND(")",A64)-FIND("(",A64)+1),"")),A64)," ",""),"-","")),FIND("]",SUBSTITUTE(SUBSTITUTE(IFERROR(TRIM(SUBSTITUTE(A64,MID(A64,FIND("(",A64),FIND(")",A64)-FIND("(",A64)+1),"")),A64)," ",""),"-",""))-FIND("[",SUBSTITUTE(SUBSTITUTE(IFERROR(TRIM(SUBSTITUTE(A64,MID(A64,FIND("(",A64),FIND(")",A64)-FIND("(",A64)+1),"")),A64)," ",""),"-",""))+1),"")),SUBSTITUTE(SUBSTITUTE(IFERROR(TRIM(SUBSTITUTE(A64,MID(A64,FIND("(",A64),FIND(")",A64)-FIND("(",A64)+1),"")),A64)," ",""),"-",""))," ",""),"-",""))&amp;CHAR(34)&amp;",",CHAR(34)&amp;"lets0"&amp;LEN(SUBSTITUTE(SUBSTITUTE(IFERROR(TRIM(SUBSTITUTE(SUBSTITUTE(SUBSTITUTE(IFERROR(TRIM(SUBSTITUTE(A64,MID(A64,FIND("(",A64),FIND(")",A64)-FIND("(",A64)+1),"")),A64)," ",""),"-",""),MID(SUBSTITUTE(SUBSTITUTE(IFERROR(TRIM(SUBSTITUTE(A64,MID(A64,FIND("(",A64),FIND(")",A64)-FIND("(",A64)+1),"")),A64)," ",""),"-",""),FIND("[",SUBSTITUTE(SUBSTITUTE(IFERROR(TRIM(SUBSTITUTE(A64,MID(A64,FIND("(",A64),FIND(")",A64)-FIND("(",A64)+1),"")),A64)," ",""),"-","")),FIND("]",SUBSTITUTE(SUBSTITUTE(IFERROR(TRIM(SUBSTITUTE(A64,MID(A64,FIND("(",A64),FIND(")",A64)-FIND("(",A64)+1),"")),A64)," ",""),"-",""))-FIND("[",SUBSTITUTE(SUBSTITUTE(IFERROR(TRIM(SUBSTITUTE(A64,MID(A64,FIND("(",A64),FIND(")",A64)-FIND("(",A64)+1),"")),A64)," ",""),"-",""))+1),"")),SUBSTITUTE(SUBSTITUTE(IFERROR(TRIM(SUBSTITUTE(A64,MID(A64,FIND("(",A64),FIND(")",A64)-FIND("(",A64)+1),"")),A64)," ",""),"-",""))," ",""),"-",""))&amp;CHAR(34)&amp;",")</f>
        <v>"lets14",</v>
      </c>
      <c r="DE64" s="9" t="str">
        <f>IFERROR(CHAR(34)&amp;"start"&amp;LEFT(TRIM(SUBSTITUTE(SUBSTITUTE(TRIM(SUBSTITUTE(SUBSTITUTE(A64, MID(A64, FIND("[", A64), FIND("]", A64) - FIND("[", A64) + 1), ""), "  ", " ")), MID(TRIM(SUBSTITUTE(SUBSTITUTE(A64, MID(A64, FIND("[", A64), FIND("]", A64) - FIND("[", A64) + 1), ""), "  ", " ")), FIND("[", TRIM(SUBSTITUTE(SUBSTITUTE(A64, MID(A64, FIND("[", A64), FIND("]", A64) - FIND("[", A64) + 1), ""), "  ", " "))), FIND("]", TRIM(SUBSTITUTE(SUBSTITUTE(A64, MID(A64, FIND("[", A64), FIND("]", A64) - FIND("[", A64) + 1), ""), "  ", " "))) - FIND("[", TRIM(SUBSTITUTE(SUBSTITUTE(A64, MID(A64, FIND("[", A64), FIND("]", A64) - FIND("[", A64) + 1), ""), "  ", " "))) + 1), ""), "  ", " ")),1)&amp;CHAR(34)&amp;",",CHAR(34)&amp;"start"&amp;IFERROR(LEFT(SUBSTITUTE(A64,"["&amp;MID(A64,FIND("[",A64)+1,FIND("]",A64)-FIND("[",A64)-1)&amp;"] ",""),1),LEFT(A64,1))&amp;CHAR(34)&amp;",")</f>
        <v>"startS",</v>
      </c>
      <c r="DF64" s="9" t="str">
        <f>IFERROR(IF(SEARCH("tan",A64)&gt;0,CHAR(34)&amp;"withtn"&amp;CHAR(34)&amp;",",""),"")</f>
        <v/>
      </c>
      <c r="DG64" s="9" t="str">
        <f>IFERROR(IF(SEARCH("q",A64)&gt;0,CHAR(34)&amp;"with_q"&amp;CHAR(34)&amp;",",""),"")</f>
        <v/>
      </c>
      <c r="DH64" s="9" t="str">
        <f>IFERROR(IF(SEARCH("v",A64)&gt;0,CHAR(34)&amp;"with_v"&amp;CHAR(34)&amp;",",""),"")</f>
        <v/>
      </c>
      <c r="DI64" s="9" t="str">
        <f>IFERROR(IF(SEARCH("w",A64)&gt;0,CHAR(34)&amp;"with_w"&amp;CHAR(34)&amp;",",""),"")</f>
        <v/>
      </c>
      <c r="DJ64" s="9" t="str">
        <f>IFERROR(IF(SEARCH("y",A64)&gt;0,CHAR(34)&amp;"with_y"&amp;CHAR(34)&amp;",",""),"")</f>
        <v/>
      </c>
      <c r="DK64" s="9" t="str">
        <f>IFERROR(IF(SEARCH("z",A64)&gt;0,CHAR(34)&amp;"with_z"&amp;CHAR(34)&amp;",",""),"")</f>
        <v/>
      </c>
      <c r="DL64" s="9" t="str">
        <f>IF(CG64=2, CHAR(34) &amp; _xlfn.TEXTJOIN("", TRUE, _xlfn._xlws.SORT(HP64:HX64)) &amp; CHAR(34) &amp; ",", "")</f>
        <v>"GREWHI",</v>
      </c>
      <c r="DM64" s="9" t="str" cm="1">
        <f t="array" ref="DM64">IF(CG64=3,CHAR(34) &amp; _xlfn.TEXTJOIN("", TRUE, RIGHT(HP64:HX64, 2)) &amp; CHAR(34) &amp; ",", "")</f>
        <v/>
      </c>
      <c r="DN64" s="9" t="str">
        <f>IF(AND(ISNUMBER(SEARCH("18", O64)), ISERROR(SEARCH("1918", O64)), ISERROR(SEARCH("2018", O64))), CHAR(34) &amp; "year18" &amp; CHAR(34) &amp; ",", "")</f>
        <v/>
      </c>
      <c r="DO64" s="9" t="str">
        <f>IF(AND(ISNUMBER(SEARCH("19", O64)), ISERROR(SEARCH("1819", O64)),  ISERROR(SEARCH("1219", O64)),ISERROR(SEARCH("1119", O64)),ISERROR(SEARCH("1190", O64)),ISERROR(SEARCH("2019", O64))), CHAR(34) &amp; "year19" &amp; CHAR(34) &amp; ",", "")</f>
        <v>"year19",</v>
      </c>
      <c r="DP64" s="28" t="str">
        <f>IF(AND(ISNUMBER(SEARCH("20", O64)), ISERROR(SEARCH("1920", O64))), CHAR(34)&amp;"year00"&amp;CHAR(34)&amp;",", "")</f>
        <v/>
      </c>
      <c r="DQ64" s="28" t="str">
        <f>IF(CC64="y",CHAR(34)&amp;"soviet"&amp;CHAR(34)&amp;",","")</f>
        <v/>
      </c>
      <c r="DR64" s="28" t="str">
        <f>IF(BY64="y",CHAR(34)&amp;"dgband"&amp;CHAR(34)&amp;",","")</f>
        <v/>
      </c>
      <c r="DS64" s="28" t="str">
        <f>IF(W64="y",IF(AND(V64="n",BY64&lt;&gt;"y"),CHAR(34)&amp;"allver"&amp;CHAR(34)&amp;",",""),"")</f>
        <v/>
      </c>
      <c r="DT64" s="28" t="str">
        <f>IF(V64="y",IF(AND(W64="n",BY64&lt;&gt;"y"),CHAR(34)&amp;"allhor"&amp;CHAR(34)&amp;",",""),"")</f>
        <v/>
      </c>
      <c r="DU64" s="28" t="str">
        <f>IF(BY64="y",IF(AND(W64="n",V64="n"),CHAR(34)&amp;"alldia"&amp;CHAR(34)&amp;",",""),"")</f>
        <v/>
      </c>
      <c r="DV64" s="9" t="str">
        <f>IF(IA64&lt;&gt;"",(IF(IA64="y",CHAR(34)&amp;"largec"&amp;CHAR(34)&amp;",",CHAR(34)&amp;"smallc"&amp;CHAR(34)&amp;",")),"")</f>
        <v/>
      </c>
      <c r="DW64" s="9" t="str">
        <f>IF(CL64="y",CHAR(34)&amp;CL$1&amp;CHAR(34)&amp;",","")</f>
        <v>"NoBand",</v>
      </c>
      <c r="DX64" s="9" t="str">
        <f>IF(CM64="y",CHAR(34)&amp;CM$1&amp;CHAR(34)&amp;",","")</f>
        <v/>
      </c>
      <c r="DY64" s="9" t="str">
        <f>IF(CN64="y",CHAR(34)&amp;CN$1&amp;CHAR(34)&amp;",","")</f>
        <v/>
      </c>
      <c r="DZ64" s="9" t="str">
        <f>IF(CO64="y",CHAR(34)&amp;CO$1&amp;CHAR(34)&amp;",","")</f>
        <v/>
      </c>
      <c r="EA64" s="9" t="str">
        <f>IF(T64="y",CHAR(34)&amp;T$1&amp;CHAR(34)&amp;",","")</f>
        <v/>
      </c>
      <c r="EB64" s="9" t="str">
        <f>IF(U64="y",CHAR(34)&amp;U$1&amp;CHAR(34)&amp;",","")</f>
        <v>"Crosse",</v>
      </c>
      <c r="EC64" s="9" t="str">
        <f>IF(V64="y",CHAR(34)&amp;V$1&amp;CHAR(34)&amp;",","")</f>
        <v/>
      </c>
      <c r="ED64" s="9" t="str">
        <f>IF(W64="y",CHAR(34)&amp;W$1&amp;CHAR(34)&amp;",","")</f>
        <v/>
      </c>
      <c r="EE64" s="9" t="str">
        <f>IF(X64="y",CHAR(34)&amp;X$1&amp;CHAR(34)&amp;",","")</f>
        <v>"Circle",</v>
      </c>
      <c r="EF64" s="9" t="str">
        <f>IF(AND(Y64&lt;&gt;"n",Y64&lt;&gt;""),CHAR(34)&amp;Y$1&amp;CHAR(34)&amp;",","")</f>
        <v>"Animal",</v>
      </c>
      <c r="EG64" s="9" t="str">
        <f t="shared" si="230"/>
        <v/>
      </c>
      <c r="EH64" s="9" t="str">
        <f t="shared" si="230"/>
        <v/>
      </c>
      <c r="EI64" s="9" t="str">
        <f t="shared" si="230"/>
        <v/>
      </c>
      <c r="EJ64" s="9" t="str">
        <f t="shared" si="230"/>
        <v/>
      </c>
      <c r="EK64" s="9" t="str">
        <f t="shared" si="230"/>
        <v/>
      </c>
      <c r="EL64" s="9" t="str">
        <f t="shared" si="230"/>
        <v/>
      </c>
      <c r="EM64" s="9" t="str">
        <f t="shared" si="230"/>
        <v/>
      </c>
      <c r="EN64" s="9" t="str">
        <f t="shared" si="230"/>
        <v/>
      </c>
      <c r="EO64" s="9" t="str">
        <f t="shared" si="230"/>
        <v/>
      </c>
      <c r="EP64" s="9" t="str">
        <f t="shared" si="230"/>
        <v>"Canton",</v>
      </c>
      <c r="EQ64" s="9" t="str">
        <f t="shared" si="230"/>
        <v/>
      </c>
      <c r="ER64" s="9" t="str">
        <f t="shared" si="230"/>
        <v/>
      </c>
      <c r="ES64" s="9" t="str">
        <f t="shared" si="230"/>
        <v/>
      </c>
      <c r="ET64" s="9" t="str">
        <f t="shared" si="230"/>
        <v/>
      </c>
      <c r="EU64" s="9" t="str">
        <f t="shared" si="230"/>
        <v/>
      </c>
      <c r="EV64" s="9" t="str">
        <f t="shared" si="230"/>
        <v/>
      </c>
      <c r="EW64" s="9" t="str">
        <f t="shared" si="225"/>
        <v/>
      </c>
      <c r="EX64" s="9" t="str">
        <f t="shared" si="225"/>
        <v/>
      </c>
      <c r="EY64" s="9" t="str">
        <f t="shared" si="225"/>
        <v/>
      </c>
      <c r="EZ64" s="9" t="str">
        <f t="shared" si="225"/>
        <v/>
      </c>
      <c r="FA64" s="9" t="str">
        <f>IF(AT64&gt;0,CHAR(34)&amp;"sta"&amp;AZ64&amp;CHAR(34)&amp;",","")</f>
        <v/>
      </c>
      <c r="FB64" s="9" t="str">
        <f>IF(AND(AT64&gt;0,BA64&lt;&gt;""),CHAR(34)&amp;"sta"&amp;BA64&amp;CHAR(34)&amp;",","")</f>
        <v/>
      </c>
      <c r="FC64" s="9" t="str">
        <f>IF(AND(AT64&gt;0,BB64&lt;&gt;""),CHAR(34)&amp;"sta"&amp;BB64&amp;CHAR(34)&amp;",","")</f>
        <v/>
      </c>
      <c r="FD64" s="9" t="str">
        <f>IF(BV64="n",CHAR(34)&amp;"tcWHYE"&amp;CHAR(34)&amp;",",IF(BV64="y",CHAR(34)&amp;FD$1&amp;CHAR(34)&amp;",",""))</f>
        <v/>
      </c>
      <c r="FE64" s="9" t="str">
        <f>IF(COUNTIF(BL64:BT64,"BLU")=0,CHAR(34)&amp;"NO_BLU"&amp;CHAR(34)&amp;",", "")</f>
        <v>"NO_BLU",</v>
      </c>
      <c r="FF64" s="9" t="str">
        <f>IF(COUNTIF(BL64:BT64,"WHI")=0,CHAR(34)&amp;"NO_WHI"&amp;CHAR(34)&amp;",", "")</f>
        <v/>
      </c>
      <c r="FG64" s="9" t="str">
        <f>IF(COUNTIF(BL64:BT64,"RED")=0,CHAR(34)&amp;"NO_RED"&amp;CHAR(34)&amp;",", "")</f>
        <v>"NO_RED",</v>
      </c>
      <c r="FH64" s="9" t="str">
        <f>IF(COUNTIF(BL64:BS64,"GRE")=0,CHAR(34)&amp;"NO_GRE"&amp;CHAR(34)&amp;",", "")</f>
        <v/>
      </c>
      <c r="FI64" s="9" t="str">
        <f>IF(COUNTIF(BL64:BT64,"YEL")=0,CHAR(34)&amp;"NO_YEL"&amp;CHAR(34)&amp;",", "")</f>
        <v>"NO_YEL",</v>
      </c>
      <c r="FJ64" s="9" t="str">
        <f>IF(COUNTIF(BL64:BT64,"BLA")=0,CHAR(34)&amp;"NO_BLA"&amp;CHAR(34)&amp;",", "")</f>
        <v>"NO_BLA",</v>
      </c>
      <c r="FK64" s="9" t="str">
        <f>IF(AND(FH64&lt;&gt;"",FF64&lt;&gt;""),CHAR(34)&amp;"WHGRNO"&amp;CHAR(34)&amp;",","")</f>
        <v/>
      </c>
      <c r="FL64" s="9" t="str">
        <f>IF(AND(FI64&lt;&gt;"",FF64&lt;&gt;""),CHAR(34)&amp;"WHYENO"&amp;CHAR(34)&amp;",","")</f>
        <v/>
      </c>
      <c r="FM64" s="9" t="str">
        <f>IF(AND(FJ64&lt;&gt;"",FF64&lt;&gt;""),CHAR(34)&amp;"BAWHNO"&amp;CHAR(34)&amp;",","")</f>
        <v/>
      </c>
      <c r="FN64" s="9" t="str">
        <f>IF(AND(FE64&lt;&gt;"",FF64&lt;&gt;""),CHAR(34)&amp;"BLWHNO"&amp;CHAR(34)&amp;",","")</f>
        <v/>
      </c>
      <c r="FO64" s="9" t="str">
        <f>IF(AND(FE64&lt;&gt;"",FG64&lt;&gt;""),CHAR(34)&amp;"BLRENO"&amp;CHAR(34)&amp;",","")</f>
        <v>"BLRENO",</v>
      </c>
      <c r="FP64" s="9" t="str">
        <f>IF(AND(FF64&lt;&gt;"",FF64&lt;&gt;""),CHAR(34)&amp;"WHRENO"&amp;CHAR(34)&amp;",","")</f>
        <v/>
      </c>
      <c r="FQ64" s="9" t="str">
        <f>IF(LEN(BF64)=3,CHAR(34)&amp;"001"&amp;BF64&amp;CHAR(34)&amp;",","")</f>
        <v>"001GRE",</v>
      </c>
      <c r="FR64" s="9" t="str">
        <f>IF(LEN(BG64)=3,CHAR(34)&amp;"002"&amp;BG64&amp;CHAR(34)&amp;",","")</f>
        <v>"002WHI",</v>
      </c>
      <c r="FS64" s="9" t="str">
        <f>IF(LEN(BH64)=3,CHAR(34)&amp;"003"&amp;BH64&amp;CHAR(34)&amp;",","")</f>
        <v>"003GRE",</v>
      </c>
      <c r="FT64" s="9" t="str">
        <f>CHAR(34)&amp;"myr"&amp;BD64&amp;CHAR(34)&amp;","</f>
        <v>"myrGRE",</v>
      </c>
      <c r="FU64" s="9" t="str">
        <f>IF(AY64="y",CHAR(34)&amp;"island"&amp;CHAR(34)&amp;",","")</f>
        <v>"island",</v>
      </c>
      <c r="FV64" s="9" t="str">
        <f>IF(BZ64="y",CHAR(34)&amp;"landlo"&amp;CHAR(34)&amp;",","")</f>
        <v/>
      </c>
      <c r="FW64" s="9" t="str">
        <f>IF(CA64="y",CHAR(34)&amp;"eunion"&amp;CHAR(34)&amp;",","")</f>
        <v/>
      </c>
      <c r="FX64" s="9" t="str">
        <f>SUBSTITUTE(IFERROR(SEARCH("[",A64),IFERROR(IF(AND(CA64&lt;&gt;"y",SEARCH("Europe",R64)&gt;0),CHAR(34)&amp;"noeuni"&amp;CHAR(34)&amp;",",""),"")),"1","")</f>
        <v/>
      </c>
      <c r="FY64" s="9" t="str">
        <f>IFERROR(IF(SEARCH("Arabic",CB64)&gt;0,CHAR(34)&amp;"arabic"&amp;CHAR(34)&amp;",",""),"")</f>
        <v/>
      </c>
      <c r="FZ64" s="9" t="str">
        <f>IFERROR(IF(SEARCH("English",CB64)&gt;0,CHAR(34)&amp;"englis"&amp;CHAR(34)&amp;",",""),"")</f>
        <v>"englis",</v>
      </c>
      <c r="GA64" s="9" t="str">
        <f>IFERROR(IF(SEARCH("French",CB64)&gt;0,CHAR(34)&amp;"french"&amp;CHAR(34)&amp;",",""),"")</f>
        <v/>
      </c>
      <c r="GB64" s="9" t="str">
        <f>IFERROR(IF(SEARCH("Spanish",CB64)&gt;0,CHAR(34)&amp;"spanis"&amp;CHAR(34)&amp;",",""),"")</f>
        <v/>
      </c>
      <c r="GC64" s="9" t="str">
        <f>IFERROR(IF(SEARCH("Portuguese",CB64)&gt;0,CHAR(34)&amp;"portug"&amp;CHAR(34)&amp;",",""),"")</f>
        <v/>
      </c>
      <c r="GD64" s="9" t="str">
        <f>IFERROR(IF(SEARCH("German",CB64)&gt;0,CHAR(34)&amp;"german"&amp;CHAR(34)&amp;",",""),"")</f>
        <v/>
      </c>
      <c r="GE64" s="9" t="str">
        <f t="shared" si="235"/>
        <v/>
      </c>
      <c r="GF64" s="9" t="str">
        <f>IFERROR(IF(SEARCH("Histor",AU64)&gt;0,CHAR(34)&amp;"histor"&amp;CHAR(34)&amp;",",""),"")</f>
        <v/>
      </c>
      <c r="GG64" s="9" t="str">
        <f t="shared" si="236"/>
        <v/>
      </c>
      <c r="GH64" s="9" t="str">
        <f t="shared" si="237"/>
        <v/>
      </c>
      <c r="GI64" s="9" t="str">
        <f t="shared" si="238"/>
        <v/>
      </c>
      <c r="GJ64" s="9" t="str">
        <f>IF(CP64="y",CHAR(34)&amp;CP$1&amp;CHAR(34)&amp;",","")</f>
        <v>"NoStar",</v>
      </c>
      <c r="GK64" s="9" t="str">
        <f>IF(GJ64="",CHAR(34)&amp;"HasSta"&amp;CHAR(34)&amp;",","")</f>
        <v/>
      </c>
      <c r="GL64" s="9" t="str">
        <f>IF(CQ64="y",CHAR(34)&amp;CQ$1&amp;CHAR(34)&amp;",","")</f>
        <v/>
      </c>
      <c r="GM64" s="9" t="str">
        <f>IF(CR64="y",CHAR(34)&amp;CR$1&amp;CHAR(34)&amp;",","")</f>
        <v/>
      </c>
      <c r="GN64" s="9" t="str">
        <f>IF(CS64="y",CHAR(34)&amp;CS$1&amp;CHAR(34)&amp;",","")</f>
        <v/>
      </c>
      <c r="GP64" s="9" t="str">
        <f>CHAR(34)&amp;AU64&amp;CHAR(34)</f>
        <v>"State"</v>
      </c>
      <c r="GS64" s="9" t="str">
        <f>SUBSTITUTE("["&amp;_xlfn.CONCAT(CW64:GN64)&amp;"]",",]","]")</f>
        <v>["2Color","words2","exact2","lets14","startS","GREWHI","year19","NoBand","Crosse","Circle","Animal","Canton","NO_BLU","NO_RED","NO_YEL","NO_BLA","BLRENO","001GRE","002WHI","003GRE","myrGRE","island","englis","NoStar"]</v>
      </c>
      <c r="GT64" s="9" t="str">
        <f t="shared" si="232"/>
        <v>"cl_GRE",</v>
      </c>
      <c r="GU64" s="9" t="str">
        <f t="shared" si="232"/>
        <v>"cl_WHI",</v>
      </c>
      <c r="GV64" s="9" t="str">
        <f t="shared" si="232"/>
        <v/>
      </c>
      <c r="GW64" s="9" t="str">
        <f t="shared" si="232"/>
        <v/>
      </c>
      <c r="GX64" s="9" t="str">
        <f t="shared" si="232"/>
        <v/>
      </c>
      <c r="GY64" s="9" t="str">
        <f t="shared" si="232"/>
        <v/>
      </c>
      <c r="GZ64" s="9" t="str">
        <f t="shared" si="232"/>
        <v/>
      </c>
      <c r="HA64" s="9" t="str">
        <f t="shared" si="232"/>
        <v/>
      </c>
      <c r="HB64" s="9" t="str">
        <f t="shared" si="232"/>
        <v/>
      </c>
      <c r="HC64" s="9" t="str">
        <f>SUBSTITUTE("["&amp;_xlfn.CONCAT(GT64:HB64)&amp;"]",",]","]")</f>
        <v>["cl_GRE","cl_WHI"]</v>
      </c>
      <c r="HE64" s="33"/>
      <c r="HF64" s="34" t="str">
        <f>"{couname:"&amp;CT64&amp;(IF(HK64&lt;&gt;"",",subtype:"&amp;CHAR(34)&amp;HK64&amp;CHAR(34),""))&amp;",year:"&amp;HJ64&amp;",region:"&amp;CU64&amp;",Colors:"&amp;HC64&amp;",Items:"&amp;GS64&amp;",Flag:"&amp;CV64&amp;",HDFlag:"&amp;CHAR(34)&amp;E64&amp;CHAR(34)&amp;",type:"&amp;GP64&amp;", describe: "&amp;HH64&amp;", isnew:"&amp;CHAR(34)&amp;F64&amp;CHAR(34)&amp;", links: "&amp;HL64&amp;"},"</f>
        <v>{couname:"[AUS] South Australia",year:"1904",region:"rgn_Oceania",Colors:["cl_GRE","cl_WHI"],Items:["2Color","words2","exact2","lets14","startS","GREWHI","year19","NoBand","Crosse","Circle","Animal","Canton","NO_BLU","NO_RED","NO_YEL","NO_BLA","BLRENO","001GRE","002WHI","003GRE","myrGRE","island","englis","NoStar"],Flag:"https://upload.wikimedia.org/wikipedia/commons/thumb/f/fd/Flag_of_South_Australia.svg/640px-Flag_of_South_Australia.svg.png",HDFlag:"https://upload.wikimedia.org/wikipedia/commons/thumb/f/fd/Flag_of_South_Australia.svg/2560px-Flag_of_South_Australia.svg.png",type:"State", describe: "\nThe flag contains the British Blue Ensign and the state badge. The badge contains a piping shrike. ", isnew:".", links: "https://en.wikipedia.org/wiki/Flag_of_South_Australia"},</v>
      </c>
      <c r="HG64" s="35" t="str">
        <f>"{couname:"&amp;CT64&amp;(IF(HK64&lt;&gt;"",",subtype:"&amp;CHAR(34)&amp;HK64&amp;CHAR(34),""))&amp;",year:"&amp;HJ64&amp;",region:"&amp;CU64&amp;",Colors:"&amp;HC64&amp;",Items:"&amp;GS64&amp;",Flag:"&amp;CV64&amp;",HDFlag:"&amp;CHAR(34)&amp;E64&amp;CHAR(34)&amp;",type:"&amp;GP64&amp;", describe: "&amp;HI64&amp;", links: "&amp;HL64&amp;"},"</f>
        <v>{couname:"[AUS] South Australia",year:"1904",region:"rgn_Oceania",Colors:["cl_GRE","cl_WHI"],Items:["2Color","words2","exact2","lets14","startS","GREWHI","year19","NoBand","Crosse","Circle","Animal","Canton","NO_BLU","NO_RED","NO_YEL","NO_BLA","BLRENO","001GRE","002WHI","003GRE","myrGRE","island","englis","NoStar"],Flag:"https://upload.wikimedia.org/wikipedia/commons/thumb/f/fd/Flag_of_South_Australia.svg/640px-Flag_of_South_Australia.svg.png",HDFlag:"https://upload.wikimedia.org/wikipedia/commons/thumb/f/fd/Flag_of_South_Australia.svg/2560px-Flag_of_South_Australia.svg.png",type:"State", describe: "\nThe flag contains the British Blue Ensign and the state badge. The badge contains a piping shrike. ", links: "https://en.wikipedia.org/wiki/Flag_of_South_Australia"},</v>
      </c>
      <c r="HH64" s="9" t="str">
        <f>IF(P64&lt;&gt;"",CHAR(34)&amp;"\n"&amp;P64&amp;CHAR(34),CHAR(34)&amp;CHAR(34))</f>
        <v>"\nThe flag contains the British Blue Ensign and the state badge. The badge contains a piping shrike. "</v>
      </c>
      <c r="HI64" s="9" t="str">
        <f>IF(J64=0,CHAR(34)&amp;CHAR(34),HH64)</f>
        <v>"\nThe flag contains the British Blue Ensign and the state badge. The badge contains a piping shrike. "</v>
      </c>
      <c r="HJ64" s="9" t="str">
        <f>CHAR(34)&amp;O64&amp;CHAR(34)</f>
        <v>"1904"</v>
      </c>
      <c r="HL64" s="9" t="str">
        <f>CHAR(34)&amp;I64&amp;CHAR(34)</f>
        <v>"https://en.wikipedia.org/wiki/Flag_of_South_Australia"</v>
      </c>
      <c r="HM64" s="34" t="str">
        <f>"{"&amp;CHAR(34)&amp;"couname"&amp;CHAR(34)&amp;":"&amp;CT64&amp;(IF(H64&lt;&gt;"",","&amp;CHAR(34)&amp;"subtype"&amp;CHAR(34)&amp;":"&amp;CHAR(34)&amp;H64&amp;CHAR(34),""))&amp;","&amp;CHAR(34)&amp;"year"&amp;CHAR(34)&amp;":"&amp;HJ64&amp;","&amp;CHAR(34)&amp;"region"&amp;CHAR(34)&amp;":"&amp;CU64&amp;","&amp;CHAR(34)&amp;"Colors"&amp;CHAR(34)&amp;":"&amp;HC64&amp;","&amp;CHAR(34)&amp;"Items"&amp;CHAR(34)&amp;":"&amp;GS64&amp;","&amp;CHAR(34)&amp;"Flag"&amp;CHAR(34)&amp;":"&amp;CV64&amp;","&amp;CHAR(34)&amp;"HDFlag"&amp;CHAR(34)&amp;":"&amp;CHAR(34)&amp;E64&amp;CHAR(34)&amp;","&amp;CHAR(34)&amp;"type"&amp;CHAR(34)&amp;":"&amp;GP64&amp;", "&amp;CHAR(34)&amp;"describe"&amp;CHAR(34)&amp;": "&amp;HH64&amp;", "&amp;CHAR(34)&amp;"isnew"&amp;CHAR(34)&amp;": "&amp;CHAR(34)&amp;F64&amp;CHAR(34)&amp;", "&amp;CHAR(34)&amp;"links"&amp;CHAR(34)&amp;": "&amp;HL64&amp;"},"</f>
        <v>{"couname":"[AUS] South Australia","year":"1904","region":"rgn_Oceania","Colors":["cl_GRE","cl_WHI"],"Items":["2Color","words2","exact2","lets14","startS","GREWHI","year19","NoBand","Crosse","Circle","Animal","Canton","NO_BLU","NO_RED","NO_YEL","NO_BLA","BLRENO","001GRE","002WHI","003GRE","myrGRE","island","englis","NoStar"],"Flag":"https://upload.wikimedia.org/wikipedia/commons/thumb/f/fd/Flag_of_South_Australia.svg/640px-Flag_of_South_Australia.svg.png","HDFlag":"https://upload.wikimedia.org/wikipedia/commons/thumb/f/fd/Flag_of_South_Australia.svg/2560px-Flag_of_South_Australia.svg.png","type":"State", "describe": "\nThe flag contains the British Blue Ensign and the state badge. The badge contains a piping shrike. ", "isnew": ".", "links": "https://en.wikipedia.org/wiki/Flag_of_South_Australia"},</v>
      </c>
      <c r="HN64" s="36" t="str">
        <f>"{"&amp;CHAR(34)&amp;"couname"&amp;CHAR(34)&amp;":"&amp;CT64&amp;(IF(H64&lt;&gt;"",","&amp;CHAR(34)&amp;"subtype"&amp;CHAR(34)&amp;":"&amp;CHAR(34)&amp;H64&amp;CHAR(34),""))&amp;","&amp;CHAR(34)&amp;"year"&amp;CHAR(34)&amp;":"&amp;HJ64&amp;","&amp;CHAR(34)&amp;"region"&amp;CHAR(34)&amp;":"&amp;CU64&amp;","&amp;CHAR(34)&amp;"Colors"&amp;CHAR(34)&amp;":"&amp;HC64&amp;","&amp;CHAR(34)&amp;"Items"&amp;CHAR(34)&amp;":"&amp;GS64&amp;","&amp;CHAR(34)&amp;"Flag"&amp;CHAR(34)&amp;":"&amp;CV64&amp;","&amp;CHAR(34)&amp;"HDFlag"&amp;CHAR(34)&amp;":"&amp;CHAR(34)&amp;E64&amp;CHAR(34)&amp;","&amp;CHAR(34)&amp;"type"&amp;CHAR(34)&amp;":"&amp;GP64&amp;", "&amp;CHAR(34)&amp;"describe"&amp;CHAR(34)&amp;": "&amp;HI64&amp;", "&amp;CHAR(34)&amp;"isnew"&amp;CHAR(34)&amp;": "&amp;CHAR(34)&amp;F64&amp;CHAR(34)&amp;", "&amp;CHAR(34)&amp;"links"&amp;CHAR(34)&amp;": "&amp;HL64&amp;"},"</f>
        <v>{"couname":"[AUS] South Australia","year":"1904","region":"rgn_Oceania","Colors":["cl_GRE","cl_WHI"],"Items":["2Color","words2","exact2","lets14","startS","GREWHI","year19","NoBand","Crosse","Circle","Animal","Canton","NO_BLU","NO_RED","NO_YEL","NO_BLA","BLRENO","001GRE","002WHI","003GRE","myrGRE","island","englis","NoStar"],"Flag":"https://upload.wikimedia.org/wikipedia/commons/thumb/f/fd/Flag_of_South_Australia.svg/640px-Flag_of_South_Australia.svg.png","HDFlag":"https://upload.wikimedia.org/wikipedia/commons/thumb/f/fd/Flag_of_South_Australia.svg/2560px-Flag_of_South_Australia.svg.png","type":"State", "describe": "\nThe flag contains the British Blue Ensign and the state badge. The badge contains a piping shrike. ", "isnew": ".", "links": "https://en.wikipedia.org/wiki/Flag_of_South_Australia"},</v>
      </c>
      <c r="HO64" s="37"/>
      <c r="HP64" s="9" t="str" cm="1">
        <f t="array" ref="HP64">IF(_xlfn.TEXTJOIN(", ", TRUE, IF(ISNUMBER(SEARCH("BLA", BL64:BT64)), COLUMN(BL64:BT64) - COLUMN(BL64) + 1, ""))&lt;&gt;"","BLA","")</f>
        <v/>
      </c>
      <c r="HQ64" s="9" t="str" cm="1">
        <f t="array" ref="HQ64">IF(_xlfn.TEXTJOIN(", ", TRUE, IF(ISNUMBER(SEARCH("BLU", BL64:BT64)), COLUMN(BL64:BT64) - COLUMN(BL64) + 1, ""))&lt;&gt;"","BLU","")</f>
        <v/>
      </c>
      <c r="HR64" s="9" t="str" cm="1">
        <f t="array" ref="HR64">IF(_xlfn.TEXTJOIN(", ", TRUE, IF(ISNUMBER(SEARCH("GRE", BL64:BT64)), COLUMN(BL64:BT64) - COLUMN(BL64) + 1, ""))&lt;&gt;"","GRE","")</f>
        <v>GRE</v>
      </c>
      <c r="HS64" s="9" t="str" cm="1">
        <f t="array" ref="HS64">IF(_xlfn.TEXTJOIN(", ", TRUE, IF(ISNUMBER(SEARCH("RED", BL64:BT64)), COLUMN(BL64:BT64) - COLUMN(BL64) + 1, ""))&lt;&gt;"","RED","")</f>
        <v/>
      </c>
      <c r="HT64" s="9" t="str" cm="1">
        <f t="array" ref="HT64">IF(_xlfn.TEXTJOIN(", ", TRUE, IF(ISNUMBER(SEARCH("YEL", BL64:BT64)), COLUMN(BL64:BT64) - COLUMN(BL64) + 1, ""))&lt;&gt;"","YEL","")</f>
        <v/>
      </c>
      <c r="HU64" s="9" t="str" cm="1">
        <f t="array" ref="HU64">IF(_xlfn.TEXTJOIN(", ", TRUE, IF(ISNUMBER(SEARCH("ORA", BL64:BT64)), COLUMN(BL64:BT64) - COLUMN(BL64) + 1, ""))&lt;&gt;"","ORA","")</f>
        <v/>
      </c>
      <c r="HV64" s="9" t="str" cm="1">
        <f t="array" ref="HV64">IF(_xlfn.TEXTJOIN(", ", TRUE, IF(ISNUMBER(SEARCH("BRO", BL64:BT64)), COLUMN(BL64:BT64) - COLUMN(BL64) + 1, ""))&lt;&gt;"","BRO","")</f>
        <v/>
      </c>
      <c r="HW64" s="9" t="str" cm="1">
        <f t="array" ref="HW64">IF(_xlfn.TEXTJOIN(", ", TRUE, IF(ISNUMBER(SEARCH("PUR", BL64:BT64)), COLUMN(BL64:BT64) - COLUMN(BL64) + 1, ""))&lt;&gt;"","PUR","")</f>
        <v/>
      </c>
      <c r="HX64" s="9" t="str" cm="1">
        <f t="array" ref="HX64">IF(_xlfn.TEXTJOIN(", ", TRUE, IF(ISNUMBER(SEARCH("WHI", BL64:BT64)), COLUMN(BL64:BT64) - COLUMN(BL64) + 1, ""))&lt;&gt;"","WHI","")</f>
        <v>WHI</v>
      </c>
      <c r="HY64" s="38"/>
      <c r="HZ64" s="38"/>
      <c r="IA64" s="28"/>
      <c r="IB64" s="28"/>
      <c r="IC64" s="39"/>
      <c r="ID64" s="39"/>
      <c r="IE64" s="39"/>
      <c r="IF64" s="39"/>
      <c r="IG64" s="39"/>
      <c r="IH64" s="39"/>
      <c r="II64" s="39"/>
      <c r="IJ64" s="39"/>
      <c r="IK64" s="39"/>
      <c r="IL64" s="9">
        <f>SUM(IC64:IK64)</f>
        <v>0</v>
      </c>
      <c r="IM64" s="6">
        <f>COUNTIF(IC64:IK64,"&gt;0")-CG64</f>
        <v>-2</v>
      </c>
      <c r="IN64" s="40" t="str">
        <f>"http://mkweb.bcgsc.ca/color-summarizer/?url="&amp;D64&amp;"&amp;precision=low&amp;num_clusters="&amp;CG64&amp;"&amp;text=1"</f>
        <v>http://mkweb.bcgsc.ca/color-summarizer/?url=https://upload.wikimedia.org/wikipedia/commons/thumb/f/fd/Flag_of_South_Australia.svg/640px-Flag_of_South_Australia.svg.png&amp;precision=low&amp;num_clusters=2&amp;text=1</v>
      </c>
      <c r="IO64" s="9" t="str">
        <f>IF(HP64&lt;&gt;"",CHAR(34)&amp;"black"&amp;CHAR(34),"")</f>
        <v/>
      </c>
      <c r="IP64" s="9" t="str">
        <f>IF(HQ64&lt;&gt;"",CHAR(34)&amp;"blue"&amp;CHAR(34),"")</f>
        <v/>
      </c>
      <c r="IQ64" s="9" t="str">
        <f>IF(HR64&lt;&gt;"",CHAR(34)&amp;"green"&amp;CHAR(34),"")</f>
        <v>"green"</v>
      </c>
      <c r="IR64" s="9" t="str">
        <f>IF(HS64&lt;&gt;"",CHAR(34)&amp;"red"&amp;CHAR(34),"")</f>
        <v/>
      </c>
      <c r="IS64" s="9" t="str">
        <f>IF(HT64&lt;&gt;"",CHAR(34)&amp;"yellow"&amp;CHAR(34),"")</f>
        <v/>
      </c>
      <c r="IT64" s="9" t="str">
        <f>IF(HU64&lt;&gt;"",CHAR(34)&amp;"orange"&amp;CHAR(34),"")</f>
        <v/>
      </c>
      <c r="IU64" s="9" t="str">
        <f>IF(HV64&lt;&gt;"",CHAR(34)&amp;"brown"&amp;CHAR(34),"")</f>
        <v/>
      </c>
      <c r="IV64" s="9" t="str">
        <f>IF(HW64&lt;&gt;"",CHAR(34)&amp;"purple"&amp;CHAR(34),"")</f>
        <v/>
      </c>
      <c r="IW64" s="9" t="str">
        <f>IF(HX64&lt;&gt;"",CHAR(34)&amp;"white"&amp;CHAR(34),"")</f>
        <v>"white"</v>
      </c>
      <c r="IX64" s="9" t="str">
        <f>"{"&amp;CHAR(34)&amp;"url"&amp;CHAR(34)&amp;":"&amp;CHAR(34)&amp;IN64&amp;CHAR(34)&amp;","&amp;CHAR(34)&amp;"name"&amp;CHAR(34)&amp;":"&amp;CHAR(34)&amp;A64&amp;CHAR(34)&amp;"},"</f>
        <v>{"url":"http://mkweb.bcgsc.ca/color-summarizer/?url=https://upload.wikimedia.org/wikipedia/commons/thumb/f/fd/Flag_of_South_Australia.svg/640px-Flag_of_South_Australia.svg.png&amp;precision=low&amp;num_clusters=2&amp;text=1","name":"[AUS] South Australia"},</v>
      </c>
      <c r="IY64" s="9">
        <v>158</v>
      </c>
    </row>
    <row r="65" spans="1:259" s="9" customFormat="1" ht="38.4" customHeight="1" thickBot="1" x14ac:dyDescent="0.35">
      <c r="A65" s="79" t="s">
        <v>215</v>
      </c>
      <c r="B65" s="1" t="e" vm="64">
        <v>#VALUE!</v>
      </c>
      <c r="C65" s="2">
        <v>2</v>
      </c>
      <c r="D65" s="3" t="s">
        <v>216</v>
      </c>
      <c r="E65" s="4" t="s">
        <v>217</v>
      </c>
      <c r="F65" s="5" t="s">
        <v>0</v>
      </c>
      <c r="G65" s="6">
        <f>COUNTIF($A$1:$A$8359,A65)</f>
        <v>1</v>
      </c>
      <c r="H65" s="7"/>
      <c r="I65" s="8" t="s">
        <v>218</v>
      </c>
      <c r="J65" s="9" t="str">
        <f>""</f>
        <v/>
      </c>
      <c r="K65" s="10"/>
      <c r="L65" s="11"/>
      <c r="M65" s="11"/>
      <c r="N65" s="12" t="s">
        <v>169</v>
      </c>
      <c r="O65" s="13">
        <v>1876</v>
      </c>
      <c r="P65" s="14" t="s">
        <v>219</v>
      </c>
      <c r="Q65" s="15">
        <v>1</v>
      </c>
      <c r="R65" s="16" t="s">
        <v>169</v>
      </c>
      <c r="S65" s="17">
        <v>0</v>
      </c>
      <c r="T65" s="18" t="s">
        <v>2</v>
      </c>
      <c r="U65" s="19" t="s">
        <v>3</v>
      </c>
      <c r="V65" s="19" t="s">
        <v>2</v>
      </c>
      <c r="W65" s="19" t="s">
        <v>2</v>
      </c>
      <c r="X65" s="19" t="s">
        <v>3</v>
      </c>
      <c r="Y65" s="19" t="s">
        <v>3</v>
      </c>
      <c r="Z65" s="19" t="s">
        <v>2</v>
      </c>
      <c r="AA65" s="19" t="s">
        <v>2</v>
      </c>
      <c r="AB65" s="19" t="s">
        <v>2</v>
      </c>
      <c r="AC65" s="19" t="s">
        <v>2</v>
      </c>
      <c r="AD65" s="19" t="s">
        <v>2</v>
      </c>
      <c r="AE65" s="19" t="s">
        <v>2</v>
      </c>
      <c r="AF65" s="20" t="s">
        <v>2</v>
      </c>
      <c r="AG65" s="20" t="s">
        <v>2</v>
      </c>
      <c r="AH65" s="20" t="s">
        <v>2</v>
      </c>
      <c r="AI65" s="20" t="s">
        <v>3</v>
      </c>
      <c r="AJ65" s="20" t="s">
        <v>2</v>
      </c>
      <c r="AK65" s="20" t="s">
        <v>2</v>
      </c>
      <c r="AL65" s="20" t="s">
        <v>2</v>
      </c>
      <c r="AM65" s="20" t="s">
        <v>2</v>
      </c>
      <c r="AN65" s="20" t="s">
        <v>2</v>
      </c>
      <c r="AO65" s="20" t="s">
        <v>2</v>
      </c>
      <c r="AP65" s="20" t="s">
        <v>2</v>
      </c>
      <c r="AQ65" s="20" t="s">
        <v>2</v>
      </c>
      <c r="AR65" s="20" t="s">
        <v>2</v>
      </c>
      <c r="AS65" s="20" t="s">
        <v>2</v>
      </c>
      <c r="AT65" s="21">
        <v>0</v>
      </c>
      <c r="AU65" s="20" t="s">
        <v>204</v>
      </c>
      <c r="AV65" s="20" t="str">
        <f>IF(LEFT(A65,1)="[",LEFT(A65,5)&amp;AU65&amp;A65,"")</f>
        <v>[AUS]State[AUS] Tasmania</v>
      </c>
      <c r="AW65" s="20" t="str">
        <f>C65&amp;H65&amp;A65</f>
        <v>2[AUS] Tasmania</v>
      </c>
      <c r="AX65" s="22"/>
      <c r="AY65" s="22" t="s">
        <v>3</v>
      </c>
      <c r="AZ65" s="23" t="s">
        <v>6</v>
      </c>
      <c r="BA65" s="23"/>
      <c r="BB65" s="23"/>
      <c r="BC65" s="24"/>
      <c r="BD65" s="25" t="s">
        <v>6</v>
      </c>
      <c r="BE65" s="8"/>
      <c r="BF65" s="25"/>
      <c r="BG65" s="25"/>
      <c r="BH65" s="25"/>
      <c r="BI65" s="25"/>
      <c r="BJ65" s="25"/>
      <c r="BK65" s="8"/>
      <c r="BL65" s="25" t="s">
        <v>6</v>
      </c>
      <c r="BM65" s="25" t="s">
        <v>9</v>
      </c>
      <c r="BN65" s="25" t="s">
        <v>4</v>
      </c>
      <c r="BO65" s="25" t="s">
        <v>5</v>
      </c>
      <c r="BP65" s="25"/>
      <c r="BQ65" s="25"/>
      <c r="BR65" s="25"/>
      <c r="BS65" s="25"/>
      <c r="BT65" s="25"/>
      <c r="BU65" s="26" t="s">
        <v>3</v>
      </c>
      <c r="BV65" s="27" t="s">
        <v>2</v>
      </c>
      <c r="BW65" s="27" t="s">
        <v>176</v>
      </c>
      <c r="BX65" s="8"/>
      <c r="CB65" s="28" t="s">
        <v>552</v>
      </c>
      <c r="CC65" s="28"/>
      <c r="CD65" s="29">
        <v>1</v>
      </c>
      <c r="CE65" s="29">
        <v>0</v>
      </c>
      <c r="CF65" s="29" t="e">
        <v>#REF!</v>
      </c>
      <c r="CG65" s="30" cm="1">
        <f t="array" ref="CG65">SUMPRODUCT(--(LEN(TRIM(BL65:BT65))&gt;0))</f>
        <v>4</v>
      </c>
      <c r="CH65" s="20" t="str">
        <f>IF(CG65=2,"y","n")</f>
        <v>n</v>
      </c>
      <c r="CI65" s="20" t="str">
        <f>IF(CG65=3,"y","n")</f>
        <v>n</v>
      </c>
      <c r="CJ65" s="20" t="str">
        <f>IF(CG65=4,"y","n")</f>
        <v>y</v>
      </c>
      <c r="CK65" s="20" t="str">
        <f>IF(CG65&gt;4,"y","n")</f>
        <v>n</v>
      </c>
      <c r="CL65" s="20" t="str">
        <f>IF(S65=0,"y","n")</f>
        <v>y</v>
      </c>
      <c r="CM65" s="20" t="str">
        <f>IF(S65=2,"y","n")</f>
        <v>n</v>
      </c>
      <c r="CN65" s="20" t="str">
        <f>IF(S65=3,"y","n")</f>
        <v>n</v>
      </c>
      <c r="CO65" s="20" t="str">
        <f>IF(S65&gt;=4,"y","n")</f>
        <v>n</v>
      </c>
      <c r="CP65" s="20" t="str">
        <f>IF(AT65=0,"y","n")</f>
        <v>y</v>
      </c>
      <c r="CQ65" s="20" t="str">
        <f>IF(AT65=1,"y","n")</f>
        <v>n</v>
      </c>
      <c r="CR65" s="20" t="str">
        <f>IF(AT65=2,"y","n")</f>
        <v>n</v>
      </c>
      <c r="CS65" s="20" t="str">
        <f>IF(AT65&gt;=3,"y","n")</f>
        <v>n</v>
      </c>
      <c r="CT65" s="31" t="str">
        <f>CHAR(34)&amp;A65&amp;CHAR(34)</f>
        <v>"[AUS] Tasmania"</v>
      </c>
      <c r="CU65" s="32" t="str">
        <f>CHAR(34)&amp;"rgn_"&amp;R65&amp;CHAR(34)</f>
        <v>"rgn_Oceania"</v>
      </c>
      <c r="CV65" s="9" t="str">
        <f>CHAR(34)&amp;D65&amp;CHAR(34)</f>
        <v>"https://upload.wikimedia.org/wikipedia/commons/thumb/4/46/Flag_of_Tasmania.svg/640px-Flag_of_Tasmania.svg.png"</v>
      </c>
      <c r="CW65" s="9" t="str">
        <f t="shared" ref="CW65:CZ80" si="239">IF(CH65="y",CHAR(34)&amp;CH$1&amp;CHAR(34)&amp;",","")</f>
        <v/>
      </c>
      <c r="CX65" s="9" t="str">
        <f t="shared" si="239"/>
        <v/>
      </c>
      <c r="CY65" s="9" t="str">
        <f t="shared" si="239"/>
        <v>"4Color",</v>
      </c>
      <c r="CZ65" s="9" t="str">
        <f t="shared" si="239"/>
        <v/>
      </c>
      <c r="DA65" s="9" t="str">
        <f>IF(Q65&gt;1,CHAR(34)&amp;"words2"&amp;CHAR(34)&amp;",","")</f>
        <v/>
      </c>
      <c r="DB65" s="9" t="str">
        <f>IF(Q65&gt;2,CHAR(34)&amp;"words3"&amp;CHAR(34)&amp;",","")</f>
        <v/>
      </c>
      <c r="DC65" s="9" t="str">
        <f>IF(Q65=2,CHAR(34)&amp;"exact2"&amp;CHAR(34)&amp;",","")</f>
        <v/>
      </c>
      <c r="DD65" s="9" t="str">
        <f>IF(LEN(CHAR(34)&amp;"lets"&amp;LEN(SUBSTITUTE(SUBSTITUTE(IFERROR(TRIM(SUBSTITUTE(SUBSTITUTE(SUBSTITUTE(IFERROR(TRIM(SUBSTITUTE(A65,MID(A65,FIND("(",A65),FIND(")",A65)-FIND("(",A65)+1),"")),A65)," ",""),"-",""),MID(SUBSTITUTE(SUBSTITUTE(IFERROR(TRIM(SUBSTITUTE(A65,MID(A65,FIND("(",A65),FIND(")",A65)-FIND("(",A65)+1),"")),A65)," ",""),"-",""),FIND("[",SUBSTITUTE(SUBSTITUTE(IFERROR(TRIM(SUBSTITUTE(A65,MID(A65,FIND("(",A65),FIND(")",A65)-FIND("(",A65)+1),"")),A65)," ",""),"-","")),FIND("]",SUBSTITUTE(SUBSTITUTE(IFERROR(TRIM(SUBSTITUTE(A65,MID(A65,FIND("(",A65),FIND(")",A65)-FIND("(",A65)+1),"")),A65)," ",""),"-",""))-FIND("[",SUBSTITUTE(SUBSTITUTE(IFERROR(TRIM(SUBSTITUTE(A65,MID(A65,FIND("(",A65),FIND(")",A65)-FIND("(",A65)+1),"")),A65)," ",""),"-",""))+1),"")),SUBSTITUTE(SUBSTITUTE(IFERROR(TRIM(SUBSTITUTE(A65,MID(A65,FIND("(",A65),FIND(")",A65)-FIND("(",A65)+1),"")),A65)," ",""),"-",""))," ",""),"-",""))&amp;CHAR(34)&amp;",")=9,CHAR(34)&amp;"lets"&amp;LEN(SUBSTITUTE(SUBSTITUTE(IFERROR(TRIM(SUBSTITUTE(SUBSTITUTE(SUBSTITUTE(IFERROR(TRIM(SUBSTITUTE(A65,MID(A65,FIND("(",A65),FIND(")",A65)-FIND("(",A65)+1),"")),A65)," ",""),"-",""),MID(SUBSTITUTE(SUBSTITUTE(IFERROR(TRIM(SUBSTITUTE(A65,MID(A65,FIND("(",A65),FIND(")",A65)-FIND("(",A65)+1),"")),A65)," ",""),"-",""),FIND("[",SUBSTITUTE(SUBSTITUTE(IFERROR(TRIM(SUBSTITUTE(A65,MID(A65,FIND("(",A65),FIND(")",A65)-FIND("(",A65)+1),"")),A65)," ",""),"-","")),FIND("]",SUBSTITUTE(SUBSTITUTE(IFERROR(TRIM(SUBSTITUTE(A65,MID(A65,FIND("(",A65),FIND(")",A65)-FIND("(",A65)+1),"")),A65)," ",""),"-",""))-FIND("[",SUBSTITUTE(SUBSTITUTE(IFERROR(TRIM(SUBSTITUTE(A65,MID(A65,FIND("(",A65),FIND(")",A65)-FIND("(",A65)+1),"")),A65)," ",""),"-",""))+1),"")),SUBSTITUTE(SUBSTITUTE(IFERROR(TRIM(SUBSTITUTE(A65,MID(A65,FIND("(",A65),FIND(")",A65)-FIND("(",A65)+1),"")),A65)," ",""),"-",""))," ",""),"-",""))&amp;CHAR(34)&amp;",",CHAR(34)&amp;"lets0"&amp;LEN(SUBSTITUTE(SUBSTITUTE(IFERROR(TRIM(SUBSTITUTE(SUBSTITUTE(SUBSTITUTE(IFERROR(TRIM(SUBSTITUTE(A65,MID(A65,FIND("(",A65),FIND(")",A65)-FIND("(",A65)+1),"")),A65)," ",""),"-",""),MID(SUBSTITUTE(SUBSTITUTE(IFERROR(TRIM(SUBSTITUTE(A65,MID(A65,FIND("(",A65),FIND(")",A65)-FIND("(",A65)+1),"")),A65)," ",""),"-",""),FIND("[",SUBSTITUTE(SUBSTITUTE(IFERROR(TRIM(SUBSTITUTE(A65,MID(A65,FIND("(",A65),FIND(")",A65)-FIND("(",A65)+1),"")),A65)," ",""),"-","")),FIND("]",SUBSTITUTE(SUBSTITUTE(IFERROR(TRIM(SUBSTITUTE(A65,MID(A65,FIND("(",A65),FIND(")",A65)-FIND("(",A65)+1),"")),A65)," ",""),"-",""))-FIND("[",SUBSTITUTE(SUBSTITUTE(IFERROR(TRIM(SUBSTITUTE(A65,MID(A65,FIND("(",A65),FIND(")",A65)-FIND("(",A65)+1),"")),A65)," ",""),"-",""))+1),"")),SUBSTITUTE(SUBSTITUTE(IFERROR(TRIM(SUBSTITUTE(A65,MID(A65,FIND("(",A65),FIND(")",A65)-FIND("(",A65)+1),"")),A65)," ",""),"-",""))," ",""),"-",""))&amp;CHAR(34)&amp;",")</f>
        <v>"lets08",</v>
      </c>
      <c r="DE65" s="9" t="str">
        <f>IFERROR(CHAR(34)&amp;"start"&amp;LEFT(TRIM(SUBSTITUTE(SUBSTITUTE(TRIM(SUBSTITUTE(SUBSTITUTE(A65, MID(A65, FIND("[", A65), FIND("]", A65) - FIND("[", A65) + 1), ""), "  ", " ")), MID(TRIM(SUBSTITUTE(SUBSTITUTE(A65, MID(A65, FIND("[", A65), FIND("]", A65) - FIND("[", A65) + 1), ""), "  ", " ")), FIND("[", TRIM(SUBSTITUTE(SUBSTITUTE(A65, MID(A65, FIND("[", A65), FIND("]", A65) - FIND("[", A65) + 1), ""), "  ", " "))), FIND("]", TRIM(SUBSTITUTE(SUBSTITUTE(A65, MID(A65, FIND("[", A65), FIND("]", A65) - FIND("[", A65) + 1), ""), "  ", " "))) - FIND("[", TRIM(SUBSTITUTE(SUBSTITUTE(A65, MID(A65, FIND("[", A65), FIND("]", A65) - FIND("[", A65) + 1), ""), "  ", " "))) + 1), ""), "  ", " ")),1)&amp;CHAR(34)&amp;",",CHAR(34)&amp;"start"&amp;IFERROR(LEFT(SUBSTITUTE(A65,"["&amp;MID(A65,FIND("[",A65)+1,FIND("]",A65)-FIND("[",A65)-1)&amp;"] ",""),1),LEFT(A65,1))&amp;CHAR(34)&amp;",")</f>
        <v>"startT",</v>
      </c>
      <c r="DF65" s="9" t="str">
        <f>IFERROR(IF(SEARCH("tan",A65)&gt;0,CHAR(34)&amp;"withtn"&amp;CHAR(34)&amp;",",""),"")</f>
        <v/>
      </c>
      <c r="DG65" s="9" t="str">
        <f>IFERROR(IF(SEARCH("q",A65)&gt;0,CHAR(34)&amp;"with_q"&amp;CHAR(34)&amp;",",""),"")</f>
        <v/>
      </c>
      <c r="DH65" s="9" t="str">
        <f>IFERROR(IF(SEARCH("v",A65)&gt;0,CHAR(34)&amp;"with_v"&amp;CHAR(34)&amp;",",""),"")</f>
        <v/>
      </c>
      <c r="DI65" s="9" t="str">
        <f>IFERROR(IF(SEARCH("w",A65)&gt;0,CHAR(34)&amp;"with_w"&amp;CHAR(34)&amp;",",""),"")</f>
        <v/>
      </c>
      <c r="DJ65" s="9" t="str">
        <f>IFERROR(IF(SEARCH("y",A65)&gt;0,CHAR(34)&amp;"with_y"&amp;CHAR(34)&amp;",",""),"")</f>
        <v/>
      </c>
      <c r="DK65" s="9" t="str">
        <f>IFERROR(IF(SEARCH("z",A65)&gt;0,CHAR(34)&amp;"with_z"&amp;CHAR(34)&amp;",",""),"")</f>
        <v/>
      </c>
      <c r="DL65" s="9" t="str">
        <f>IF(CG65=2, CHAR(34) &amp; _xlfn.TEXTJOIN("", TRUE, _xlfn._xlws.SORT(HP65:HX65)) &amp; CHAR(34) &amp; ",", "")</f>
        <v/>
      </c>
      <c r="DM65" s="9" t="str" cm="1">
        <f t="array" ref="DM65">IF(CG65=3,CHAR(34) &amp; _xlfn.TEXTJOIN("", TRUE, RIGHT(HP65:HX65, 2)) &amp; CHAR(34) &amp; ",", "")</f>
        <v/>
      </c>
      <c r="DN65" s="9" t="str">
        <f>IF(AND(ISNUMBER(SEARCH("18", O65)), ISERROR(SEARCH("1918", O65)), ISERROR(SEARCH("2018", O65))), CHAR(34) &amp; "year18" &amp; CHAR(34) &amp; ",", "")</f>
        <v>"year18",</v>
      </c>
      <c r="DO65" s="9" t="str">
        <f>IF(AND(ISNUMBER(SEARCH("19", O65)), ISERROR(SEARCH("1819", O65)),  ISERROR(SEARCH("1219", O65)),ISERROR(SEARCH("1119", O65)),ISERROR(SEARCH("1190", O65)),ISERROR(SEARCH("2019", O65))), CHAR(34) &amp; "year19" &amp; CHAR(34) &amp; ",", "")</f>
        <v/>
      </c>
      <c r="DP65" s="28" t="str">
        <f>IF(AND(ISNUMBER(SEARCH("20", O65)), ISERROR(SEARCH("1920", O65))), CHAR(34)&amp;"year00"&amp;CHAR(34)&amp;",", "")</f>
        <v/>
      </c>
      <c r="DQ65" s="28" t="str">
        <f>IF(CC65="y",CHAR(34)&amp;"soviet"&amp;CHAR(34)&amp;",","")</f>
        <v/>
      </c>
      <c r="DR65" s="28" t="str">
        <f>IF(BY65="y",CHAR(34)&amp;"dgband"&amp;CHAR(34)&amp;",","")</f>
        <v/>
      </c>
      <c r="DS65" s="28" t="str">
        <f>IF(W65="y",IF(AND(V65="n",BY65&lt;&gt;"y"),CHAR(34)&amp;"allver"&amp;CHAR(34)&amp;",",""),"")</f>
        <v/>
      </c>
      <c r="DT65" s="28" t="str">
        <f>IF(V65="y",IF(AND(W65="n",BY65&lt;&gt;"y"),CHAR(34)&amp;"allhor"&amp;CHAR(34)&amp;",",""),"")</f>
        <v/>
      </c>
      <c r="DU65" s="28" t="str">
        <f>IF(BY65="y",IF(AND(W65="n",V65="n"),CHAR(34)&amp;"alldia"&amp;CHAR(34)&amp;",",""),"")</f>
        <v/>
      </c>
      <c r="DV65" s="9" t="str">
        <f>IF(IA65&lt;&gt;"",(IF(IA65="y",CHAR(34)&amp;"largec"&amp;CHAR(34)&amp;",",CHAR(34)&amp;"smallc"&amp;CHAR(34)&amp;",")),"")</f>
        <v>"smallc",</v>
      </c>
      <c r="DW65" s="9" t="str">
        <f t="shared" ref="DW65:DZ80" si="240">IF(CL65="y",CHAR(34)&amp;CL$1&amp;CHAR(34)&amp;",","")</f>
        <v>"NoBand",</v>
      </c>
      <c r="DX65" s="9" t="str">
        <f t="shared" si="240"/>
        <v/>
      </c>
      <c r="DY65" s="9" t="str">
        <f t="shared" si="240"/>
        <v/>
      </c>
      <c r="DZ65" s="9" t="str">
        <f t="shared" si="240"/>
        <v/>
      </c>
      <c r="EA65" s="9" t="str">
        <f t="shared" ref="EA65:EE80" si="241">IF(T65="y",CHAR(34)&amp;T$1&amp;CHAR(34)&amp;",","")</f>
        <v/>
      </c>
      <c r="EB65" s="9" t="str">
        <f t="shared" si="241"/>
        <v>"Crosse",</v>
      </c>
      <c r="EC65" s="9" t="str">
        <f t="shared" si="241"/>
        <v/>
      </c>
      <c r="ED65" s="9" t="str">
        <f t="shared" si="241"/>
        <v/>
      </c>
      <c r="EE65" s="9" t="str">
        <f t="shared" si="241"/>
        <v>"Circle",</v>
      </c>
      <c r="EF65" s="9" t="str">
        <f>IF(AND(Y65&lt;&gt;"n",Y65&lt;&gt;""),CHAR(34)&amp;Y$1&amp;CHAR(34)&amp;",","")</f>
        <v>"Animal",</v>
      </c>
      <c r="EG65" s="9" t="str">
        <f t="shared" si="230"/>
        <v/>
      </c>
      <c r="EH65" s="9" t="str">
        <f t="shared" si="230"/>
        <v/>
      </c>
      <c r="EI65" s="9" t="str">
        <f t="shared" si="230"/>
        <v/>
      </c>
      <c r="EJ65" s="9" t="str">
        <f t="shared" si="230"/>
        <v/>
      </c>
      <c r="EK65" s="9" t="str">
        <f t="shared" si="230"/>
        <v/>
      </c>
      <c r="EL65" s="9" t="str">
        <f t="shared" si="230"/>
        <v/>
      </c>
      <c r="EM65" s="9" t="str">
        <f t="shared" si="230"/>
        <v/>
      </c>
      <c r="EN65" s="9" t="str">
        <f t="shared" si="230"/>
        <v/>
      </c>
      <c r="EO65" s="9" t="str">
        <f t="shared" si="230"/>
        <v/>
      </c>
      <c r="EP65" s="9" t="str">
        <f t="shared" si="230"/>
        <v>"Canton",</v>
      </c>
      <c r="EQ65" s="9" t="str">
        <f t="shared" si="230"/>
        <v/>
      </c>
      <c r="ER65" s="9" t="str">
        <f t="shared" si="230"/>
        <v/>
      </c>
      <c r="ES65" s="9" t="str">
        <f t="shared" si="230"/>
        <v/>
      </c>
      <c r="ET65" s="9" t="str">
        <f t="shared" si="230"/>
        <v/>
      </c>
      <c r="EU65" s="9" t="str">
        <f t="shared" si="230"/>
        <v/>
      </c>
      <c r="EV65" s="9" t="str">
        <f t="shared" si="230"/>
        <v/>
      </c>
      <c r="EW65" s="9" t="str">
        <f t="shared" ref="EW65:EZ80" si="242">IF(AP65="y",CHAR(34)&amp;AP$1&amp;CHAR(34)&amp;",","")</f>
        <v/>
      </c>
      <c r="EX65" s="9" t="str">
        <f t="shared" si="242"/>
        <v/>
      </c>
      <c r="EY65" s="9" t="str">
        <f t="shared" si="242"/>
        <v/>
      </c>
      <c r="EZ65" s="9" t="str">
        <f t="shared" si="242"/>
        <v/>
      </c>
      <c r="FA65" s="9" t="str">
        <f>IF(AT65&gt;0,CHAR(34)&amp;"sta"&amp;AZ65&amp;CHAR(34)&amp;",","")</f>
        <v/>
      </c>
      <c r="FB65" s="9" t="str">
        <f>IF(AND(AT65&gt;0,BA65&lt;&gt;""),CHAR(34)&amp;"sta"&amp;BA65&amp;CHAR(34)&amp;",","")</f>
        <v/>
      </c>
      <c r="FC65" s="9" t="str">
        <f>IF(AND(AT65&gt;0,BB65&lt;&gt;""),CHAR(34)&amp;"sta"&amp;BB65&amp;CHAR(34)&amp;",","")</f>
        <v/>
      </c>
      <c r="FD65" s="9" t="str">
        <f>IF(BV65="n",CHAR(34)&amp;"tcWHYE"&amp;CHAR(34)&amp;",",IF(BV65="y",CHAR(34)&amp;FD$1&amp;CHAR(34)&amp;",",""))</f>
        <v>"tcWHYE",</v>
      </c>
      <c r="FE65" s="9" t="str">
        <f>IF(COUNTIF(BL65:BT65,"BLU")=0,CHAR(34)&amp;"NO_BLU"&amp;CHAR(34)&amp;",", "")</f>
        <v/>
      </c>
      <c r="FF65" s="9" t="str">
        <f>IF(COUNTIF(BL65:BT65,"WHI")=0,CHAR(34)&amp;"NO_WHI"&amp;CHAR(34)&amp;",", "")</f>
        <v/>
      </c>
      <c r="FG65" s="9" t="str">
        <f>IF(COUNTIF(BL65:BT65,"RED")=0,CHAR(34)&amp;"NO_RED"&amp;CHAR(34)&amp;",", "")</f>
        <v/>
      </c>
      <c r="FH65" s="9" t="str">
        <f>IF(COUNTIF(BL65:BS65,"GRE")=0,CHAR(34)&amp;"NO_GRE"&amp;CHAR(34)&amp;",", "")</f>
        <v>"NO_GRE",</v>
      </c>
      <c r="FI65" s="9" t="str">
        <f>IF(COUNTIF(BL65:BT65,"YEL")=0,CHAR(34)&amp;"NO_YEL"&amp;CHAR(34)&amp;",", "")</f>
        <v/>
      </c>
      <c r="FJ65" s="9" t="str">
        <f>IF(COUNTIF(BL65:BT65,"BLA")=0,CHAR(34)&amp;"NO_BLA"&amp;CHAR(34)&amp;",", "")</f>
        <v>"NO_BLA",</v>
      </c>
      <c r="FK65" s="9" t="str">
        <f>IF(AND(FH65&lt;&gt;"",FF65&lt;&gt;""),CHAR(34)&amp;"WHGRNO"&amp;CHAR(34)&amp;",","")</f>
        <v/>
      </c>
      <c r="FL65" s="9" t="str">
        <f>IF(AND(FI65&lt;&gt;"",FF65&lt;&gt;""),CHAR(34)&amp;"WHYENO"&amp;CHAR(34)&amp;",","")</f>
        <v/>
      </c>
      <c r="FM65" s="9" t="str">
        <f>IF(AND(FJ65&lt;&gt;"",FF65&lt;&gt;""),CHAR(34)&amp;"BAWHNO"&amp;CHAR(34)&amp;",","")</f>
        <v/>
      </c>
      <c r="FN65" s="9" t="str">
        <f>IF(AND(FE65&lt;&gt;"",FF65&lt;&gt;""),CHAR(34)&amp;"BLWHNO"&amp;CHAR(34)&amp;",","")</f>
        <v/>
      </c>
      <c r="FO65" s="9" t="str">
        <f>IF(AND(FE65&lt;&gt;"",FG65&lt;&gt;""),CHAR(34)&amp;"BLRENO"&amp;CHAR(34)&amp;",","")</f>
        <v/>
      </c>
      <c r="FP65" s="9" t="str">
        <f>IF(AND(FF65&lt;&gt;"",FF65&lt;&gt;""),CHAR(34)&amp;"WHRENO"&amp;CHAR(34)&amp;",","")</f>
        <v/>
      </c>
      <c r="FQ65" s="9" t="str">
        <f>IF(LEN(BF65)=3,CHAR(34)&amp;"001"&amp;BF65&amp;CHAR(34)&amp;",","")</f>
        <v/>
      </c>
      <c r="FR65" s="9" t="str">
        <f>IF(LEN(BG65)=3,CHAR(34)&amp;"002"&amp;BG65&amp;CHAR(34)&amp;",","")</f>
        <v/>
      </c>
      <c r="FS65" s="9" t="str">
        <f>IF(LEN(BH65)=3,CHAR(34)&amp;"003"&amp;BH65&amp;CHAR(34)&amp;",","")</f>
        <v/>
      </c>
      <c r="FT65" s="9" t="str">
        <f>CHAR(34)&amp;"myr"&amp;BD65&amp;CHAR(34)&amp;","</f>
        <v>"myrYEL",</v>
      </c>
      <c r="FU65" s="9" t="str">
        <f>IF(AY65="y",CHAR(34)&amp;"island"&amp;CHAR(34)&amp;",","")</f>
        <v>"island",</v>
      </c>
      <c r="FV65" s="9" t="str">
        <f>IF(BZ65="y",CHAR(34)&amp;"landlo"&amp;CHAR(34)&amp;",","")</f>
        <v/>
      </c>
      <c r="FW65" s="9" t="str">
        <f>IF(CA65="y",CHAR(34)&amp;"eunion"&amp;CHAR(34)&amp;",","")</f>
        <v/>
      </c>
      <c r="FX65" s="9" t="str">
        <f>SUBSTITUTE(IFERROR(SEARCH("[",A65),IFERROR(IF(AND(CA65&lt;&gt;"y",SEARCH("Europe",R65)&gt;0),CHAR(34)&amp;"noeuni"&amp;CHAR(34)&amp;",",""),"")),"1","")</f>
        <v/>
      </c>
      <c r="FY65" s="9" t="str">
        <f>IFERROR(IF(SEARCH("Arabic",CB65)&gt;0,CHAR(34)&amp;"arabic"&amp;CHAR(34)&amp;",",""),"")</f>
        <v/>
      </c>
      <c r="FZ65" s="9" t="str">
        <f>IFERROR(IF(SEARCH("English",CB65)&gt;0,CHAR(34)&amp;"englis"&amp;CHAR(34)&amp;",",""),"")</f>
        <v>"englis",</v>
      </c>
      <c r="GA65" s="9" t="str">
        <f>IFERROR(IF(SEARCH("French",CB65)&gt;0,CHAR(34)&amp;"french"&amp;CHAR(34)&amp;",",""),"")</f>
        <v/>
      </c>
      <c r="GB65" s="9" t="str">
        <f>IFERROR(IF(SEARCH("Spanish",CB65)&gt;0,CHAR(34)&amp;"spanis"&amp;CHAR(34)&amp;",",""),"")</f>
        <v/>
      </c>
      <c r="GC65" s="9" t="str">
        <f>IFERROR(IF(SEARCH("Portuguese",CB65)&gt;0,CHAR(34)&amp;"portug"&amp;CHAR(34)&amp;",",""),"")</f>
        <v/>
      </c>
      <c r="GD65" s="9" t="str">
        <f>IFERROR(IF(SEARCH("German",CB65)&gt;0,CHAR(34)&amp;"german"&amp;CHAR(34)&amp;",",""),"")</f>
        <v/>
      </c>
      <c r="GE65" s="9" t="str">
        <f>IFERROR(IF(SEARCH("Dutch",CB65)&gt;0,CHAR(34)&amp;"dutchs"&amp;CHAR(34)&amp;",",""),"")</f>
        <v/>
      </c>
      <c r="GF65" s="9" t="str">
        <f>IFERROR(IF(SEARCH("Histor",AU65)&gt;0,CHAR(34)&amp;"histor"&amp;CHAR(34)&amp;",",""),"")</f>
        <v/>
      </c>
      <c r="GG65" s="9" t="str">
        <f>IF(BU65="y",CHAR(34)&amp;"unjack"&amp;CHAR(34)&amp;",","")</f>
        <v>"unjack",</v>
      </c>
      <c r="GH65" s="9" t="str">
        <f>IF(CD65=1,CHAR(34)&amp;"southc"&amp;CHAR(34)&amp;",","")</f>
        <v>"southc",</v>
      </c>
      <c r="GI65" s="9" t="str">
        <f>IF(CE65=1,CHAR(34)&amp;"hasmap"&amp;CHAR(34)&amp;",","")</f>
        <v/>
      </c>
      <c r="GJ65" s="9" t="str">
        <f>IF(CP65="y",CHAR(34)&amp;CP$1&amp;CHAR(34)&amp;",","")</f>
        <v>"NoStar",</v>
      </c>
      <c r="GK65" s="9" t="str">
        <f>IF(GJ65="",CHAR(34)&amp;"HasSta"&amp;CHAR(34)&amp;",","")</f>
        <v/>
      </c>
      <c r="GL65" s="9" t="str">
        <f t="shared" ref="GL65:GN80" si="243">IF(CQ65="y",CHAR(34)&amp;CQ$1&amp;CHAR(34)&amp;",","")</f>
        <v/>
      </c>
      <c r="GM65" s="9" t="str">
        <f t="shared" si="243"/>
        <v/>
      </c>
      <c r="GN65" s="9" t="str">
        <f t="shared" si="243"/>
        <v/>
      </c>
      <c r="GP65" s="9" t="str">
        <f>CHAR(34)&amp;AU65&amp;CHAR(34)</f>
        <v>"State"</v>
      </c>
      <c r="GS65" s="9" t="str">
        <f>SUBSTITUTE("["&amp;_xlfn.CONCAT(CW65:GN65)&amp;"]",",]","]")</f>
        <v>["4Color","lets08","startT","year18","smallc","NoBand","Crosse","Circle","Animal","Canton","tcWHYE","NO_GRE","NO_BLA","myrYEL","island","englis","unjack","southc","NoStar"]</v>
      </c>
      <c r="GT65" s="9" t="str">
        <f t="shared" si="232"/>
        <v>"cl_YEL",</v>
      </c>
      <c r="GU65" s="9" t="str">
        <f t="shared" si="232"/>
        <v>"cl_RED",</v>
      </c>
      <c r="GV65" s="9" t="str">
        <f t="shared" si="232"/>
        <v>"cl_BLU",</v>
      </c>
      <c r="GW65" s="9" t="str">
        <f t="shared" si="232"/>
        <v>"cl_WHI",</v>
      </c>
      <c r="GX65" s="9" t="str">
        <f t="shared" si="232"/>
        <v/>
      </c>
      <c r="GY65" s="9" t="str">
        <f t="shared" si="232"/>
        <v/>
      </c>
      <c r="GZ65" s="9" t="str">
        <f t="shared" si="232"/>
        <v/>
      </c>
      <c r="HA65" s="9" t="str">
        <f t="shared" si="232"/>
        <v/>
      </c>
      <c r="HB65" s="9" t="str">
        <f t="shared" si="232"/>
        <v/>
      </c>
      <c r="HC65" s="9" t="str">
        <f>SUBSTITUTE("["&amp;_xlfn.CONCAT(GT65:HB65)&amp;"]",",]","]")</f>
        <v>["cl_YEL","cl_RED","cl_BLU","cl_WHI"]</v>
      </c>
      <c r="HE65" s="33"/>
      <c r="HF65" s="34" t="str">
        <f>"{couname:"&amp;CT65&amp;(IF(HK65&lt;&gt;"",",subtype:"&amp;CHAR(34)&amp;HK65&amp;CHAR(34),""))&amp;",year:"&amp;HJ65&amp;",region:"&amp;CU65&amp;",Colors:"&amp;HC65&amp;",Items:"&amp;GS65&amp;",Flag:"&amp;CV65&amp;",HDFlag:"&amp;CHAR(34)&amp;E65&amp;CHAR(34)&amp;",type:"&amp;GP65&amp;", describe: "&amp;HH65&amp;", isnew:"&amp;CHAR(34)&amp;F65&amp;CHAR(34)&amp;", links: "&amp;HL65&amp;"},"</f>
        <v>{couname:"[AUS] Tasmania",year:"1876",region:"rgn_Oceania",Colors:["cl_YEL","cl_RED","cl_BLU","cl_WHI"],Items:["4Color","lets08","startT","year18","smallc","NoBand","Crosse","Circle","Animal","Canton","tcWHYE","NO_GRE","NO_BLA","myrYEL","island","englis","unjack","southc","NoStar"],Flag:"https://upload.wikimedia.org/wikipedia/commons/thumb/4/46/Flag_of_Tasmania.svg/640px-Flag_of_Tasmania.svg.png",HDFlag:"https://upload.wikimedia.org/wikipedia/commons/thumb/4/46/Flag_of_Tasmania.svg/2560px-Flag_of_Tasmania.svg.png",type:"State", describe: "\nThe flag has the Union Jack and the blue background like Australia. The badge contains a red lion. The red lion is assumed to be a reference to Great Britian", isnew:".", links: "https://en.wikipedia.org/wiki/Flag_of_Tasmania"},</v>
      </c>
      <c r="HG65" s="35" t="str">
        <f>"{couname:"&amp;CT65&amp;(IF(HK65&lt;&gt;"",",subtype:"&amp;CHAR(34)&amp;HK65&amp;CHAR(34),""))&amp;",year:"&amp;HJ65&amp;",region:"&amp;CU65&amp;",Colors:"&amp;HC65&amp;",Items:"&amp;GS65&amp;",Flag:"&amp;CV65&amp;",HDFlag:"&amp;CHAR(34)&amp;E65&amp;CHAR(34)&amp;",type:"&amp;GP65&amp;", describe: "&amp;HI65&amp;", links: "&amp;HL65&amp;"},"</f>
        <v>{couname:"[AUS] Tasmania",year:"1876",region:"rgn_Oceania",Colors:["cl_YEL","cl_RED","cl_BLU","cl_WHI"],Items:["4Color","lets08","startT","year18","smallc","NoBand","Crosse","Circle","Animal","Canton","tcWHYE","NO_GRE","NO_BLA","myrYEL","island","englis","unjack","southc","NoStar"],Flag:"https://upload.wikimedia.org/wikipedia/commons/thumb/4/46/Flag_of_Tasmania.svg/640px-Flag_of_Tasmania.svg.png",HDFlag:"https://upload.wikimedia.org/wikipedia/commons/thumb/4/46/Flag_of_Tasmania.svg/2560px-Flag_of_Tasmania.svg.png",type:"State", describe: "\nThe flag has the Union Jack and the blue background like Australia. The badge contains a red lion. The red lion is assumed to be a reference to Great Britian", links: "https://en.wikipedia.org/wiki/Flag_of_Tasmania"},</v>
      </c>
      <c r="HH65" s="9" t="str">
        <f>IF(P65&lt;&gt;"",CHAR(34)&amp;"\n"&amp;P65&amp;CHAR(34),CHAR(34)&amp;CHAR(34))</f>
        <v>"\nThe flag has the Union Jack and the blue background like Australia. The badge contains a red lion. The red lion is assumed to be a reference to Great Britian"</v>
      </c>
      <c r="HI65" s="9" t="str">
        <f>IF(J65=0,CHAR(34)&amp;CHAR(34),HH65)</f>
        <v>"\nThe flag has the Union Jack and the blue background like Australia. The badge contains a red lion. The red lion is assumed to be a reference to Great Britian"</v>
      </c>
      <c r="HJ65" s="9" t="str">
        <f>CHAR(34)&amp;O65&amp;CHAR(34)</f>
        <v>"1876"</v>
      </c>
      <c r="HL65" s="9" t="str">
        <f>CHAR(34)&amp;I65&amp;CHAR(34)</f>
        <v>"https://en.wikipedia.org/wiki/Flag_of_Tasmania"</v>
      </c>
      <c r="HM65" s="34" t="str">
        <f>"{"&amp;CHAR(34)&amp;"couname"&amp;CHAR(34)&amp;":"&amp;CT65&amp;(IF(H65&lt;&gt;"",","&amp;CHAR(34)&amp;"subtype"&amp;CHAR(34)&amp;":"&amp;CHAR(34)&amp;H65&amp;CHAR(34),""))&amp;","&amp;CHAR(34)&amp;"year"&amp;CHAR(34)&amp;":"&amp;HJ65&amp;","&amp;CHAR(34)&amp;"region"&amp;CHAR(34)&amp;":"&amp;CU65&amp;","&amp;CHAR(34)&amp;"Colors"&amp;CHAR(34)&amp;":"&amp;HC65&amp;","&amp;CHAR(34)&amp;"Items"&amp;CHAR(34)&amp;":"&amp;GS65&amp;","&amp;CHAR(34)&amp;"Flag"&amp;CHAR(34)&amp;":"&amp;CV65&amp;","&amp;CHAR(34)&amp;"HDFlag"&amp;CHAR(34)&amp;":"&amp;CHAR(34)&amp;E65&amp;CHAR(34)&amp;","&amp;CHAR(34)&amp;"type"&amp;CHAR(34)&amp;":"&amp;GP65&amp;", "&amp;CHAR(34)&amp;"describe"&amp;CHAR(34)&amp;": "&amp;HH65&amp;", "&amp;CHAR(34)&amp;"isnew"&amp;CHAR(34)&amp;": "&amp;CHAR(34)&amp;F65&amp;CHAR(34)&amp;", "&amp;CHAR(34)&amp;"links"&amp;CHAR(34)&amp;": "&amp;HL65&amp;"},"</f>
        <v>{"couname":"[AUS] Tasmania","year":"1876","region":"rgn_Oceania","Colors":["cl_YEL","cl_RED","cl_BLU","cl_WHI"],"Items":["4Color","lets08","startT","year18","smallc","NoBand","Crosse","Circle","Animal","Canton","tcWHYE","NO_GRE","NO_BLA","myrYEL","island","englis","unjack","southc","NoStar"],"Flag":"https://upload.wikimedia.org/wikipedia/commons/thumb/4/46/Flag_of_Tasmania.svg/640px-Flag_of_Tasmania.svg.png","HDFlag":"https://upload.wikimedia.org/wikipedia/commons/thumb/4/46/Flag_of_Tasmania.svg/2560px-Flag_of_Tasmania.svg.png","type":"State", "describe": "\nThe flag has the Union Jack and the blue background like Australia. The badge contains a red lion. The red lion is assumed to be a reference to Great Britian", "isnew": ".", "links": "https://en.wikipedia.org/wiki/Flag_of_Tasmania"},</v>
      </c>
      <c r="HN65" s="36" t="str">
        <f>"{"&amp;CHAR(34)&amp;"couname"&amp;CHAR(34)&amp;":"&amp;CT65&amp;(IF(H65&lt;&gt;"",","&amp;CHAR(34)&amp;"subtype"&amp;CHAR(34)&amp;":"&amp;CHAR(34)&amp;H65&amp;CHAR(34),""))&amp;","&amp;CHAR(34)&amp;"year"&amp;CHAR(34)&amp;":"&amp;HJ65&amp;","&amp;CHAR(34)&amp;"region"&amp;CHAR(34)&amp;":"&amp;CU65&amp;","&amp;CHAR(34)&amp;"Colors"&amp;CHAR(34)&amp;":"&amp;HC65&amp;","&amp;CHAR(34)&amp;"Items"&amp;CHAR(34)&amp;":"&amp;GS65&amp;","&amp;CHAR(34)&amp;"Flag"&amp;CHAR(34)&amp;":"&amp;CV65&amp;","&amp;CHAR(34)&amp;"HDFlag"&amp;CHAR(34)&amp;":"&amp;CHAR(34)&amp;E65&amp;CHAR(34)&amp;","&amp;CHAR(34)&amp;"type"&amp;CHAR(34)&amp;":"&amp;GP65&amp;", "&amp;CHAR(34)&amp;"describe"&amp;CHAR(34)&amp;": "&amp;HI65&amp;", "&amp;CHAR(34)&amp;"isnew"&amp;CHAR(34)&amp;": "&amp;CHAR(34)&amp;F65&amp;CHAR(34)&amp;", "&amp;CHAR(34)&amp;"links"&amp;CHAR(34)&amp;": "&amp;HL65&amp;"},"</f>
        <v>{"couname":"[AUS] Tasmania","year":"1876","region":"rgn_Oceania","Colors":["cl_YEL","cl_RED","cl_BLU","cl_WHI"],"Items":["4Color","lets08","startT","year18","smallc","NoBand","Crosse","Circle","Animal","Canton","tcWHYE","NO_GRE","NO_BLA","myrYEL","island","englis","unjack","southc","NoStar"],"Flag":"https://upload.wikimedia.org/wikipedia/commons/thumb/4/46/Flag_of_Tasmania.svg/640px-Flag_of_Tasmania.svg.png","HDFlag":"https://upload.wikimedia.org/wikipedia/commons/thumb/4/46/Flag_of_Tasmania.svg/2560px-Flag_of_Tasmania.svg.png","type":"State", "describe": "\nThe flag has the Union Jack and the blue background like Australia. The badge contains a red lion. The red lion is assumed to be a reference to Great Britian", "isnew": ".", "links": "https://en.wikipedia.org/wiki/Flag_of_Tasmania"},</v>
      </c>
      <c r="HO65" s="37"/>
      <c r="HP65" s="9" t="str" cm="1">
        <f t="array" ref="HP65">IF(_xlfn.TEXTJOIN(", ", TRUE, IF(ISNUMBER(SEARCH("BLA", BL65:BT65)), COLUMN(BL65:BT65) - COLUMN(BL65) + 1, ""))&lt;&gt;"","BLA","")</f>
        <v/>
      </c>
      <c r="HQ65" s="9" t="str" cm="1">
        <f t="array" ref="HQ65">IF(_xlfn.TEXTJOIN(", ", TRUE, IF(ISNUMBER(SEARCH("BLU", BL65:BT65)), COLUMN(BL65:BT65) - COLUMN(BL65) + 1, ""))&lt;&gt;"","BLU","")</f>
        <v>BLU</v>
      </c>
      <c r="HR65" s="9" t="str" cm="1">
        <f t="array" ref="HR65">IF(_xlfn.TEXTJOIN(", ", TRUE, IF(ISNUMBER(SEARCH("GRE", BL65:BT65)), COLUMN(BL65:BT65) - COLUMN(BL65) + 1, ""))&lt;&gt;"","GRE","")</f>
        <v/>
      </c>
      <c r="HS65" s="9" t="str" cm="1">
        <f t="array" ref="HS65">IF(_xlfn.TEXTJOIN(", ", TRUE, IF(ISNUMBER(SEARCH("RED", BL65:BT65)), COLUMN(BL65:BT65) - COLUMN(BL65) + 1, ""))&lt;&gt;"","RED","")</f>
        <v>RED</v>
      </c>
      <c r="HT65" s="9" t="str" cm="1">
        <f t="array" ref="HT65">IF(_xlfn.TEXTJOIN(", ", TRUE, IF(ISNUMBER(SEARCH("YEL", BL65:BT65)), COLUMN(BL65:BT65) - COLUMN(BL65) + 1, ""))&lt;&gt;"","YEL","")</f>
        <v>YEL</v>
      </c>
      <c r="HU65" s="9" t="str" cm="1">
        <f t="array" ref="HU65">IF(_xlfn.TEXTJOIN(", ", TRUE, IF(ISNUMBER(SEARCH("ORA", BL65:BT65)), COLUMN(BL65:BT65) - COLUMN(BL65) + 1, ""))&lt;&gt;"","ORA","")</f>
        <v/>
      </c>
      <c r="HV65" s="9" t="str" cm="1">
        <f t="array" ref="HV65">IF(_xlfn.TEXTJOIN(", ", TRUE, IF(ISNUMBER(SEARCH("BRO", BL65:BT65)), COLUMN(BL65:BT65) - COLUMN(BL65) + 1, ""))&lt;&gt;"","BRO","")</f>
        <v/>
      </c>
      <c r="HW65" s="9" t="str" cm="1">
        <f t="array" ref="HW65">IF(_xlfn.TEXTJOIN(", ", TRUE, IF(ISNUMBER(SEARCH("PUR", BL65:BT65)), COLUMN(BL65:BT65) - COLUMN(BL65) + 1, ""))&lt;&gt;"","PUR","")</f>
        <v/>
      </c>
      <c r="HX65" s="9" t="str" cm="1">
        <f t="array" ref="HX65">IF(_xlfn.TEXTJOIN(", ", TRUE, IF(ISNUMBER(SEARCH("WHI", BL65:BT65)), COLUMN(BL65:BT65) - COLUMN(BL65) + 1, ""))&lt;&gt;"","WHI","")</f>
        <v>WHI</v>
      </c>
      <c r="HY65" s="38"/>
      <c r="HZ65" s="38"/>
      <c r="IA65" s="28" t="s">
        <v>2</v>
      </c>
      <c r="IB65" s="28" t="s">
        <v>2</v>
      </c>
      <c r="IC65" s="39"/>
      <c r="ID65" s="39"/>
      <c r="IE65" s="39"/>
      <c r="IF65" s="39"/>
      <c r="IG65" s="39"/>
      <c r="IH65" s="39"/>
      <c r="II65" s="39"/>
      <c r="IJ65" s="39"/>
      <c r="IK65" s="39"/>
      <c r="IL65" s="9">
        <f>SUM(IC65:IK65)</f>
        <v>0</v>
      </c>
      <c r="IM65" s="6">
        <f>COUNTIF(IC65:IK65,"&gt;0")-CG65</f>
        <v>-4</v>
      </c>
      <c r="IN65" s="40" t="str">
        <f>"http://mkweb.bcgsc.ca/color-summarizer/?url="&amp;D65&amp;"&amp;precision=low&amp;num_clusters="&amp;CG65&amp;"&amp;text=1"</f>
        <v>http://mkweb.bcgsc.ca/color-summarizer/?url=https://upload.wikimedia.org/wikipedia/commons/thumb/4/46/Flag_of_Tasmania.svg/640px-Flag_of_Tasmania.svg.png&amp;precision=low&amp;num_clusters=4&amp;text=1</v>
      </c>
      <c r="IO65" s="9" t="str">
        <f>IF(HP65&lt;&gt;"",CHAR(34)&amp;"black"&amp;CHAR(34),"")</f>
        <v/>
      </c>
      <c r="IP65" s="9" t="str">
        <f>IF(HQ65&lt;&gt;"",CHAR(34)&amp;"blue"&amp;CHAR(34),"")</f>
        <v>"blue"</v>
      </c>
      <c r="IQ65" s="9" t="str">
        <f>IF(HR65&lt;&gt;"",CHAR(34)&amp;"green"&amp;CHAR(34),"")</f>
        <v/>
      </c>
      <c r="IR65" s="9" t="str">
        <f>IF(HS65&lt;&gt;"",CHAR(34)&amp;"red"&amp;CHAR(34),"")</f>
        <v>"red"</v>
      </c>
      <c r="IS65" s="9" t="str">
        <f>IF(HT65&lt;&gt;"",CHAR(34)&amp;"yellow"&amp;CHAR(34),"")</f>
        <v>"yellow"</v>
      </c>
      <c r="IT65" s="9" t="str">
        <f>IF(HU65&lt;&gt;"",CHAR(34)&amp;"orange"&amp;CHAR(34),"")</f>
        <v/>
      </c>
      <c r="IU65" s="9" t="str">
        <f>IF(HV65&lt;&gt;"",CHAR(34)&amp;"brown"&amp;CHAR(34),"")</f>
        <v/>
      </c>
      <c r="IV65" s="9" t="str">
        <f>IF(HW65&lt;&gt;"",CHAR(34)&amp;"purple"&amp;CHAR(34),"")</f>
        <v/>
      </c>
      <c r="IW65" s="9" t="str">
        <f>IF(HX65&lt;&gt;"",CHAR(34)&amp;"white"&amp;CHAR(34),"")</f>
        <v>"white"</v>
      </c>
      <c r="IX65" s="9" t="str">
        <f>"{"&amp;CHAR(34)&amp;"url"&amp;CHAR(34)&amp;":"&amp;CHAR(34)&amp;IN65&amp;CHAR(34)&amp;","&amp;CHAR(34)&amp;"name"&amp;CHAR(34)&amp;":"&amp;CHAR(34)&amp;A65&amp;CHAR(34)&amp;"},"</f>
        <v>{"url":"http://mkweb.bcgsc.ca/color-summarizer/?url=https://upload.wikimedia.org/wikipedia/commons/thumb/4/46/Flag_of_Tasmania.svg/640px-Flag_of_Tasmania.svg.png&amp;precision=low&amp;num_clusters=4&amp;text=1","name":"[AUS] Tasmania"},</v>
      </c>
      <c r="IY65" s="9">
        <v>157</v>
      </c>
    </row>
    <row r="66" spans="1:259" s="9" customFormat="1" ht="38.4" customHeight="1" thickBot="1" x14ac:dyDescent="0.35">
      <c r="A66" s="79" t="s">
        <v>220</v>
      </c>
      <c r="B66" s="1" t="e" vm="65">
        <v>#VALUE!</v>
      </c>
      <c r="C66" s="2">
        <v>2</v>
      </c>
      <c r="D66" s="3" t="s">
        <v>221</v>
      </c>
      <c r="E66" s="4" t="s">
        <v>222</v>
      </c>
      <c r="F66" s="5" t="s">
        <v>0</v>
      </c>
      <c r="G66" s="6">
        <f>COUNTIF($A$1:$A$8359,A66)</f>
        <v>1</v>
      </c>
      <c r="H66" s="7"/>
      <c r="I66" s="8" t="s">
        <v>223</v>
      </c>
      <c r="J66" s="9" t="str">
        <f>""</f>
        <v/>
      </c>
      <c r="K66" s="10"/>
      <c r="L66" s="11"/>
      <c r="M66" s="11"/>
      <c r="N66" s="12" t="s">
        <v>169</v>
      </c>
      <c r="O66" s="13">
        <v>1870</v>
      </c>
      <c r="P66" s="14" t="s">
        <v>224</v>
      </c>
      <c r="Q66" s="15">
        <v>1</v>
      </c>
      <c r="R66" s="16" t="s">
        <v>169</v>
      </c>
      <c r="S66" s="17">
        <v>0</v>
      </c>
      <c r="T66" s="18" t="s">
        <v>2</v>
      </c>
      <c r="U66" s="19" t="s">
        <v>3</v>
      </c>
      <c r="V66" s="19" t="s">
        <v>2</v>
      </c>
      <c r="W66" s="19" t="s">
        <v>2</v>
      </c>
      <c r="X66" s="19" t="s">
        <v>2</v>
      </c>
      <c r="Y66" s="19" t="s">
        <v>2</v>
      </c>
      <c r="Z66" s="19" t="s">
        <v>3</v>
      </c>
      <c r="AA66" s="19" t="s">
        <v>2</v>
      </c>
      <c r="AB66" s="19" t="s">
        <v>2</v>
      </c>
      <c r="AC66" s="19" t="s">
        <v>2</v>
      </c>
      <c r="AD66" s="19" t="s">
        <v>2</v>
      </c>
      <c r="AE66" s="19" t="s">
        <v>2</v>
      </c>
      <c r="AF66" s="20" t="s">
        <v>2</v>
      </c>
      <c r="AG66" s="20" t="s">
        <v>2</v>
      </c>
      <c r="AH66" s="20" t="s">
        <v>2</v>
      </c>
      <c r="AI66" s="20" t="s">
        <v>3</v>
      </c>
      <c r="AJ66" s="20" t="s">
        <v>2</v>
      </c>
      <c r="AK66" s="20" t="s">
        <v>2</v>
      </c>
      <c r="AL66" s="20" t="s">
        <v>2</v>
      </c>
      <c r="AM66" s="20" t="s">
        <v>2</v>
      </c>
      <c r="AN66" s="20" t="s">
        <v>2</v>
      </c>
      <c r="AO66" s="20" t="s">
        <v>2</v>
      </c>
      <c r="AP66" s="20" t="s">
        <v>2</v>
      </c>
      <c r="AQ66" s="20" t="s">
        <v>3</v>
      </c>
      <c r="AR66" s="20" t="s">
        <v>2</v>
      </c>
      <c r="AS66" s="20" t="s">
        <v>2</v>
      </c>
      <c r="AT66" s="21">
        <v>5</v>
      </c>
      <c r="AU66" s="20" t="s">
        <v>204</v>
      </c>
      <c r="AV66" s="20" t="str">
        <f>IF(LEFT(A66,1)="[",LEFT(A66,5)&amp;AU66&amp;A66,"")</f>
        <v>[AUS]State[AUS] Victoria</v>
      </c>
      <c r="AW66" s="20" t="str">
        <f>C66&amp;H66&amp;A66</f>
        <v>2[AUS] Victoria</v>
      </c>
      <c r="AX66" s="22"/>
      <c r="AY66" s="22"/>
      <c r="AZ66" s="23" t="s">
        <v>12</v>
      </c>
      <c r="BA66" s="23"/>
      <c r="BB66" s="23"/>
      <c r="BC66" s="24"/>
      <c r="BD66" s="25" t="s">
        <v>5</v>
      </c>
      <c r="BE66" s="8"/>
      <c r="BF66" s="25" t="s">
        <v>5</v>
      </c>
      <c r="BG66" s="25" t="s">
        <v>12</v>
      </c>
      <c r="BH66" s="25" t="s">
        <v>5</v>
      </c>
      <c r="BI66" s="25"/>
      <c r="BJ66" s="25"/>
      <c r="BK66" s="8"/>
      <c r="BL66" s="25" t="s">
        <v>5</v>
      </c>
      <c r="BM66" s="25" t="s">
        <v>12</v>
      </c>
      <c r="BN66" s="25"/>
      <c r="BO66" s="25"/>
      <c r="BP66" s="25"/>
      <c r="BQ66" s="25"/>
      <c r="BR66" s="25"/>
      <c r="BS66" s="25"/>
      <c r="BT66" s="25"/>
      <c r="BU66" s="26"/>
      <c r="BV66" s="27"/>
      <c r="BW66" s="27">
        <v>0</v>
      </c>
      <c r="BX66" s="8"/>
      <c r="CB66" s="28"/>
      <c r="CC66" s="28"/>
      <c r="CD66" s="29">
        <v>0</v>
      </c>
      <c r="CE66" s="29">
        <v>0</v>
      </c>
      <c r="CF66" s="29" t="e">
        <v>#REF!</v>
      </c>
      <c r="CG66" s="30" cm="1">
        <f t="array" ref="CG66">SUMPRODUCT(--(LEN(TRIM(BL66:BT66))&gt;0))</f>
        <v>2</v>
      </c>
      <c r="CH66" s="20" t="str">
        <f>IF(CG66=2,"y","n")</f>
        <v>y</v>
      </c>
      <c r="CI66" s="20" t="str">
        <f>IF(CG66=3,"y","n")</f>
        <v>n</v>
      </c>
      <c r="CJ66" s="20" t="str">
        <f>IF(CG66=4,"y","n")</f>
        <v>n</v>
      </c>
      <c r="CK66" s="20" t="str">
        <f>IF(CG66&gt;4,"y","n")</f>
        <v>n</v>
      </c>
      <c r="CL66" s="20" t="str">
        <f>IF(S66=0,"y","n")</f>
        <v>y</v>
      </c>
      <c r="CM66" s="20" t="str">
        <f>IF(S66=2,"y","n")</f>
        <v>n</v>
      </c>
      <c r="CN66" s="20" t="str">
        <f>IF(S66=3,"y","n")</f>
        <v>n</v>
      </c>
      <c r="CO66" s="20" t="str">
        <f>IF(S66&gt;=4,"y","n")</f>
        <v>n</v>
      </c>
      <c r="CP66" s="20" t="str">
        <f>IF(AT66=0,"y","n")</f>
        <v>n</v>
      </c>
      <c r="CQ66" s="20" t="str">
        <f>IF(AT66=1,"y","n")</f>
        <v>n</v>
      </c>
      <c r="CR66" s="20" t="str">
        <f>IF(AT66=2,"y","n")</f>
        <v>n</v>
      </c>
      <c r="CS66" s="20" t="str">
        <f>IF(AT66&gt;=3,"y","n")</f>
        <v>y</v>
      </c>
      <c r="CT66" s="31" t="str">
        <f>CHAR(34)&amp;A66&amp;CHAR(34)</f>
        <v>"[AUS] Victoria"</v>
      </c>
      <c r="CU66" s="32" t="str">
        <f>CHAR(34)&amp;"rgn_"&amp;R66&amp;CHAR(34)</f>
        <v>"rgn_Oceania"</v>
      </c>
      <c r="CV66" s="9" t="str">
        <f>CHAR(34)&amp;D66&amp;CHAR(34)</f>
        <v>"https://upload.wikimedia.org/wikipedia/commons/thumb/0/08/Flag_of_Victoria_%28Australia%29.svg/640px-Flag_of_Victoria_%28Australia%29.svg.png"</v>
      </c>
      <c r="CW66" s="9" t="str">
        <f t="shared" si="239"/>
        <v>"2Color",</v>
      </c>
      <c r="CX66" s="9" t="str">
        <f t="shared" si="239"/>
        <v/>
      </c>
      <c r="CY66" s="9" t="str">
        <f t="shared" si="239"/>
        <v/>
      </c>
      <c r="CZ66" s="9" t="str">
        <f t="shared" si="239"/>
        <v/>
      </c>
      <c r="DA66" s="9" t="str">
        <f>IF(Q66&gt;1,CHAR(34)&amp;"words2"&amp;CHAR(34)&amp;",","")</f>
        <v/>
      </c>
      <c r="DB66" s="9" t="str">
        <f>IF(Q66&gt;2,CHAR(34)&amp;"words3"&amp;CHAR(34)&amp;",","")</f>
        <v/>
      </c>
      <c r="DD66" s="9" t="str">
        <f>IF(LEN(CHAR(34)&amp;"lets"&amp;LEN(SUBSTITUTE(SUBSTITUTE(IFERROR(TRIM(SUBSTITUTE(A66,MID(A66,FIND("[",A66),FIND("]",A66)-FIND("[",A66)+1),"")),A66)," ",""),"-",""))&amp;CHAR(34)&amp;",")=9,CHAR(34)&amp;"lets"&amp;LEN(SUBSTITUTE(SUBSTITUTE(IFERROR(TRIM(SUBSTITUTE(A66,MID(A66,FIND("[",A66),FIND("]",A66)-FIND("[",A66)+1),"")),A66)," ",""),"-",""))&amp;CHAR(34)&amp;",",CHAR(34)&amp;"lets0"&amp;LEN(SUBSTITUTE(SUBSTITUTE(IFERROR(TRIM(SUBSTITUTE(A66,MID(A66,FIND("[",A66),FIND("]",A66)-FIND("[",A66)+1),"")),A66)," ",""),"-",""))&amp;CHAR(34)&amp;",")</f>
        <v>"lets08",</v>
      </c>
      <c r="DE66" s="9" t="str">
        <f>CHAR(34)&amp;"start"&amp;IFERROR(LEFT(SUBSTITUTE(A66,"["&amp;MID(A66,FIND("[",A66)+1,FIND("]",A66)-FIND("[",A66)-1)&amp;"] ",""),1),LEFT(A66,1))&amp;CHAR(34)&amp;","</f>
        <v>"startV",</v>
      </c>
      <c r="DF66" s="9" t="str">
        <f>IFERROR(IF(SEARCH("tan",A66)&gt;0,CHAR(34)&amp;"withtn"&amp;CHAR(34)&amp;",",""),"")</f>
        <v/>
      </c>
      <c r="DG66" s="9" t="str">
        <f>IFERROR(IF(SEARCH("q",A66)&gt;0,CHAR(34)&amp;"with_q"&amp;CHAR(34)&amp;",",""),"")</f>
        <v/>
      </c>
      <c r="DH66" s="9" t="str">
        <f>IFERROR(IF(SEARCH("v",A66)&gt;0,CHAR(34)&amp;"with_v"&amp;CHAR(34)&amp;",",""),"")</f>
        <v>"with_v",</v>
      </c>
      <c r="DI66" s="9" t="str">
        <f>IFERROR(IF(SEARCH("w",A66)&gt;0,CHAR(34)&amp;"with_w"&amp;CHAR(34)&amp;",",""),"")</f>
        <v/>
      </c>
      <c r="DJ66" s="9" t="str">
        <f>IFERROR(IF(SEARCH("y",A66)&gt;0,CHAR(34)&amp;"with_y"&amp;CHAR(34)&amp;",",""),"")</f>
        <v/>
      </c>
      <c r="DK66" s="9" t="str">
        <f>IFERROR(IF(SEARCH("z",A66)&gt;0,CHAR(34)&amp;"with_z"&amp;CHAR(34)&amp;",",""),"")</f>
        <v/>
      </c>
      <c r="DL66" s="9" t="str">
        <f>IF(CG66=2, CHAR(34) &amp; _xlfn.TEXTJOIN("", TRUE, _xlfn._xlws.SORT(HP66:HX66)) &amp; CHAR(34) &amp; ",", "")</f>
        <v>"BLAWHI",</v>
      </c>
      <c r="DM66" s="9" t="str" cm="1">
        <f t="array" ref="DM66">IF(CG66=3,CHAR(34) &amp; _xlfn.TEXTJOIN("", TRUE, RIGHT(HP66:HX66, 2)) &amp; CHAR(34) &amp; ",", "")</f>
        <v/>
      </c>
      <c r="DN66" s="9" t="str">
        <f>IF(AND(ISNUMBER(SEARCH("18", O66)), ISERROR(SEARCH("1918", O66)), ISERROR(SEARCH("2018", O66))), CHAR(34) &amp; "year18" &amp; CHAR(34) &amp; ",", "")</f>
        <v>"year18",</v>
      </c>
      <c r="DO66" s="9" t="str">
        <f>IF(AND(ISNUMBER(SEARCH("19", O66)), ISERROR(SEARCH("1819", O66)),  ISERROR(SEARCH("1219", O66)),ISERROR(SEARCH("1119", O66)),ISERROR(SEARCH("1190", O66)),ISERROR(SEARCH("2019", O66))), CHAR(34) &amp; "year19" &amp; CHAR(34) &amp; ",", "")</f>
        <v/>
      </c>
      <c r="DP66" s="28" t="str">
        <f>IF(AND(ISNUMBER(SEARCH("20", O66)), ISERROR(SEARCH("1920", O66))), CHAR(34)&amp;"year00"&amp;CHAR(34)&amp;",", "")</f>
        <v/>
      </c>
      <c r="DQ66" s="28" t="str">
        <f>IF(CC66="y",CHAR(34)&amp;"soviet"&amp;CHAR(34)&amp;",","")</f>
        <v/>
      </c>
      <c r="DR66" s="28" t="str">
        <f>IF(BY66="y",CHAR(34)&amp;"dgband"&amp;CHAR(34)&amp;",","")</f>
        <v/>
      </c>
      <c r="DS66" s="28" t="str">
        <f>IF(W66="y",IF(AND(V66="n",BY66&lt;&gt;"y"),CHAR(34)&amp;"allver"&amp;CHAR(34)&amp;",",""),"")</f>
        <v/>
      </c>
      <c r="DT66" s="28" t="str">
        <f>IF(V66="y",IF(AND(W66="n",BY66&lt;&gt;"y"),CHAR(34)&amp;"allhor"&amp;CHAR(34)&amp;",",""),"")</f>
        <v/>
      </c>
      <c r="DU66" s="28" t="str">
        <f>IF(BY66="y",IF(AND(W66="n",V66="n"),CHAR(34)&amp;"alldia"&amp;CHAR(34)&amp;",",""),"")</f>
        <v/>
      </c>
      <c r="DW66" s="9" t="str">
        <f t="shared" si="240"/>
        <v>"NoBand",</v>
      </c>
      <c r="DX66" s="9" t="str">
        <f t="shared" si="240"/>
        <v/>
      </c>
      <c r="DY66" s="9" t="str">
        <f t="shared" si="240"/>
        <v/>
      </c>
      <c r="DZ66" s="9" t="str">
        <f t="shared" si="240"/>
        <v/>
      </c>
      <c r="EA66" s="9" t="str">
        <f t="shared" si="241"/>
        <v/>
      </c>
      <c r="EB66" s="9" t="str">
        <f t="shared" si="241"/>
        <v>"Crosse",</v>
      </c>
      <c r="EC66" s="9" t="str">
        <f t="shared" si="241"/>
        <v/>
      </c>
      <c r="ED66" s="9" t="str">
        <f t="shared" si="241"/>
        <v/>
      </c>
      <c r="EE66" s="9" t="str">
        <f t="shared" si="241"/>
        <v/>
      </c>
      <c r="EF66" s="9" t="str">
        <f>IF(AND(Y66&lt;&gt;"n",Y66&lt;&gt;""),CHAR(34)&amp;Y$1&amp;CHAR(34)&amp;",","")</f>
        <v/>
      </c>
      <c r="EG66" s="9" t="str">
        <f t="shared" ref="EG66:EV81" si="244">IF(Z66="y",CHAR(34)&amp;Z$1&amp;CHAR(34)&amp;",","")</f>
        <v>"Bird",</v>
      </c>
      <c r="EH66" s="9" t="str">
        <f t="shared" si="244"/>
        <v/>
      </c>
      <c r="EI66" s="9" t="str">
        <f t="shared" si="244"/>
        <v/>
      </c>
      <c r="EJ66" s="9" t="str">
        <f t="shared" si="244"/>
        <v/>
      </c>
      <c r="EK66" s="9" t="str">
        <f t="shared" si="244"/>
        <v/>
      </c>
      <c r="EL66" s="9" t="str">
        <f t="shared" si="244"/>
        <v/>
      </c>
      <c r="EM66" s="9" t="str">
        <f t="shared" si="244"/>
        <v/>
      </c>
      <c r="EN66" s="9" t="str">
        <f t="shared" si="244"/>
        <v/>
      </c>
      <c r="EO66" s="9" t="str">
        <f t="shared" si="244"/>
        <v/>
      </c>
      <c r="EP66" s="9" t="str">
        <f t="shared" si="244"/>
        <v>"Canton",</v>
      </c>
      <c r="EQ66" s="9" t="str">
        <f t="shared" si="244"/>
        <v/>
      </c>
      <c r="ER66" s="9" t="str">
        <f t="shared" si="244"/>
        <v/>
      </c>
      <c r="ES66" s="9" t="str">
        <f t="shared" si="244"/>
        <v/>
      </c>
      <c r="ET66" s="9" t="str">
        <f t="shared" si="244"/>
        <v/>
      </c>
      <c r="EU66" s="9" t="str">
        <f t="shared" si="244"/>
        <v/>
      </c>
      <c r="EV66" s="9" t="str">
        <f t="shared" si="244"/>
        <v/>
      </c>
      <c r="EW66" s="9" t="str">
        <f t="shared" si="242"/>
        <v/>
      </c>
      <c r="EX66" s="9" t="str">
        <f t="shared" si="242"/>
        <v>"Crowns",</v>
      </c>
      <c r="EY66" s="9" t="str">
        <f t="shared" si="242"/>
        <v/>
      </c>
      <c r="EZ66" s="9" t="str">
        <f t="shared" si="242"/>
        <v/>
      </c>
      <c r="FA66" s="9" t="str">
        <f>IF(AT66&gt;0,CHAR(34)&amp;"sta"&amp;AZ66&amp;CHAR(34)&amp;",","")</f>
        <v>"staBLA",</v>
      </c>
      <c r="FB66" s="9" t="str">
        <f>IF(AND(AT66&gt;0,BA66&lt;&gt;""),CHAR(34)&amp;"sta"&amp;BA66&amp;CHAR(34)&amp;",","")</f>
        <v/>
      </c>
      <c r="FD66" s="9" t="str">
        <f>IF(BV66="n",CHAR(34)&amp;"tcWHYE"&amp;CHAR(34)&amp;",",IF(BV66="y",CHAR(34)&amp;FD$1&amp;CHAR(34)&amp;",",""))</f>
        <v/>
      </c>
      <c r="FE66" s="9" t="str">
        <f>IF(COUNTIF(BL66:BT66,"BLU")=0,CHAR(34)&amp;"NO_BLU"&amp;CHAR(34)&amp;",", "")</f>
        <v>"NO_BLU",</v>
      </c>
      <c r="FF66" s="9" t="str">
        <f>IF(COUNTIF(BL66:BT66,"WHI")=0,CHAR(34)&amp;"NO_WHI"&amp;CHAR(34)&amp;",", "")</f>
        <v/>
      </c>
      <c r="FG66" s="9" t="str">
        <f>IF(COUNTIF(BL66:BT66,"RED")=0,CHAR(34)&amp;"NO_RED"&amp;CHAR(34)&amp;",", "")</f>
        <v>"NO_RED",</v>
      </c>
      <c r="FH66" s="9" t="str">
        <f>IF(COUNTIF(BL66:BS66,"GRE")=0,CHAR(34)&amp;"NO_GRE"&amp;CHAR(34)&amp;",", "")</f>
        <v>"NO_GRE",</v>
      </c>
      <c r="FI66" s="9" t="str">
        <f>IF(COUNTIF(BL66:BT66,"YEL")=0,CHAR(34)&amp;"NO_YEL"&amp;CHAR(34)&amp;",", "")</f>
        <v>"NO_YEL",</v>
      </c>
      <c r="FJ66" s="9" t="str">
        <f>IF(COUNTIF(BL66:BT66,"BLA")=0,CHAR(34)&amp;"NO_BLA"&amp;CHAR(34)&amp;",", "")</f>
        <v/>
      </c>
      <c r="FK66" s="9" t="str">
        <f>IF(AND(FH66&lt;&gt;"",FF66&lt;&gt;""),CHAR(34)&amp;"WHGRNO"&amp;CHAR(34)&amp;",","")</f>
        <v/>
      </c>
      <c r="FL66" s="9" t="str">
        <f>IF(AND(FI66&lt;&gt;"",FF66&lt;&gt;""),CHAR(34)&amp;"WHYENO"&amp;CHAR(34)&amp;",","")</f>
        <v/>
      </c>
      <c r="FM66" s="9" t="str">
        <f>IF(AND(FJ66&lt;&gt;"",FF66&lt;&gt;""),CHAR(34)&amp;"BAWHNO"&amp;CHAR(34)&amp;",","")</f>
        <v/>
      </c>
      <c r="FN66" s="9" t="str">
        <f>IF(AND(FE66&lt;&gt;"",FF66&lt;&gt;""),CHAR(34)&amp;"BLWHNO"&amp;CHAR(34)&amp;",","")</f>
        <v/>
      </c>
      <c r="FO66" s="9" t="str">
        <f>IF(AND(FE66&lt;&gt;"",FG66&lt;&gt;""),CHAR(34)&amp;"BLRENO"&amp;CHAR(34)&amp;",","")</f>
        <v>"BLRENO",</v>
      </c>
      <c r="FP66" s="9" t="str">
        <f>IF(AND(FF66&lt;&gt;"",FF66&lt;&gt;""),CHAR(34)&amp;"WHRENO"&amp;CHAR(34)&amp;",","")</f>
        <v/>
      </c>
      <c r="FQ66" s="9" t="str">
        <f>IF(LEN(BF66)=3,CHAR(34)&amp;"001"&amp;BF66&amp;CHAR(34)&amp;",","")</f>
        <v>"001WHI",</v>
      </c>
      <c r="FR66" s="9" t="str">
        <f>IF(LEN(BG66)=3,CHAR(34)&amp;"002"&amp;BG66&amp;CHAR(34)&amp;",","")</f>
        <v>"002BLA",</v>
      </c>
      <c r="FS66" s="9" t="str">
        <f>IF(LEN(BH66)=3,CHAR(34)&amp;"003"&amp;BH66&amp;CHAR(34)&amp;",","")</f>
        <v>"003WHI",</v>
      </c>
      <c r="FT66" s="9" t="str">
        <f>CHAR(34)&amp;"myr"&amp;BD66&amp;CHAR(34)&amp;","</f>
        <v>"myrWHI",</v>
      </c>
      <c r="FU66" s="9" t="str">
        <f>IF(AY66="y",CHAR(34)&amp;"island"&amp;CHAR(34)&amp;",","")</f>
        <v/>
      </c>
      <c r="FV66" s="9" t="str">
        <f>IF(BZ66="y",CHAR(34)&amp;"landlo"&amp;CHAR(34)&amp;",","")</f>
        <v/>
      </c>
      <c r="FW66" s="9" t="str">
        <f>IF(CA66="y",CHAR(34)&amp;"eunion"&amp;CHAR(34)&amp;",","")</f>
        <v/>
      </c>
      <c r="FY66" s="9" t="str">
        <f>IFERROR(IF(SEARCH("Arabic",CB66)&gt;0,CHAR(34)&amp;"arabic"&amp;CHAR(34)&amp;",",""),"")</f>
        <v/>
      </c>
      <c r="FZ66" s="9" t="str">
        <f>IFERROR(IF(SEARCH("English",CB66)&gt;0,CHAR(34)&amp;"englis"&amp;CHAR(34)&amp;",",""),"")</f>
        <v/>
      </c>
      <c r="GA66" s="9" t="str">
        <f>IFERROR(IF(SEARCH("French",CB66)&gt;0,CHAR(34)&amp;"french"&amp;CHAR(34)&amp;",",""),"")</f>
        <v/>
      </c>
      <c r="GB66" s="9" t="str">
        <f>IFERROR(IF(SEARCH("Spanish",CB66)&gt;0,CHAR(34)&amp;"spanis"&amp;CHAR(34)&amp;",",""),"")</f>
        <v/>
      </c>
      <c r="GE66" s="9" t="str">
        <f>IFERROR(IF(SEARCH("Dutch",CB66)&gt;0,CHAR(34)&amp;"dutchs"&amp;CHAR(34)&amp;",",""),"")</f>
        <v/>
      </c>
      <c r="GF66" s="9" t="str">
        <f>IFERROR(IF(SEARCH("Historical",AU66)&gt;0,CHAR(34)&amp;"histor"&amp;CHAR(34)&amp;",",""),"")</f>
        <v/>
      </c>
      <c r="GG66" s="9" t="str">
        <f>IF(BU66="y",CHAR(34)&amp;"unjack"&amp;CHAR(34)&amp;",","")</f>
        <v/>
      </c>
      <c r="GH66" s="9" t="str">
        <f>IF(CD66=1,CHAR(34)&amp;"southc"&amp;CHAR(34)&amp;",","")</f>
        <v/>
      </c>
      <c r="GI66" s="9" t="str">
        <f>IF(CE66=1,CHAR(34)&amp;"hasmap"&amp;CHAR(34)&amp;",","")</f>
        <v/>
      </c>
      <c r="GJ66" s="9" t="str">
        <f>IF(CP66="y",CHAR(34)&amp;CP$1&amp;CHAR(34)&amp;",","")</f>
        <v/>
      </c>
      <c r="GK66" s="9" t="str">
        <f>IF(GJ66="",CHAR(34)&amp;"HasSta"&amp;CHAR(34)&amp;",","")</f>
        <v>"HasSta",</v>
      </c>
      <c r="GL66" s="9" t="str">
        <f t="shared" si="243"/>
        <v/>
      </c>
      <c r="GM66" s="9" t="str">
        <f t="shared" si="243"/>
        <v/>
      </c>
      <c r="GN66" s="9" t="str">
        <f t="shared" si="243"/>
        <v>"3+Star",</v>
      </c>
      <c r="GP66" s="9" t="str">
        <f>CHAR(34)&amp;AU66&amp;CHAR(34)</f>
        <v>"State"</v>
      </c>
      <c r="GS66" s="9" t="str">
        <f>SUBSTITUTE("["&amp;_xlfn.CONCAT(CW66:GN66)&amp;"]",",]","]")</f>
        <v>["2Color","lets08","startV","with_v","BLAWHI","year18","NoBand","Crosse","Bird","Canton","Crowns","staBLA","NO_BLU","NO_RED","NO_GRE","NO_YEL","BLRENO","001WHI","002BLA","003WHI","myrWHI","HasSta","3+Star"]</v>
      </c>
      <c r="GT66" s="9" t="str">
        <f t="shared" ref="GT66:HB81" si="245">IF(BL66&lt;&gt;"",CHAR(34)&amp;"cl_"&amp;BL66&amp;CHAR(34)&amp;",","")</f>
        <v>"cl_WHI",</v>
      </c>
      <c r="GU66" s="9" t="str">
        <f t="shared" si="245"/>
        <v>"cl_BLA",</v>
      </c>
      <c r="GV66" s="9" t="str">
        <f t="shared" si="245"/>
        <v/>
      </c>
      <c r="GW66" s="9" t="str">
        <f t="shared" si="245"/>
        <v/>
      </c>
      <c r="GX66" s="9" t="str">
        <f t="shared" si="245"/>
        <v/>
      </c>
      <c r="GY66" s="9" t="str">
        <f t="shared" si="245"/>
        <v/>
      </c>
      <c r="GZ66" s="9" t="str">
        <f t="shared" si="245"/>
        <v/>
      </c>
      <c r="HA66" s="9" t="str">
        <f t="shared" si="245"/>
        <v/>
      </c>
      <c r="HB66" s="9" t="str">
        <f t="shared" si="245"/>
        <v/>
      </c>
      <c r="HC66" s="9" t="str">
        <f>SUBSTITUTE("["&amp;_xlfn.CONCAT(GT66:HB66)&amp;"]",",]","]")</f>
        <v>["cl_WHI","cl_BLA"]</v>
      </c>
      <c r="HE66" s="33"/>
      <c r="HF66" s="34" t="str">
        <f>"{couname:"&amp;CT66&amp;(IF(HK66&lt;&gt;"",",subtype:"&amp;CHAR(34)&amp;HK66&amp;CHAR(34),""))&amp;",year:"&amp;HJ66&amp;",region:"&amp;CU66&amp;",Colors:"&amp;HC66&amp;",Items:"&amp;GS66&amp;",Flag:"&amp;CV66&amp;",HDFlag:"&amp;CHAR(34)&amp;E66&amp;CHAR(34)&amp;",type:"&amp;GP66&amp;", describe: "&amp;HH66&amp;", isnew:"&amp;CHAR(34)&amp;F66&amp;CHAR(34)&amp;", links: "&amp;HL66&amp;"},"</f>
        <v>{couname:"[AUS] Victoria",year:"1870",region:"rgn_Oceania",Colors:["cl_WHI","cl_BLA"],Items:["2Color","lets08","startV","with_v","BLAWHI","year18","NoBand","Crosse","Bird","Canton","Crowns","staBLA","NO_BLU","NO_RED","NO_GRE","NO_YEL","BLRENO","001WHI","002BLA","003WHI","myrWHI","HasSta","3+Star"],Flag:"https://upload.wikimedia.org/wikipedia/commons/thumb/0/08/Flag_of_Victoria_%28Australia%29.svg/640px-Flag_of_Victoria_%28Australia%29.svg.png",HDFlag:"https://upload.wikimedia.org/wikipedia/commons/thumb/0/08/Flag_of_Victoria_%28Australia%29.svg/2560px-Flag_of_Victoria_%28Australia%29.svg.png",type:"State", describe: "\nThe flag contains the Union Jack and the blue background like Australia's flag. The flag contains a Southern cross and a St Edward's Crown. It is the only Australia state flag that doesn't have the badge on a disk.", isnew:".", links: "https://en.wikipedia.org/wiki/Flag_of_Victoria_(state)"},</v>
      </c>
      <c r="HG66" s="35" t="str">
        <f>"{couname:"&amp;CT66&amp;(IF(HK66&lt;&gt;"",",subtype:"&amp;CHAR(34)&amp;HK66&amp;CHAR(34),""))&amp;",year:"&amp;HJ66&amp;",region:"&amp;CU66&amp;",Colors:"&amp;HC66&amp;",Items:"&amp;GS66&amp;",Flag:"&amp;CV66&amp;",HDFlag:"&amp;CHAR(34)&amp;E66&amp;CHAR(34)&amp;",type:"&amp;GP66&amp;", describe: "&amp;HI66&amp;", links: "&amp;HL66&amp;"},"</f>
        <v>{couname:"[AUS] Victoria",year:"1870",region:"rgn_Oceania",Colors:["cl_WHI","cl_BLA"],Items:["2Color","lets08","startV","with_v","BLAWHI","year18","NoBand","Crosse","Bird","Canton","Crowns","staBLA","NO_BLU","NO_RED","NO_GRE","NO_YEL","BLRENO","001WHI","002BLA","003WHI","myrWHI","HasSta","3+Star"],Flag:"https://upload.wikimedia.org/wikipedia/commons/thumb/0/08/Flag_of_Victoria_%28Australia%29.svg/640px-Flag_of_Victoria_%28Australia%29.svg.png",HDFlag:"https://upload.wikimedia.org/wikipedia/commons/thumb/0/08/Flag_of_Victoria_%28Australia%29.svg/2560px-Flag_of_Victoria_%28Australia%29.svg.png",type:"State", describe: "\nThe flag contains the Union Jack and the blue background like Australia's flag. The flag contains a Southern cross and a St Edward's Crown. It is the only Australia state flag that doesn't have the badge on a disk.", links: "https://en.wikipedia.org/wiki/Flag_of_Victoria_(state)"},</v>
      </c>
      <c r="HH66" s="9" t="str">
        <f>IF(P66&lt;&gt;"",CHAR(34)&amp;"\n"&amp;P66&amp;CHAR(34),CHAR(34)&amp;CHAR(34))</f>
        <v>"\nThe flag contains the Union Jack and the blue background like Australia's flag. The flag contains a Southern cross and a St Edward's Crown. It is the only Australia state flag that doesn't have the badge on a disk."</v>
      </c>
      <c r="HI66" s="9" t="str">
        <f>IF(J66=0,CHAR(34)&amp;CHAR(34),HH66)</f>
        <v>"\nThe flag contains the Union Jack and the blue background like Australia's flag. The flag contains a Southern cross and a St Edward's Crown. It is the only Australia state flag that doesn't have the badge on a disk."</v>
      </c>
      <c r="HJ66" s="9" t="str">
        <f>CHAR(34)&amp;O66&amp;CHAR(34)</f>
        <v>"1870"</v>
      </c>
      <c r="HL66" s="9" t="str">
        <f>CHAR(34)&amp;I66&amp;CHAR(34)</f>
        <v>"https://en.wikipedia.org/wiki/Flag_of_Victoria_(state)"</v>
      </c>
      <c r="HM66" s="34" t="str">
        <f>"{"&amp;CHAR(34)&amp;"couname"&amp;CHAR(34)&amp;":"&amp;CT66&amp;(IF(H66&lt;&gt;"",","&amp;CHAR(34)&amp;"subtype"&amp;CHAR(34)&amp;":"&amp;CHAR(34)&amp;H66&amp;CHAR(34),""))&amp;","&amp;CHAR(34)&amp;"year"&amp;CHAR(34)&amp;":"&amp;HJ66&amp;","&amp;CHAR(34)&amp;"region"&amp;CHAR(34)&amp;":"&amp;CU66&amp;","&amp;CHAR(34)&amp;"Colors"&amp;CHAR(34)&amp;":"&amp;HC66&amp;","&amp;CHAR(34)&amp;"Items"&amp;CHAR(34)&amp;":"&amp;GS66&amp;","&amp;CHAR(34)&amp;"Flag"&amp;CHAR(34)&amp;":"&amp;CV66&amp;","&amp;CHAR(34)&amp;"HDFlag"&amp;CHAR(34)&amp;":"&amp;CHAR(34)&amp;E66&amp;CHAR(34)&amp;","&amp;CHAR(34)&amp;"type"&amp;CHAR(34)&amp;":"&amp;GP66&amp;", "&amp;CHAR(34)&amp;"describe"&amp;CHAR(34)&amp;": "&amp;HH66&amp;", "&amp;CHAR(34)&amp;"isnew"&amp;CHAR(34)&amp;": "&amp;CHAR(34)&amp;F66&amp;CHAR(34)&amp;", "&amp;CHAR(34)&amp;"links"&amp;CHAR(34)&amp;": "&amp;HL66&amp;"},"</f>
        <v>{"couname":"[AUS] Victoria","year":"1870","region":"rgn_Oceania","Colors":["cl_WHI","cl_BLA"],"Items":["2Color","lets08","startV","with_v","BLAWHI","year18","NoBand","Crosse","Bird","Canton","Crowns","staBLA","NO_BLU","NO_RED","NO_GRE","NO_YEL","BLRENO","001WHI","002BLA","003WHI","myrWHI","HasSta","3+Star"],"Flag":"https://upload.wikimedia.org/wikipedia/commons/thumb/0/08/Flag_of_Victoria_%28Australia%29.svg/640px-Flag_of_Victoria_%28Australia%29.svg.png","HDFlag":"https://upload.wikimedia.org/wikipedia/commons/thumb/0/08/Flag_of_Victoria_%28Australia%29.svg/2560px-Flag_of_Victoria_%28Australia%29.svg.png","type":"State", "describe": "\nThe flag contains the Union Jack and the blue background like Australia's flag. The flag contains a Southern cross and a St Edward's Crown. It is the only Australia state flag that doesn't have the badge on a disk.", "isnew": ".", "links": "https://en.wikipedia.org/wiki/Flag_of_Victoria_(state)"},</v>
      </c>
      <c r="HN66" s="36" t="str">
        <f>"{"&amp;CHAR(34)&amp;"couname"&amp;CHAR(34)&amp;":"&amp;CT66&amp;(IF(H66&lt;&gt;"",","&amp;CHAR(34)&amp;"subtype"&amp;CHAR(34)&amp;":"&amp;CHAR(34)&amp;H66&amp;CHAR(34),""))&amp;","&amp;CHAR(34)&amp;"year"&amp;CHAR(34)&amp;":"&amp;HJ66&amp;","&amp;CHAR(34)&amp;"region"&amp;CHAR(34)&amp;":"&amp;CU66&amp;","&amp;CHAR(34)&amp;"Colors"&amp;CHAR(34)&amp;":"&amp;HC66&amp;","&amp;CHAR(34)&amp;"Items"&amp;CHAR(34)&amp;":"&amp;GS66&amp;","&amp;CHAR(34)&amp;"Flag"&amp;CHAR(34)&amp;":"&amp;CV66&amp;","&amp;CHAR(34)&amp;"HDFlag"&amp;CHAR(34)&amp;":"&amp;CHAR(34)&amp;E66&amp;CHAR(34)&amp;","&amp;CHAR(34)&amp;"type"&amp;CHAR(34)&amp;":"&amp;GP66&amp;", "&amp;CHAR(34)&amp;"describe"&amp;CHAR(34)&amp;": "&amp;HI66&amp;", "&amp;CHAR(34)&amp;"isnew"&amp;CHAR(34)&amp;": "&amp;CHAR(34)&amp;F66&amp;CHAR(34)&amp;", "&amp;CHAR(34)&amp;"links"&amp;CHAR(34)&amp;": "&amp;HL66&amp;"},"</f>
        <v>{"couname":"[AUS] Victoria","year":"1870","region":"rgn_Oceania","Colors":["cl_WHI","cl_BLA"],"Items":["2Color","lets08","startV","with_v","BLAWHI","year18","NoBand","Crosse","Bird","Canton","Crowns","staBLA","NO_BLU","NO_RED","NO_GRE","NO_YEL","BLRENO","001WHI","002BLA","003WHI","myrWHI","HasSta","3+Star"],"Flag":"https://upload.wikimedia.org/wikipedia/commons/thumb/0/08/Flag_of_Victoria_%28Australia%29.svg/640px-Flag_of_Victoria_%28Australia%29.svg.png","HDFlag":"https://upload.wikimedia.org/wikipedia/commons/thumb/0/08/Flag_of_Victoria_%28Australia%29.svg/2560px-Flag_of_Victoria_%28Australia%29.svg.png","type":"State", "describe": "\nThe flag contains the Union Jack and the blue background like Australia's flag. The flag contains a Southern cross and a St Edward's Crown. It is the only Australia state flag that doesn't have the badge on a disk.", "isnew": ".", "links": "https://en.wikipedia.org/wiki/Flag_of_Victoria_(state)"},</v>
      </c>
      <c r="HO66" s="37">
        <v>45653</v>
      </c>
      <c r="HP66" s="9" t="str" cm="1">
        <f t="array" ref="HP66">IF(_xlfn.TEXTJOIN(", ", TRUE, IF(ISNUMBER(SEARCH("BLA", BL66:BT66)), COLUMN(BL66:BT66) - COLUMN(BL66) + 1, ""))&lt;&gt;"","BLA","")</f>
        <v>BLA</v>
      </c>
      <c r="HQ66" s="9" t="str" cm="1">
        <f t="array" ref="HQ66">IF(_xlfn.TEXTJOIN(", ", TRUE, IF(ISNUMBER(SEARCH("BLU", BL66:BT66)), COLUMN(BL66:BT66) - COLUMN(BL66) + 1, ""))&lt;&gt;"","BLU","")</f>
        <v/>
      </c>
      <c r="HR66" s="9" t="str" cm="1">
        <f t="array" ref="HR66">IF(_xlfn.TEXTJOIN(", ", TRUE, IF(ISNUMBER(SEARCH("GRE", BL66:BT66)), COLUMN(BL66:BT66) - COLUMN(BL66) + 1, ""))&lt;&gt;"","GRE","")</f>
        <v/>
      </c>
      <c r="HS66" s="9" t="str" cm="1">
        <f t="array" ref="HS66">IF(_xlfn.TEXTJOIN(", ", TRUE, IF(ISNUMBER(SEARCH("RED", BL66:BT66)), COLUMN(BL66:BT66) - COLUMN(BL66) + 1, ""))&lt;&gt;"","RED","")</f>
        <v/>
      </c>
      <c r="HT66" s="9" t="str" cm="1">
        <f t="array" ref="HT66">IF(_xlfn.TEXTJOIN(", ", TRUE, IF(ISNUMBER(SEARCH("YEL", BL66:BT66)), COLUMN(BL66:BT66) - COLUMN(BL66) + 1, ""))&lt;&gt;"","YEL","")</f>
        <v/>
      </c>
      <c r="HU66" s="9" t="str" cm="1">
        <f t="array" ref="HU66">IF(_xlfn.TEXTJOIN(", ", TRUE, IF(ISNUMBER(SEARCH("ORA", BL66:BT66)), COLUMN(BL66:BT66) - COLUMN(BL66) + 1, ""))&lt;&gt;"","ORA","")</f>
        <v/>
      </c>
      <c r="HV66" s="9" t="str" cm="1">
        <f t="array" ref="HV66">IF(_xlfn.TEXTJOIN(", ", TRUE, IF(ISNUMBER(SEARCH("BRO", BL66:BT66)), COLUMN(BL66:BT66) - COLUMN(BL66) + 1, ""))&lt;&gt;"","BRO","")</f>
        <v/>
      </c>
      <c r="HW66" s="9" t="str" cm="1">
        <f t="array" ref="HW66">IF(_xlfn.TEXTJOIN(", ", TRUE, IF(ISNUMBER(SEARCH("PUR", BL66:BT66)), COLUMN(BL66:BT66) - COLUMN(BL66) + 1, ""))&lt;&gt;"","PUR","")</f>
        <v/>
      </c>
      <c r="HX66" s="9" t="str" cm="1">
        <f t="array" ref="HX66">IF(_xlfn.TEXTJOIN(", ", TRUE, IF(ISNUMBER(SEARCH("WHI", BL66:BT66)), COLUMN(BL66:BT66) - COLUMN(BL66) + 1, ""))&lt;&gt;"","WHI","")</f>
        <v>WHI</v>
      </c>
      <c r="HY66" s="38"/>
      <c r="HZ66" s="38"/>
      <c r="IA66" s="28"/>
      <c r="IB66" s="28"/>
      <c r="IC66" s="39"/>
      <c r="ID66" s="39"/>
      <c r="IE66" s="39"/>
      <c r="IF66" s="39"/>
      <c r="IG66" s="39"/>
      <c r="IH66" s="39"/>
      <c r="II66" s="39"/>
      <c r="IJ66" s="39"/>
      <c r="IK66" s="39"/>
      <c r="IM66" s="6">
        <f>COUNTIF(IC66:IK66,"&gt;0")-CG66</f>
        <v>-2</v>
      </c>
      <c r="IN66" s="40" t="str">
        <f>"http://mkweb.bcgsc.ca/color-summarizer/?url="&amp;D66&amp;"&amp;precision=low&amp;num_clusters="&amp;CG66&amp;"&amp;text=1"</f>
        <v>http://mkweb.bcgsc.ca/color-summarizer/?url=https://upload.wikimedia.org/wikipedia/commons/thumb/0/08/Flag_of_Victoria_%28Australia%29.svg/640px-Flag_of_Victoria_%28Australia%29.svg.png&amp;precision=low&amp;num_clusters=2&amp;text=1</v>
      </c>
      <c r="IO66" s="9" t="str">
        <f>IF(HP66&lt;&gt;"",CHAR(34)&amp;"black"&amp;CHAR(34),"")</f>
        <v>"black"</v>
      </c>
      <c r="IP66" s="9" t="str">
        <f>IF(HQ66&lt;&gt;"",CHAR(34)&amp;"blue"&amp;CHAR(34),"")</f>
        <v/>
      </c>
      <c r="IQ66" s="9" t="str">
        <f>IF(HR66&lt;&gt;"",CHAR(34)&amp;"green"&amp;CHAR(34),"")</f>
        <v/>
      </c>
      <c r="IR66" s="9" t="str">
        <f>IF(HS66&lt;&gt;"",CHAR(34)&amp;"red"&amp;CHAR(34),"")</f>
        <v/>
      </c>
      <c r="IS66" s="9" t="str">
        <f>IF(HT66&lt;&gt;"",CHAR(34)&amp;"yellow"&amp;CHAR(34),"")</f>
        <v/>
      </c>
      <c r="IT66" s="9" t="str">
        <f>IF(HU66&lt;&gt;"",CHAR(34)&amp;"orange"&amp;CHAR(34),"")</f>
        <v/>
      </c>
      <c r="IU66" s="9" t="str">
        <f>IF(HV66&lt;&gt;"",CHAR(34)&amp;"brown"&amp;CHAR(34),"")</f>
        <v/>
      </c>
      <c r="IV66" s="9" t="str">
        <f>IF(HW66&lt;&gt;"",CHAR(34)&amp;"purple"&amp;CHAR(34),"")</f>
        <v/>
      </c>
      <c r="IW66" s="9" t="str">
        <f>IF(HX66&lt;&gt;"",CHAR(34)&amp;"white"&amp;CHAR(34),"")</f>
        <v>"white"</v>
      </c>
      <c r="IX66" s="9" t="str">
        <f>"{"&amp;CHAR(34)&amp;"url"&amp;CHAR(34)&amp;":"&amp;CHAR(34)&amp;IN66&amp;CHAR(34)&amp;","&amp;CHAR(34)&amp;"name"&amp;CHAR(34)&amp;":"&amp;CHAR(34)&amp;A66&amp;CHAR(34)&amp;"},"</f>
        <v>{"url":"http://mkweb.bcgsc.ca/color-summarizer/?url=https://upload.wikimedia.org/wikipedia/commons/thumb/0/08/Flag_of_Victoria_%28Australia%29.svg/640px-Flag_of_Victoria_%28Australia%29.svg.png&amp;precision=low&amp;num_clusters=2&amp;text=1","name":"[AUS] Victoria"},</v>
      </c>
      <c r="IY66" s="9">
        <v>1503</v>
      </c>
    </row>
    <row r="67" spans="1:259" s="9" customFormat="1" ht="38.4" customHeight="1" thickBot="1" x14ac:dyDescent="0.35">
      <c r="A67" s="79" t="s">
        <v>225</v>
      </c>
      <c r="B67" s="1" t="e" vm="66">
        <v>#VALUE!</v>
      </c>
      <c r="C67" s="2">
        <v>2</v>
      </c>
      <c r="D67" s="3" t="s">
        <v>226</v>
      </c>
      <c r="E67" s="4" t="s">
        <v>227</v>
      </c>
      <c r="F67" s="5" t="s">
        <v>0</v>
      </c>
      <c r="G67" s="6">
        <f>COUNTIF($A$1:$A$8359,A67)</f>
        <v>1</v>
      </c>
      <c r="H67" s="7"/>
      <c r="I67" s="8" t="s">
        <v>228</v>
      </c>
      <c r="J67" s="9" t="str">
        <f>""</f>
        <v/>
      </c>
      <c r="K67" s="10"/>
      <c r="L67" s="11"/>
      <c r="M67" s="11"/>
      <c r="N67" s="12" t="s">
        <v>169</v>
      </c>
      <c r="O67" s="13">
        <v>1953</v>
      </c>
      <c r="P67" s="14" t="s">
        <v>229</v>
      </c>
      <c r="Q67" s="15">
        <v>2</v>
      </c>
      <c r="R67" s="16" t="s">
        <v>169</v>
      </c>
      <c r="S67" s="17">
        <v>0</v>
      </c>
      <c r="T67" s="18" t="s">
        <v>2</v>
      </c>
      <c r="U67" s="19" t="s">
        <v>3</v>
      </c>
      <c r="V67" s="19" t="s">
        <v>2</v>
      </c>
      <c r="W67" s="19" t="s">
        <v>2</v>
      </c>
      <c r="X67" s="19" t="s">
        <v>3</v>
      </c>
      <c r="Y67" s="19" t="s">
        <v>3</v>
      </c>
      <c r="Z67" s="19" t="s">
        <v>2</v>
      </c>
      <c r="AA67" s="19" t="s">
        <v>2</v>
      </c>
      <c r="AB67" s="19" t="s">
        <v>2</v>
      </c>
      <c r="AC67" s="19" t="s">
        <v>2</v>
      </c>
      <c r="AD67" s="19" t="s">
        <v>2</v>
      </c>
      <c r="AE67" s="19" t="s">
        <v>2</v>
      </c>
      <c r="AF67" s="20" t="s">
        <v>2</v>
      </c>
      <c r="AG67" s="20" t="s">
        <v>2</v>
      </c>
      <c r="AH67" s="20" t="s">
        <v>2</v>
      </c>
      <c r="AI67" s="20" t="s">
        <v>3</v>
      </c>
      <c r="AJ67" s="20" t="s">
        <v>2</v>
      </c>
      <c r="AK67" s="20" t="s">
        <v>2</v>
      </c>
      <c r="AL67" s="20" t="s">
        <v>2</v>
      </c>
      <c r="AM67" s="20" t="s">
        <v>2</v>
      </c>
      <c r="AN67" s="20" t="s">
        <v>2</v>
      </c>
      <c r="AO67" s="20" t="s">
        <v>2</v>
      </c>
      <c r="AP67" s="20" t="s">
        <v>2</v>
      </c>
      <c r="AQ67" s="20" t="s">
        <v>2</v>
      </c>
      <c r="AR67" s="20" t="s">
        <v>2</v>
      </c>
      <c r="AS67" s="20" t="s">
        <v>2</v>
      </c>
      <c r="AT67" s="21">
        <v>0</v>
      </c>
      <c r="AU67" s="20" t="s">
        <v>204</v>
      </c>
      <c r="AV67" s="20" t="str">
        <f>IF(LEFT(A67,1)="[",LEFT(A67,5)&amp;AU67&amp;A67,"")</f>
        <v>[AUS]State[AUS] Western Australia</v>
      </c>
      <c r="AW67" s="20" t="str">
        <f>C67&amp;H67&amp;A67</f>
        <v>2[AUS] Western Australia</v>
      </c>
      <c r="AX67" s="22"/>
      <c r="AY67" s="22"/>
      <c r="AZ67" s="23" t="s">
        <v>9</v>
      </c>
      <c r="BA67" s="23" t="s">
        <v>6</v>
      </c>
      <c r="BB67" s="23"/>
      <c r="BC67" s="24"/>
      <c r="BD67" s="25" t="s">
        <v>4</v>
      </c>
      <c r="BE67" s="8"/>
      <c r="BF67" s="25"/>
      <c r="BG67" s="25"/>
      <c r="BH67" s="25"/>
      <c r="BI67" s="25"/>
      <c r="BJ67" s="25"/>
      <c r="BK67" s="8"/>
      <c r="BL67" s="25" t="s">
        <v>4</v>
      </c>
      <c r="BM67" s="25" t="s">
        <v>6</v>
      </c>
      <c r="BN67" s="25" t="s">
        <v>5</v>
      </c>
      <c r="BO67" s="25" t="s">
        <v>9</v>
      </c>
      <c r="BP67" s="25" t="s">
        <v>13</v>
      </c>
      <c r="BQ67" s="25"/>
      <c r="BR67" s="25"/>
      <c r="BS67" s="25"/>
      <c r="BT67" s="25"/>
      <c r="BU67" s="26"/>
      <c r="BV67" s="27"/>
      <c r="BW67" s="27">
        <v>0</v>
      </c>
      <c r="BX67" s="8"/>
      <c r="CB67" s="28"/>
      <c r="CC67" s="28"/>
      <c r="CD67" s="29">
        <v>0</v>
      </c>
      <c r="CE67" s="29">
        <v>0</v>
      </c>
      <c r="CF67" s="29" t="e">
        <v>#REF!</v>
      </c>
      <c r="CG67" s="30" cm="1">
        <f t="array" ref="CG67">SUMPRODUCT(--(LEN(TRIM(BL67:BT67))&gt;0))</f>
        <v>5</v>
      </c>
      <c r="CH67" s="20" t="str">
        <f>IF(CG67=2,"y","n")</f>
        <v>n</v>
      </c>
      <c r="CI67" s="20" t="str">
        <f>IF(CG67=3,"y","n")</f>
        <v>n</v>
      </c>
      <c r="CJ67" s="20" t="str">
        <f>IF(CG67=4,"y","n")</f>
        <v>n</v>
      </c>
      <c r="CK67" s="20" t="str">
        <f>IF(CG67&gt;4,"y","n")</f>
        <v>y</v>
      </c>
      <c r="CL67" s="20" t="str">
        <f>IF(S67=0,"y","n")</f>
        <v>y</v>
      </c>
      <c r="CM67" s="20" t="str">
        <f>IF(S67=2,"y","n")</f>
        <v>n</v>
      </c>
      <c r="CN67" s="20" t="str">
        <f>IF(S67=3,"y","n")</f>
        <v>n</v>
      </c>
      <c r="CO67" s="20" t="str">
        <f>IF(S67&gt;=4,"y","n")</f>
        <v>n</v>
      </c>
      <c r="CP67" s="20" t="str">
        <f>IF(AT67=0,"y","n")</f>
        <v>y</v>
      </c>
      <c r="CQ67" s="20" t="str">
        <f>IF(AT67=1,"y","n")</f>
        <v>n</v>
      </c>
      <c r="CR67" s="20" t="str">
        <f>IF(AT67=2,"y","n")</f>
        <v>n</v>
      </c>
      <c r="CS67" s="20" t="str">
        <f>IF(AT67&gt;=3,"y","n")</f>
        <v>n</v>
      </c>
      <c r="CT67" s="31" t="str">
        <f>CHAR(34)&amp;A67&amp;CHAR(34)</f>
        <v>"[AUS] Western Australia"</v>
      </c>
      <c r="CU67" s="32" t="str">
        <f>CHAR(34)&amp;"rgn_"&amp;R67&amp;CHAR(34)</f>
        <v>"rgn_Oceania"</v>
      </c>
      <c r="CV67" s="9" t="str">
        <f>CHAR(34)&amp;D67&amp;CHAR(34)</f>
        <v>"https://upload.wikimedia.org/wikipedia/commons/thumb/a/a5/Flag_of_Western_Australia.svg/640px-Flag_of_Western_Australia.svg.png"</v>
      </c>
      <c r="CW67" s="9" t="str">
        <f t="shared" si="239"/>
        <v/>
      </c>
      <c r="CX67" s="9" t="str">
        <f t="shared" si="239"/>
        <v/>
      </c>
      <c r="CY67" s="9" t="str">
        <f t="shared" si="239"/>
        <v/>
      </c>
      <c r="CZ67" s="9" t="str">
        <f t="shared" si="239"/>
        <v>"5+Colo",</v>
      </c>
      <c r="DA67" s="9" t="str">
        <f>IF(Q67&gt;1,CHAR(34)&amp;"words2"&amp;CHAR(34)&amp;",","")</f>
        <v>"words2",</v>
      </c>
      <c r="DB67" s="9" t="str">
        <f>IF(Q67&gt;2,CHAR(34)&amp;"words3"&amp;CHAR(34)&amp;",","")</f>
        <v/>
      </c>
      <c r="DD67" s="9" t="str">
        <f>IF(LEN(CHAR(34)&amp;"lets"&amp;LEN(SUBSTITUTE(SUBSTITUTE(IFERROR(TRIM(SUBSTITUTE(A67,MID(A67,FIND("[",A67),FIND("]",A67)-FIND("[",A67)+1),"")),A67)," ",""),"-",""))&amp;CHAR(34)&amp;",")=9,CHAR(34)&amp;"lets"&amp;LEN(SUBSTITUTE(SUBSTITUTE(IFERROR(TRIM(SUBSTITUTE(A67,MID(A67,FIND("[",A67),FIND("]",A67)-FIND("[",A67)+1),"")),A67)," ",""),"-",""))&amp;CHAR(34)&amp;",",CHAR(34)&amp;"lets0"&amp;LEN(SUBSTITUTE(SUBSTITUTE(IFERROR(TRIM(SUBSTITUTE(A67,MID(A67,FIND("[",A67),FIND("]",A67)-FIND("[",A67)+1),"")),A67)," ",""),"-",""))&amp;CHAR(34)&amp;",")</f>
        <v>"lets16",</v>
      </c>
      <c r="DE67" s="9" t="str">
        <f>CHAR(34)&amp;"start"&amp;IFERROR(LEFT(SUBSTITUTE(A67,"["&amp;MID(A67,FIND("[",A67)+1,FIND("]",A67)-FIND("[",A67)-1)&amp;"] ",""),1),LEFT(A67,1))&amp;CHAR(34)&amp;","</f>
        <v>"startW",</v>
      </c>
      <c r="DF67" s="9" t="str">
        <f>IFERROR(IF(SEARCH("tan",A67)&gt;0,CHAR(34)&amp;"withtn"&amp;CHAR(34)&amp;",",""),"")</f>
        <v/>
      </c>
      <c r="DG67" s="9" t="str">
        <f>IFERROR(IF(SEARCH("q",A67)&gt;0,CHAR(34)&amp;"with_q"&amp;CHAR(34)&amp;",",""),"")</f>
        <v/>
      </c>
      <c r="DH67" s="9" t="str">
        <f>IFERROR(IF(SEARCH("v",A67)&gt;0,CHAR(34)&amp;"with_v"&amp;CHAR(34)&amp;",",""),"")</f>
        <v/>
      </c>
      <c r="DI67" s="9" t="str">
        <f>IFERROR(IF(SEARCH("w",A67)&gt;0,CHAR(34)&amp;"with_w"&amp;CHAR(34)&amp;",",""),"")</f>
        <v>"with_w",</v>
      </c>
      <c r="DJ67" s="9" t="str">
        <f>IFERROR(IF(SEARCH("y",A67)&gt;0,CHAR(34)&amp;"with_y"&amp;CHAR(34)&amp;",",""),"")</f>
        <v/>
      </c>
      <c r="DK67" s="9" t="str">
        <f>IFERROR(IF(SEARCH("z",A67)&gt;0,CHAR(34)&amp;"with_z"&amp;CHAR(34)&amp;",",""),"")</f>
        <v/>
      </c>
      <c r="DL67" s="9" t="str">
        <f>IF(CG67=2, CHAR(34) &amp; _xlfn.TEXTJOIN("", TRUE, _xlfn._xlws.SORT(HP67:HX67)) &amp; CHAR(34) &amp; ",", "")</f>
        <v/>
      </c>
      <c r="DM67" s="9" t="str" cm="1">
        <f t="array" ref="DM67">IF(CG67=3,CHAR(34) &amp; _xlfn.TEXTJOIN("", TRUE, RIGHT(HP67:HX67, 2)) &amp; CHAR(34) &amp; ",", "")</f>
        <v/>
      </c>
      <c r="DN67" s="9" t="str">
        <f>IF(AND(ISNUMBER(SEARCH("18", O67)), ISERROR(SEARCH("1918", O67)), ISERROR(SEARCH("2018", O67))), CHAR(34) &amp; "year18" &amp; CHAR(34) &amp; ",", "")</f>
        <v/>
      </c>
      <c r="DO67" s="9" t="str">
        <f>IF(AND(ISNUMBER(SEARCH("19", O67)), ISERROR(SEARCH("1819", O67)),  ISERROR(SEARCH("1219", O67)),ISERROR(SEARCH("1119", O67)),ISERROR(SEARCH("1190", O67)),ISERROR(SEARCH("2019", O67))), CHAR(34) &amp; "year19" &amp; CHAR(34) &amp; ",", "")</f>
        <v>"year19",</v>
      </c>
      <c r="DP67" s="28" t="str">
        <f>IF(AND(ISNUMBER(SEARCH("20", O67)), ISERROR(SEARCH("1920", O67))), CHAR(34)&amp;"year00"&amp;CHAR(34)&amp;",", "")</f>
        <v/>
      </c>
      <c r="DQ67" s="28" t="str">
        <f>IF(CC67="y",CHAR(34)&amp;"soviet"&amp;CHAR(34)&amp;",","")</f>
        <v/>
      </c>
      <c r="DR67" s="28" t="str">
        <f>IF(BY67="y",CHAR(34)&amp;"dgband"&amp;CHAR(34)&amp;",","")</f>
        <v/>
      </c>
      <c r="DS67" s="28" t="str">
        <f>IF(W67="y",IF(AND(V67="n",BY67&lt;&gt;"y"),CHAR(34)&amp;"allver"&amp;CHAR(34)&amp;",",""),"")</f>
        <v/>
      </c>
      <c r="DT67" s="28" t="str">
        <f>IF(V67="y",IF(AND(W67="n",BY67&lt;&gt;"y"),CHAR(34)&amp;"allhor"&amp;CHAR(34)&amp;",",""),"")</f>
        <v/>
      </c>
      <c r="DU67" s="28" t="str">
        <f>IF(BY67="y",IF(AND(W67="n",V67="n"),CHAR(34)&amp;"alldia"&amp;CHAR(34)&amp;",",""),"")</f>
        <v/>
      </c>
      <c r="DW67" s="9" t="str">
        <f t="shared" si="240"/>
        <v>"NoBand",</v>
      </c>
      <c r="DX67" s="9" t="str">
        <f t="shared" si="240"/>
        <v/>
      </c>
      <c r="DY67" s="9" t="str">
        <f t="shared" si="240"/>
        <v/>
      </c>
      <c r="DZ67" s="9" t="str">
        <f t="shared" si="240"/>
        <v/>
      </c>
      <c r="EA67" s="9" t="str">
        <f t="shared" si="241"/>
        <v/>
      </c>
      <c r="EB67" s="9" t="str">
        <f t="shared" si="241"/>
        <v>"Crosse",</v>
      </c>
      <c r="EC67" s="9" t="str">
        <f t="shared" si="241"/>
        <v/>
      </c>
      <c r="ED67" s="9" t="str">
        <f t="shared" si="241"/>
        <v/>
      </c>
      <c r="EE67" s="9" t="str">
        <f t="shared" si="241"/>
        <v>"Circle",</v>
      </c>
      <c r="EF67" s="9" t="str">
        <f>IF(AND(Y67&lt;&gt;"n",Y67&lt;&gt;""),CHAR(34)&amp;Y$1&amp;CHAR(34)&amp;",","")</f>
        <v>"Animal",</v>
      </c>
      <c r="EG67" s="9" t="str">
        <f t="shared" si="244"/>
        <v/>
      </c>
      <c r="EH67" s="9" t="str">
        <f t="shared" si="244"/>
        <v/>
      </c>
      <c r="EI67" s="9" t="str">
        <f t="shared" si="244"/>
        <v/>
      </c>
      <c r="EJ67" s="9" t="str">
        <f t="shared" si="244"/>
        <v/>
      </c>
      <c r="EK67" s="9" t="str">
        <f t="shared" si="244"/>
        <v/>
      </c>
      <c r="EL67" s="9" t="str">
        <f t="shared" si="244"/>
        <v/>
      </c>
      <c r="EM67" s="9" t="str">
        <f t="shared" si="244"/>
        <v/>
      </c>
      <c r="EN67" s="9" t="str">
        <f t="shared" si="244"/>
        <v/>
      </c>
      <c r="EO67" s="9" t="str">
        <f t="shared" si="244"/>
        <v/>
      </c>
      <c r="EP67" s="9" t="str">
        <f t="shared" si="244"/>
        <v>"Canton",</v>
      </c>
      <c r="EQ67" s="9" t="str">
        <f t="shared" si="244"/>
        <v/>
      </c>
      <c r="ER67" s="9" t="str">
        <f t="shared" si="244"/>
        <v/>
      </c>
      <c r="ES67" s="9" t="str">
        <f t="shared" si="244"/>
        <v/>
      </c>
      <c r="ET67" s="9" t="str">
        <f t="shared" si="244"/>
        <v/>
      </c>
      <c r="EU67" s="9" t="str">
        <f t="shared" si="244"/>
        <v/>
      </c>
      <c r="EV67" s="9" t="str">
        <f t="shared" si="244"/>
        <v/>
      </c>
      <c r="EW67" s="9" t="str">
        <f t="shared" si="242"/>
        <v/>
      </c>
      <c r="EX67" s="9" t="str">
        <f t="shared" si="242"/>
        <v/>
      </c>
      <c r="EY67" s="9" t="str">
        <f t="shared" si="242"/>
        <v/>
      </c>
      <c r="EZ67" s="9" t="str">
        <f t="shared" si="242"/>
        <v/>
      </c>
      <c r="FA67" s="9" t="str">
        <f>IF(AT67&gt;0,CHAR(34)&amp;"sta"&amp;AZ67&amp;CHAR(34)&amp;",","")</f>
        <v/>
      </c>
      <c r="FB67" s="9" t="str">
        <f>IF(AND(AT67&gt;0,BA67&lt;&gt;""),CHAR(34)&amp;"sta"&amp;BA67&amp;CHAR(34)&amp;",","")</f>
        <v/>
      </c>
      <c r="FD67" s="9" t="str">
        <f>IF(BV67="n",CHAR(34)&amp;"tcWHYE"&amp;CHAR(34)&amp;",",IF(BV67="y",CHAR(34)&amp;FD$1&amp;CHAR(34)&amp;",",""))</f>
        <v/>
      </c>
      <c r="FE67" s="9" t="str">
        <f>IF(COUNTIF(BL67:BT67,"BLU")=0,CHAR(34)&amp;"NO_BLU"&amp;CHAR(34)&amp;",", "")</f>
        <v/>
      </c>
      <c r="FF67" s="9" t="str">
        <f>IF(COUNTIF(BL67:BT67,"WHI")=0,CHAR(34)&amp;"NO_WHI"&amp;CHAR(34)&amp;",", "")</f>
        <v/>
      </c>
      <c r="FG67" s="9" t="str">
        <f>IF(COUNTIF(BL67:BT67,"RED")=0,CHAR(34)&amp;"NO_RED"&amp;CHAR(34)&amp;",", "")</f>
        <v/>
      </c>
      <c r="FH67" s="9" t="str">
        <f>IF(COUNTIF(BL67:BS67,"GRE")=0,CHAR(34)&amp;"NO_GRE"&amp;CHAR(34)&amp;",", "")</f>
        <v>"NO_GRE",</v>
      </c>
      <c r="FI67" s="9" t="str">
        <f>IF(COUNTIF(BL67:BT67,"YEL")=0,CHAR(34)&amp;"NO_YEL"&amp;CHAR(34)&amp;",", "")</f>
        <v/>
      </c>
      <c r="FJ67" s="9" t="str">
        <f>IF(COUNTIF(BL67:BT67,"BLA")=0,CHAR(34)&amp;"NO_BLA"&amp;CHAR(34)&amp;",", "")</f>
        <v>"NO_BLA",</v>
      </c>
      <c r="FK67" s="9" t="str">
        <f>IF(AND(FH67&lt;&gt;"",FF67&lt;&gt;""),CHAR(34)&amp;"WHGRNO"&amp;CHAR(34)&amp;",","")</f>
        <v/>
      </c>
      <c r="FL67" s="9" t="str">
        <f>IF(AND(FI67&lt;&gt;"",FF67&lt;&gt;""),CHAR(34)&amp;"WHYENO"&amp;CHAR(34)&amp;",","")</f>
        <v/>
      </c>
      <c r="FM67" s="9" t="str">
        <f>IF(AND(FJ67&lt;&gt;"",FF67&lt;&gt;""),CHAR(34)&amp;"BAWHNO"&amp;CHAR(34)&amp;",","")</f>
        <v/>
      </c>
      <c r="FN67" s="9" t="str">
        <f>IF(AND(FE67&lt;&gt;"",FF67&lt;&gt;""),CHAR(34)&amp;"BLWHNO"&amp;CHAR(34)&amp;",","")</f>
        <v/>
      </c>
      <c r="FO67" s="9" t="str">
        <f>IF(AND(FE67&lt;&gt;"",FG67&lt;&gt;""),CHAR(34)&amp;"BLRENO"&amp;CHAR(34)&amp;",","")</f>
        <v/>
      </c>
      <c r="FP67" s="9" t="str">
        <f>IF(AND(FF67&lt;&gt;"",FF67&lt;&gt;""),CHAR(34)&amp;"WHRENO"&amp;CHAR(34)&amp;",","")</f>
        <v/>
      </c>
      <c r="FQ67" s="9" t="str">
        <f>IF(LEN(BF67)=3,CHAR(34)&amp;"001"&amp;BF67&amp;CHAR(34)&amp;",","")</f>
        <v/>
      </c>
      <c r="FR67" s="9" t="str">
        <f>IF(LEN(BG67)=3,CHAR(34)&amp;"002"&amp;BG67&amp;CHAR(34)&amp;",","")</f>
        <v/>
      </c>
      <c r="FS67" s="9" t="str">
        <f>IF(LEN(BH67)=3,CHAR(34)&amp;"003"&amp;BH67&amp;CHAR(34)&amp;",","")</f>
        <v/>
      </c>
      <c r="FT67" s="9" t="str">
        <f>CHAR(34)&amp;"myr"&amp;BD67&amp;CHAR(34)&amp;","</f>
        <v>"myrBLU",</v>
      </c>
      <c r="FU67" s="9" t="str">
        <f>IF(AY67="y",CHAR(34)&amp;"island"&amp;CHAR(34)&amp;",","")</f>
        <v/>
      </c>
      <c r="FV67" s="9" t="str">
        <f>IF(BZ67="y",CHAR(34)&amp;"landlo"&amp;CHAR(34)&amp;",","")</f>
        <v/>
      </c>
      <c r="FW67" s="9" t="str">
        <f>IF(CA67="y",CHAR(34)&amp;"eunion"&amp;CHAR(34)&amp;",","")</f>
        <v/>
      </c>
      <c r="FY67" s="9" t="str">
        <f>IFERROR(IF(SEARCH("Arabic",CB67)&gt;0,CHAR(34)&amp;"arabic"&amp;CHAR(34)&amp;",",""),"")</f>
        <v/>
      </c>
      <c r="FZ67" s="9" t="str">
        <f>IFERROR(IF(SEARCH("English",CB67)&gt;0,CHAR(34)&amp;"englis"&amp;CHAR(34)&amp;",",""),"")</f>
        <v/>
      </c>
      <c r="GA67" s="9" t="str">
        <f>IFERROR(IF(SEARCH("French",CB67)&gt;0,CHAR(34)&amp;"french"&amp;CHAR(34)&amp;",",""),"")</f>
        <v/>
      </c>
      <c r="GB67" s="9" t="str">
        <f>IFERROR(IF(SEARCH("Spanish",CB67)&gt;0,CHAR(34)&amp;"spanis"&amp;CHAR(34)&amp;",",""),"")</f>
        <v/>
      </c>
      <c r="GE67" s="9" t="str">
        <f>IFERROR(IF(SEARCH("Dutch",CB67)&gt;0,CHAR(34)&amp;"dutchs"&amp;CHAR(34)&amp;",",""),"")</f>
        <v/>
      </c>
      <c r="GF67" s="9" t="str">
        <f>IFERROR(IF(SEARCH("Historical",AU67)&gt;0,CHAR(34)&amp;"histor"&amp;CHAR(34)&amp;",",""),"")</f>
        <v/>
      </c>
      <c r="GG67" s="9" t="str">
        <f>IF(BU67="y",CHAR(34)&amp;"unjack"&amp;CHAR(34)&amp;",","")</f>
        <v/>
      </c>
      <c r="GH67" s="9" t="str">
        <f>IF(CD67=1,CHAR(34)&amp;"southc"&amp;CHAR(34)&amp;",","")</f>
        <v/>
      </c>
      <c r="GI67" s="9" t="str">
        <f>IF(CE67=1,CHAR(34)&amp;"hasmap"&amp;CHAR(34)&amp;",","")</f>
        <v/>
      </c>
      <c r="GJ67" s="9" t="str">
        <f>IF(CP67="y",CHAR(34)&amp;CP$1&amp;CHAR(34)&amp;",","")</f>
        <v>"NoStar",</v>
      </c>
      <c r="GK67" s="9" t="str">
        <f>IF(GJ67="",CHAR(34)&amp;"HasSta"&amp;CHAR(34)&amp;",","")</f>
        <v/>
      </c>
      <c r="GL67" s="9" t="str">
        <f t="shared" si="243"/>
        <v/>
      </c>
      <c r="GM67" s="9" t="str">
        <f t="shared" si="243"/>
        <v/>
      </c>
      <c r="GN67" s="9" t="str">
        <f t="shared" si="243"/>
        <v/>
      </c>
      <c r="GP67" s="9" t="str">
        <f>CHAR(34)&amp;AU67&amp;CHAR(34)</f>
        <v>"State"</v>
      </c>
      <c r="GS67" s="9" t="str">
        <f>SUBSTITUTE("["&amp;_xlfn.CONCAT(CW67:GN67)&amp;"]",",]","]")</f>
        <v>["5+Colo","words2","lets16","startW","with_w","year19","NoBand","Crosse","Circle","Animal","Canton","NO_GRE","NO_BLA","myrBLU","NoStar"]</v>
      </c>
      <c r="GT67" s="9" t="str">
        <f t="shared" si="245"/>
        <v>"cl_BLU",</v>
      </c>
      <c r="GU67" s="9" t="str">
        <f t="shared" si="245"/>
        <v>"cl_YEL",</v>
      </c>
      <c r="GV67" s="9" t="str">
        <f t="shared" si="245"/>
        <v>"cl_WHI",</v>
      </c>
      <c r="GW67" s="9" t="str">
        <f t="shared" si="245"/>
        <v>"cl_RED",</v>
      </c>
      <c r="GX67" s="9" t="str">
        <f t="shared" si="245"/>
        <v>"cl_BRO",</v>
      </c>
      <c r="GY67" s="9" t="str">
        <f t="shared" si="245"/>
        <v/>
      </c>
      <c r="GZ67" s="9" t="str">
        <f t="shared" si="245"/>
        <v/>
      </c>
      <c r="HA67" s="9" t="str">
        <f t="shared" si="245"/>
        <v/>
      </c>
      <c r="HB67" s="9" t="str">
        <f t="shared" si="245"/>
        <v/>
      </c>
      <c r="HC67" s="9" t="str">
        <f>SUBSTITUTE("["&amp;_xlfn.CONCAT(GT67:HB67)&amp;"]",",]","]")</f>
        <v>["cl_BLU","cl_YEL","cl_WHI","cl_RED","cl_BRO"]</v>
      </c>
      <c r="HE67" s="33"/>
      <c r="HF67" s="34" t="str">
        <f>"{couname:"&amp;CT67&amp;(IF(HK67&lt;&gt;"",",subtype:"&amp;CHAR(34)&amp;HK67&amp;CHAR(34),""))&amp;",year:"&amp;HJ67&amp;",region:"&amp;CU67&amp;",Colors:"&amp;HC67&amp;",Items:"&amp;GS67&amp;",Flag:"&amp;CV67&amp;",HDFlag:"&amp;CHAR(34)&amp;E67&amp;CHAR(34)&amp;",type:"&amp;GP67&amp;", describe: "&amp;HH67&amp;", isnew:"&amp;CHAR(34)&amp;F67&amp;CHAR(34)&amp;", links: "&amp;HL67&amp;"},"</f>
        <v>{couname:"[AUS] Western Australia",year:"1953",region:"rgn_Oceania",Colors:["cl_BLU","cl_YEL","cl_WHI","cl_RED","cl_BRO"],Items:["5+Colo","words2","lets16","startW","with_w","year19","NoBand","Crosse","Circle","Animal","Canton","NO_GRE","NO_BLA","myrBLU","NoStar"],Flag:"https://upload.wikimedia.org/wikipedia/commons/thumb/a/a5/Flag_of_Western_Australia.svg/640px-Flag_of_Western_Australia.svg.png",HDFlag:"https://upload.wikimedia.org/wikipedia/commons/thumb/a/a5/Flag_of_Western_Australia.svg/2560px-Flag_of_Western_Australia.svg.png",type:"State", describe: "\nThe flag has the Union jack and the blue background like the Australian flag. The swan is the native animal of Western Australia.", isnew:".", links: "https://en.wikipedia.org/wiki/Flag_of_Western_Australia"},</v>
      </c>
      <c r="HG67" s="35" t="str">
        <f>"{couname:"&amp;CT67&amp;(IF(HK67&lt;&gt;"",",subtype:"&amp;CHAR(34)&amp;HK67&amp;CHAR(34),""))&amp;",year:"&amp;HJ67&amp;",region:"&amp;CU67&amp;",Colors:"&amp;HC67&amp;",Items:"&amp;GS67&amp;",Flag:"&amp;CV67&amp;",HDFlag:"&amp;CHAR(34)&amp;E67&amp;CHAR(34)&amp;",type:"&amp;GP67&amp;", describe: "&amp;HI67&amp;", links: "&amp;HL67&amp;"},"</f>
        <v>{couname:"[AUS] Western Australia",year:"1953",region:"rgn_Oceania",Colors:["cl_BLU","cl_YEL","cl_WHI","cl_RED","cl_BRO"],Items:["5+Colo","words2","lets16","startW","with_w","year19","NoBand","Crosse","Circle","Animal","Canton","NO_GRE","NO_BLA","myrBLU","NoStar"],Flag:"https://upload.wikimedia.org/wikipedia/commons/thumb/a/a5/Flag_of_Western_Australia.svg/640px-Flag_of_Western_Australia.svg.png",HDFlag:"https://upload.wikimedia.org/wikipedia/commons/thumb/a/a5/Flag_of_Western_Australia.svg/2560px-Flag_of_Western_Australia.svg.png",type:"State", describe: "\nThe flag has the Union jack and the blue background like the Australian flag. The swan is the native animal of Western Australia.", links: "https://en.wikipedia.org/wiki/Flag_of_Western_Australia"},</v>
      </c>
      <c r="HH67" s="9" t="str">
        <f>IF(P67&lt;&gt;"",CHAR(34)&amp;"\n"&amp;P67&amp;CHAR(34),CHAR(34)&amp;CHAR(34))</f>
        <v>"\nThe flag has the Union jack and the blue background like the Australian flag. The swan is the native animal of Western Australia."</v>
      </c>
      <c r="HI67" s="9" t="str">
        <f>IF(J67=0,CHAR(34)&amp;CHAR(34),HH67)</f>
        <v>"\nThe flag has the Union jack and the blue background like the Australian flag. The swan is the native animal of Western Australia."</v>
      </c>
      <c r="HJ67" s="9" t="str">
        <f>CHAR(34)&amp;O67&amp;CHAR(34)</f>
        <v>"1953"</v>
      </c>
      <c r="HL67" s="9" t="str">
        <f>CHAR(34)&amp;I67&amp;CHAR(34)</f>
        <v>"https://en.wikipedia.org/wiki/Flag_of_Western_Australia"</v>
      </c>
      <c r="HM67" s="34" t="str">
        <f>"{"&amp;CHAR(34)&amp;"couname"&amp;CHAR(34)&amp;":"&amp;CT67&amp;(IF(H67&lt;&gt;"",","&amp;CHAR(34)&amp;"subtype"&amp;CHAR(34)&amp;":"&amp;CHAR(34)&amp;H67&amp;CHAR(34),""))&amp;","&amp;CHAR(34)&amp;"year"&amp;CHAR(34)&amp;":"&amp;HJ67&amp;","&amp;CHAR(34)&amp;"region"&amp;CHAR(34)&amp;":"&amp;CU67&amp;","&amp;CHAR(34)&amp;"Colors"&amp;CHAR(34)&amp;":"&amp;HC67&amp;","&amp;CHAR(34)&amp;"Items"&amp;CHAR(34)&amp;":"&amp;GS67&amp;","&amp;CHAR(34)&amp;"Flag"&amp;CHAR(34)&amp;":"&amp;CV67&amp;","&amp;CHAR(34)&amp;"HDFlag"&amp;CHAR(34)&amp;":"&amp;CHAR(34)&amp;E67&amp;CHAR(34)&amp;","&amp;CHAR(34)&amp;"type"&amp;CHAR(34)&amp;":"&amp;GP67&amp;", "&amp;CHAR(34)&amp;"describe"&amp;CHAR(34)&amp;": "&amp;HH67&amp;", "&amp;CHAR(34)&amp;"isnew"&amp;CHAR(34)&amp;": "&amp;CHAR(34)&amp;F67&amp;CHAR(34)&amp;", "&amp;CHAR(34)&amp;"links"&amp;CHAR(34)&amp;": "&amp;HL67&amp;"},"</f>
        <v>{"couname":"[AUS] Western Australia","year":"1953","region":"rgn_Oceania","Colors":["cl_BLU","cl_YEL","cl_WHI","cl_RED","cl_BRO"],"Items":["5+Colo","words2","lets16","startW","with_w","year19","NoBand","Crosse","Circle","Animal","Canton","NO_GRE","NO_BLA","myrBLU","NoStar"],"Flag":"https://upload.wikimedia.org/wikipedia/commons/thumb/a/a5/Flag_of_Western_Australia.svg/640px-Flag_of_Western_Australia.svg.png","HDFlag":"https://upload.wikimedia.org/wikipedia/commons/thumb/a/a5/Flag_of_Western_Australia.svg/2560px-Flag_of_Western_Australia.svg.png","type":"State", "describe": "\nThe flag has the Union jack and the blue background like the Australian flag. The swan is the native animal of Western Australia.", "isnew": ".", "links": "https://en.wikipedia.org/wiki/Flag_of_Western_Australia"},</v>
      </c>
      <c r="HN67" s="36" t="str">
        <f>"{"&amp;CHAR(34)&amp;"couname"&amp;CHAR(34)&amp;":"&amp;CT67&amp;(IF(H67&lt;&gt;"",","&amp;CHAR(34)&amp;"subtype"&amp;CHAR(34)&amp;":"&amp;CHAR(34)&amp;H67&amp;CHAR(34),""))&amp;","&amp;CHAR(34)&amp;"year"&amp;CHAR(34)&amp;":"&amp;HJ67&amp;","&amp;CHAR(34)&amp;"region"&amp;CHAR(34)&amp;":"&amp;CU67&amp;","&amp;CHAR(34)&amp;"Colors"&amp;CHAR(34)&amp;":"&amp;HC67&amp;","&amp;CHAR(34)&amp;"Items"&amp;CHAR(34)&amp;":"&amp;GS67&amp;","&amp;CHAR(34)&amp;"Flag"&amp;CHAR(34)&amp;":"&amp;CV67&amp;","&amp;CHAR(34)&amp;"HDFlag"&amp;CHAR(34)&amp;":"&amp;CHAR(34)&amp;E67&amp;CHAR(34)&amp;","&amp;CHAR(34)&amp;"type"&amp;CHAR(34)&amp;":"&amp;GP67&amp;", "&amp;CHAR(34)&amp;"describe"&amp;CHAR(34)&amp;": "&amp;HI67&amp;", "&amp;CHAR(34)&amp;"isnew"&amp;CHAR(34)&amp;": "&amp;CHAR(34)&amp;F67&amp;CHAR(34)&amp;", "&amp;CHAR(34)&amp;"links"&amp;CHAR(34)&amp;": "&amp;HL67&amp;"},"</f>
        <v>{"couname":"[AUS] Western Australia","year":"1953","region":"rgn_Oceania","Colors":["cl_BLU","cl_YEL","cl_WHI","cl_RED","cl_BRO"],"Items":["5+Colo","words2","lets16","startW","with_w","year19","NoBand","Crosse","Circle","Animal","Canton","NO_GRE","NO_BLA","myrBLU","NoStar"],"Flag":"https://upload.wikimedia.org/wikipedia/commons/thumb/a/a5/Flag_of_Western_Australia.svg/640px-Flag_of_Western_Australia.svg.png","HDFlag":"https://upload.wikimedia.org/wikipedia/commons/thumb/a/a5/Flag_of_Western_Australia.svg/2560px-Flag_of_Western_Australia.svg.png","type":"State", "describe": "\nThe flag has the Union jack and the blue background like the Australian flag. The swan is the native animal of Western Australia.", "isnew": ".", "links": "https://en.wikipedia.org/wiki/Flag_of_Western_Australia"},</v>
      </c>
      <c r="HO67" s="37">
        <v>45653</v>
      </c>
      <c r="HP67" s="9" t="str" cm="1">
        <f t="array" ref="HP67">IF(_xlfn.TEXTJOIN(", ", TRUE, IF(ISNUMBER(SEARCH("BLA", BL67:BT67)), COLUMN(BL67:BT67) - COLUMN(BL67) + 1, ""))&lt;&gt;"","BLA","")</f>
        <v/>
      </c>
      <c r="HQ67" s="9" t="str" cm="1">
        <f t="array" ref="HQ67">IF(_xlfn.TEXTJOIN(", ", TRUE, IF(ISNUMBER(SEARCH("BLU", BL67:BT67)), COLUMN(BL67:BT67) - COLUMN(BL67) + 1, ""))&lt;&gt;"","BLU","")</f>
        <v>BLU</v>
      </c>
      <c r="HR67" s="9" t="str" cm="1">
        <f t="array" ref="HR67">IF(_xlfn.TEXTJOIN(", ", TRUE, IF(ISNUMBER(SEARCH("GRE", BL67:BT67)), COLUMN(BL67:BT67) - COLUMN(BL67) + 1, ""))&lt;&gt;"","GRE","")</f>
        <v/>
      </c>
      <c r="HS67" s="9" t="str" cm="1">
        <f t="array" ref="HS67">IF(_xlfn.TEXTJOIN(", ", TRUE, IF(ISNUMBER(SEARCH("RED", BL67:BT67)), COLUMN(BL67:BT67) - COLUMN(BL67) + 1, ""))&lt;&gt;"","RED","")</f>
        <v>RED</v>
      </c>
      <c r="HT67" s="9" t="str" cm="1">
        <f t="array" ref="HT67">IF(_xlfn.TEXTJOIN(", ", TRUE, IF(ISNUMBER(SEARCH("YEL", BL67:BT67)), COLUMN(BL67:BT67) - COLUMN(BL67) + 1, ""))&lt;&gt;"","YEL","")</f>
        <v>YEL</v>
      </c>
      <c r="HU67" s="9" t="str" cm="1">
        <f t="array" ref="HU67">IF(_xlfn.TEXTJOIN(", ", TRUE, IF(ISNUMBER(SEARCH("ORA", BL67:BT67)), COLUMN(BL67:BT67) - COLUMN(BL67) + 1, ""))&lt;&gt;"","ORA","")</f>
        <v/>
      </c>
      <c r="HV67" s="9" t="str" cm="1">
        <f t="array" ref="HV67">IF(_xlfn.TEXTJOIN(", ", TRUE, IF(ISNUMBER(SEARCH("BRO", BL67:BT67)), COLUMN(BL67:BT67) - COLUMN(BL67) + 1, ""))&lt;&gt;"","BRO","")</f>
        <v>BRO</v>
      </c>
      <c r="HW67" s="9" t="str" cm="1">
        <f t="array" ref="HW67">IF(_xlfn.TEXTJOIN(", ", TRUE, IF(ISNUMBER(SEARCH("PUR", BL67:BT67)), COLUMN(BL67:BT67) - COLUMN(BL67) + 1, ""))&lt;&gt;"","PUR","")</f>
        <v/>
      </c>
      <c r="HX67" s="9" t="str" cm="1">
        <f t="array" ref="HX67">IF(_xlfn.TEXTJOIN(", ", TRUE, IF(ISNUMBER(SEARCH("WHI", BL67:BT67)), COLUMN(BL67:BT67) - COLUMN(BL67) + 1, ""))&lt;&gt;"","WHI","")</f>
        <v>WHI</v>
      </c>
      <c r="HY67" s="38"/>
      <c r="HZ67" s="38"/>
      <c r="IA67" s="28"/>
      <c r="IB67" s="28"/>
      <c r="IC67" s="39"/>
      <c r="ID67" s="39"/>
      <c r="IE67" s="39"/>
      <c r="IF67" s="39"/>
      <c r="IG67" s="39"/>
      <c r="IH67" s="39"/>
      <c r="II67" s="39"/>
      <c r="IJ67" s="39"/>
      <c r="IK67" s="39"/>
      <c r="IM67" s="6">
        <f>COUNTIF(IC67:IK67,"&gt;0")-CG67</f>
        <v>-5</v>
      </c>
      <c r="IN67" s="40" t="str">
        <f>"http://mkweb.bcgsc.ca/color-summarizer/?url="&amp;D67&amp;"&amp;precision=low&amp;num_clusters="&amp;CG67&amp;"&amp;text=1"</f>
        <v>http://mkweb.bcgsc.ca/color-summarizer/?url=https://upload.wikimedia.org/wikipedia/commons/thumb/a/a5/Flag_of_Western_Australia.svg/640px-Flag_of_Western_Australia.svg.png&amp;precision=low&amp;num_clusters=5&amp;text=1</v>
      </c>
      <c r="IO67" s="9" t="str">
        <f>IF(HP67&lt;&gt;"",CHAR(34)&amp;"black"&amp;CHAR(34),"")</f>
        <v/>
      </c>
      <c r="IP67" s="9" t="str">
        <f>IF(HQ67&lt;&gt;"",CHAR(34)&amp;"blue"&amp;CHAR(34),"")</f>
        <v>"blue"</v>
      </c>
      <c r="IQ67" s="9" t="str">
        <f>IF(HR67&lt;&gt;"",CHAR(34)&amp;"green"&amp;CHAR(34),"")</f>
        <v/>
      </c>
      <c r="IR67" s="9" t="str">
        <f>IF(HS67&lt;&gt;"",CHAR(34)&amp;"red"&amp;CHAR(34),"")</f>
        <v>"red"</v>
      </c>
      <c r="IS67" s="9" t="str">
        <f>IF(HT67&lt;&gt;"",CHAR(34)&amp;"yellow"&amp;CHAR(34),"")</f>
        <v>"yellow"</v>
      </c>
      <c r="IT67" s="9" t="str">
        <f>IF(HU67&lt;&gt;"",CHAR(34)&amp;"orange"&amp;CHAR(34),"")</f>
        <v/>
      </c>
      <c r="IU67" s="9" t="str">
        <f>IF(HV67&lt;&gt;"",CHAR(34)&amp;"brown"&amp;CHAR(34),"")</f>
        <v>"brown"</v>
      </c>
      <c r="IV67" s="9" t="str">
        <f>IF(HW67&lt;&gt;"",CHAR(34)&amp;"purple"&amp;CHAR(34),"")</f>
        <v/>
      </c>
      <c r="IW67" s="9" t="str">
        <f>IF(HX67&lt;&gt;"",CHAR(34)&amp;"white"&amp;CHAR(34),"")</f>
        <v>"white"</v>
      </c>
      <c r="IX67" s="9" t="str">
        <f>"{"&amp;CHAR(34)&amp;"url"&amp;CHAR(34)&amp;":"&amp;CHAR(34)&amp;IN67&amp;CHAR(34)&amp;","&amp;CHAR(34)&amp;"name"&amp;CHAR(34)&amp;":"&amp;CHAR(34)&amp;A67&amp;CHAR(34)&amp;"},"</f>
        <v>{"url":"http://mkweb.bcgsc.ca/color-summarizer/?url=https://upload.wikimedia.org/wikipedia/commons/thumb/a/a5/Flag_of_Western_Australia.svg/640px-Flag_of_Western_Australia.svg.png&amp;precision=low&amp;num_clusters=5&amp;text=1","name":"[AUS] Western Australia"},</v>
      </c>
      <c r="IY67" s="9">
        <v>1503</v>
      </c>
    </row>
    <row r="68" spans="1:259" s="9" customFormat="1" ht="38.4" customHeight="1" thickBot="1" x14ac:dyDescent="0.35">
      <c r="A68" s="79" t="s">
        <v>986</v>
      </c>
      <c r="B68" s="1" t="e" vm="67">
        <v>#VALUE!</v>
      </c>
      <c r="C68" s="2">
        <v>2</v>
      </c>
      <c r="D68" s="3" t="s">
        <v>987</v>
      </c>
      <c r="E68" s="4" t="s">
        <v>988</v>
      </c>
      <c r="F68" s="5" t="s">
        <v>0</v>
      </c>
      <c r="G68" s="6">
        <f>COUNTIF($A$1:$A$8283,A68)</f>
        <v>1</v>
      </c>
      <c r="H68" s="7"/>
      <c r="I68" s="8" t="s">
        <v>982</v>
      </c>
      <c r="J68" s="9" t="str">
        <f>""</f>
        <v/>
      </c>
      <c r="K68" s="10"/>
      <c r="L68" s="11"/>
      <c r="M68" s="11"/>
      <c r="N68" s="12" t="s">
        <v>1</v>
      </c>
      <c r="O68" s="13" t="s">
        <v>989</v>
      </c>
      <c r="P68" s="14" t="s">
        <v>990</v>
      </c>
      <c r="Q68" s="15">
        <v>1</v>
      </c>
      <c r="R68" s="16" t="s">
        <v>1</v>
      </c>
      <c r="S68" s="17">
        <v>3</v>
      </c>
      <c r="T68" s="18" t="s">
        <v>2</v>
      </c>
      <c r="U68" s="19" t="s">
        <v>2</v>
      </c>
      <c r="V68" s="19" t="s">
        <v>3</v>
      </c>
      <c r="W68" s="19" t="s">
        <v>2</v>
      </c>
      <c r="X68" s="19" t="s">
        <v>2</v>
      </c>
      <c r="Y68" s="19" t="s">
        <v>3</v>
      </c>
      <c r="Z68" s="19" t="s">
        <v>3</v>
      </c>
      <c r="AA68" s="19" t="s">
        <v>3</v>
      </c>
      <c r="AB68" s="19" t="s">
        <v>3</v>
      </c>
      <c r="AC68" s="19" t="s">
        <v>3</v>
      </c>
      <c r="AD68" s="19" t="s">
        <v>3</v>
      </c>
      <c r="AE68" s="19" t="s">
        <v>2</v>
      </c>
      <c r="AF68" s="20" t="s">
        <v>2</v>
      </c>
      <c r="AG68" s="20" t="s">
        <v>2</v>
      </c>
      <c r="AH68" s="20" t="s">
        <v>3</v>
      </c>
      <c r="AI68" s="20" t="s">
        <v>2</v>
      </c>
      <c r="AJ68" s="20" t="s">
        <v>2</v>
      </c>
      <c r="AK68" s="20" t="s">
        <v>2</v>
      </c>
      <c r="AL68" s="20" t="s">
        <v>2</v>
      </c>
      <c r="AM68" s="20" t="s">
        <v>3</v>
      </c>
      <c r="AN68" s="20" t="s">
        <v>2</v>
      </c>
      <c r="AO68" s="20" t="s">
        <v>3</v>
      </c>
      <c r="AP68" s="20" t="s">
        <v>2</v>
      </c>
      <c r="AQ68" s="20" t="s">
        <v>2</v>
      </c>
      <c r="AR68" s="20" t="s">
        <v>2</v>
      </c>
      <c r="AS68" s="20" t="s">
        <v>2</v>
      </c>
      <c r="AT68" s="21">
        <v>10</v>
      </c>
      <c r="AU68" s="20" t="s">
        <v>204</v>
      </c>
      <c r="AV68" s="20" t="str">
        <f>IF(LEFT(A68,1)="[",LEFT(A68,5)&amp;AU68&amp;A68,"")</f>
        <v>[BOL]State[BOL] Bolivia (State Flag)</v>
      </c>
      <c r="AW68" s="20" t="str">
        <f>C68&amp;A68</f>
        <v>2[BOL] Bolivia (State Flag)</v>
      </c>
      <c r="AX68" s="22" t="str">
        <f>_xlfn.TEXTJOIN(";",TRUE,AU68:AW68)</f>
        <v>State;[BOL]State[BOL] Bolivia (State Flag);2[BOL] Bolivia (State Flag)</v>
      </c>
      <c r="AY68" s="22" t="s">
        <v>3</v>
      </c>
      <c r="AZ68" s="23" t="s">
        <v>5</v>
      </c>
      <c r="BA68" s="23"/>
      <c r="BB68" s="23"/>
      <c r="BC68" s="24"/>
      <c r="BD68" s="25" t="s">
        <v>4</v>
      </c>
      <c r="BE68" s="8"/>
      <c r="BF68" s="25" t="s">
        <v>4</v>
      </c>
      <c r="BG68" s="25" t="s">
        <v>6</v>
      </c>
      <c r="BH68" s="25" t="s">
        <v>4</v>
      </c>
      <c r="BI68" s="25"/>
      <c r="BJ68" s="25"/>
      <c r="BK68" s="8"/>
      <c r="BL68" s="25" t="s">
        <v>4</v>
      </c>
      <c r="BM68" s="25" t="s">
        <v>6</v>
      </c>
      <c r="BN68" s="25" t="s">
        <v>5</v>
      </c>
      <c r="BO68" s="25"/>
      <c r="BP68" s="25"/>
      <c r="BQ68" s="25"/>
      <c r="BR68" s="25"/>
      <c r="BS68" s="25"/>
      <c r="BT68" s="25"/>
      <c r="BU68" s="26"/>
      <c r="BV68" s="27" t="s">
        <v>3</v>
      </c>
      <c r="BW68" s="27">
        <v>0</v>
      </c>
      <c r="BX68" s="8"/>
      <c r="CB68" s="28" t="s">
        <v>570</v>
      </c>
      <c r="CC68" s="28"/>
      <c r="CD68" s="29">
        <v>0</v>
      </c>
      <c r="CE68" s="29">
        <v>0</v>
      </c>
      <c r="CF68" s="29" t="e">
        <v>#REF!</v>
      </c>
      <c r="CG68" s="30" cm="1">
        <f t="array" ref="CG68">SUMPRODUCT(--(LEN(TRIM(BL68:BT68))&gt;0))</f>
        <v>3</v>
      </c>
      <c r="CH68" s="20" t="str">
        <f>IF(CG68=2,"y","n")</f>
        <v>n</v>
      </c>
      <c r="CI68" s="20" t="str">
        <f>IF(CG68=3,"y","n")</f>
        <v>y</v>
      </c>
      <c r="CJ68" s="20" t="str">
        <f>IF(CG68=4,"y","n")</f>
        <v>n</v>
      </c>
      <c r="CK68" s="20" t="str">
        <f>IF(CG68&gt;4,"y","n")</f>
        <v>n</v>
      </c>
      <c r="CL68" s="20" t="str">
        <f>IF(S68=0,"y","n")</f>
        <v>n</v>
      </c>
      <c r="CM68" s="20" t="str">
        <f>IF(S68=2,"y","n")</f>
        <v>n</v>
      </c>
      <c r="CN68" s="20" t="str">
        <f>IF(S68=3,"y","n")</f>
        <v>y</v>
      </c>
      <c r="CO68" s="20" t="str">
        <f>IF(S68&gt;=4,"y","n")</f>
        <v>n</v>
      </c>
      <c r="CP68" s="20" t="str">
        <f>IF(AT68=0,"y","n")</f>
        <v>n</v>
      </c>
      <c r="CQ68" s="20" t="str">
        <f>IF(AT68=1,"y","n")</f>
        <v>n</v>
      </c>
      <c r="CR68" s="20" t="str">
        <f>IF(AT68=2,"y","n")</f>
        <v>n</v>
      </c>
      <c r="CS68" s="20" t="str">
        <f>IF(AT68&gt;=3,"y","n")</f>
        <v>y</v>
      </c>
      <c r="CT68" s="31" t="str">
        <f>CHAR(34)&amp;A68&amp;CHAR(34)</f>
        <v>"[BOL] Bolivia (State Flag)"</v>
      </c>
      <c r="CU68" s="32" t="str">
        <f>CHAR(34)&amp;"rgn_"&amp;R68&amp;CHAR(34)</f>
        <v>"rgn_South America"</v>
      </c>
      <c r="CV68" s="9" t="str">
        <f>CHAR(34)&amp;D68&amp;CHAR(34)</f>
        <v>"https://upload.wikimedia.org/wikipedia/commons/thumb/b/b3/Bandera_de_Bolivia_%28Estado%29.svg/640px-Bandera_de_Bolivia_%28Estado%29.svg.png"</v>
      </c>
      <c r="CW68" s="9" t="str">
        <f t="shared" si="239"/>
        <v/>
      </c>
      <c r="CX68" s="9" t="str">
        <f t="shared" si="239"/>
        <v>"3Color",</v>
      </c>
      <c r="CY68" s="9" t="str">
        <f t="shared" si="239"/>
        <v/>
      </c>
      <c r="CZ68" s="9" t="str">
        <f t="shared" si="239"/>
        <v/>
      </c>
      <c r="DA68" s="9" t="str">
        <f>IF(Q68&gt;1,CHAR(34)&amp;"words2"&amp;CHAR(34)&amp;",","")</f>
        <v/>
      </c>
      <c r="DB68" s="9" t="str">
        <f>IF(Q68&gt;2,CHAR(34)&amp;"words3"&amp;CHAR(34)&amp;",","")</f>
        <v/>
      </c>
      <c r="DC68" s="9" t="str">
        <f>IF(Q68=2,CHAR(34)&amp;"exact2"&amp;CHAR(34)&amp;",","")</f>
        <v/>
      </c>
      <c r="DD68" s="9" t="str">
        <f>IF(LEN(CHAR(34)&amp;"lets"&amp;LEN(SUBSTITUTE(SUBSTITUTE(IFERROR(TRIM(SUBSTITUTE(SUBSTITUTE(SUBSTITUTE(IFERROR(TRIM(SUBSTITUTE(A68,MID(A68,FIND("(",A68),FIND(")",A68)-FIND("(",A68)+1),"")),A68)," ",""),"-",""),MID(SUBSTITUTE(SUBSTITUTE(IFERROR(TRIM(SUBSTITUTE(A68,MID(A68,FIND("(",A68),FIND(")",A68)-FIND("(",A68)+1),"")),A68)," ",""),"-",""),FIND("[",SUBSTITUTE(SUBSTITUTE(IFERROR(TRIM(SUBSTITUTE(A68,MID(A68,FIND("(",A68),FIND(")",A68)-FIND("(",A68)+1),"")),A68)," ",""),"-","")),FIND("]",SUBSTITUTE(SUBSTITUTE(IFERROR(TRIM(SUBSTITUTE(A68,MID(A68,FIND("(",A68),FIND(")",A68)-FIND("(",A68)+1),"")),A68)," ",""),"-",""))-FIND("[",SUBSTITUTE(SUBSTITUTE(IFERROR(TRIM(SUBSTITUTE(A68,MID(A68,FIND("(",A68),FIND(")",A68)-FIND("(",A68)+1),"")),A68)," ",""),"-",""))+1),"")),SUBSTITUTE(SUBSTITUTE(IFERROR(TRIM(SUBSTITUTE(A68,MID(A68,FIND("(",A68),FIND(")",A68)-FIND("(",A68)+1),"")),A68)," ",""),"-",""))," ",""),"-",""))&amp;CHAR(34)&amp;",")=9,CHAR(34)&amp;"lets"&amp;LEN(SUBSTITUTE(SUBSTITUTE(IFERROR(TRIM(SUBSTITUTE(SUBSTITUTE(SUBSTITUTE(IFERROR(TRIM(SUBSTITUTE(A68,MID(A68,FIND("(",A68),FIND(")",A68)-FIND("(",A68)+1),"")),A68)," ",""),"-",""),MID(SUBSTITUTE(SUBSTITUTE(IFERROR(TRIM(SUBSTITUTE(A68,MID(A68,FIND("(",A68),FIND(")",A68)-FIND("(",A68)+1),"")),A68)," ",""),"-",""),FIND("[",SUBSTITUTE(SUBSTITUTE(IFERROR(TRIM(SUBSTITUTE(A68,MID(A68,FIND("(",A68),FIND(")",A68)-FIND("(",A68)+1),"")),A68)," ",""),"-","")),FIND("]",SUBSTITUTE(SUBSTITUTE(IFERROR(TRIM(SUBSTITUTE(A68,MID(A68,FIND("(",A68),FIND(")",A68)-FIND("(",A68)+1),"")),A68)," ",""),"-",""))-FIND("[",SUBSTITUTE(SUBSTITUTE(IFERROR(TRIM(SUBSTITUTE(A68,MID(A68,FIND("(",A68),FIND(")",A68)-FIND("(",A68)+1),"")),A68)," ",""),"-",""))+1),"")),SUBSTITUTE(SUBSTITUTE(IFERROR(TRIM(SUBSTITUTE(A68,MID(A68,FIND("(",A68),FIND(")",A68)-FIND("(",A68)+1),"")),A68)," ",""),"-",""))," ",""),"-",""))&amp;CHAR(34)&amp;",",CHAR(34)&amp;"lets0"&amp;LEN(SUBSTITUTE(SUBSTITUTE(IFERROR(TRIM(SUBSTITUTE(SUBSTITUTE(SUBSTITUTE(IFERROR(TRIM(SUBSTITUTE(A68,MID(A68,FIND("(",A68),FIND(")",A68)-FIND("(",A68)+1),"")),A68)," ",""),"-",""),MID(SUBSTITUTE(SUBSTITUTE(IFERROR(TRIM(SUBSTITUTE(A68,MID(A68,FIND("(",A68),FIND(")",A68)-FIND("(",A68)+1),"")),A68)," ",""),"-",""),FIND("[",SUBSTITUTE(SUBSTITUTE(IFERROR(TRIM(SUBSTITUTE(A68,MID(A68,FIND("(",A68),FIND(")",A68)-FIND("(",A68)+1),"")),A68)," ",""),"-","")),FIND("]",SUBSTITUTE(SUBSTITUTE(IFERROR(TRIM(SUBSTITUTE(A68,MID(A68,FIND("(",A68),FIND(")",A68)-FIND("(",A68)+1),"")),A68)," ",""),"-",""))-FIND("[",SUBSTITUTE(SUBSTITUTE(IFERROR(TRIM(SUBSTITUTE(A68,MID(A68,FIND("(",A68),FIND(")",A68)-FIND("(",A68)+1),"")),A68)," ",""),"-",""))+1),"")),SUBSTITUTE(SUBSTITUTE(IFERROR(TRIM(SUBSTITUTE(A68,MID(A68,FIND("(",A68),FIND(")",A68)-FIND("(",A68)+1),"")),A68)," ",""),"-",""))," ",""),"-",""))&amp;CHAR(34)&amp;",")</f>
        <v>"lets07",</v>
      </c>
      <c r="DE68" s="9" t="str">
        <f>IFERROR(CHAR(34)&amp;"start"&amp;LEFT(TRIM(SUBSTITUTE(SUBSTITUTE(TRIM(SUBSTITUTE(SUBSTITUTE(A68, MID(A68, FIND("[", A68), FIND("]", A68) - FIND("[", A68) + 1), ""), "  ", " ")), MID(TRIM(SUBSTITUTE(SUBSTITUTE(A68, MID(A68, FIND("[", A68), FIND("]", A68) - FIND("[", A68) + 1), ""), "  ", " ")), FIND("[", TRIM(SUBSTITUTE(SUBSTITUTE(A68, MID(A68, FIND("[", A68), FIND("]", A68) - FIND("[", A68) + 1), ""), "  ", " "))), FIND("]", TRIM(SUBSTITUTE(SUBSTITUTE(A68, MID(A68, FIND("[", A68), FIND("]", A68) - FIND("[", A68) + 1), ""), "  ", " "))) - FIND("[", TRIM(SUBSTITUTE(SUBSTITUTE(A68, MID(A68, FIND("[", A68), FIND("]", A68) - FIND("[", A68) + 1), ""), "  ", " "))) + 1), ""), "  ", " ")),1)&amp;CHAR(34)&amp;",",CHAR(34)&amp;"start"&amp;IFERROR(LEFT(SUBSTITUTE(A68,"["&amp;MID(A68,FIND("[",A68)+1,FIND("]",A68)-FIND("[",A68)-1)&amp;"] ",""),1),LEFT(A68,1))&amp;CHAR(34)&amp;",")</f>
        <v>"startB",</v>
      </c>
      <c r="DF68" s="9" t="str">
        <f>IFERROR(IF(SEARCH("tan",A68)&gt;0,CHAR(34)&amp;"withtn"&amp;CHAR(34)&amp;",",""),"")</f>
        <v/>
      </c>
      <c r="DG68" s="9" t="str">
        <f>IFERROR(IF(SEARCH("q",A68)&gt;0,CHAR(34)&amp;"with_q"&amp;CHAR(34)&amp;",",""),"")</f>
        <v/>
      </c>
      <c r="DH68" s="9" t="str">
        <f>IFERROR(IF(SEARCH("v",A68)&gt;0,CHAR(34)&amp;"with_v"&amp;CHAR(34)&amp;",",""),"")</f>
        <v>"with_v",</v>
      </c>
      <c r="DI68" s="9" t="str">
        <f>IFERROR(IF(SEARCH("w",A68)&gt;0,CHAR(34)&amp;"with_w"&amp;CHAR(34)&amp;",",""),"")</f>
        <v/>
      </c>
      <c r="DJ68" s="9" t="str">
        <f>IFERROR(IF(SEARCH("y",A68)&gt;0,CHAR(34)&amp;"with_y"&amp;CHAR(34)&amp;",",""),"")</f>
        <v/>
      </c>
      <c r="DK68" s="9" t="str">
        <f>IFERROR(IF(SEARCH("z",A68)&gt;0,CHAR(34)&amp;"with_z"&amp;CHAR(34)&amp;",",""),"")</f>
        <v/>
      </c>
      <c r="DL68" s="9" t="str">
        <f>IF(CG68=2, CHAR(34) &amp; _xlfn.TEXTJOIN("", TRUE, _xlfn._xlws.SORT(HP68:HX68)) &amp; CHAR(34) &amp; ",", "")</f>
        <v/>
      </c>
      <c r="DM68" s="9" t="str" cm="1">
        <f t="array" ref="DM68">IF(CG68=3,CHAR(34) &amp; _xlfn.TEXTJOIN("", TRUE, RIGHT(HP68:HX68, 2)) &amp; CHAR(34) &amp; ",", "")</f>
        <v>"LUELHI",</v>
      </c>
      <c r="DN68" s="9" t="str">
        <f>IF(AND(ISNUMBER(SEARCH("18", O68)), ISERROR(SEARCH("1918", O68)), ISERROR(SEARCH("2018", O68))), CHAR(34) &amp; "year18" &amp; CHAR(34) &amp; ",", "")</f>
        <v>"year18",</v>
      </c>
      <c r="DO68" s="9" t="str">
        <f>IF(AND(ISNUMBER(SEARCH("19", O68)), ISERROR(SEARCH("1819", O68)),  ISERROR(SEARCH("1219", O68)),ISERROR(SEARCH("1119", O68)),ISERROR(SEARCH("1190", O68)),ISERROR(SEARCH("2019", O68))), CHAR(34) &amp; "year19" &amp; CHAR(34) &amp; ",", "")</f>
        <v/>
      </c>
      <c r="DP68" s="28" t="str">
        <f>IF(AND(ISNUMBER(SEARCH("20", O68)), ISERROR(SEARCH("1920", O68))), CHAR(34)&amp;"year00"&amp;CHAR(34)&amp;",", "")</f>
        <v/>
      </c>
      <c r="DQ68" s="28" t="str">
        <f>IF(CC68="y",CHAR(34)&amp;"soviet"&amp;CHAR(34)&amp;",","")</f>
        <v/>
      </c>
      <c r="DR68" s="28" t="str">
        <f>IF(BY68="y",CHAR(34)&amp;"dgband"&amp;CHAR(34)&amp;",","")</f>
        <v/>
      </c>
      <c r="DS68" s="28" t="str">
        <f>IF(W68="y",IF(AND(V68="n",BY68&lt;&gt;"y"),CHAR(34)&amp;"allver"&amp;CHAR(34)&amp;",",""),"")</f>
        <v/>
      </c>
      <c r="DT68" s="28" t="str">
        <f>IF(V68="y",IF(AND(W68="n",BY68&lt;&gt;"y"),CHAR(34)&amp;"allhor"&amp;CHAR(34)&amp;",",""),"")</f>
        <v>"allhor",</v>
      </c>
      <c r="DU68" s="28" t="str">
        <f>IF(BY68="y",IF(AND(W68="n",V68="n"),CHAR(34)&amp;"alldia"&amp;CHAR(34)&amp;",",""),"")</f>
        <v/>
      </c>
      <c r="DV68" s="9" t="str">
        <f>IF(IA68&lt;&gt;"",(IF(IA68="y",CHAR(34)&amp;"largec"&amp;CHAR(34)&amp;",",CHAR(34)&amp;"smallc"&amp;CHAR(34)&amp;",")),"")</f>
        <v/>
      </c>
      <c r="DW68" s="9" t="str">
        <f t="shared" si="240"/>
        <v/>
      </c>
      <c r="DX68" s="9" t="str">
        <f t="shared" si="240"/>
        <v/>
      </c>
      <c r="DY68" s="9" t="str">
        <f t="shared" si="240"/>
        <v>"3Bands",</v>
      </c>
      <c r="DZ68" s="9" t="str">
        <f t="shared" si="240"/>
        <v/>
      </c>
      <c r="EA68" s="9" t="str">
        <f t="shared" si="241"/>
        <v/>
      </c>
      <c r="EB68" s="9" t="str">
        <f t="shared" si="241"/>
        <v/>
      </c>
      <c r="EC68" s="9" t="str">
        <f t="shared" si="241"/>
        <v>"Horizo",</v>
      </c>
      <c r="ED68" s="9" t="str">
        <f t="shared" si="241"/>
        <v/>
      </c>
      <c r="EE68" s="9" t="str">
        <f t="shared" si="241"/>
        <v/>
      </c>
      <c r="EF68" s="9" t="str">
        <f>IF(AND(Y68&lt;&gt;"n",Y68&lt;&gt;""),CHAR(34)&amp;Y$1&amp;CHAR(34)&amp;",","")</f>
        <v>"Animal",</v>
      </c>
      <c r="EG68" s="9" t="str">
        <f t="shared" si="244"/>
        <v>"Bird",</v>
      </c>
      <c r="EH68" s="9" t="str">
        <f t="shared" si="244"/>
        <v>"Plants",</v>
      </c>
      <c r="EI68" s="9" t="str">
        <f t="shared" si="244"/>
        <v>"Texted",</v>
      </c>
      <c r="EJ68" s="9" t="str">
        <f t="shared" si="244"/>
        <v>"Weapon",</v>
      </c>
      <c r="EK68" s="9" t="str">
        <f t="shared" si="244"/>
        <v>"HasSun",</v>
      </c>
      <c r="EL68" s="9" t="str">
        <f t="shared" si="244"/>
        <v/>
      </c>
      <c r="EM68" s="9" t="str">
        <f t="shared" si="244"/>
        <v/>
      </c>
      <c r="EN68" s="9" t="str">
        <f t="shared" si="244"/>
        <v/>
      </c>
      <c r="EO68" s="9" t="str">
        <f t="shared" si="244"/>
        <v>"Center",</v>
      </c>
      <c r="EP68" s="9" t="str">
        <f t="shared" si="244"/>
        <v/>
      </c>
      <c r="EQ68" s="9" t="str">
        <f t="shared" si="244"/>
        <v/>
      </c>
      <c r="ER68" s="9" t="str">
        <f t="shared" si="244"/>
        <v/>
      </c>
      <c r="ES68" s="9" t="str">
        <f t="shared" si="244"/>
        <v/>
      </c>
      <c r="ET68" s="9" t="str">
        <f t="shared" si="244"/>
        <v>"Geogrh",</v>
      </c>
      <c r="EU68" s="9" t="str">
        <f t="shared" si="244"/>
        <v/>
      </c>
      <c r="EV68" s="9" t="str">
        <f t="shared" si="244"/>
        <v>"Builds",</v>
      </c>
      <c r="EW68" s="9" t="str">
        <f t="shared" si="242"/>
        <v/>
      </c>
      <c r="EX68" s="9" t="str">
        <f t="shared" si="242"/>
        <v/>
      </c>
      <c r="EY68" s="9" t="str">
        <f t="shared" si="242"/>
        <v/>
      </c>
      <c r="EZ68" s="9" t="str">
        <f t="shared" si="242"/>
        <v/>
      </c>
      <c r="FA68" s="9" t="str">
        <f>IF(AT68&gt;0,CHAR(34)&amp;"sta"&amp;AZ68&amp;CHAR(34)&amp;",","")</f>
        <v>"staWHI",</v>
      </c>
      <c r="FB68" s="9" t="str">
        <f>IF(AND(AT68&gt;0,BA68&lt;&gt;""),CHAR(34)&amp;"sta"&amp;BA68&amp;CHAR(34)&amp;",","")</f>
        <v/>
      </c>
      <c r="FC68" s="9" t="str">
        <f>IF(AND(AT68&gt;0,BB68&lt;&gt;""),CHAR(34)&amp;"sta"&amp;BB68&amp;CHAR(34)&amp;",","")</f>
        <v/>
      </c>
      <c r="FD68" s="9" t="str">
        <f>IF(BV68="n",CHAR(34)&amp;"tcWHYE"&amp;CHAR(34)&amp;",",IF(BV68="y",CHAR(34)&amp;FD$1&amp;CHAR(34)&amp;",",""))</f>
        <v>"ntWHYE",</v>
      </c>
      <c r="FE68" s="9" t="str">
        <f>IF(COUNTIF(BL68:BT68,"BLU")=0,CHAR(34)&amp;"NO_BLU"&amp;CHAR(34)&amp;",", "")</f>
        <v/>
      </c>
      <c r="FF68" s="9" t="str">
        <f>IF(COUNTIF(BL68:BT68,"WHI")=0,CHAR(34)&amp;"NO_WHI"&amp;CHAR(34)&amp;",", "")</f>
        <v/>
      </c>
      <c r="FG68" s="9" t="str">
        <f>IF(COUNTIF(BL68:BT68,"RED")=0,CHAR(34)&amp;"NO_RED"&amp;CHAR(34)&amp;",", "")</f>
        <v>"NO_RED",</v>
      </c>
      <c r="FH68" s="9" t="str">
        <f>IF(COUNTIF(BL68:BS68,"GRE")=0,CHAR(34)&amp;"NO_GRE"&amp;CHAR(34)&amp;",", "")</f>
        <v>"NO_GRE",</v>
      </c>
      <c r="FI68" s="9" t="str">
        <f>IF(COUNTIF(BL68:BT68,"YEL")=0,CHAR(34)&amp;"NO_YEL"&amp;CHAR(34)&amp;",", "")</f>
        <v/>
      </c>
      <c r="FJ68" s="9" t="str">
        <f>IF(COUNTIF(BL68:BT68,"BLA")=0,CHAR(34)&amp;"NO_BLA"&amp;CHAR(34)&amp;",", "")</f>
        <v>"NO_BLA",</v>
      </c>
      <c r="FK68" s="9" t="str">
        <f>IF(AND(FH68&lt;&gt;"",FF68&lt;&gt;""),CHAR(34)&amp;"WHGRNO"&amp;CHAR(34)&amp;",","")</f>
        <v/>
      </c>
      <c r="FL68" s="9" t="str">
        <f>IF(AND(FI68&lt;&gt;"",FF68&lt;&gt;""),CHAR(34)&amp;"WHYENO"&amp;CHAR(34)&amp;",","")</f>
        <v/>
      </c>
      <c r="FM68" s="9" t="str">
        <f>IF(AND(FJ68&lt;&gt;"",FF68&lt;&gt;""),CHAR(34)&amp;"BAWHNO"&amp;CHAR(34)&amp;",","")</f>
        <v/>
      </c>
      <c r="FN68" s="9" t="str">
        <f>IF(AND(FE68&lt;&gt;"",FF68&lt;&gt;""),CHAR(34)&amp;"BLWHNO"&amp;CHAR(34)&amp;",","")</f>
        <v/>
      </c>
      <c r="FO68" s="9" t="str">
        <f>IF(AND(FE68&lt;&gt;"",FG68&lt;&gt;""),CHAR(34)&amp;"BLRENO"&amp;CHAR(34)&amp;",","")</f>
        <v/>
      </c>
      <c r="FP68" s="9" t="str">
        <f>IF(AND(FF68&lt;&gt;"",FF68&lt;&gt;""),CHAR(34)&amp;"WHRENO"&amp;CHAR(34)&amp;",","")</f>
        <v/>
      </c>
      <c r="FQ68" s="9" t="str">
        <f>IF(LEN(BF68)=3,CHAR(34)&amp;"001"&amp;BF68&amp;CHAR(34)&amp;",","")</f>
        <v>"001BLU",</v>
      </c>
      <c r="FR68" s="9" t="str">
        <f>IF(LEN(BG68)=3,CHAR(34)&amp;"002"&amp;BG68&amp;CHAR(34)&amp;",","")</f>
        <v>"002YEL",</v>
      </c>
      <c r="FS68" s="9" t="str">
        <f>IF(LEN(BH68)=3,CHAR(34)&amp;"003"&amp;BH68&amp;CHAR(34)&amp;",","")</f>
        <v>"003BLU",</v>
      </c>
      <c r="FT68" s="9" t="str">
        <f>CHAR(34)&amp;"myr"&amp;BD68&amp;CHAR(34)&amp;","</f>
        <v>"myrBLU",</v>
      </c>
      <c r="FU68" s="9" t="str">
        <f>IF(AY68="y",CHAR(34)&amp;"island"&amp;CHAR(34)&amp;",","")</f>
        <v>"island",</v>
      </c>
      <c r="FV68" s="9" t="str">
        <f>IF(BZ68="y",CHAR(34)&amp;"landlo"&amp;CHAR(34)&amp;",","")</f>
        <v/>
      </c>
      <c r="FW68" s="9" t="str">
        <f>IF(CA68="y",CHAR(34)&amp;"eunion"&amp;CHAR(34)&amp;",","")</f>
        <v/>
      </c>
      <c r="FX68" s="9" t="str">
        <f>SUBSTITUTE(IFERROR(SEARCH("[",A68),IFERROR(IF(AND(CA68&lt;&gt;"y",SEARCH("Europe",R68)&gt;0),CHAR(34)&amp;"noeuni"&amp;CHAR(34)&amp;",",""),"")),"1","")</f>
        <v/>
      </c>
      <c r="FY68" s="9" t="str">
        <f>IFERROR(IF(SEARCH("Arabic",CB68)&gt;0,CHAR(34)&amp;"arabic"&amp;CHAR(34)&amp;",",""),"")</f>
        <v/>
      </c>
      <c r="FZ68" s="9" t="str">
        <f>IFERROR(IF(SEARCH("English",CB68)&gt;0,CHAR(34)&amp;"englis"&amp;CHAR(34)&amp;",",""),"")</f>
        <v>"englis",</v>
      </c>
      <c r="GA68" s="9" t="str">
        <f>IFERROR(IF(SEARCH("French",CB68)&gt;0,CHAR(34)&amp;"french"&amp;CHAR(34)&amp;",",""),"")</f>
        <v/>
      </c>
      <c r="GB68" s="9" t="str">
        <f>IFERROR(IF(SEARCH("Spanish",CB68)&gt;0,CHAR(34)&amp;"spanis"&amp;CHAR(34)&amp;",",""),"")</f>
        <v/>
      </c>
      <c r="GC68" s="9" t="str">
        <f>IFERROR(IF(SEARCH("Portuguese",CB68)&gt;0,CHAR(34)&amp;"portug"&amp;CHAR(34)&amp;",",""),"")</f>
        <v/>
      </c>
      <c r="GD68" s="9" t="str">
        <f>IFERROR(IF(SEARCH("German",CB68)&gt;0,CHAR(34)&amp;"german"&amp;CHAR(34)&amp;",",""),"")</f>
        <v/>
      </c>
      <c r="GE68" s="9" t="str">
        <f>IFERROR(IF(SEARCH("Dutch",CB68)&gt;0,CHAR(34)&amp;"dutchs"&amp;CHAR(34)&amp;",",""),"")</f>
        <v/>
      </c>
      <c r="GF68" s="9" t="str">
        <f>IFERROR(IF(SEARCH("Histor",AU68)&gt;0,CHAR(34)&amp;"histor"&amp;CHAR(34)&amp;",",""),"")</f>
        <v/>
      </c>
      <c r="GG68" s="9" t="str">
        <f>IF(BU68="y",CHAR(34)&amp;"unjack"&amp;CHAR(34)&amp;",","")</f>
        <v/>
      </c>
      <c r="GH68" s="9" t="str">
        <f>IF(CD68=1,CHAR(34)&amp;"southc"&amp;CHAR(34)&amp;",","")</f>
        <v/>
      </c>
      <c r="GI68" s="9" t="str">
        <f>IF(CE68=1,CHAR(34)&amp;"hasmap"&amp;CHAR(34)&amp;",","")</f>
        <v/>
      </c>
      <c r="GJ68" s="9" t="str">
        <f>IF(CP68="y",CHAR(34)&amp;CP$1&amp;CHAR(34)&amp;",","")</f>
        <v/>
      </c>
      <c r="GK68" s="9" t="str">
        <f>IF(GJ68="",CHAR(34)&amp;"HasSta"&amp;CHAR(34)&amp;",","")</f>
        <v>"HasSta",</v>
      </c>
      <c r="GL68" s="9" t="str">
        <f t="shared" si="243"/>
        <v/>
      </c>
      <c r="GM68" s="9" t="str">
        <f t="shared" si="243"/>
        <v/>
      </c>
      <c r="GN68" s="9" t="str">
        <f t="shared" si="243"/>
        <v>"3+Star",</v>
      </c>
      <c r="GP68" s="9" t="str">
        <f>CHAR(34)&amp;AU68&amp;CHAR(34)</f>
        <v>"State"</v>
      </c>
      <c r="GS68" s="9" t="str">
        <f>SUBSTITUTE("["&amp;_xlfn.CONCAT(CW68:GN68)&amp;"]",",]","]")</f>
        <v>["3Color","lets07","startB","with_v","LUELHI","year18","allhor","3Bands","Horizo","Animal","Bird","Plants","Texted","Weapon","HasSun","Center","Geogrh","Builds","staWHI","ntWHYE","NO_RED","NO_GRE","NO_BLA","001BLU","002YEL","003BLU","myrBLU","island","englis","HasSta","3+Star"]</v>
      </c>
      <c r="GT68" s="9" t="str">
        <f t="shared" si="245"/>
        <v>"cl_BLU",</v>
      </c>
      <c r="GU68" s="9" t="str">
        <f t="shared" si="245"/>
        <v>"cl_YEL",</v>
      </c>
      <c r="GV68" s="9" t="str">
        <f t="shared" si="245"/>
        <v>"cl_WHI",</v>
      </c>
      <c r="GW68" s="9" t="str">
        <f t="shared" si="245"/>
        <v/>
      </c>
      <c r="GX68" s="9" t="str">
        <f t="shared" si="245"/>
        <v/>
      </c>
      <c r="GY68" s="9" t="str">
        <f t="shared" si="245"/>
        <v/>
      </c>
      <c r="GZ68" s="9" t="str">
        <f t="shared" si="245"/>
        <v/>
      </c>
      <c r="HA68" s="9" t="str">
        <f t="shared" si="245"/>
        <v/>
      </c>
      <c r="HB68" s="9" t="str">
        <f t="shared" si="245"/>
        <v/>
      </c>
      <c r="HC68" s="9" t="str">
        <f>SUBSTITUTE("["&amp;_xlfn.CONCAT(GT68:HB68)&amp;"]",",]","]")</f>
        <v>["cl_BLU","cl_YEL","cl_WHI"]</v>
      </c>
      <c r="HE68" s="33"/>
      <c r="HF68" s="34" t="str">
        <f>"{couname:"&amp;CT68&amp;(IF(HK68&lt;&gt;"",",subtype:"&amp;CHAR(34)&amp;HK68&amp;CHAR(34),""))&amp;",year:"&amp;HJ68&amp;",region:"&amp;CU68&amp;",Colors:"&amp;HC68&amp;",Items:"&amp;GS68&amp;",Flag:"&amp;CV68&amp;",HDFlag:"&amp;CHAR(34)&amp;E68&amp;CHAR(34)&amp;",type:"&amp;GP68&amp;", describe: "&amp;HH68&amp;", isnew:"&amp;CHAR(34)&amp;F68&amp;CHAR(34)&amp;", links: "&amp;HL68&amp;"},"</f>
        <v>{couname:"[BOL] Bolivia (State Flag)",year:"1851",region:"rgn_South America",Colors:["cl_BLU","cl_YEL","cl_WHI"],Items:["3Color","lets07","startB","with_v","LUELHI","year18","allhor","3Bands","Horizo","Animal","Bird","Plants","Texted","Weapon","HasSun","Center","Geogrh","Builds","staWHI","ntWHYE","NO_RED","NO_GRE","NO_BLA","001BLU","002YEL","003BLU","myrBLU","island","englis","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isnew:".", links: "https://en.wikipedia.org/wiki/Flag_of_Bolivia"},</v>
      </c>
      <c r="HG68" s="35" t="str">
        <f>"{couname:"&amp;CT68&amp;(IF(HK68&lt;&gt;"",",subtype:"&amp;CHAR(34)&amp;HK68&amp;CHAR(34),""))&amp;",year:"&amp;HJ68&amp;",region:"&amp;CU68&amp;",Colors:"&amp;HC68&amp;",Items:"&amp;GS68&amp;",Flag:"&amp;CV68&amp;",HDFlag:"&amp;CHAR(34)&amp;E68&amp;CHAR(34)&amp;",type:"&amp;GP68&amp;", describe: "&amp;HI68&amp;", links: "&amp;HL68&amp;"},"</f>
        <v>{couname:"[BOL] Bolivia (State Flag)",year:"1851",region:"rgn_South America",Colors:["cl_BLU","cl_YEL","cl_WHI"],Items:["3Color","lets07","startB","with_v","LUELHI","year18","allhor","3Bands","Horizo","Animal","Bird","Plants","Texted","Weapon","HasSun","Center","Geogrh","Builds","staWHI","ntWHYE","NO_RED","NO_GRE","NO_BLA","001BLU","002YEL","003BLU","myrBLU","island","englis","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links: "https://en.wikipedia.org/wiki/Flag_of_Bolivia"},</v>
      </c>
      <c r="HH68" s="9" t="str">
        <f>IF(P68&lt;&gt;"",CHAR(34)&amp;"\n"&amp;P68&amp;CHAR(34),CHAR(34)&amp;CHAR(34))</f>
        <v>"\nThe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v>
      </c>
      <c r="HI68" s="9" t="str">
        <f>IF(J68=0,CHAR(34)&amp;CHAR(34),HH68)</f>
        <v>"\nThe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v>
      </c>
      <c r="HJ68" s="9" t="str">
        <f>CHAR(34)&amp;O68&amp;CHAR(34)</f>
        <v>"1851"</v>
      </c>
      <c r="HL68" s="9" t="str">
        <f>CHAR(34)&amp;I68&amp;CHAR(34)</f>
        <v>"https://en.wikipedia.org/wiki/Flag_of_Bolivia"</v>
      </c>
      <c r="HM68" s="34" t="str">
        <f>"{"&amp;CHAR(34)&amp;"couname"&amp;CHAR(34)&amp;":"&amp;CT68&amp;(IF(H68&lt;&gt;"",","&amp;CHAR(34)&amp;"subtype"&amp;CHAR(34)&amp;":"&amp;CHAR(34)&amp;H68&amp;CHAR(34),""))&amp;","&amp;CHAR(34)&amp;"year"&amp;CHAR(34)&amp;":"&amp;HJ68&amp;","&amp;CHAR(34)&amp;"region"&amp;CHAR(34)&amp;":"&amp;CU68&amp;","&amp;CHAR(34)&amp;"Colors"&amp;CHAR(34)&amp;":"&amp;HC68&amp;","&amp;CHAR(34)&amp;"Items"&amp;CHAR(34)&amp;":"&amp;GS68&amp;","&amp;CHAR(34)&amp;"Flag"&amp;CHAR(34)&amp;":"&amp;CV68&amp;","&amp;CHAR(34)&amp;"HDFlag"&amp;CHAR(34)&amp;":"&amp;CHAR(34)&amp;E68&amp;CHAR(34)&amp;","&amp;CHAR(34)&amp;"type"&amp;CHAR(34)&amp;":"&amp;GP68&amp;", "&amp;CHAR(34)&amp;"describe"&amp;CHAR(34)&amp;": "&amp;HH68&amp;", "&amp;CHAR(34)&amp;"isnew"&amp;CHAR(34)&amp;": "&amp;CHAR(34)&amp;F68&amp;CHAR(34)&amp;", "&amp;CHAR(34)&amp;"links"&amp;CHAR(34)&amp;": "&amp;HL68&amp;"},"</f>
        <v>{"couname":"[BOL] Bolivia (State Flag)","year":"1851","region":"rgn_South America","Colors":["cl_BLU","cl_YEL","cl_WHI"],"Items":["3Color","lets07","startB","with_v","LUELHI","year18","allhor","3Bands","Horizo","Animal","Bird","Plants","Texted","Weapon","HasSun","Center","Geogrh","Builds","staWHI","ntWHYE","NO_RED","NO_GRE","NO_BLA","001BLU","002YEL","003BLU","myrBLU","island","englis","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"isnew": ".", "links": "https://en.wikipedia.org/wiki/Flag_of_Bolivia"},</v>
      </c>
      <c r="HN68" s="36" t="str">
        <f>"{"&amp;CHAR(34)&amp;"couname"&amp;CHAR(34)&amp;":"&amp;CT68&amp;(IF(H68&lt;&gt;"",","&amp;CHAR(34)&amp;"subtype"&amp;CHAR(34)&amp;":"&amp;CHAR(34)&amp;H68&amp;CHAR(34),""))&amp;","&amp;CHAR(34)&amp;"year"&amp;CHAR(34)&amp;":"&amp;HJ68&amp;","&amp;CHAR(34)&amp;"region"&amp;CHAR(34)&amp;":"&amp;CU68&amp;","&amp;CHAR(34)&amp;"Colors"&amp;CHAR(34)&amp;":"&amp;HC68&amp;","&amp;CHAR(34)&amp;"Items"&amp;CHAR(34)&amp;":"&amp;GS68&amp;","&amp;CHAR(34)&amp;"Flag"&amp;CHAR(34)&amp;":"&amp;CV68&amp;","&amp;CHAR(34)&amp;"HDFlag"&amp;CHAR(34)&amp;":"&amp;CHAR(34)&amp;E68&amp;CHAR(34)&amp;","&amp;CHAR(34)&amp;"type"&amp;CHAR(34)&amp;":"&amp;GP68&amp;", "&amp;CHAR(34)&amp;"describe"&amp;CHAR(34)&amp;": "&amp;HI68&amp;", "&amp;CHAR(34)&amp;"isnew"&amp;CHAR(34)&amp;": "&amp;CHAR(34)&amp;F68&amp;CHAR(34)&amp;", "&amp;CHAR(34)&amp;"links"&amp;CHAR(34)&amp;": "&amp;HL68&amp;"},"</f>
        <v>{"couname":"[BOL] Bolivia (State Flag)","year":"1851","region":"rgn_South America","Colors":["cl_BLU","cl_YEL","cl_WHI"],"Items":["3Color","lets07","startB","with_v","LUELHI","year18","allhor","3Bands","Horizo","Animal","Bird","Plants","Texted","Weapon","HasSun","Center","Geogrh","Builds","staWHI","ntWHYE","NO_RED","NO_GRE","NO_BLA","001BLU","002YEL","003BLU","myrBLU","island","englis","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"isnew": ".", "links": "https://en.wikipedia.org/wiki/Flag_of_Bolivia"},</v>
      </c>
      <c r="HO68" s="37"/>
      <c r="HP68" s="9" t="str" cm="1">
        <f t="array" ref="HP68">IF(_xlfn.TEXTJOIN(", ", TRUE, IF(ISNUMBER(SEARCH("BLA", BL68:BT68)), COLUMN(BL68:BT68) - COLUMN(BL68) + 1, ""))&lt;&gt;"","BLA","")</f>
        <v/>
      </c>
      <c r="HQ68" s="9" t="str" cm="1">
        <f t="array" ref="HQ68">IF(_xlfn.TEXTJOIN(", ", TRUE, IF(ISNUMBER(SEARCH("BLU", BL68:BT68)), COLUMN(BL68:BT68) - COLUMN(BL68) + 1, ""))&lt;&gt;"","BLU","")</f>
        <v>BLU</v>
      </c>
      <c r="HR68" s="9" t="str" cm="1">
        <f t="array" ref="HR68">IF(_xlfn.TEXTJOIN(", ", TRUE, IF(ISNUMBER(SEARCH("GRE", BL68:BT68)), COLUMN(BL68:BT68) - COLUMN(BL68) + 1, ""))&lt;&gt;"","GRE","")</f>
        <v/>
      </c>
      <c r="HS68" s="9" t="str" cm="1">
        <f t="array" ref="HS68">IF(_xlfn.TEXTJOIN(", ", TRUE, IF(ISNUMBER(SEARCH("RED", BL68:BT68)), COLUMN(BL68:BT68) - COLUMN(BL68) + 1, ""))&lt;&gt;"","RED","")</f>
        <v/>
      </c>
      <c r="HT68" s="9" t="str" cm="1">
        <f t="array" ref="HT68">IF(_xlfn.TEXTJOIN(", ", TRUE, IF(ISNUMBER(SEARCH("YEL", BL68:BT68)), COLUMN(BL68:BT68) - COLUMN(BL68) + 1, ""))&lt;&gt;"","YEL","")</f>
        <v>YEL</v>
      </c>
      <c r="HU68" s="9" t="str" cm="1">
        <f t="array" ref="HU68">IF(_xlfn.TEXTJOIN(", ", TRUE, IF(ISNUMBER(SEARCH("ORA", BL68:BT68)), COLUMN(BL68:BT68) - COLUMN(BL68) + 1, ""))&lt;&gt;"","ORA","")</f>
        <v/>
      </c>
      <c r="HV68" s="9" t="str" cm="1">
        <f t="array" ref="HV68">IF(_xlfn.TEXTJOIN(", ", TRUE, IF(ISNUMBER(SEARCH("BRO", BL68:BT68)), COLUMN(BL68:BT68) - COLUMN(BL68) + 1, ""))&lt;&gt;"","BRO","")</f>
        <v/>
      </c>
      <c r="HW68" s="9" t="str" cm="1">
        <f t="array" ref="HW68">IF(_xlfn.TEXTJOIN(", ", TRUE, IF(ISNUMBER(SEARCH("PUR", BL68:BT68)), COLUMN(BL68:BT68) - COLUMN(BL68) + 1, ""))&lt;&gt;"","PUR","")</f>
        <v/>
      </c>
      <c r="HX68" s="9" t="str" cm="1">
        <f t="array" ref="HX68">IF(_xlfn.TEXTJOIN(", ", TRUE, IF(ISNUMBER(SEARCH("WHI", BL68:BT68)), COLUMN(BL68:BT68) - COLUMN(BL68) + 1, ""))&lt;&gt;"","WHI","")</f>
        <v>WHI</v>
      </c>
      <c r="HY68" s="38"/>
      <c r="HZ68" s="38"/>
      <c r="IA68" s="28"/>
      <c r="IB68" s="28"/>
      <c r="IC68" s="39"/>
      <c r="ID68" s="39"/>
      <c r="IE68" s="39"/>
      <c r="IF68" s="39"/>
      <c r="IG68" s="39"/>
      <c r="IH68" s="39"/>
      <c r="II68" s="39"/>
      <c r="IJ68" s="39"/>
      <c r="IK68" s="39"/>
      <c r="IL68" s="9">
        <f>SUM(IC68:IK68)</f>
        <v>0</v>
      </c>
      <c r="IM68" s="6">
        <f>COUNTIF(IC68:IK68,"&gt;0")-CG68</f>
        <v>-3</v>
      </c>
      <c r="IN68" s="40" t="str">
        <f>"http://mkweb.bcgsc.ca/color-summarizer/?url="&amp;D68&amp;"&amp;precision=low&amp;num_clusters="&amp;CG68&amp;"&amp;text=1"</f>
        <v>http://mkweb.bcgsc.ca/color-summarizer/?url=https://upload.wikimedia.org/wikipedia/commons/thumb/b/b3/Bandera_de_Bolivia_%28Estado%29.svg/640px-Bandera_de_Bolivia_%28Estado%29.svg.png&amp;precision=low&amp;num_clusters=3&amp;text=1</v>
      </c>
      <c r="IO68" s="9" t="str">
        <f>IF(HP68&lt;&gt;"",CHAR(34)&amp;"black"&amp;CHAR(34),"")</f>
        <v/>
      </c>
      <c r="IP68" s="9" t="str">
        <f>IF(HQ68&lt;&gt;"",CHAR(34)&amp;"blue"&amp;CHAR(34),"")</f>
        <v>"blue"</v>
      </c>
      <c r="IQ68" s="9" t="str">
        <f>IF(HR68&lt;&gt;"",CHAR(34)&amp;"green"&amp;CHAR(34),"")</f>
        <v/>
      </c>
      <c r="IR68" s="9" t="str">
        <f>IF(HS68&lt;&gt;"",CHAR(34)&amp;"red"&amp;CHAR(34),"")</f>
        <v/>
      </c>
      <c r="IS68" s="9" t="str">
        <f>IF(HT68&lt;&gt;"",CHAR(34)&amp;"yellow"&amp;CHAR(34),"")</f>
        <v>"yellow"</v>
      </c>
      <c r="IT68" s="9" t="str">
        <f>IF(HU68&lt;&gt;"",CHAR(34)&amp;"orange"&amp;CHAR(34),"")</f>
        <v/>
      </c>
      <c r="IU68" s="9" t="str">
        <f>IF(HV68&lt;&gt;"",CHAR(34)&amp;"brown"&amp;CHAR(34),"")</f>
        <v/>
      </c>
      <c r="IV68" s="9" t="str">
        <f>IF(HW68&lt;&gt;"",CHAR(34)&amp;"purple"&amp;CHAR(34),"")</f>
        <v/>
      </c>
      <c r="IW68" s="9" t="str">
        <f>IF(HX68&lt;&gt;"",CHAR(34)&amp;"white"&amp;CHAR(34),"")</f>
        <v>"white"</v>
      </c>
      <c r="IX68" s="9" t="str">
        <f>"{"&amp;CHAR(34)&amp;"url"&amp;CHAR(34)&amp;":"&amp;CHAR(34)&amp;IN68&amp;CHAR(34)&amp;","&amp;CHAR(34)&amp;"name"&amp;CHAR(34)&amp;":"&amp;CHAR(34)&amp;A68&amp;CHAR(34)&amp;"},"</f>
        <v>{"url":"http://mkweb.bcgsc.ca/color-summarizer/?url=https://upload.wikimedia.org/wikipedia/commons/thumb/b/b3/Bandera_de_Bolivia_%28Estado%29.svg/640px-Bandera_de_Bolivia_%28Estado%29.svg.png&amp;precision=low&amp;num_clusters=3&amp;text=1","name":"[BOL] Bolivia (State Flag)"},</v>
      </c>
      <c r="IY68" s="9">
        <v>149</v>
      </c>
    </row>
    <row r="69" spans="1:259" s="9" customFormat="1" ht="38.4" customHeight="1" thickBot="1" x14ac:dyDescent="0.35">
      <c r="A69" s="79" t="s">
        <v>1003</v>
      </c>
      <c r="B69" s="1" t="e" vm="68">
        <v>#VALUE!</v>
      </c>
      <c r="C69" s="2">
        <v>2</v>
      </c>
      <c r="D69" s="3" t="s">
        <v>1004</v>
      </c>
      <c r="E69" s="4" t="s">
        <v>1005</v>
      </c>
      <c r="F69" s="5" t="s">
        <v>0</v>
      </c>
      <c r="G69" s="6">
        <f>COUNTIF($A$1:$A$8312,A69)</f>
        <v>1</v>
      </c>
      <c r="H69" s="7"/>
      <c r="I69" s="8" t="s">
        <v>1006</v>
      </c>
      <c r="J69" s="9" t="str">
        <f>""</f>
        <v/>
      </c>
      <c r="K69" s="10"/>
      <c r="L69" s="11"/>
      <c r="M69" s="11"/>
      <c r="N69" s="12" t="s">
        <v>1</v>
      </c>
      <c r="O69" s="13" t="s">
        <v>258</v>
      </c>
      <c r="P69" s="14" t="s">
        <v>1007</v>
      </c>
      <c r="Q69" s="15">
        <v>1</v>
      </c>
      <c r="R69" s="16" t="s">
        <v>1</v>
      </c>
      <c r="S69" s="17">
        <v>2</v>
      </c>
      <c r="T69" s="18" t="s">
        <v>3</v>
      </c>
      <c r="U69" s="19" t="s">
        <v>2</v>
      </c>
      <c r="V69" s="19" t="s">
        <v>2</v>
      </c>
      <c r="W69" s="19" t="s">
        <v>2</v>
      </c>
      <c r="X69" s="19" t="s">
        <v>2</v>
      </c>
      <c r="Y69" s="19" t="s">
        <v>2</v>
      </c>
      <c r="Z69" s="19" t="s">
        <v>2</v>
      </c>
      <c r="AA69" s="19" t="s">
        <v>2</v>
      </c>
      <c r="AB69" s="19" t="s">
        <v>2</v>
      </c>
      <c r="AC69" s="19" t="s">
        <v>2</v>
      </c>
      <c r="AD69" s="19" t="s">
        <v>2</v>
      </c>
      <c r="AE69" s="19" t="s">
        <v>2</v>
      </c>
      <c r="AF69" s="20" t="s">
        <v>2</v>
      </c>
      <c r="AG69" s="20" t="s">
        <v>2</v>
      </c>
      <c r="AH69" s="20" t="s">
        <v>2</v>
      </c>
      <c r="AI69" s="20" t="s">
        <v>2</v>
      </c>
      <c r="AJ69" s="20" t="s">
        <v>2</v>
      </c>
      <c r="AK69" s="20" t="s">
        <v>2</v>
      </c>
      <c r="AL69" s="20" t="s">
        <v>2</v>
      </c>
      <c r="AM69" s="20" t="s">
        <v>2</v>
      </c>
      <c r="AN69" s="20" t="s">
        <v>2</v>
      </c>
      <c r="AO69" s="20" t="s">
        <v>2</v>
      </c>
      <c r="AP69" s="20" t="s">
        <v>2</v>
      </c>
      <c r="AQ69" s="20" t="s">
        <v>2</v>
      </c>
      <c r="AR69" s="20" t="s">
        <v>2</v>
      </c>
      <c r="AS69" s="20" t="s">
        <v>2</v>
      </c>
      <c r="AT69" s="21">
        <v>1</v>
      </c>
      <c r="AU69" s="20" t="s">
        <v>204</v>
      </c>
      <c r="AV69" s="20" t="str">
        <f>IF(LEFT(A69,1)="[",LEFT(A69,5)&amp;AU69&amp;A69,"")</f>
        <v>[BRA]State[BRA] Acre</v>
      </c>
      <c r="AW69" s="20" t="str">
        <f>C69&amp;H69&amp;A69</f>
        <v>2[BRA] Acre</v>
      </c>
      <c r="AX69" s="22"/>
      <c r="AY69" s="22"/>
      <c r="AZ69" s="23" t="s">
        <v>5</v>
      </c>
      <c r="BA69" s="23"/>
      <c r="BB69" s="23"/>
      <c r="BC69" s="24"/>
      <c r="BD69" s="25" t="s">
        <v>4</v>
      </c>
      <c r="BE69" s="8"/>
      <c r="BF69" s="25"/>
      <c r="BG69" s="25"/>
      <c r="BH69" s="25"/>
      <c r="BI69" s="25"/>
      <c r="BJ69" s="25"/>
      <c r="BK69" s="8"/>
      <c r="BL69" s="25" t="s">
        <v>4</v>
      </c>
      <c r="BM69" s="25" t="s">
        <v>5</v>
      </c>
      <c r="BN69" s="25" t="s">
        <v>12</v>
      </c>
      <c r="BO69" s="25"/>
      <c r="BP69" s="25"/>
      <c r="BQ69" s="25"/>
      <c r="BR69" s="25"/>
      <c r="BS69" s="25"/>
      <c r="BT69" s="25"/>
      <c r="BU69" s="26"/>
      <c r="BV69" s="27"/>
      <c r="BW69" s="27">
        <v>0</v>
      </c>
      <c r="BX69" s="8"/>
      <c r="CB69" s="28"/>
      <c r="CC69" s="28"/>
      <c r="CD69" s="29">
        <v>0</v>
      </c>
      <c r="CE69" s="29">
        <v>0</v>
      </c>
      <c r="CF69" s="29" t="e">
        <v>#REF!</v>
      </c>
      <c r="CG69" s="30" cm="1">
        <f t="array" ref="CG69">SUMPRODUCT(--(LEN(TRIM(BL69:BT69))&gt;0))</f>
        <v>3</v>
      </c>
      <c r="CH69" s="20" t="str">
        <f>IF(CG69=2,"y","n")</f>
        <v>n</v>
      </c>
      <c r="CI69" s="20" t="str">
        <f>IF(CG69=3,"y","n")</f>
        <v>y</v>
      </c>
      <c r="CJ69" s="20" t="str">
        <f>IF(CG69=4,"y","n")</f>
        <v>n</v>
      </c>
      <c r="CK69" s="20" t="str">
        <f>IF(CG69&gt;4,"y","n")</f>
        <v>n</v>
      </c>
      <c r="CL69" s="20" t="str">
        <f>IF(S69=0,"y","n")</f>
        <v>n</v>
      </c>
      <c r="CM69" s="20" t="str">
        <f>IF(S69=2,"y","n")</f>
        <v>y</v>
      </c>
      <c r="CN69" s="20" t="str">
        <f>IF(S69=3,"y","n")</f>
        <v>n</v>
      </c>
      <c r="CO69" s="20" t="str">
        <f>IF(S69&gt;=4,"y","n")</f>
        <v>n</v>
      </c>
      <c r="CP69" s="20" t="str">
        <f>IF(AT69=0,"y","n")</f>
        <v>n</v>
      </c>
      <c r="CQ69" s="20" t="str">
        <f>IF(AT69=1,"y","n")</f>
        <v>y</v>
      </c>
      <c r="CR69" s="20" t="str">
        <f>IF(AT69=2,"y","n")</f>
        <v>n</v>
      </c>
      <c r="CS69" s="20" t="str">
        <f>IF(AT69&gt;=3,"y","n")</f>
        <v>n</v>
      </c>
      <c r="CT69" s="31" t="str">
        <f>CHAR(34)&amp;A69&amp;CHAR(34)</f>
        <v>"[BRA] Acre"</v>
      </c>
      <c r="CU69" s="32" t="str">
        <f>CHAR(34)&amp;"rgn_"&amp;R69&amp;CHAR(34)</f>
        <v>"rgn_South America"</v>
      </c>
      <c r="CV69" s="9" t="str">
        <f>CHAR(34)&amp;D69&amp;CHAR(34)</f>
        <v>"https://upload.wikimedia.org/wikipedia/commons/thumb/4/4c/Bandeira_do_Acre.svg/640px-Bandeira_do_Acre.svg.png"</v>
      </c>
      <c r="CW69" s="9" t="str">
        <f t="shared" si="239"/>
        <v/>
      </c>
      <c r="CX69" s="9" t="str">
        <f t="shared" si="239"/>
        <v>"3Color",</v>
      </c>
      <c r="CY69" s="9" t="str">
        <f t="shared" si="239"/>
        <v/>
      </c>
      <c r="CZ69" s="9" t="str">
        <f t="shared" si="239"/>
        <v/>
      </c>
      <c r="DA69" s="9" t="str">
        <f>IF(Q69&gt;1,CHAR(34)&amp;"words2"&amp;CHAR(34)&amp;",","")</f>
        <v/>
      </c>
      <c r="DB69" s="9" t="str">
        <f>IF(Q69&gt;2,CHAR(34)&amp;"words3"&amp;CHAR(34)&amp;",","")</f>
        <v/>
      </c>
      <c r="DD69" s="9" t="str">
        <f>IF(LEN(CHAR(34)&amp;"lets"&amp;LEN(SUBSTITUTE(SUBSTITUTE(IFERROR(TRIM(SUBSTITUTE(A69,MID(A69,FIND("[",A69),FIND("]",A69)-FIND("[",A69)+1),"")),A69)," ",""),"-",""))&amp;CHAR(34)&amp;",")=9,CHAR(34)&amp;"lets"&amp;LEN(SUBSTITUTE(SUBSTITUTE(IFERROR(TRIM(SUBSTITUTE(A69,MID(A69,FIND("[",A69),FIND("]",A69)-FIND("[",A69)+1),"")),A69)," ",""),"-",""))&amp;CHAR(34)&amp;",",CHAR(34)&amp;"lets0"&amp;LEN(SUBSTITUTE(SUBSTITUTE(IFERROR(TRIM(SUBSTITUTE(A69,MID(A69,FIND("[",A69),FIND("]",A69)-FIND("[",A69)+1),"")),A69)," ",""),"-",""))&amp;CHAR(34)&amp;",")</f>
        <v>"lets04",</v>
      </c>
      <c r="DE69" s="9" t="str">
        <f>CHAR(34)&amp;"start"&amp;IFERROR(LEFT(SUBSTITUTE(A69,"["&amp;MID(A69,FIND("[",A69)+1,FIND("]",A69)-FIND("[",A69)-1)&amp;"] ",""),1),LEFT(A69,1))&amp;CHAR(34)&amp;","</f>
        <v>"startA",</v>
      </c>
      <c r="DF69" s="9" t="str">
        <f>IFERROR(IF(SEARCH("tan",A69)&gt;0,CHAR(34)&amp;"withtn"&amp;CHAR(34)&amp;",",""),"")</f>
        <v/>
      </c>
      <c r="DG69" s="9" t="str">
        <f>IFERROR(IF(SEARCH("q",A69)&gt;0,CHAR(34)&amp;"with_q"&amp;CHAR(34)&amp;",",""),"")</f>
        <v/>
      </c>
      <c r="DH69" s="9" t="str">
        <f>IFERROR(IF(SEARCH("v",A69)&gt;0,CHAR(34)&amp;"with_v"&amp;CHAR(34)&amp;",",""),"")</f>
        <v/>
      </c>
      <c r="DI69" s="9" t="str">
        <f>IFERROR(IF(SEARCH("w",A69)&gt;0,CHAR(34)&amp;"with_w"&amp;CHAR(34)&amp;",",""),"")</f>
        <v/>
      </c>
      <c r="DJ69" s="9" t="str">
        <f>IFERROR(IF(SEARCH("y",A69)&gt;0,CHAR(34)&amp;"with_y"&amp;CHAR(34)&amp;",",""),"")</f>
        <v/>
      </c>
      <c r="DK69" s="9" t="str">
        <f>IFERROR(IF(SEARCH("z",A69)&gt;0,CHAR(34)&amp;"with_z"&amp;CHAR(34)&amp;",",""),"")</f>
        <v/>
      </c>
      <c r="DL69" s="9" t="str">
        <f>IF(CG69=2, CHAR(34) &amp; _xlfn.TEXTJOIN("", TRUE, _xlfn._xlws.SORT(HP69:HX69)) &amp; CHAR(34) &amp; ",", "")</f>
        <v/>
      </c>
      <c r="DM69" s="9" t="str" cm="1">
        <f t="array" ref="DM69">IF(CG69=3,CHAR(34) &amp; _xlfn.TEXTJOIN("", TRUE, RIGHT(HP69:HX69, 2)) &amp; CHAR(34) &amp; ",", "")</f>
        <v>"LALUHI",</v>
      </c>
      <c r="DN69" s="9" t="str">
        <f>IF(AND(ISNUMBER(SEARCH("18", O69)), ISERROR(SEARCH("1918", O69)), ISERROR(SEARCH("2018", O69))), CHAR(34) &amp; "year18" &amp; CHAR(34) &amp; ",", "")</f>
        <v/>
      </c>
      <c r="DO69" s="9" t="str">
        <f>IF(AND(ISNUMBER(SEARCH("19", O69)), ISERROR(SEARCH("1819", O69)),  ISERROR(SEARCH("1219", O69)),ISERROR(SEARCH("1119", O69)),ISERROR(SEARCH("1190", O69)),ISERROR(SEARCH("2019", O69))), CHAR(34) &amp; "year19" &amp; CHAR(34) &amp; ",", "")</f>
        <v>"year19",</v>
      </c>
      <c r="DP69" s="28" t="str">
        <f>IF(AND(ISNUMBER(SEARCH("20", O69)), ISERROR(SEARCH("1920", O69))), CHAR(34)&amp;"year00"&amp;CHAR(34)&amp;",", "")</f>
        <v/>
      </c>
      <c r="DQ69" s="28" t="str">
        <f>IF(CC69="y",CHAR(34)&amp;"soviet"&amp;CHAR(34)&amp;",","")</f>
        <v/>
      </c>
      <c r="DR69" s="28" t="str">
        <f>IF(BY69="y",CHAR(34)&amp;"dgband"&amp;CHAR(34)&amp;",","")</f>
        <v/>
      </c>
      <c r="DS69" s="28" t="str">
        <f>IF(W69="y",IF(AND(V69="n",BY69&lt;&gt;"y"),CHAR(34)&amp;"allver"&amp;CHAR(34)&amp;",",""),"")</f>
        <v/>
      </c>
      <c r="DT69" s="28" t="str">
        <f>IF(V69="y",IF(AND(W69="n",BY69&lt;&gt;"y"),CHAR(34)&amp;"allhor"&amp;CHAR(34)&amp;",",""),"")</f>
        <v/>
      </c>
      <c r="DU69" s="28" t="str">
        <f>IF(BY69="y",IF(AND(W69="n",V69="n"),CHAR(34)&amp;"alldia"&amp;CHAR(34)&amp;",",""),"")</f>
        <v/>
      </c>
      <c r="DW69" s="9" t="str">
        <f t="shared" si="240"/>
        <v/>
      </c>
      <c r="DX69" s="9" t="str">
        <f t="shared" si="240"/>
        <v>"2Bands",</v>
      </c>
      <c r="DY69" s="9" t="str">
        <f t="shared" si="240"/>
        <v/>
      </c>
      <c r="DZ69" s="9" t="str">
        <f t="shared" si="240"/>
        <v/>
      </c>
      <c r="EA69" s="9" t="str">
        <f t="shared" si="241"/>
        <v>"Diagon",</v>
      </c>
      <c r="EB69" s="9" t="str">
        <f t="shared" si="241"/>
        <v/>
      </c>
      <c r="EC69" s="9" t="str">
        <f t="shared" si="241"/>
        <v/>
      </c>
      <c r="ED69" s="9" t="str">
        <f t="shared" si="241"/>
        <v/>
      </c>
      <c r="EE69" s="9" t="str">
        <f t="shared" si="241"/>
        <v/>
      </c>
      <c r="EF69" s="9" t="str">
        <f>IF(AND(Y69&lt;&gt;"n",Y69&lt;&gt;""),CHAR(34)&amp;Y$1&amp;CHAR(34)&amp;",","")</f>
        <v/>
      </c>
      <c r="EG69" s="9" t="str">
        <f t="shared" si="244"/>
        <v/>
      </c>
      <c r="EH69" s="9" t="str">
        <f t="shared" si="244"/>
        <v/>
      </c>
      <c r="EI69" s="9" t="str">
        <f t="shared" si="244"/>
        <v/>
      </c>
      <c r="EJ69" s="9" t="str">
        <f t="shared" si="244"/>
        <v/>
      </c>
      <c r="EK69" s="9" t="str">
        <f t="shared" si="244"/>
        <v/>
      </c>
      <c r="EL69" s="9" t="str">
        <f t="shared" si="244"/>
        <v/>
      </c>
      <c r="EM69" s="9" t="str">
        <f t="shared" si="244"/>
        <v/>
      </c>
      <c r="EN69" s="9" t="str">
        <f t="shared" si="244"/>
        <v/>
      </c>
      <c r="EO69" s="9" t="str">
        <f t="shared" si="244"/>
        <v/>
      </c>
      <c r="EP69" s="9" t="str">
        <f t="shared" si="244"/>
        <v/>
      </c>
      <c r="EQ69" s="9" t="str">
        <f t="shared" si="244"/>
        <v/>
      </c>
      <c r="ER69" s="9" t="str">
        <f t="shared" si="244"/>
        <v/>
      </c>
      <c r="ES69" s="9" t="str">
        <f t="shared" si="244"/>
        <v/>
      </c>
      <c r="ET69" s="9" t="str">
        <f t="shared" si="244"/>
        <v/>
      </c>
      <c r="EU69" s="9" t="str">
        <f t="shared" si="244"/>
        <v/>
      </c>
      <c r="EV69" s="9" t="str">
        <f t="shared" si="244"/>
        <v/>
      </c>
      <c r="EW69" s="9" t="str">
        <f t="shared" si="242"/>
        <v/>
      </c>
      <c r="EX69" s="9" t="str">
        <f t="shared" si="242"/>
        <v/>
      </c>
      <c r="EY69" s="9" t="str">
        <f t="shared" si="242"/>
        <v/>
      </c>
      <c r="EZ69" s="9" t="str">
        <f t="shared" si="242"/>
        <v/>
      </c>
      <c r="FA69" s="9" t="str">
        <f>IF(AT69&gt;0,CHAR(34)&amp;"sta"&amp;AZ69&amp;CHAR(34)&amp;",","")</f>
        <v>"staWHI",</v>
      </c>
      <c r="FB69" s="9" t="str">
        <f>IF(AND(AT69&gt;0,BA69&lt;&gt;""),CHAR(34)&amp;"sta"&amp;BA69&amp;CHAR(34)&amp;",","")</f>
        <v/>
      </c>
      <c r="FD69" s="9" t="str">
        <f>IF(BV69="n",CHAR(34)&amp;"tcWHYE"&amp;CHAR(34)&amp;",",IF(BV69="y",CHAR(34)&amp;FD$1&amp;CHAR(34)&amp;",",""))</f>
        <v/>
      </c>
      <c r="FE69" s="9" t="str">
        <f>IF(COUNTIF(BL69:BT69,"BLU")=0,CHAR(34)&amp;"NO_BLU"&amp;CHAR(34)&amp;",", "")</f>
        <v/>
      </c>
      <c r="FF69" s="9" t="str">
        <f>IF(COUNTIF(BL69:BT69,"WHI")=0,CHAR(34)&amp;"NO_WHI"&amp;CHAR(34)&amp;",", "")</f>
        <v/>
      </c>
      <c r="FG69" s="9" t="str">
        <f>IF(COUNTIF(BL69:BT69,"RED")=0,CHAR(34)&amp;"NO_RED"&amp;CHAR(34)&amp;",", "")</f>
        <v>"NO_RED",</v>
      </c>
      <c r="FH69" s="9" t="str">
        <f>IF(COUNTIF(BL69:BS69,"GRE")=0,CHAR(34)&amp;"NO_GRE"&amp;CHAR(34)&amp;",", "")</f>
        <v>"NO_GRE",</v>
      </c>
      <c r="FI69" s="9" t="str">
        <f>IF(COUNTIF(BL69:BT69,"YEL")=0,CHAR(34)&amp;"NO_YEL"&amp;CHAR(34)&amp;",", "")</f>
        <v>"NO_YEL",</v>
      </c>
      <c r="FJ69" s="9" t="str">
        <f>IF(COUNTIF(BL69:BT69,"BLA")=0,CHAR(34)&amp;"NO_BLA"&amp;CHAR(34)&amp;",", "")</f>
        <v/>
      </c>
      <c r="FK69" s="9" t="str">
        <f>IF(AND(FH69&lt;&gt;"",FF69&lt;&gt;""),CHAR(34)&amp;"WHGRNO"&amp;CHAR(34)&amp;",","")</f>
        <v/>
      </c>
      <c r="FL69" s="9" t="str">
        <f>IF(AND(FI69&lt;&gt;"",FF69&lt;&gt;""),CHAR(34)&amp;"WHYENO"&amp;CHAR(34)&amp;",","")</f>
        <v/>
      </c>
      <c r="FM69" s="9" t="str">
        <f>IF(AND(FJ69&lt;&gt;"",FF69&lt;&gt;""),CHAR(34)&amp;"BAWHNO"&amp;CHAR(34)&amp;",","")</f>
        <v/>
      </c>
      <c r="FN69" s="9" t="str">
        <f>IF(AND(FE69&lt;&gt;"",FF69&lt;&gt;""),CHAR(34)&amp;"BLWHNO"&amp;CHAR(34)&amp;",","")</f>
        <v/>
      </c>
      <c r="FO69" s="9" t="str">
        <f>IF(AND(FE69&lt;&gt;"",FG69&lt;&gt;""),CHAR(34)&amp;"BLRENO"&amp;CHAR(34)&amp;",","")</f>
        <v/>
      </c>
      <c r="FP69" s="9" t="str">
        <f>IF(AND(FF69&lt;&gt;"",FF69&lt;&gt;""),CHAR(34)&amp;"WHRENO"&amp;CHAR(34)&amp;",","")</f>
        <v/>
      </c>
      <c r="FQ69" s="9" t="str">
        <f>IF(LEN(BF69)=3,CHAR(34)&amp;"001"&amp;BF69&amp;CHAR(34)&amp;",","")</f>
        <v/>
      </c>
      <c r="FR69" s="9" t="str">
        <f>IF(LEN(BG69)=3,CHAR(34)&amp;"002"&amp;BG69&amp;CHAR(34)&amp;",","")</f>
        <v/>
      </c>
      <c r="FS69" s="9" t="str">
        <f>IF(LEN(BH69)=3,CHAR(34)&amp;"003"&amp;BH69&amp;CHAR(34)&amp;",","")</f>
        <v/>
      </c>
      <c r="FT69" s="9" t="str">
        <f>CHAR(34)&amp;"myr"&amp;BD69&amp;CHAR(34)&amp;","</f>
        <v>"myrBLU",</v>
      </c>
      <c r="FU69" s="9" t="str">
        <f>IF(AY69="y",CHAR(34)&amp;"island"&amp;CHAR(34)&amp;",","")</f>
        <v/>
      </c>
      <c r="FV69" s="9" t="str">
        <f>IF(BZ69="y",CHAR(34)&amp;"landlo"&amp;CHAR(34)&amp;",","")</f>
        <v/>
      </c>
      <c r="FW69" s="9" t="str">
        <f>IF(CA69="y",CHAR(34)&amp;"eunion"&amp;CHAR(34)&amp;",","")</f>
        <v/>
      </c>
      <c r="FY69" s="9" t="str">
        <f>IFERROR(IF(SEARCH("Arabic",CB69)&gt;0,CHAR(34)&amp;"arabic"&amp;CHAR(34)&amp;",",""),"")</f>
        <v/>
      </c>
      <c r="FZ69" s="9" t="str">
        <f>IFERROR(IF(SEARCH("English",CB69)&gt;0,CHAR(34)&amp;"englis"&amp;CHAR(34)&amp;",",""),"")</f>
        <v/>
      </c>
      <c r="GA69" s="9" t="str">
        <f>IFERROR(IF(SEARCH("French",CB69)&gt;0,CHAR(34)&amp;"french"&amp;CHAR(34)&amp;",",""),"")</f>
        <v/>
      </c>
      <c r="GB69" s="9" t="str">
        <f>IFERROR(IF(SEARCH("Spanish",CB69)&gt;0,CHAR(34)&amp;"spanis"&amp;CHAR(34)&amp;",",""),"")</f>
        <v/>
      </c>
      <c r="GE69" s="9" t="str">
        <f>IFERROR(IF(SEARCH("Dutch",CB69)&gt;0,CHAR(34)&amp;"dutchs"&amp;CHAR(34)&amp;",",""),"")</f>
        <v/>
      </c>
      <c r="GF69" s="9" t="str">
        <f>IFERROR(IF(SEARCH("Historical",AU69)&gt;0,CHAR(34)&amp;"histor"&amp;CHAR(34)&amp;",",""),"")</f>
        <v/>
      </c>
      <c r="GG69" s="9" t="str">
        <f>IF(BU69="y",CHAR(34)&amp;"unjack"&amp;CHAR(34)&amp;",","")</f>
        <v/>
      </c>
      <c r="GH69" s="9" t="str">
        <f>IF(CD69=1,CHAR(34)&amp;"southc"&amp;CHAR(34)&amp;",","")</f>
        <v/>
      </c>
      <c r="GI69" s="9" t="str">
        <f>IF(CE69=1,CHAR(34)&amp;"hasmap"&amp;CHAR(34)&amp;",","")</f>
        <v/>
      </c>
      <c r="GJ69" s="9" t="str">
        <f>IF(CP69="y",CHAR(34)&amp;CP$1&amp;CHAR(34)&amp;",","")</f>
        <v/>
      </c>
      <c r="GK69" s="9" t="str">
        <f>IF(GJ69="",CHAR(34)&amp;"HasSta"&amp;CHAR(34)&amp;",","")</f>
        <v>"HasSta",</v>
      </c>
      <c r="GL69" s="9" t="str">
        <f t="shared" si="243"/>
        <v>"1Stars",</v>
      </c>
      <c r="GM69" s="9" t="str">
        <f t="shared" si="243"/>
        <v/>
      </c>
      <c r="GN69" s="9" t="str">
        <f t="shared" si="243"/>
        <v/>
      </c>
      <c r="GP69" s="9" t="str">
        <f>CHAR(34)&amp;AU69&amp;CHAR(34)</f>
        <v>"State"</v>
      </c>
      <c r="GS69" s="9" t="str">
        <f>SUBSTITUTE("["&amp;_xlfn.CONCAT(CW69:GN69)&amp;"]",",]","]")</f>
        <v>["3Color","lets04","startA","LALUHI","year19","2Bands","Diagon","staWHI","NO_RED","NO_GRE","NO_YEL","myrBLU","HasSta","1Stars"]</v>
      </c>
      <c r="GT69" s="9" t="str">
        <f t="shared" si="245"/>
        <v>"cl_BLU",</v>
      </c>
      <c r="GU69" s="9" t="str">
        <f t="shared" si="245"/>
        <v>"cl_WHI",</v>
      </c>
      <c r="GV69" s="9" t="str">
        <f t="shared" si="245"/>
        <v>"cl_BLA",</v>
      </c>
      <c r="GW69" s="9" t="str">
        <f t="shared" si="245"/>
        <v/>
      </c>
      <c r="GX69" s="9" t="str">
        <f t="shared" si="245"/>
        <v/>
      </c>
      <c r="GY69" s="9" t="str">
        <f t="shared" si="245"/>
        <v/>
      </c>
      <c r="GZ69" s="9" t="str">
        <f t="shared" si="245"/>
        <v/>
      </c>
      <c r="HA69" s="9" t="str">
        <f t="shared" si="245"/>
        <v/>
      </c>
      <c r="HB69" s="9" t="str">
        <f t="shared" si="245"/>
        <v/>
      </c>
      <c r="HC69" s="9" t="str">
        <f>SUBSTITUTE("["&amp;_xlfn.CONCAT(GT69:HB69)&amp;"]",",]","]")</f>
        <v>["cl_BLU","cl_WHI","cl_BLA"]</v>
      </c>
      <c r="HE69" s="33"/>
      <c r="HF69" s="34" t="str">
        <f>"{couname:"&amp;CT69&amp;(IF(HK69&lt;&gt;"",",subtype:"&amp;CHAR(34)&amp;HK69&amp;CHAR(34),""))&amp;",year:"&amp;HJ69&amp;",region:"&amp;CU69&amp;",Colors:"&amp;HC69&amp;",Items:"&amp;GS69&amp;",Flag:"&amp;CV69&amp;",HDFlag:"&amp;CHAR(34)&amp;E69&amp;CHAR(34)&amp;",type:"&amp;GP69&amp;", describe: "&amp;HH69&amp;", isnew:"&amp;CHAR(34)&amp;F69&amp;CHAR(34)&amp;", links: "&amp;HL69&amp;"},"</f>
        <v>{couname:"[BRA] Acre",year:"1995 ",region:"rgn_South America",Colors:["cl_BLU","cl_WHI","cl_BLA"],Items:["3Color","lets04","startA","LALUHI","year19","2Bands","Diagon","staWHI","NO_RED","NO_GRE","NO_YEL","myrBLU","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links: "https://en.wikipedia.org/wiki/Flag_of_Acre"},</v>
      </c>
      <c r="HG69" s="35" t="str">
        <f>"{couname:"&amp;CT69&amp;(IF(HK69&lt;&gt;"",",subtype:"&amp;CHAR(34)&amp;HK69&amp;CHAR(34),""))&amp;",year:"&amp;HJ69&amp;",region:"&amp;CU69&amp;",Colors:"&amp;HC69&amp;",Items:"&amp;GS69&amp;",Flag:"&amp;CV69&amp;",HDFlag:"&amp;CHAR(34)&amp;E69&amp;CHAR(34)&amp;",type:"&amp;GP69&amp;", describe: "&amp;HI69&amp;", links: "&amp;HL69&amp;"},"</f>
        <v>{couname:"[BRA] Acre",year:"1995 ",region:"rgn_South America",Colors:["cl_BLU","cl_WHI","cl_BLA"],Items:["3Color","lets04","startA","LALUHI","year19","2Bands","Diagon","staWHI","NO_RED","NO_GRE","NO_YEL","myrBLU","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links: "https://en.wikipedia.org/wiki/Flag_of_Acre"},</v>
      </c>
      <c r="HH69" s="9" t="str">
        <f>IF(P69&lt;&gt;"",CHAR(34)&amp;"\n"&amp;P69&amp;CHAR(34),CHAR(34)&amp;CHAR(34))</f>
        <v>"\nThe yellow represents the riches of the earth, the green represents hope, the red star in the upper left, called the Altaneira Star, represents the blood of those who fought for the annexation of the current state of Acre to Brazil. "</v>
      </c>
      <c r="HI69" s="9" t="str">
        <f>IF(J69=0,CHAR(34)&amp;CHAR(34),HH69)</f>
        <v>"\nThe yellow represents the riches of the earth, the green represents hope, the red star in the upper left, called the Altaneira Star, represents the blood of those who fought for the annexation of the current state of Acre to Brazil. "</v>
      </c>
      <c r="HJ69" s="9" t="str">
        <f>CHAR(34)&amp;O69&amp;CHAR(34)</f>
        <v>"1995 "</v>
      </c>
      <c r="HL69" s="9" t="str">
        <f>CHAR(34)&amp;I69&amp;CHAR(34)</f>
        <v>"https://en.wikipedia.org/wiki/Flag_of_Acre"</v>
      </c>
      <c r="HM69" s="34" t="str">
        <f>"{"&amp;CHAR(34)&amp;"couname"&amp;CHAR(34)&amp;":"&amp;CT69&amp;(IF(H69&lt;&gt;"",","&amp;CHAR(34)&amp;"subtype"&amp;CHAR(34)&amp;":"&amp;CHAR(34)&amp;H69&amp;CHAR(34),""))&amp;","&amp;CHAR(34)&amp;"year"&amp;CHAR(34)&amp;":"&amp;HJ69&amp;","&amp;CHAR(34)&amp;"region"&amp;CHAR(34)&amp;":"&amp;CU69&amp;","&amp;CHAR(34)&amp;"Colors"&amp;CHAR(34)&amp;":"&amp;HC69&amp;","&amp;CHAR(34)&amp;"Items"&amp;CHAR(34)&amp;":"&amp;GS69&amp;","&amp;CHAR(34)&amp;"Flag"&amp;CHAR(34)&amp;":"&amp;CV69&amp;","&amp;CHAR(34)&amp;"HDFlag"&amp;CHAR(34)&amp;":"&amp;CHAR(34)&amp;E69&amp;CHAR(34)&amp;","&amp;CHAR(34)&amp;"type"&amp;CHAR(34)&amp;":"&amp;GP69&amp;", "&amp;CHAR(34)&amp;"describe"&amp;CHAR(34)&amp;": "&amp;HH69&amp;", "&amp;CHAR(34)&amp;"isnew"&amp;CHAR(34)&amp;": "&amp;CHAR(34)&amp;F69&amp;CHAR(34)&amp;", "&amp;CHAR(34)&amp;"links"&amp;CHAR(34)&amp;": "&amp;HL69&amp;"},"</f>
        <v>{"couname":"[BRA] Acre","year":"1995 ","region":"rgn_South America","Colors":["cl_BLU","cl_WHI","cl_BLA"],"Items":["3Color","lets04","startA","LALUHI","year19","2Bands","Diagon","staWHI","NO_RED","NO_GRE","NO_YEL","myrBLU","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 "links": "https://en.wikipedia.org/wiki/Flag_of_Acre"},</v>
      </c>
      <c r="HN69" s="36" t="str">
        <f>"{"&amp;CHAR(34)&amp;"couname"&amp;CHAR(34)&amp;":"&amp;CT69&amp;(IF(H69&lt;&gt;"",","&amp;CHAR(34)&amp;"subtype"&amp;CHAR(34)&amp;":"&amp;CHAR(34)&amp;H69&amp;CHAR(34),""))&amp;","&amp;CHAR(34)&amp;"year"&amp;CHAR(34)&amp;":"&amp;HJ69&amp;","&amp;CHAR(34)&amp;"region"&amp;CHAR(34)&amp;":"&amp;CU69&amp;","&amp;CHAR(34)&amp;"Colors"&amp;CHAR(34)&amp;":"&amp;HC69&amp;","&amp;CHAR(34)&amp;"Items"&amp;CHAR(34)&amp;":"&amp;GS69&amp;","&amp;CHAR(34)&amp;"Flag"&amp;CHAR(34)&amp;":"&amp;CV69&amp;","&amp;CHAR(34)&amp;"HDFlag"&amp;CHAR(34)&amp;":"&amp;CHAR(34)&amp;E69&amp;CHAR(34)&amp;","&amp;CHAR(34)&amp;"type"&amp;CHAR(34)&amp;":"&amp;GP69&amp;", "&amp;CHAR(34)&amp;"describe"&amp;CHAR(34)&amp;": "&amp;HI69&amp;", "&amp;CHAR(34)&amp;"isnew"&amp;CHAR(34)&amp;": "&amp;CHAR(34)&amp;F69&amp;CHAR(34)&amp;", "&amp;CHAR(34)&amp;"links"&amp;CHAR(34)&amp;": "&amp;HL69&amp;"},"</f>
        <v>{"couname":"[BRA] Acre","year":"1995 ","region":"rgn_South America","Colors":["cl_BLU","cl_WHI","cl_BLA"],"Items":["3Color","lets04","startA","LALUHI","year19","2Bands","Diagon","staWHI","NO_RED","NO_GRE","NO_YEL","myrBLU","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 "links": "https://en.wikipedia.org/wiki/Flag_of_Acre"},</v>
      </c>
      <c r="HO69" s="37">
        <v>45644</v>
      </c>
      <c r="HP69" s="9" t="str" cm="1">
        <f t="array" ref="HP69">IF(_xlfn.TEXTJOIN(", ", TRUE, IF(ISNUMBER(SEARCH("BLA", BL69:BT69)), COLUMN(BL69:BT69) - COLUMN(BL69) + 1, ""))&lt;&gt;"","BLA","")</f>
        <v>BLA</v>
      </c>
      <c r="HQ69" s="9" t="str" cm="1">
        <f t="array" ref="HQ69">IF(_xlfn.TEXTJOIN(", ", TRUE, IF(ISNUMBER(SEARCH("BLU", BL69:BT69)), COLUMN(BL69:BT69) - COLUMN(BL69) + 1, ""))&lt;&gt;"","BLU","")</f>
        <v>BLU</v>
      </c>
      <c r="HR69" s="9" t="str" cm="1">
        <f t="array" ref="HR69">IF(_xlfn.TEXTJOIN(", ", TRUE, IF(ISNUMBER(SEARCH("GRE", BL69:BT69)), COLUMN(BL69:BT69) - COLUMN(BL69) + 1, ""))&lt;&gt;"","GRE","")</f>
        <v/>
      </c>
      <c r="HS69" s="9" t="str" cm="1">
        <f t="array" ref="HS69">IF(_xlfn.TEXTJOIN(", ", TRUE, IF(ISNUMBER(SEARCH("RED", BL69:BT69)), COLUMN(BL69:BT69) - COLUMN(BL69) + 1, ""))&lt;&gt;"","RED","")</f>
        <v/>
      </c>
      <c r="HT69" s="9" t="str" cm="1">
        <f t="array" ref="HT69">IF(_xlfn.TEXTJOIN(", ", TRUE, IF(ISNUMBER(SEARCH("YEL", BL69:BT69)), COLUMN(BL69:BT69) - COLUMN(BL69) + 1, ""))&lt;&gt;"","YEL","")</f>
        <v/>
      </c>
      <c r="HU69" s="9" t="str" cm="1">
        <f t="array" ref="HU69">IF(_xlfn.TEXTJOIN(", ", TRUE, IF(ISNUMBER(SEARCH("ORA", BL69:BT69)), COLUMN(BL69:BT69) - COLUMN(BL69) + 1, ""))&lt;&gt;"","ORA","")</f>
        <v/>
      </c>
      <c r="HV69" s="9" t="str" cm="1">
        <f t="array" ref="HV69">IF(_xlfn.TEXTJOIN(", ", TRUE, IF(ISNUMBER(SEARCH("BRO", BL69:BT69)), COLUMN(BL69:BT69) - COLUMN(BL69) + 1, ""))&lt;&gt;"","BRO","")</f>
        <v/>
      </c>
      <c r="HW69" s="9" t="str" cm="1">
        <f t="array" ref="HW69">IF(_xlfn.TEXTJOIN(", ", TRUE, IF(ISNUMBER(SEARCH("PUR", BL69:BT69)), COLUMN(BL69:BT69) - COLUMN(BL69) + 1, ""))&lt;&gt;"","PUR","")</f>
        <v/>
      </c>
      <c r="HX69" s="9" t="str" cm="1">
        <f t="array" ref="HX69">IF(_xlfn.TEXTJOIN(", ", TRUE, IF(ISNUMBER(SEARCH("WHI", BL69:BT69)), COLUMN(BL69:BT69) - COLUMN(BL69) + 1, ""))&lt;&gt;"","WHI","")</f>
        <v>WHI</v>
      </c>
      <c r="HY69" s="38"/>
      <c r="HZ69" s="38"/>
      <c r="IA69" s="28"/>
      <c r="IB69" s="28"/>
      <c r="IC69" s="39"/>
      <c r="ID69" s="39"/>
      <c r="IE69" s="39"/>
      <c r="IF69" s="39"/>
      <c r="IG69" s="39"/>
      <c r="IH69" s="39"/>
      <c r="II69" s="39"/>
      <c r="IJ69" s="39"/>
      <c r="IK69" s="39"/>
      <c r="IM69" s="6">
        <f>COUNTIF(IC69:IK69,"&gt;0")-CG69</f>
        <v>-3</v>
      </c>
      <c r="IN69" s="40" t="str">
        <f>"http://mkweb.bcgsc.ca/color-summarizer/?url="&amp;D69&amp;"&amp;precision=low&amp;num_clusters="&amp;CG69&amp;"&amp;text=1"</f>
        <v>http://mkweb.bcgsc.ca/color-summarizer/?url=https://upload.wikimedia.org/wikipedia/commons/thumb/4/4c/Bandeira_do_Acre.svg/640px-Bandeira_do_Acre.svg.png&amp;precision=low&amp;num_clusters=3&amp;text=1</v>
      </c>
      <c r="IO69" s="9" t="str">
        <f>IF(HP69&lt;&gt;"",CHAR(34)&amp;"black"&amp;CHAR(34),"")</f>
        <v>"black"</v>
      </c>
      <c r="IP69" s="9" t="str">
        <f>IF(HQ69&lt;&gt;"",CHAR(34)&amp;"blue"&amp;CHAR(34),"")</f>
        <v>"blue"</v>
      </c>
      <c r="IQ69" s="9" t="str">
        <f>IF(HR69&lt;&gt;"",CHAR(34)&amp;"green"&amp;CHAR(34),"")</f>
        <v/>
      </c>
      <c r="IR69" s="9" t="str">
        <f>IF(HS69&lt;&gt;"",CHAR(34)&amp;"red"&amp;CHAR(34),"")</f>
        <v/>
      </c>
      <c r="IS69" s="9" t="str">
        <f>IF(HT69&lt;&gt;"",CHAR(34)&amp;"yellow"&amp;CHAR(34),"")</f>
        <v/>
      </c>
      <c r="IT69" s="9" t="str">
        <f>IF(HU69&lt;&gt;"",CHAR(34)&amp;"orange"&amp;CHAR(34),"")</f>
        <v/>
      </c>
      <c r="IU69" s="9" t="str">
        <f>IF(HV69&lt;&gt;"",CHAR(34)&amp;"brown"&amp;CHAR(34),"")</f>
        <v/>
      </c>
      <c r="IV69" s="9" t="str">
        <f>IF(HW69&lt;&gt;"",CHAR(34)&amp;"purple"&amp;CHAR(34),"")</f>
        <v/>
      </c>
      <c r="IW69" s="9" t="str">
        <f>IF(HX69&lt;&gt;"",CHAR(34)&amp;"white"&amp;CHAR(34),"")</f>
        <v>"white"</v>
      </c>
      <c r="IX69" s="9" t="str">
        <f>"{"&amp;CHAR(34)&amp;"url"&amp;CHAR(34)&amp;":"&amp;CHAR(34)&amp;IN69&amp;CHAR(34)&amp;","&amp;CHAR(34)&amp;"name"&amp;CHAR(34)&amp;":"&amp;CHAR(34)&amp;A69&amp;CHAR(34)&amp;"},"</f>
        <v>{"url":"http://mkweb.bcgsc.ca/color-summarizer/?url=https://upload.wikimedia.org/wikipedia/commons/thumb/4/4c/Bandeira_do_Acre.svg/640px-Bandeira_do_Acre.svg.png&amp;precision=low&amp;num_clusters=3&amp;text=1","name":"[BRA] Acre"},</v>
      </c>
      <c r="IY69" s="9">
        <v>1503</v>
      </c>
    </row>
    <row r="70" spans="1:259" s="9" customFormat="1" ht="38.4" customHeight="1" thickBot="1" x14ac:dyDescent="0.35">
      <c r="A70" s="79" t="s">
        <v>1008</v>
      </c>
      <c r="B70" s="1" t="e" vm="69">
        <v>#VALUE!</v>
      </c>
      <c r="C70" s="2">
        <v>2</v>
      </c>
      <c r="D70" s="3" t="s">
        <v>1009</v>
      </c>
      <c r="E70" s="4" t="s">
        <v>1010</v>
      </c>
      <c r="F70" s="5" t="s">
        <v>0</v>
      </c>
      <c r="G70" s="6">
        <f>COUNTIF($A$1:$A$8312,A70)</f>
        <v>1</v>
      </c>
      <c r="H70" s="7"/>
      <c r="I70" s="8" t="s">
        <v>1011</v>
      </c>
      <c r="J70" s="9" t="str">
        <f>""</f>
        <v/>
      </c>
      <c r="K70" s="10"/>
      <c r="L70" s="11"/>
      <c r="M70" s="11"/>
      <c r="N70" s="12" t="s">
        <v>1</v>
      </c>
      <c r="O70" s="13" t="s">
        <v>1012</v>
      </c>
      <c r="P70" s="14" t="s">
        <v>1013</v>
      </c>
      <c r="Q70" s="15">
        <v>1</v>
      </c>
      <c r="R70" s="16" t="s">
        <v>1</v>
      </c>
      <c r="S70" s="17">
        <v>3</v>
      </c>
      <c r="T70" s="18" t="s">
        <v>2</v>
      </c>
      <c r="U70" s="19" t="s">
        <v>2</v>
      </c>
      <c r="V70" s="19" t="s">
        <v>2</v>
      </c>
      <c r="W70" s="19" t="s">
        <v>3</v>
      </c>
      <c r="X70" s="19" t="s">
        <v>2</v>
      </c>
      <c r="Y70" s="19" t="s">
        <v>1014</v>
      </c>
      <c r="Z70" s="19" t="s">
        <v>2</v>
      </c>
      <c r="AA70" s="19" t="s">
        <v>3</v>
      </c>
      <c r="AB70" s="19" t="s">
        <v>2</v>
      </c>
      <c r="AC70" s="19" t="s">
        <v>2</v>
      </c>
      <c r="AD70" s="19" t="s">
        <v>2</v>
      </c>
      <c r="AE70" s="19" t="s">
        <v>2</v>
      </c>
      <c r="AF70" s="20" t="s">
        <v>2</v>
      </c>
      <c r="AG70" s="20" t="s">
        <v>2</v>
      </c>
      <c r="AH70" s="20" t="s">
        <v>3</v>
      </c>
      <c r="AI70" s="20" t="s">
        <v>2</v>
      </c>
      <c r="AJ70" s="20" t="s">
        <v>2</v>
      </c>
      <c r="AK70" s="20" t="s">
        <v>2</v>
      </c>
      <c r="AL70" s="20" t="s">
        <v>3</v>
      </c>
      <c r="AM70" s="20" t="s">
        <v>2</v>
      </c>
      <c r="AN70" s="20" t="s">
        <v>2</v>
      </c>
      <c r="AO70" s="20" t="s">
        <v>3</v>
      </c>
      <c r="AP70" s="20" t="s">
        <v>2</v>
      </c>
      <c r="AQ70" s="20" t="s">
        <v>2</v>
      </c>
      <c r="AR70" s="20" t="s">
        <v>2</v>
      </c>
      <c r="AS70" s="20" t="s">
        <v>3</v>
      </c>
      <c r="AT70" s="21">
        <v>1</v>
      </c>
      <c r="AU70" s="20" t="s">
        <v>204</v>
      </c>
      <c r="AV70" s="20" t="str">
        <f>IF(LEFT(A70,1)="[",LEFT(A70,5)&amp;AU70&amp;A70,"")</f>
        <v>[BRA]State[BRA] Alagoas</v>
      </c>
      <c r="AW70" s="20" t="str">
        <f>C70&amp;H70&amp;A70</f>
        <v>2[BRA] Alagoas</v>
      </c>
      <c r="AX70" s="22" t="str">
        <f>_xlfn.TEXTJOIN(";",TRUE,AU70:AW70)</f>
        <v>State;[BRA]State[BRA] Alagoas;2[BRA] Alagoas</v>
      </c>
      <c r="AY70" s="22" t="s">
        <v>3</v>
      </c>
      <c r="AZ70" s="23" t="s">
        <v>9</v>
      </c>
      <c r="BA70" s="23" t="s">
        <v>5</v>
      </c>
      <c r="BB70" s="23"/>
      <c r="BC70" s="24"/>
      <c r="BD70" s="25" t="s">
        <v>4</v>
      </c>
      <c r="BE70" s="8"/>
      <c r="BF70" s="25"/>
      <c r="BG70" s="25"/>
      <c r="BH70" s="25"/>
      <c r="BI70" s="25"/>
      <c r="BJ70" s="25"/>
      <c r="BK70" s="8"/>
      <c r="BL70" s="25" t="s">
        <v>9</v>
      </c>
      <c r="BM70" s="25" t="s">
        <v>5</v>
      </c>
      <c r="BN70" s="25" t="s">
        <v>4</v>
      </c>
      <c r="BO70" s="25"/>
      <c r="BP70" s="25"/>
      <c r="BQ70" s="25"/>
      <c r="BR70" s="25"/>
      <c r="BS70" s="25"/>
      <c r="BT70" s="25"/>
      <c r="BU70" s="26" t="s">
        <v>3</v>
      </c>
      <c r="BV70" s="27" t="s">
        <v>184</v>
      </c>
      <c r="BW70" s="27" t="s">
        <v>176</v>
      </c>
      <c r="BX70" s="8"/>
      <c r="CB70" s="28" t="s">
        <v>333</v>
      </c>
      <c r="CC70" s="28"/>
      <c r="CD70" s="29">
        <v>1</v>
      </c>
      <c r="CE70" s="29">
        <v>0</v>
      </c>
      <c r="CF70" s="29" t="e">
        <v>#REF!</v>
      </c>
      <c r="CG70" s="30" cm="1">
        <f t="array" ref="CG70">SUMPRODUCT(--(LEN(TRIM(BL70:BT70))&gt;0))</f>
        <v>3</v>
      </c>
      <c r="CH70" s="20" t="str">
        <f t="shared" ref="CH70:CH94" si="246">IF(CG70=2,"y","n")</f>
        <v>n</v>
      </c>
      <c r="CI70" s="20" t="str">
        <f t="shared" ref="CI70:CI94" si="247">IF(CG70=3,"y","n")</f>
        <v>y</v>
      </c>
      <c r="CJ70" s="20" t="str">
        <f t="shared" ref="CJ70:CJ94" si="248">IF(CG70=4,"y","n")</f>
        <v>n</v>
      </c>
      <c r="CK70" s="20" t="str">
        <f t="shared" ref="CK70:CK94" si="249">IF(CG70&gt;4,"y","n")</f>
        <v>n</v>
      </c>
      <c r="CL70" s="20" t="str">
        <f t="shared" ref="CL70:CL94" si="250">IF(S70=0,"y","n")</f>
        <v>n</v>
      </c>
      <c r="CM70" s="20" t="str">
        <f t="shared" ref="CM70:CM94" si="251">IF(S70=2,"y","n")</f>
        <v>n</v>
      </c>
      <c r="CN70" s="20" t="str">
        <f t="shared" ref="CN70:CN94" si="252">IF(S70=3,"y","n")</f>
        <v>y</v>
      </c>
      <c r="CO70" s="20" t="str">
        <f t="shared" ref="CO70:CO94" si="253">IF(S70&gt;=4,"y","n")</f>
        <v>n</v>
      </c>
      <c r="CP70" s="20" t="str">
        <f t="shared" ref="CP70:CP94" si="254">IF(AT70=0,"y","n")</f>
        <v>n</v>
      </c>
      <c r="CQ70" s="20" t="str">
        <f t="shared" ref="CQ70:CQ94" si="255">IF(AT70=1,"y","n")</f>
        <v>y</v>
      </c>
      <c r="CR70" s="20" t="str">
        <f t="shared" ref="CR70:CR94" si="256">IF(AT70=2,"y","n")</f>
        <v>n</v>
      </c>
      <c r="CS70" s="20" t="str">
        <f t="shared" ref="CS70:CS94" si="257">IF(AT70&gt;=3,"y","n")</f>
        <v>n</v>
      </c>
      <c r="CT70" s="31" t="str">
        <f t="shared" ref="CT70:CT94" si="258">CHAR(34)&amp;A70&amp;CHAR(34)</f>
        <v>"[BRA] Alagoas"</v>
      </c>
      <c r="CU70" s="32" t="str">
        <f t="shared" ref="CU70:CU94" si="259">CHAR(34)&amp;"rgn_"&amp;R70&amp;CHAR(34)</f>
        <v>"rgn_South America"</v>
      </c>
      <c r="CV70" s="9" t="str">
        <f t="shared" ref="CV70:CV94" si="260">CHAR(34)&amp;D70&amp;CHAR(34)</f>
        <v>"https://upload.wikimedia.org/wikipedia/commons/thumb/8/88/Bandeira_de_Alagoas.svg/640px-Bandeira_de_Alagoas.svg.png"</v>
      </c>
      <c r="CW70" s="9" t="str">
        <f t="shared" si="239"/>
        <v/>
      </c>
      <c r="CX70" s="9" t="str">
        <f t="shared" si="239"/>
        <v>"3Color",</v>
      </c>
      <c r="CY70" s="9" t="str">
        <f t="shared" si="239"/>
        <v/>
      </c>
      <c r="CZ70" s="9" t="str">
        <f t="shared" si="239"/>
        <v/>
      </c>
      <c r="DA70" s="9" t="str">
        <f t="shared" ref="DA70:DA94" si="261">IF(Q70&gt;1,CHAR(34)&amp;"words2"&amp;CHAR(34)&amp;",","")</f>
        <v/>
      </c>
      <c r="DB70" s="9" t="str">
        <f t="shared" ref="DB70:DB79" si="262">IF(Q70&gt;2,CHAR(34)&amp;"words3"&amp;CHAR(34)&amp;",","")</f>
        <v/>
      </c>
      <c r="DC70" s="9" t="str">
        <f>IF(Q70=2,CHAR(34)&amp;"exact2"&amp;CHAR(34)&amp;",","")</f>
        <v/>
      </c>
      <c r="DD70" s="9" t="str">
        <f>IF(LEN(CHAR(34)&amp;"lets"&amp;LEN(SUBSTITUTE(SUBSTITUTE(IFERROR(TRIM(SUBSTITUTE(SUBSTITUTE(SUBSTITUTE(IFERROR(TRIM(SUBSTITUTE(A70,MID(A70,FIND("(",A70),FIND(")",A70)-FIND("(",A70)+1),"")),A70)," ",""),"-",""),MID(SUBSTITUTE(SUBSTITUTE(IFERROR(TRIM(SUBSTITUTE(A70,MID(A70,FIND("(",A70),FIND(")",A70)-FIND("(",A70)+1),"")),A70)," ",""),"-",""),FIND("[",SUBSTITUTE(SUBSTITUTE(IFERROR(TRIM(SUBSTITUTE(A70,MID(A70,FIND("(",A70),FIND(")",A70)-FIND("(",A70)+1),"")),A70)," ",""),"-","")),FIND("]",SUBSTITUTE(SUBSTITUTE(IFERROR(TRIM(SUBSTITUTE(A70,MID(A70,FIND("(",A70),FIND(")",A70)-FIND("(",A70)+1),"")),A70)," ",""),"-",""))-FIND("[",SUBSTITUTE(SUBSTITUTE(IFERROR(TRIM(SUBSTITUTE(A70,MID(A70,FIND("(",A70),FIND(")",A70)-FIND("(",A70)+1),"")),A70)," ",""),"-",""))+1),"")),SUBSTITUTE(SUBSTITUTE(IFERROR(TRIM(SUBSTITUTE(A70,MID(A70,FIND("(",A70),FIND(")",A70)-FIND("(",A70)+1),"")),A70)," ",""),"-",""))," ",""),"-",""))&amp;CHAR(34)&amp;",")=9,CHAR(34)&amp;"lets"&amp;LEN(SUBSTITUTE(SUBSTITUTE(IFERROR(TRIM(SUBSTITUTE(SUBSTITUTE(SUBSTITUTE(IFERROR(TRIM(SUBSTITUTE(A70,MID(A70,FIND("(",A70),FIND(")",A70)-FIND("(",A70)+1),"")),A70)," ",""),"-",""),MID(SUBSTITUTE(SUBSTITUTE(IFERROR(TRIM(SUBSTITUTE(A70,MID(A70,FIND("(",A70),FIND(")",A70)-FIND("(",A70)+1),"")),A70)," ",""),"-",""),FIND("[",SUBSTITUTE(SUBSTITUTE(IFERROR(TRIM(SUBSTITUTE(A70,MID(A70,FIND("(",A70),FIND(")",A70)-FIND("(",A70)+1),"")),A70)," ",""),"-","")),FIND("]",SUBSTITUTE(SUBSTITUTE(IFERROR(TRIM(SUBSTITUTE(A70,MID(A70,FIND("(",A70),FIND(")",A70)-FIND("(",A70)+1),"")),A70)," ",""),"-",""))-FIND("[",SUBSTITUTE(SUBSTITUTE(IFERROR(TRIM(SUBSTITUTE(A70,MID(A70,FIND("(",A70),FIND(")",A70)-FIND("(",A70)+1),"")),A70)," ",""),"-",""))+1),"")),SUBSTITUTE(SUBSTITUTE(IFERROR(TRIM(SUBSTITUTE(A70,MID(A70,FIND("(",A70),FIND(")",A70)-FIND("(",A70)+1),"")),A70)," ",""),"-",""))," ",""),"-",""))&amp;CHAR(34)&amp;",",CHAR(34)&amp;"lets0"&amp;LEN(SUBSTITUTE(SUBSTITUTE(IFERROR(TRIM(SUBSTITUTE(SUBSTITUTE(SUBSTITUTE(IFERROR(TRIM(SUBSTITUTE(A70,MID(A70,FIND("(",A70),FIND(")",A70)-FIND("(",A70)+1),"")),A70)," ",""),"-",""),MID(SUBSTITUTE(SUBSTITUTE(IFERROR(TRIM(SUBSTITUTE(A70,MID(A70,FIND("(",A70),FIND(")",A70)-FIND("(",A70)+1),"")),A70)," ",""),"-",""),FIND("[",SUBSTITUTE(SUBSTITUTE(IFERROR(TRIM(SUBSTITUTE(A70,MID(A70,FIND("(",A70),FIND(")",A70)-FIND("(",A70)+1),"")),A70)," ",""),"-","")),FIND("]",SUBSTITUTE(SUBSTITUTE(IFERROR(TRIM(SUBSTITUTE(A70,MID(A70,FIND("(",A70),FIND(")",A70)-FIND("(",A70)+1),"")),A70)," ",""),"-",""))-FIND("[",SUBSTITUTE(SUBSTITUTE(IFERROR(TRIM(SUBSTITUTE(A70,MID(A70,FIND("(",A70),FIND(")",A70)-FIND("(",A70)+1),"")),A70)," ",""),"-",""))+1),"")),SUBSTITUTE(SUBSTITUTE(IFERROR(TRIM(SUBSTITUTE(A70,MID(A70,FIND("(",A70),FIND(")",A70)-FIND("(",A70)+1),"")),A70)," ",""),"-",""))," ",""),"-",""))&amp;CHAR(34)&amp;",")</f>
        <v>"lets07",</v>
      </c>
      <c r="DE70" s="9" t="str">
        <f>IFERROR(CHAR(34)&amp;"start"&amp;LEFT(TRIM(SUBSTITUTE(SUBSTITUTE(TRIM(SUBSTITUTE(SUBSTITUTE(A70, MID(A70, FIND("[", A70), FIND("]", A70) - FIND("[", A70) + 1), ""), "  ", " ")), MID(TRIM(SUBSTITUTE(SUBSTITUTE(A70, MID(A70, FIND("[", A70), FIND("]", A70) - FIND("[", A70) + 1), ""), "  ", " ")), FIND("[", TRIM(SUBSTITUTE(SUBSTITUTE(A70, MID(A70, FIND("[", A70), FIND("]", A70) - FIND("[", A70) + 1), ""), "  ", " "))), FIND("]", TRIM(SUBSTITUTE(SUBSTITUTE(A70, MID(A70, FIND("[", A70), FIND("]", A70) - FIND("[", A70) + 1), ""), "  ", " "))) - FIND("[", TRIM(SUBSTITUTE(SUBSTITUTE(A70, MID(A70, FIND("[", A70), FIND("]", A70) - FIND("[", A70) + 1), ""), "  ", " "))) + 1), ""), "  ", " ")),1)&amp;CHAR(34)&amp;",",CHAR(34)&amp;"start"&amp;IFERROR(LEFT(SUBSTITUTE(A70,"["&amp;MID(A70,FIND("[",A70)+1,FIND("]",A70)-FIND("[",A70)-1)&amp;"] ",""),1),LEFT(A70,1))&amp;CHAR(34)&amp;",")</f>
        <v>"startA",</v>
      </c>
      <c r="DF70" s="9" t="str">
        <f t="shared" ref="DF70:DF94" si="263">IFERROR(IF(SEARCH("tan",A70)&gt;0,CHAR(34)&amp;"withtn"&amp;CHAR(34)&amp;",",""),"")</f>
        <v/>
      </c>
      <c r="DG70" s="9" t="str">
        <f t="shared" ref="DG70:DG94" si="264">IFERROR(IF(SEARCH("q",A70)&gt;0,CHAR(34)&amp;"with_q"&amp;CHAR(34)&amp;",",""),"")</f>
        <v/>
      </c>
      <c r="DH70" s="9" t="str">
        <f t="shared" ref="DH70:DH94" si="265">IFERROR(IF(SEARCH("v",A70)&gt;0,CHAR(34)&amp;"with_v"&amp;CHAR(34)&amp;",",""),"")</f>
        <v/>
      </c>
      <c r="DI70" s="9" t="str">
        <f t="shared" ref="DI70:DI94" si="266">IFERROR(IF(SEARCH("w",A70)&gt;0,CHAR(34)&amp;"with_w"&amp;CHAR(34)&amp;",",""),"")</f>
        <v/>
      </c>
      <c r="DJ70" s="9" t="str">
        <f t="shared" ref="DJ70:DJ94" si="267">IFERROR(IF(SEARCH("y",A70)&gt;0,CHAR(34)&amp;"with_y"&amp;CHAR(34)&amp;",",""),"")</f>
        <v/>
      </c>
      <c r="DK70" s="9" t="str">
        <f t="shared" ref="DK70:DK94" si="268">IFERROR(IF(SEARCH("z",A70)&gt;0,CHAR(34)&amp;"with_z"&amp;CHAR(34)&amp;",",""),"")</f>
        <v/>
      </c>
      <c r="DL70" s="9" t="str">
        <f t="shared" ref="DL70:DL94" si="269">IF(CG70=2, CHAR(34) &amp; _xlfn.TEXTJOIN("", TRUE, _xlfn._xlws.SORT(HP70:HX70)) &amp; CHAR(34) &amp; ",", "")</f>
        <v/>
      </c>
      <c r="DM70" s="9" t="str" cm="1">
        <f t="array" ref="DM70">IF(CG70=3,CHAR(34) &amp; _xlfn.TEXTJOIN("", TRUE, RIGHT(HP70:HX70, 2)) &amp; CHAR(34) &amp; ",", "")</f>
        <v>"LUEDHI",</v>
      </c>
      <c r="DN70" s="9" t="str">
        <f t="shared" ref="DN70:DN94" si="270">IF(AND(ISNUMBER(SEARCH("18", O70)), ISERROR(SEARCH("1918", O70)), ISERROR(SEARCH("2018", O70))), CHAR(34) &amp; "year18" &amp; CHAR(34) &amp; ",", "")</f>
        <v/>
      </c>
      <c r="DO70" s="9" t="str">
        <f t="shared" ref="DO70:DO94" si="271">IF(AND(ISNUMBER(SEARCH("19", O70)), ISERROR(SEARCH("1819", O70)),  ISERROR(SEARCH("1219", O70)),ISERROR(SEARCH("1119", O70)),ISERROR(SEARCH("1190", O70)),ISERROR(SEARCH("2019", O70))), CHAR(34) &amp; "year19" &amp; CHAR(34) &amp; ",", "")</f>
        <v>"year19",</v>
      </c>
      <c r="DP70" s="28" t="str">
        <f t="shared" ref="DP70:DP94" si="272">IF(AND(ISNUMBER(SEARCH("20", O70)), ISERROR(SEARCH("1920", O70))), CHAR(34)&amp;"year00"&amp;CHAR(34)&amp;",", "")</f>
        <v/>
      </c>
      <c r="DQ70" s="28" t="str">
        <f t="shared" ref="DQ70:DQ94" si="273">IF(CC70="y",CHAR(34)&amp;"soviet"&amp;CHAR(34)&amp;",","")</f>
        <v/>
      </c>
      <c r="DR70" s="28" t="str">
        <f t="shared" ref="DR70:DR94" si="274">IF(BY70="y",CHAR(34)&amp;"dgband"&amp;CHAR(34)&amp;",","")</f>
        <v/>
      </c>
      <c r="DS70" s="28" t="str">
        <f t="shared" ref="DS70:DS94" si="275">IF(W70="y",IF(AND(V70="n",BY70&lt;&gt;"y"),CHAR(34)&amp;"allver"&amp;CHAR(34)&amp;",",""),"")</f>
        <v>"allver",</v>
      </c>
      <c r="DT70" s="28" t="str">
        <f t="shared" ref="DT70:DT94" si="276">IF(V70="y",IF(AND(W70="n",BY70&lt;&gt;"y"),CHAR(34)&amp;"allhor"&amp;CHAR(34)&amp;",",""),"")</f>
        <v/>
      </c>
      <c r="DU70" s="28" t="str">
        <f t="shared" ref="DU70:DU94" si="277">IF(BY70="y",IF(AND(W70="n",V70="n"),CHAR(34)&amp;"alldia"&amp;CHAR(34)&amp;",",""),"")</f>
        <v/>
      </c>
      <c r="DV70" s="9" t="str">
        <f>IF(IA70&lt;&gt;"",(IF(IA70="y",CHAR(34)&amp;"largec"&amp;CHAR(34)&amp;",",CHAR(34)&amp;"smallc"&amp;CHAR(34)&amp;",")),"")</f>
        <v>"smallc",</v>
      </c>
      <c r="DW70" s="9" t="str">
        <f t="shared" si="240"/>
        <v/>
      </c>
      <c r="DX70" s="9" t="str">
        <f t="shared" si="240"/>
        <v/>
      </c>
      <c r="DY70" s="9" t="str">
        <f t="shared" si="240"/>
        <v>"3Bands",</v>
      </c>
      <c r="DZ70" s="9" t="str">
        <f t="shared" si="240"/>
        <v/>
      </c>
      <c r="EA70" s="9" t="str">
        <f t="shared" si="241"/>
        <v/>
      </c>
      <c r="EB70" s="9" t="str">
        <f t="shared" si="241"/>
        <v/>
      </c>
      <c r="EC70" s="9" t="str">
        <f t="shared" si="241"/>
        <v/>
      </c>
      <c r="ED70" s="9" t="str">
        <f t="shared" si="241"/>
        <v>"Vertic",</v>
      </c>
      <c r="EE70" s="9" t="str">
        <f t="shared" si="241"/>
        <v/>
      </c>
      <c r="EF70" s="9" t="str">
        <f t="shared" ref="EF70:EF94" si="278">IF(AND(Y70&lt;&gt;"n",Y70&lt;&gt;""),CHAR(34)&amp;Y$1&amp;CHAR(34)&amp;",","")</f>
        <v>"Animal",</v>
      </c>
      <c r="EG70" s="9" t="str">
        <f t="shared" si="244"/>
        <v/>
      </c>
      <c r="EH70" s="9" t="str">
        <f t="shared" si="244"/>
        <v>"Plants",</v>
      </c>
      <c r="EI70" s="9" t="str">
        <f t="shared" si="244"/>
        <v/>
      </c>
      <c r="EJ70" s="9" t="str">
        <f t="shared" si="244"/>
        <v/>
      </c>
      <c r="EK70" s="9" t="str">
        <f t="shared" si="244"/>
        <v/>
      </c>
      <c r="EL70" s="9" t="str">
        <f t="shared" si="244"/>
        <v/>
      </c>
      <c r="EM70" s="9" t="str">
        <f t="shared" si="244"/>
        <v/>
      </c>
      <c r="EN70" s="9" t="str">
        <f t="shared" si="244"/>
        <v/>
      </c>
      <c r="EO70" s="9" t="str">
        <f t="shared" si="244"/>
        <v>"Center",</v>
      </c>
      <c r="EP70" s="9" t="str">
        <f t="shared" si="244"/>
        <v/>
      </c>
      <c r="EQ70" s="9" t="str">
        <f t="shared" si="244"/>
        <v/>
      </c>
      <c r="ER70" s="9" t="str">
        <f t="shared" si="244"/>
        <v/>
      </c>
      <c r="ES70" s="9" t="str">
        <f t="shared" si="244"/>
        <v>"Wavess",</v>
      </c>
      <c r="ET70" s="9" t="str">
        <f t="shared" si="244"/>
        <v/>
      </c>
      <c r="EU70" s="9" t="str">
        <f t="shared" si="244"/>
        <v/>
      </c>
      <c r="EV70" s="9" t="str">
        <f t="shared" si="244"/>
        <v>"Builds",</v>
      </c>
      <c r="EW70" s="9" t="str">
        <f t="shared" si="242"/>
        <v/>
      </c>
      <c r="EX70" s="9" t="str">
        <f t="shared" si="242"/>
        <v/>
      </c>
      <c r="EY70" s="9" t="str">
        <f t="shared" si="242"/>
        <v/>
      </c>
      <c r="EZ70" s="9" t="str">
        <f t="shared" si="242"/>
        <v>"Waters",</v>
      </c>
      <c r="FA70" s="9" t="str">
        <f t="shared" ref="FA70:FA94" si="279">IF(AT70&gt;0,CHAR(34)&amp;"sta"&amp;AZ70&amp;CHAR(34)&amp;",","")</f>
        <v>"staRED",</v>
      </c>
      <c r="FB70" s="9" t="str">
        <f t="shared" ref="FB70:FB94" si="280">IF(AND(AT70&gt;0,BA70&lt;&gt;""),CHAR(34)&amp;"sta"&amp;BA70&amp;CHAR(34)&amp;",","")</f>
        <v>"staWHI",</v>
      </c>
      <c r="FC70" s="9" t="str">
        <f>IF(AND(AT70&gt;0,BB70&lt;&gt;""),CHAR(34)&amp;"sta"&amp;BB70&amp;CHAR(34)&amp;",","")</f>
        <v/>
      </c>
      <c r="FD70" s="9" t="str">
        <f t="shared" ref="FD70:FD94" si="281">IF(BV70="n",CHAR(34)&amp;"tcWHYE"&amp;CHAR(34)&amp;",",IF(BV70="y",CHAR(34)&amp;FD$1&amp;CHAR(34)&amp;",",""))</f>
        <v/>
      </c>
      <c r="FE70" s="9" t="str">
        <f t="shared" ref="FE70:FE94" si="282">IF(COUNTIF(BL70:BT70,"BLU")=0,CHAR(34)&amp;"NO_BLU"&amp;CHAR(34)&amp;",", "")</f>
        <v/>
      </c>
      <c r="FF70" s="9" t="str">
        <f t="shared" ref="FF70:FF94" si="283">IF(COUNTIF(BL70:BT70,"WHI")=0,CHAR(34)&amp;"NO_WHI"&amp;CHAR(34)&amp;",", "")</f>
        <v/>
      </c>
      <c r="FG70" s="9" t="str">
        <f t="shared" ref="FG70:FG94" si="284">IF(COUNTIF(BL70:BT70,"RED")=0,CHAR(34)&amp;"NO_RED"&amp;CHAR(34)&amp;",", "")</f>
        <v/>
      </c>
      <c r="FH70" s="9" t="str">
        <f t="shared" ref="FH70:FH94" si="285">IF(COUNTIF(BL70:BS70,"GRE")=0,CHAR(34)&amp;"NO_GRE"&amp;CHAR(34)&amp;",", "")</f>
        <v>"NO_GRE",</v>
      </c>
      <c r="FI70" s="9" t="str">
        <f t="shared" ref="FI70:FI94" si="286">IF(COUNTIF(BL70:BT70,"YEL")=0,CHAR(34)&amp;"NO_YEL"&amp;CHAR(34)&amp;",", "")</f>
        <v>"NO_YEL",</v>
      </c>
      <c r="FJ70" s="9" t="str">
        <f t="shared" ref="FJ70:FJ94" si="287">IF(COUNTIF(BL70:BT70,"BLA")=0,CHAR(34)&amp;"NO_BLA"&amp;CHAR(34)&amp;",", "")</f>
        <v>"NO_BLA",</v>
      </c>
      <c r="FK70" s="9" t="str">
        <f t="shared" ref="FK70:FK94" si="288">IF(AND(FH70&lt;&gt;"",FF70&lt;&gt;""),CHAR(34)&amp;"WHGRNO"&amp;CHAR(34)&amp;",","")</f>
        <v/>
      </c>
      <c r="FL70" s="9" t="str">
        <f t="shared" ref="FL70:FL94" si="289">IF(AND(FI70&lt;&gt;"",FF70&lt;&gt;""),CHAR(34)&amp;"WHYENO"&amp;CHAR(34)&amp;",","")</f>
        <v/>
      </c>
      <c r="FM70" s="9" t="str">
        <f t="shared" ref="FM70:FM94" si="290">IF(AND(FJ70&lt;&gt;"",FF70&lt;&gt;""),CHAR(34)&amp;"BAWHNO"&amp;CHAR(34)&amp;",","")</f>
        <v/>
      </c>
      <c r="FN70" s="9" t="str">
        <f t="shared" ref="FN70:FN94" si="291">IF(AND(FE70&lt;&gt;"",FF70&lt;&gt;""),CHAR(34)&amp;"BLWHNO"&amp;CHAR(34)&amp;",","")</f>
        <v/>
      </c>
      <c r="FO70" s="9" t="str">
        <f t="shared" ref="FO70:FO94" si="292">IF(AND(FE70&lt;&gt;"",FG70&lt;&gt;""),CHAR(34)&amp;"BLRENO"&amp;CHAR(34)&amp;",","")</f>
        <v/>
      </c>
      <c r="FP70" s="9" t="str">
        <f t="shared" ref="FP70:FP94" si="293">IF(AND(FF70&lt;&gt;"",FF70&lt;&gt;""),CHAR(34)&amp;"WHRENO"&amp;CHAR(34)&amp;",","")</f>
        <v/>
      </c>
      <c r="FQ70" s="9" t="str">
        <f t="shared" ref="FQ70:FQ94" si="294">IF(LEN(BF70)=3,CHAR(34)&amp;"001"&amp;BF70&amp;CHAR(34)&amp;",","")</f>
        <v/>
      </c>
      <c r="FR70" s="9" t="str">
        <f t="shared" ref="FR70:FR94" si="295">IF(LEN(BG70)=3,CHAR(34)&amp;"002"&amp;BG70&amp;CHAR(34)&amp;",","")</f>
        <v/>
      </c>
      <c r="FS70" s="9" t="str">
        <f t="shared" ref="FS70:FS94" si="296">IF(LEN(BH70)=3,CHAR(34)&amp;"003"&amp;BH70&amp;CHAR(34)&amp;",","")</f>
        <v/>
      </c>
      <c r="FT70" s="9" t="str">
        <f t="shared" ref="FT70:FT94" si="297">CHAR(34)&amp;"myr"&amp;BD70&amp;CHAR(34)&amp;","</f>
        <v>"myrBLU",</v>
      </c>
      <c r="FU70" s="9" t="str">
        <f t="shared" ref="FU70:FU94" si="298">IF(AY70="y",CHAR(34)&amp;"island"&amp;CHAR(34)&amp;",","")</f>
        <v>"island",</v>
      </c>
      <c r="FV70" s="9" t="str">
        <f t="shared" ref="FV70:FV94" si="299">IF(BZ70="y",CHAR(34)&amp;"landlo"&amp;CHAR(34)&amp;",","")</f>
        <v/>
      </c>
      <c r="FW70" s="9" t="str">
        <f t="shared" ref="FW70:FW94" si="300">IF(CA70="y",CHAR(34)&amp;"eunion"&amp;CHAR(34)&amp;",","")</f>
        <v/>
      </c>
      <c r="FX70" s="9" t="str">
        <f>SUBSTITUTE(IFERROR(SEARCH("[",A70),IFERROR(IF(AND(CA70&lt;&gt;"y",SEARCH("Europe",R70)&gt;0),CHAR(34)&amp;"noeuni"&amp;CHAR(34)&amp;",",""),"")),"1","")</f>
        <v/>
      </c>
      <c r="FY70" s="9" t="str">
        <f t="shared" ref="FY70:FY94" si="301">IFERROR(IF(SEARCH("Arabic",CB70)&gt;0,CHAR(34)&amp;"arabic"&amp;CHAR(34)&amp;",",""),"")</f>
        <v/>
      </c>
      <c r="FZ70" s="9" t="str">
        <f t="shared" ref="FZ70:FZ94" si="302">IFERROR(IF(SEARCH("English",CB70)&gt;0,CHAR(34)&amp;"englis"&amp;CHAR(34)&amp;",",""),"")</f>
        <v>"englis",</v>
      </c>
      <c r="GA70" s="9" t="str">
        <f t="shared" ref="GA70:GA94" si="303">IFERROR(IF(SEARCH("French",CB70)&gt;0,CHAR(34)&amp;"french"&amp;CHAR(34)&amp;",",""),"")</f>
        <v/>
      </c>
      <c r="GB70" s="9" t="str">
        <f t="shared" ref="GB70:GB94" si="304">IFERROR(IF(SEARCH("Spanish",CB70)&gt;0,CHAR(34)&amp;"spanis"&amp;CHAR(34)&amp;",",""),"")</f>
        <v/>
      </c>
      <c r="GC70" s="9" t="str">
        <f>IFERROR(IF(SEARCH("Portuguese",CB70)&gt;0,CHAR(34)&amp;"portug"&amp;CHAR(34)&amp;",",""),"")</f>
        <v/>
      </c>
      <c r="GD70" s="9" t="str">
        <f>IFERROR(IF(SEARCH("German",CB70)&gt;0,CHAR(34)&amp;"german"&amp;CHAR(34)&amp;",",""),"")</f>
        <v/>
      </c>
      <c r="GE70" s="9" t="str">
        <f t="shared" ref="GE70:GE94" si="305">IFERROR(IF(SEARCH("Dutch",CB70)&gt;0,CHAR(34)&amp;"dutchs"&amp;CHAR(34)&amp;",",""),"")</f>
        <v/>
      </c>
      <c r="GF70" s="9" t="str">
        <f>IFERROR(IF(SEARCH("Histor",AU70)&gt;0,CHAR(34)&amp;"histor"&amp;CHAR(34)&amp;",",""),"")</f>
        <v/>
      </c>
      <c r="GG70" s="9" t="str">
        <f t="shared" ref="GG70:GG94" si="306">IF(BU70="y",CHAR(34)&amp;"unjack"&amp;CHAR(34)&amp;",","")</f>
        <v>"unjack",</v>
      </c>
      <c r="GH70" s="9" t="str">
        <f t="shared" ref="GH70:GH94" si="307">IF(CD70=1,CHAR(34)&amp;"southc"&amp;CHAR(34)&amp;",","")</f>
        <v>"southc",</v>
      </c>
      <c r="GI70" s="9" t="str">
        <f t="shared" ref="GI70:GI94" si="308">IF(CE70=1,CHAR(34)&amp;"hasmap"&amp;CHAR(34)&amp;",","")</f>
        <v/>
      </c>
      <c r="GJ70" s="9" t="str">
        <f t="shared" ref="GJ70:GJ94" si="309">IF(CP70="y",CHAR(34)&amp;CP$1&amp;CHAR(34)&amp;",","")</f>
        <v/>
      </c>
      <c r="GK70" s="9" t="str">
        <f t="shared" ref="GK70:GK94" si="310">IF(GJ70="",CHAR(34)&amp;"HasSta"&amp;CHAR(34)&amp;",","")</f>
        <v>"HasSta",</v>
      </c>
      <c r="GL70" s="9" t="str">
        <f t="shared" si="243"/>
        <v>"1Stars",</v>
      </c>
      <c r="GM70" s="9" t="str">
        <f t="shared" si="243"/>
        <v/>
      </c>
      <c r="GN70" s="9" t="str">
        <f t="shared" si="243"/>
        <v/>
      </c>
      <c r="GP70" s="9" t="str">
        <f t="shared" ref="GP70:GP94" si="311">CHAR(34)&amp;AU70&amp;CHAR(34)</f>
        <v>"State"</v>
      </c>
      <c r="GS70" s="9" t="str">
        <f t="shared" ref="GS70:GS94" si="312">SUBSTITUTE("["&amp;_xlfn.CONCAT(CW70:GN70)&amp;"]",",]","]")</f>
        <v>["3Color","lets07","startA","LUEDHI","year19","allver","smallc","3Bands","Vertic","Animal","Plants","Center","Wavess","Builds","Waters","staRED","staWHI","NO_GRE","NO_YEL","NO_BLA","myrBLU","island","englis","unjack","southc","HasSta","1Stars"]</v>
      </c>
      <c r="GT70" s="9" t="str">
        <f t="shared" si="245"/>
        <v>"cl_RED",</v>
      </c>
      <c r="GU70" s="9" t="str">
        <f t="shared" si="245"/>
        <v>"cl_WHI",</v>
      </c>
      <c r="GV70" s="9" t="str">
        <f t="shared" si="245"/>
        <v>"cl_BLU",</v>
      </c>
      <c r="GW70" s="9" t="str">
        <f t="shared" si="245"/>
        <v/>
      </c>
      <c r="GX70" s="9" t="str">
        <f t="shared" si="245"/>
        <v/>
      </c>
      <c r="GY70" s="9" t="str">
        <f t="shared" si="245"/>
        <v/>
      </c>
      <c r="GZ70" s="9" t="str">
        <f t="shared" si="245"/>
        <v/>
      </c>
      <c r="HA70" s="9" t="str">
        <f t="shared" si="245"/>
        <v/>
      </c>
      <c r="HB70" s="9" t="str">
        <f t="shared" si="245"/>
        <v/>
      </c>
      <c r="HC70" s="9" t="str">
        <f t="shared" ref="HC70:HC94" si="313">SUBSTITUTE("["&amp;_xlfn.CONCAT(GT70:HB70)&amp;"]",",]","]")</f>
        <v>["cl_RED","cl_WHI","cl_BLU"]</v>
      </c>
      <c r="HE70" s="33"/>
      <c r="HF70" s="34" t="str">
        <f t="shared" ref="HF70:HF94" si="314">"{couname:"&amp;CT70&amp;(IF(HK70&lt;&gt;"",",subtype:"&amp;CHAR(34)&amp;HK70&amp;CHAR(34),""))&amp;",year:"&amp;HJ70&amp;",region:"&amp;CU70&amp;",Colors:"&amp;HC70&amp;",Items:"&amp;GS70&amp;",Flag:"&amp;CV70&amp;",HDFlag:"&amp;CHAR(34)&amp;E70&amp;CHAR(34)&amp;",type:"&amp;GP70&amp;", describe: "&amp;HH70&amp;", isnew:"&amp;CHAR(34)&amp;F70&amp;CHAR(34)&amp;", links: "&amp;HL70&amp;"},"</f>
        <v>{couname:"[BRA] Alagoas",year:"1963 ",region:"rgn_South America",Colors:["cl_RED","cl_WHI","cl_BLU"],Items:["3Color","lets07","startA","LUEDHI","year19","allver","smallc","3Bands","Vertic","Animal","Plants","Center","Wavess","Builds","Waters","staRED","staWHI","NO_GRE","NO_YEL","NO_BLA","myrBLU","island","englis","unjack","southc","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links: "https://en.wikipedia.org/wiki/Flag_of_Alagoas"},</v>
      </c>
      <c r="HG70" s="35" t="str">
        <f t="shared" ref="HG70:HG94" si="315">"{couname:"&amp;CT70&amp;(IF(HK70&lt;&gt;"",",subtype:"&amp;CHAR(34)&amp;HK70&amp;CHAR(34),""))&amp;",year:"&amp;HJ70&amp;",region:"&amp;CU70&amp;",Colors:"&amp;HC70&amp;",Items:"&amp;GS70&amp;",Flag:"&amp;CV70&amp;",HDFlag:"&amp;CHAR(34)&amp;E70&amp;CHAR(34)&amp;",type:"&amp;GP70&amp;", describe: "&amp;HI70&amp;", links: "&amp;HL70&amp;"},"</f>
        <v>{couname:"[BRA] Alagoas",year:"1963 ",region:"rgn_South America",Colors:["cl_RED","cl_WHI","cl_BLU"],Items:["3Color","lets07","startA","LUEDHI","year19","allver","smallc","3Bands","Vertic","Animal","Plants","Center","Wavess","Builds","Waters","staRED","staWHI","NO_GRE","NO_YEL","NO_BLA","myrBLU","island","englis","unjack","southc","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links: "https://en.wikipedia.org/wiki/Flag_of_Alagoas"},</v>
      </c>
      <c r="HH70" s="9" t="str">
        <f t="shared" ref="HH70:HH94" si="316">IF(P70&lt;&gt;"",CHAR(34)&amp;"\n"&amp;P70&amp;CHAR(34),CHAR(34)&amp;CHAR(34))</f>
        <v>"\nThe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v>
      </c>
      <c r="HI70" s="9" t="str">
        <f t="shared" ref="HI70:HI94" si="317">IF(J70=0,CHAR(34)&amp;CHAR(34),HH70)</f>
        <v>"\nThe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v>
      </c>
      <c r="HJ70" s="9" t="str">
        <f t="shared" ref="HJ70:HJ94" si="318">CHAR(34)&amp;O70&amp;CHAR(34)</f>
        <v>"1963 "</v>
      </c>
      <c r="HL70" s="9" t="str">
        <f t="shared" ref="HL70:HL94" si="319">CHAR(34)&amp;I70&amp;CHAR(34)</f>
        <v>"https://en.wikipedia.org/wiki/Flag_of_Alagoas"</v>
      </c>
      <c r="HM70" s="34" t="str">
        <f t="shared" ref="HM70:HM94" si="320">"{"&amp;CHAR(34)&amp;"couname"&amp;CHAR(34)&amp;":"&amp;CT70&amp;(IF(H70&lt;&gt;"",","&amp;CHAR(34)&amp;"subtype"&amp;CHAR(34)&amp;":"&amp;CHAR(34)&amp;H70&amp;CHAR(34),""))&amp;","&amp;CHAR(34)&amp;"year"&amp;CHAR(34)&amp;":"&amp;HJ70&amp;","&amp;CHAR(34)&amp;"region"&amp;CHAR(34)&amp;":"&amp;CU70&amp;","&amp;CHAR(34)&amp;"Colors"&amp;CHAR(34)&amp;":"&amp;HC70&amp;","&amp;CHAR(34)&amp;"Items"&amp;CHAR(34)&amp;":"&amp;GS70&amp;","&amp;CHAR(34)&amp;"Flag"&amp;CHAR(34)&amp;":"&amp;CV70&amp;","&amp;CHAR(34)&amp;"HDFlag"&amp;CHAR(34)&amp;":"&amp;CHAR(34)&amp;E70&amp;CHAR(34)&amp;","&amp;CHAR(34)&amp;"type"&amp;CHAR(34)&amp;":"&amp;GP70&amp;", "&amp;CHAR(34)&amp;"describe"&amp;CHAR(34)&amp;": "&amp;HH70&amp;", "&amp;CHAR(34)&amp;"isnew"&amp;CHAR(34)&amp;": "&amp;CHAR(34)&amp;F70&amp;CHAR(34)&amp;", "&amp;CHAR(34)&amp;"links"&amp;CHAR(34)&amp;": "&amp;HL70&amp;"},"</f>
        <v>{"couname":"[BRA] Alagoas","year":"1963 ","region":"rgn_South America","Colors":["cl_RED","cl_WHI","cl_BLU"],"Items":["3Color","lets07","startA","LUEDHI","year19","allver","smallc","3Bands","Vertic","Animal","Plants","Center","Wavess","Builds","Waters","staRED","staWHI","NO_GRE","NO_YEL","NO_BLA","myrBLU","island","englis","unjack","southc","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 "links": "https://en.wikipedia.org/wiki/Flag_of_Alagoas"},</v>
      </c>
      <c r="HN70" s="36" t="str">
        <f t="shared" ref="HN70:HN94" si="321">"{"&amp;CHAR(34)&amp;"couname"&amp;CHAR(34)&amp;":"&amp;CT70&amp;(IF(H70&lt;&gt;"",","&amp;CHAR(34)&amp;"subtype"&amp;CHAR(34)&amp;":"&amp;CHAR(34)&amp;H70&amp;CHAR(34),""))&amp;","&amp;CHAR(34)&amp;"year"&amp;CHAR(34)&amp;":"&amp;HJ70&amp;","&amp;CHAR(34)&amp;"region"&amp;CHAR(34)&amp;":"&amp;CU70&amp;","&amp;CHAR(34)&amp;"Colors"&amp;CHAR(34)&amp;":"&amp;HC70&amp;","&amp;CHAR(34)&amp;"Items"&amp;CHAR(34)&amp;":"&amp;GS70&amp;","&amp;CHAR(34)&amp;"Flag"&amp;CHAR(34)&amp;":"&amp;CV70&amp;","&amp;CHAR(34)&amp;"HDFlag"&amp;CHAR(34)&amp;":"&amp;CHAR(34)&amp;E70&amp;CHAR(34)&amp;","&amp;CHAR(34)&amp;"type"&amp;CHAR(34)&amp;":"&amp;GP70&amp;", "&amp;CHAR(34)&amp;"describe"&amp;CHAR(34)&amp;": "&amp;HI70&amp;", "&amp;CHAR(34)&amp;"isnew"&amp;CHAR(34)&amp;": "&amp;CHAR(34)&amp;F70&amp;CHAR(34)&amp;", "&amp;CHAR(34)&amp;"links"&amp;CHAR(34)&amp;": "&amp;HL70&amp;"},"</f>
        <v>{"couname":"[BRA] Alagoas","year":"1963 ","region":"rgn_South America","Colors":["cl_RED","cl_WHI","cl_BLU"],"Items":["3Color","lets07","startA","LUEDHI","year19","allver","smallc","3Bands","Vertic","Animal","Plants","Center","Wavess","Builds","Waters","staRED","staWHI","NO_GRE","NO_YEL","NO_BLA","myrBLU","island","englis","unjack","southc","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 "links": "https://en.wikipedia.org/wiki/Flag_of_Alagoas"},</v>
      </c>
      <c r="HO70" s="37"/>
      <c r="HP70" s="9" t="str" cm="1">
        <f t="array" ref="HP70">IF(_xlfn.TEXTJOIN(", ", TRUE, IF(ISNUMBER(SEARCH("BLA", BL70:BT70)), COLUMN(BL70:BT70) - COLUMN(BL70) + 1, ""))&lt;&gt;"","BLA","")</f>
        <v/>
      </c>
      <c r="HQ70" s="9" t="str" cm="1">
        <f t="array" ref="HQ70">IF(_xlfn.TEXTJOIN(", ", TRUE, IF(ISNUMBER(SEARCH("BLU", BL70:BT70)), COLUMN(BL70:BT70) - COLUMN(BL70) + 1, ""))&lt;&gt;"","BLU","")</f>
        <v>BLU</v>
      </c>
      <c r="HR70" s="9" t="str" cm="1">
        <f t="array" ref="HR70">IF(_xlfn.TEXTJOIN(", ", TRUE, IF(ISNUMBER(SEARCH("GRE", BL70:BT70)), COLUMN(BL70:BT70) - COLUMN(BL70) + 1, ""))&lt;&gt;"","GRE","")</f>
        <v/>
      </c>
      <c r="HS70" s="9" t="str" cm="1">
        <f t="array" ref="HS70">IF(_xlfn.TEXTJOIN(", ", TRUE, IF(ISNUMBER(SEARCH("RED", BL70:BT70)), COLUMN(BL70:BT70) - COLUMN(BL70) + 1, ""))&lt;&gt;"","RED","")</f>
        <v>RED</v>
      </c>
      <c r="HT70" s="9" t="str" cm="1">
        <f t="array" ref="HT70">IF(_xlfn.TEXTJOIN(", ", TRUE, IF(ISNUMBER(SEARCH("YEL", BL70:BT70)), COLUMN(BL70:BT70) - COLUMN(BL70) + 1, ""))&lt;&gt;"","YEL","")</f>
        <v/>
      </c>
      <c r="HU70" s="9" t="str" cm="1">
        <f t="array" ref="HU70">IF(_xlfn.TEXTJOIN(", ", TRUE, IF(ISNUMBER(SEARCH("ORA", BL70:BT70)), COLUMN(BL70:BT70) - COLUMN(BL70) + 1, ""))&lt;&gt;"","ORA","")</f>
        <v/>
      </c>
      <c r="HV70" s="9" t="str" cm="1">
        <f t="array" ref="HV70">IF(_xlfn.TEXTJOIN(", ", TRUE, IF(ISNUMBER(SEARCH("BRO", BL70:BT70)), COLUMN(BL70:BT70) - COLUMN(BL70) + 1, ""))&lt;&gt;"","BRO","")</f>
        <v/>
      </c>
      <c r="HW70" s="9" t="str" cm="1">
        <f t="array" ref="HW70">IF(_xlfn.TEXTJOIN(", ", TRUE, IF(ISNUMBER(SEARCH("PUR", BL70:BT70)), COLUMN(BL70:BT70) - COLUMN(BL70) + 1, ""))&lt;&gt;"","PUR","")</f>
        <v/>
      </c>
      <c r="HX70" s="9" t="str" cm="1">
        <f t="array" ref="HX70">IF(_xlfn.TEXTJOIN(", ", TRUE, IF(ISNUMBER(SEARCH("WHI", BL70:BT70)), COLUMN(BL70:BT70) - COLUMN(BL70) + 1, ""))&lt;&gt;"","WHI","")</f>
        <v>WHI</v>
      </c>
      <c r="HY70" s="38"/>
      <c r="HZ70" s="38"/>
      <c r="IA70" s="28" t="s">
        <v>2</v>
      </c>
      <c r="IB70" s="28" t="s">
        <v>2</v>
      </c>
      <c r="IC70" s="39"/>
      <c r="ID70" s="39"/>
      <c r="IE70" s="39"/>
      <c r="IF70" s="39"/>
      <c r="IG70" s="39"/>
      <c r="IH70" s="39"/>
      <c r="II70" s="39"/>
      <c r="IJ70" s="39"/>
      <c r="IK70" s="39"/>
      <c r="IL70" s="9">
        <f>SUM(IC70:IK70)</f>
        <v>0</v>
      </c>
      <c r="IM70" s="6">
        <f t="shared" ref="IM70:IM94" si="322">COUNTIF(IC70:IK70,"&gt;0")-CG70</f>
        <v>-3</v>
      </c>
      <c r="IN70" s="40" t="str">
        <f t="shared" ref="IN70:IN94" si="323">"http://mkweb.bcgsc.ca/color-summarizer/?url="&amp;D70&amp;"&amp;precision=low&amp;num_clusters="&amp;CG70&amp;"&amp;text=1"</f>
        <v>http://mkweb.bcgsc.ca/color-summarizer/?url=https://upload.wikimedia.org/wikipedia/commons/thumb/8/88/Bandeira_de_Alagoas.svg/640px-Bandeira_de_Alagoas.svg.png&amp;precision=low&amp;num_clusters=3&amp;text=1</v>
      </c>
      <c r="IO70" s="9" t="str">
        <f t="shared" ref="IO70:IO94" si="324">IF(HP70&lt;&gt;"",CHAR(34)&amp;"black"&amp;CHAR(34),"")</f>
        <v/>
      </c>
      <c r="IP70" s="9" t="str">
        <f t="shared" ref="IP70:IP94" si="325">IF(HQ70&lt;&gt;"",CHAR(34)&amp;"blue"&amp;CHAR(34),"")</f>
        <v>"blue"</v>
      </c>
      <c r="IQ70" s="9" t="str">
        <f t="shared" ref="IQ70:IQ94" si="326">IF(HR70&lt;&gt;"",CHAR(34)&amp;"green"&amp;CHAR(34),"")</f>
        <v/>
      </c>
      <c r="IR70" s="9" t="str">
        <f t="shared" ref="IR70:IR94" si="327">IF(HS70&lt;&gt;"",CHAR(34)&amp;"red"&amp;CHAR(34),"")</f>
        <v>"red"</v>
      </c>
      <c r="IS70" s="9" t="str">
        <f t="shared" ref="IS70:IS94" si="328">IF(HT70&lt;&gt;"",CHAR(34)&amp;"yellow"&amp;CHAR(34),"")</f>
        <v/>
      </c>
      <c r="IT70" s="9" t="str">
        <f t="shared" ref="IT70:IT94" si="329">IF(HU70&lt;&gt;"",CHAR(34)&amp;"orange"&amp;CHAR(34),"")</f>
        <v/>
      </c>
      <c r="IU70" s="9" t="str">
        <f t="shared" ref="IU70:IU94" si="330">IF(HV70&lt;&gt;"",CHAR(34)&amp;"brown"&amp;CHAR(34),"")</f>
        <v/>
      </c>
      <c r="IV70" s="9" t="str">
        <f t="shared" ref="IV70:IV94" si="331">IF(HW70&lt;&gt;"",CHAR(34)&amp;"purple"&amp;CHAR(34),"")</f>
        <v/>
      </c>
      <c r="IW70" s="9" t="str">
        <f t="shared" ref="IW70:IW94" si="332">IF(HX70&lt;&gt;"",CHAR(34)&amp;"white"&amp;CHAR(34),"")</f>
        <v>"white"</v>
      </c>
      <c r="IX70" s="9" t="str">
        <f t="shared" ref="IX70:IX94" si="333">"{"&amp;CHAR(34)&amp;"url"&amp;CHAR(34)&amp;":"&amp;CHAR(34)&amp;IN70&amp;CHAR(34)&amp;","&amp;CHAR(34)&amp;"name"&amp;CHAR(34)&amp;":"&amp;CHAR(34)&amp;A70&amp;CHAR(34)&amp;"},"</f>
        <v>{"url":"http://mkweb.bcgsc.ca/color-summarizer/?url=https://upload.wikimedia.org/wikipedia/commons/thumb/8/88/Bandeira_de_Alagoas.svg/640px-Bandeira_de_Alagoas.svg.png&amp;precision=low&amp;num_clusters=3&amp;text=1","name":"[BRA] Alagoas"},</v>
      </c>
      <c r="IY70" s="9">
        <v>153</v>
      </c>
    </row>
    <row r="71" spans="1:259" s="9" customFormat="1" ht="38.4" customHeight="1" thickBot="1" x14ac:dyDescent="0.35">
      <c r="A71" s="79" t="s">
        <v>1015</v>
      </c>
      <c r="B71" s="1" t="e" vm="70">
        <v>#VALUE!</v>
      </c>
      <c r="C71" s="2">
        <v>2</v>
      </c>
      <c r="D71" s="3" t="s">
        <v>1016</v>
      </c>
      <c r="E71" s="4" t="s">
        <v>1017</v>
      </c>
      <c r="F71" s="5" t="s">
        <v>0</v>
      </c>
      <c r="G71" s="6">
        <f>COUNTIF($A$1:$A$8312,A71)</f>
        <v>1</v>
      </c>
      <c r="H71" s="7"/>
      <c r="I71" s="8" t="s">
        <v>1018</v>
      </c>
      <c r="J71" s="9" t="str">
        <f>""</f>
        <v/>
      </c>
      <c r="K71" s="10"/>
      <c r="L71" s="11"/>
      <c r="M71" s="11"/>
      <c r="N71" s="12" t="s">
        <v>1</v>
      </c>
      <c r="O71" s="13" t="s">
        <v>711</v>
      </c>
      <c r="P71" s="14" t="s">
        <v>1019</v>
      </c>
      <c r="Q71" s="15">
        <v>1</v>
      </c>
      <c r="R71" s="16" t="s">
        <v>1</v>
      </c>
      <c r="S71" s="17">
        <v>9</v>
      </c>
      <c r="T71" s="18" t="s">
        <v>3</v>
      </c>
      <c r="U71" s="19" t="s">
        <v>2</v>
      </c>
      <c r="V71" s="19" t="s">
        <v>3</v>
      </c>
      <c r="W71" s="19" t="s">
        <v>2</v>
      </c>
      <c r="X71" s="19" t="s">
        <v>2</v>
      </c>
      <c r="Y71" s="19" t="s">
        <v>2</v>
      </c>
      <c r="Z71" s="19" t="s">
        <v>2</v>
      </c>
      <c r="AA71" s="19" t="s">
        <v>2</v>
      </c>
      <c r="AB71" s="19" t="s">
        <v>2</v>
      </c>
      <c r="AC71" s="19" t="s">
        <v>2</v>
      </c>
      <c r="AD71" s="19" t="s">
        <v>2</v>
      </c>
      <c r="AE71" s="19" t="s">
        <v>2</v>
      </c>
      <c r="AF71" s="20" t="s">
        <v>2</v>
      </c>
      <c r="AG71" s="20" t="s">
        <v>2</v>
      </c>
      <c r="AH71" s="20" t="s">
        <v>2</v>
      </c>
      <c r="AI71" s="20" t="s">
        <v>2</v>
      </c>
      <c r="AJ71" s="20" t="s">
        <v>2</v>
      </c>
      <c r="AK71" s="20" t="s">
        <v>2</v>
      </c>
      <c r="AL71" s="20" t="s">
        <v>2</v>
      </c>
      <c r="AM71" s="20" t="s">
        <v>2</v>
      </c>
      <c r="AN71" s="20" t="s">
        <v>2</v>
      </c>
      <c r="AO71" s="20" t="s">
        <v>2</v>
      </c>
      <c r="AP71" s="20" t="s">
        <v>2</v>
      </c>
      <c r="AQ71" s="20" t="s">
        <v>2</v>
      </c>
      <c r="AR71" s="20" t="s">
        <v>2</v>
      </c>
      <c r="AS71" s="20" t="s">
        <v>2</v>
      </c>
      <c r="AT71" s="21">
        <v>0</v>
      </c>
      <c r="AU71" s="20" t="s">
        <v>204</v>
      </c>
      <c r="AV71" s="20" t="str">
        <f>IF(LEFT(A71,1)="[",LEFT(A71,5)&amp;AU71&amp;A71,"")</f>
        <v>[BRA]State[BRA] Amapá</v>
      </c>
      <c r="AW71" s="20" t="str">
        <f>C71&amp;H71&amp;A71</f>
        <v>2[BRA] Amapá</v>
      </c>
      <c r="AX71" s="22"/>
      <c r="AY71" s="22"/>
      <c r="AZ71" s="23" t="s">
        <v>8</v>
      </c>
      <c r="BA71" s="23" t="s">
        <v>8</v>
      </c>
      <c r="BB71" s="23"/>
      <c r="BC71" s="24"/>
      <c r="BD71" s="25" t="s">
        <v>168</v>
      </c>
      <c r="BE71" s="8"/>
      <c r="BF71" s="25" t="s">
        <v>8</v>
      </c>
      <c r="BG71" s="25" t="s">
        <v>8</v>
      </c>
      <c r="BH71" s="25" t="s">
        <v>8</v>
      </c>
      <c r="BI71" s="25"/>
      <c r="BJ71" s="25"/>
      <c r="BK71" s="8"/>
      <c r="BL71" s="25" t="s">
        <v>12</v>
      </c>
      <c r="BM71" s="25" t="s">
        <v>4</v>
      </c>
      <c r="BN71" s="25" t="s">
        <v>8</v>
      </c>
      <c r="BO71" s="25" t="s">
        <v>9</v>
      </c>
      <c r="BP71" s="25" t="s">
        <v>6</v>
      </c>
      <c r="BQ71" s="25" t="s">
        <v>8</v>
      </c>
      <c r="BR71" s="25" t="s">
        <v>13</v>
      </c>
      <c r="BS71" s="25" t="s">
        <v>8</v>
      </c>
      <c r="BT71" s="25" t="s">
        <v>5</v>
      </c>
      <c r="BU71" s="26"/>
      <c r="BV71" s="27"/>
      <c r="BW71" s="27">
        <v>0</v>
      </c>
      <c r="BX71" s="8"/>
      <c r="CB71" s="28"/>
      <c r="CC71" s="28"/>
      <c r="CD71" s="29">
        <v>0</v>
      </c>
      <c r="CE71" s="29">
        <v>0</v>
      </c>
      <c r="CF71" s="29" t="e">
        <v>#REF!</v>
      </c>
      <c r="CG71" s="30" cm="1">
        <f t="array" ref="CG71">SUMPRODUCT(--(LEN(TRIM(BL71:BT71))&gt;0))</f>
        <v>6</v>
      </c>
      <c r="CH71" s="20" t="str">
        <f t="shared" si="246"/>
        <v>n</v>
      </c>
      <c r="CI71" s="20" t="str">
        <f t="shared" si="247"/>
        <v>n</v>
      </c>
      <c r="CJ71" s="20" t="str">
        <f t="shared" si="248"/>
        <v>n</v>
      </c>
      <c r="CK71" s="20" t="str">
        <f t="shared" si="249"/>
        <v>y</v>
      </c>
      <c r="CL71" s="20" t="str">
        <f t="shared" si="250"/>
        <v>n</v>
      </c>
      <c r="CM71" s="20" t="str">
        <f t="shared" si="251"/>
        <v>n</v>
      </c>
      <c r="CN71" s="20" t="str">
        <f t="shared" si="252"/>
        <v>n</v>
      </c>
      <c r="CO71" s="20" t="str">
        <f t="shared" si="253"/>
        <v>y</v>
      </c>
      <c r="CP71" s="20" t="str">
        <f t="shared" si="254"/>
        <v>y</v>
      </c>
      <c r="CQ71" s="20" t="str">
        <f t="shared" si="255"/>
        <v>n</v>
      </c>
      <c r="CR71" s="20" t="str">
        <f t="shared" si="256"/>
        <v>n</v>
      </c>
      <c r="CS71" s="20" t="str">
        <f t="shared" si="257"/>
        <v>n</v>
      </c>
      <c r="CT71" s="31" t="str">
        <f t="shared" si="258"/>
        <v>"[BRA] Amapá"</v>
      </c>
      <c r="CU71" s="32" t="str">
        <f t="shared" si="259"/>
        <v>"rgn_South America"</v>
      </c>
      <c r="CV71" s="9" t="str">
        <f t="shared" si="260"/>
        <v>"https://upload.wikimedia.org/wikipedia/commons/thumb/0/0c/Bandeira_do_Amap%C3%A1.svg/640px-Bandeira_do_Amap%C3%A1.svg.png"</v>
      </c>
      <c r="CW71" s="9" t="str">
        <f t="shared" si="239"/>
        <v/>
      </c>
      <c r="CX71" s="9" t="str">
        <f t="shared" si="239"/>
        <v/>
      </c>
      <c r="CY71" s="9" t="str">
        <f t="shared" si="239"/>
        <v/>
      </c>
      <c r="CZ71" s="9" t="str">
        <f t="shared" si="239"/>
        <v>"5+Colo",</v>
      </c>
      <c r="DA71" s="9" t="str">
        <f t="shared" si="261"/>
        <v/>
      </c>
      <c r="DB71" s="9" t="str">
        <f t="shared" si="262"/>
        <v/>
      </c>
      <c r="DD71" s="9" t="str">
        <f>IF(LEN(CHAR(34)&amp;"lets"&amp;LEN(SUBSTITUTE(SUBSTITUTE(IFERROR(TRIM(SUBSTITUTE(A71,MID(A71,FIND("[",A71),FIND("]",A71)-FIND("[",A71)+1),"")),A71)," ",""),"-",""))&amp;CHAR(34)&amp;",")=9,CHAR(34)&amp;"lets"&amp;LEN(SUBSTITUTE(SUBSTITUTE(IFERROR(TRIM(SUBSTITUTE(A71,MID(A71,FIND("[",A71),FIND("]",A71)-FIND("[",A71)+1),"")),A71)," ",""),"-",""))&amp;CHAR(34)&amp;",",CHAR(34)&amp;"lets0"&amp;LEN(SUBSTITUTE(SUBSTITUTE(IFERROR(TRIM(SUBSTITUTE(A71,MID(A71,FIND("[",A71),FIND("]",A71)-FIND("[",A71)+1),"")),A71)," ",""),"-",""))&amp;CHAR(34)&amp;",")</f>
        <v>"lets05",</v>
      </c>
      <c r="DE71" s="9" t="str">
        <f>CHAR(34)&amp;"start"&amp;IFERROR(LEFT(SUBSTITUTE(A71,"["&amp;MID(A71,FIND("[",A71)+1,FIND("]",A71)-FIND("[",A71)-1)&amp;"] ",""),1),LEFT(A71,1))&amp;CHAR(34)&amp;","</f>
        <v>"startA",</v>
      </c>
      <c r="DF71" s="9" t="str">
        <f t="shared" si="263"/>
        <v/>
      </c>
      <c r="DG71" s="9" t="str">
        <f t="shared" si="264"/>
        <v/>
      </c>
      <c r="DH71" s="9" t="str">
        <f t="shared" si="265"/>
        <v/>
      </c>
      <c r="DI71" s="9" t="str">
        <f t="shared" si="266"/>
        <v/>
      </c>
      <c r="DJ71" s="9" t="str">
        <f t="shared" si="267"/>
        <v/>
      </c>
      <c r="DK71" s="9" t="str">
        <f t="shared" si="268"/>
        <v/>
      </c>
      <c r="DL71" s="9" t="str">
        <f t="shared" si="269"/>
        <v/>
      </c>
      <c r="DM71" s="9" t="str" cm="1">
        <f t="array" ref="DM71">IF(CG71=3,CHAR(34) &amp; _xlfn.TEXTJOIN("", TRUE, RIGHT(HP71:HX71, 2)) &amp; CHAR(34) &amp; ",", "")</f>
        <v/>
      </c>
      <c r="DN71" s="9" t="str">
        <f t="shared" si="270"/>
        <v/>
      </c>
      <c r="DO71" s="9" t="str">
        <f t="shared" si="271"/>
        <v>"year19",</v>
      </c>
      <c r="DP71" s="28" t="str">
        <f t="shared" si="272"/>
        <v/>
      </c>
      <c r="DQ71" s="28" t="str">
        <f t="shared" si="273"/>
        <v/>
      </c>
      <c r="DR71" s="28" t="str">
        <f t="shared" si="274"/>
        <v/>
      </c>
      <c r="DS71" s="28" t="str">
        <f t="shared" si="275"/>
        <v/>
      </c>
      <c r="DT71" s="28" t="str">
        <f t="shared" si="276"/>
        <v>"allhor",</v>
      </c>
      <c r="DU71" s="28" t="str">
        <f t="shared" si="277"/>
        <v/>
      </c>
      <c r="DW71" s="9" t="str">
        <f t="shared" si="240"/>
        <v/>
      </c>
      <c r="DX71" s="9" t="str">
        <f t="shared" si="240"/>
        <v/>
      </c>
      <c r="DY71" s="9" t="str">
        <f t="shared" si="240"/>
        <v/>
      </c>
      <c r="DZ71" s="9" t="str">
        <f t="shared" si="240"/>
        <v>"4+Band",</v>
      </c>
      <c r="EA71" s="9" t="str">
        <f t="shared" si="241"/>
        <v>"Diagon",</v>
      </c>
      <c r="EB71" s="9" t="str">
        <f t="shared" si="241"/>
        <v/>
      </c>
      <c r="EC71" s="9" t="str">
        <f t="shared" si="241"/>
        <v>"Horizo",</v>
      </c>
      <c r="ED71" s="9" t="str">
        <f t="shared" si="241"/>
        <v/>
      </c>
      <c r="EE71" s="9" t="str">
        <f t="shared" si="241"/>
        <v/>
      </c>
      <c r="EF71" s="9" t="str">
        <f t="shared" si="278"/>
        <v/>
      </c>
      <c r="EG71" s="9" t="str">
        <f t="shared" si="244"/>
        <v/>
      </c>
      <c r="EH71" s="9" t="str">
        <f t="shared" si="244"/>
        <v/>
      </c>
      <c r="EI71" s="9" t="str">
        <f t="shared" si="244"/>
        <v/>
      </c>
      <c r="EJ71" s="9" t="str">
        <f t="shared" si="244"/>
        <v/>
      </c>
      <c r="EK71" s="9" t="str">
        <f t="shared" si="244"/>
        <v/>
      </c>
      <c r="EL71" s="9" t="str">
        <f t="shared" si="244"/>
        <v/>
      </c>
      <c r="EM71" s="9" t="str">
        <f t="shared" si="244"/>
        <v/>
      </c>
      <c r="EN71" s="9" t="str">
        <f t="shared" si="244"/>
        <v/>
      </c>
      <c r="EO71" s="9" t="str">
        <f t="shared" si="244"/>
        <v/>
      </c>
      <c r="EP71" s="9" t="str">
        <f t="shared" si="244"/>
        <v/>
      </c>
      <c r="EQ71" s="9" t="str">
        <f t="shared" si="244"/>
        <v/>
      </c>
      <c r="ER71" s="9" t="str">
        <f t="shared" si="244"/>
        <v/>
      </c>
      <c r="ES71" s="9" t="str">
        <f t="shared" si="244"/>
        <v/>
      </c>
      <c r="ET71" s="9" t="str">
        <f t="shared" si="244"/>
        <v/>
      </c>
      <c r="EU71" s="9" t="str">
        <f t="shared" si="244"/>
        <v/>
      </c>
      <c r="EV71" s="9" t="str">
        <f t="shared" si="244"/>
        <v/>
      </c>
      <c r="EW71" s="9" t="str">
        <f t="shared" si="242"/>
        <v/>
      </c>
      <c r="EX71" s="9" t="str">
        <f t="shared" si="242"/>
        <v/>
      </c>
      <c r="EY71" s="9" t="str">
        <f t="shared" si="242"/>
        <v/>
      </c>
      <c r="EZ71" s="9" t="str">
        <f t="shared" si="242"/>
        <v/>
      </c>
      <c r="FA71" s="9" t="str">
        <f t="shared" si="279"/>
        <v/>
      </c>
      <c r="FB71" s="9" t="str">
        <f t="shared" si="280"/>
        <v/>
      </c>
      <c r="FD71" s="9" t="str">
        <f t="shared" si="281"/>
        <v/>
      </c>
      <c r="FE71" s="9" t="str">
        <f t="shared" si="282"/>
        <v/>
      </c>
      <c r="FF71" s="9" t="str">
        <f t="shared" si="283"/>
        <v/>
      </c>
      <c r="FG71" s="9" t="str">
        <f t="shared" si="284"/>
        <v/>
      </c>
      <c r="FH71" s="9" t="str">
        <f t="shared" si="285"/>
        <v>"NO_GRE",</v>
      </c>
      <c r="FI71" s="9" t="str">
        <f t="shared" si="286"/>
        <v/>
      </c>
      <c r="FJ71" s="9" t="str">
        <f t="shared" si="287"/>
        <v/>
      </c>
      <c r="FK71" s="9" t="str">
        <f t="shared" si="288"/>
        <v/>
      </c>
      <c r="FL71" s="9" t="str">
        <f t="shared" si="289"/>
        <v/>
      </c>
      <c r="FM71" s="9" t="str">
        <f t="shared" si="290"/>
        <v/>
      </c>
      <c r="FN71" s="9" t="str">
        <f t="shared" si="291"/>
        <v/>
      </c>
      <c r="FO71" s="9" t="str">
        <f t="shared" si="292"/>
        <v/>
      </c>
      <c r="FP71" s="9" t="str">
        <f t="shared" si="293"/>
        <v/>
      </c>
      <c r="FQ71" s="9" t="str">
        <f t="shared" si="294"/>
        <v/>
      </c>
      <c r="FR71" s="9" t="str">
        <f t="shared" si="295"/>
        <v/>
      </c>
      <c r="FS71" s="9" t="str">
        <f t="shared" si="296"/>
        <v/>
      </c>
      <c r="FT71" s="9" t="str">
        <f t="shared" si="297"/>
        <v>"myrEQ",</v>
      </c>
      <c r="FU71" s="9" t="str">
        <f t="shared" si="298"/>
        <v/>
      </c>
      <c r="FV71" s="9" t="str">
        <f t="shared" si="299"/>
        <v/>
      </c>
      <c r="FW71" s="9" t="str">
        <f t="shared" si="300"/>
        <v/>
      </c>
      <c r="FY71" s="9" t="str">
        <f t="shared" si="301"/>
        <v/>
      </c>
      <c r="FZ71" s="9" t="str">
        <f t="shared" si="302"/>
        <v/>
      </c>
      <c r="GA71" s="9" t="str">
        <f t="shared" si="303"/>
        <v/>
      </c>
      <c r="GB71" s="9" t="str">
        <f t="shared" si="304"/>
        <v/>
      </c>
      <c r="GE71" s="9" t="str">
        <f t="shared" si="305"/>
        <v/>
      </c>
      <c r="GF71" s="9" t="str">
        <f t="shared" ref="GF71:GF84" si="334">IFERROR(IF(SEARCH("Historical",AU71)&gt;0,CHAR(34)&amp;"histor"&amp;CHAR(34)&amp;",",""),"")</f>
        <v/>
      </c>
      <c r="GG71" s="9" t="str">
        <f t="shared" si="306"/>
        <v/>
      </c>
      <c r="GH71" s="9" t="str">
        <f t="shared" si="307"/>
        <v/>
      </c>
      <c r="GI71" s="9" t="str">
        <f t="shared" si="308"/>
        <v/>
      </c>
      <c r="GJ71" s="9" t="str">
        <f t="shared" si="309"/>
        <v>"NoStar",</v>
      </c>
      <c r="GK71" s="9" t="str">
        <f t="shared" si="310"/>
        <v/>
      </c>
      <c r="GL71" s="9" t="str">
        <f t="shared" si="243"/>
        <v/>
      </c>
      <c r="GM71" s="9" t="str">
        <f t="shared" si="243"/>
        <v/>
      </c>
      <c r="GN71" s="9" t="str">
        <f t="shared" si="243"/>
        <v/>
      </c>
      <c r="GP71" s="9" t="str">
        <f t="shared" si="311"/>
        <v>"State"</v>
      </c>
      <c r="GS71" s="9" t="str">
        <f t="shared" si="312"/>
        <v>["5+Colo","lets05","startA","year19","allhor","4+Band","Diagon","Horizo","NO_GRE","myrEQ","NoStar"]</v>
      </c>
      <c r="GT71" s="9" t="str">
        <f t="shared" si="245"/>
        <v>"cl_BLA",</v>
      </c>
      <c r="GU71" s="9" t="str">
        <f t="shared" si="245"/>
        <v>"cl_BLU",</v>
      </c>
      <c r="GV71" s="9" t="str">
        <f t="shared" si="245"/>
        <v/>
      </c>
      <c r="GW71" s="9" t="str">
        <f t="shared" si="245"/>
        <v>"cl_RED",</v>
      </c>
      <c r="GX71" s="9" t="str">
        <f t="shared" si="245"/>
        <v>"cl_YEL",</v>
      </c>
      <c r="GY71" s="9" t="str">
        <f t="shared" si="245"/>
        <v/>
      </c>
      <c r="GZ71" s="9" t="str">
        <f t="shared" si="245"/>
        <v>"cl_BRO",</v>
      </c>
      <c r="HA71" s="9" t="str">
        <f t="shared" si="245"/>
        <v/>
      </c>
      <c r="HB71" s="9" t="str">
        <f t="shared" si="245"/>
        <v>"cl_WHI",</v>
      </c>
      <c r="HC71" s="9" t="str">
        <f t="shared" si="313"/>
        <v>["cl_BLA","cl_BLU","cl_RED","cl_YEL","cl_BRO","cl_WHI"]</v>
      </c>
      <c r="HE71" s="33"/>
      <c r="HF71" s="34" t="str">
        <f t="shared" si="314"/>
        <v>{couname:"[BRA] Amapá",year:"1984 ",region:"rgn_South America",Colors:["cl_BLA","cl_BLU","cl_RED","cl_YEL","cl_BRO","cl_WHI"],Items:["5+Colo","lets05","startA","year19","allhor","4+Band","Diagon","Horizo","NO_GRE","myrEQ","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links: "https://en.wikipedia.org/wiki/Flag_of_Amapá"},</v>
      </c>
      <c r="HG71" s="35" t="str">
        <f t="shared" si="315"/>
        <v>{couname:"[BRA] Amapá",year:"1984 ",region:"rgn_South America",Colors:["cl_BLA","cl_BLU","cl_RED","cl_YEL","cl_BRO","cl_WHI"],Items:["5+Colo","lets05","startA","year19","allhor","4+Band","Diagon","Horizo","NO_GRE","myrEQ","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links: "https://en.wikipedia.org/wiki/Flag_of_Amapá"},</v>
      </c>
      <c r="HH71" s="9" t="str">
        <f t="shared" si="316"/>
        <v>"\nThe green represents the forests; the yellow represents mineral wealth; the blue represents the sky; the white represents peace; black symbolizes the respect for those who died fighting for the state."</v>
      </c>
      <c r="HI71" s="9" t="str">
        <f t="shared" si="317"/>
        <v>"\nThe green represents the forests; the yellow represents mineral wealth; the blue represents the sky; the white represents peace; black symbolizes the respect for those who died fighting for the state."</v>
      </c>
      <c r="HJ71" s="9" t="str">
        <f t="shared" si="318"/>
        <v>"1984 "</v>
      </c>
      <c r="HL71" s="9" t="str">
        <f t="shared" si="319"/>
        <v>"https://en.wikipedia.org/wiki/Flag_of_Amapá"</v>
      </c>
      <c r="HM71" s="34" t="str">
        <f t="shared" si="320"/>
        <v>{"couname":"[BRA] Amapá","year":"1984 ","region":"rgn_South America","Colors":["cl_BLA","cl_BLU","cl_RED","cl_YEL","cl_BRO","cl_WHI"],"Items":["5+Colo","lets05","startA","year19","allhor","4+Band","Diagon","Horizo","NO_GRE","myrEQ","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 "links": "https://en.wikipedia.org/wiki/Flag_of_Amapá"},</v>
      </c>
      <c r="HN71" s="36" t="str">
        <f t="shared" si="321"/>
        <v>{"couname":"[BRA] Amapá","year":"1984 ","region":"rgn_South America","Colors":["cl_BLA","cl_BLU","cl_RED","cl_YEL","cl_BRO","cl_WHI"],"Items":["5+Colo","lets05","startA","year19","allhor","4+Band","Diagon","Horizo","NO_GRE","myrEQ","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 "links": "https://en.wikipedia.org/wiki/Flag_of_Amapá"},</v>
      </c>
      <c r="HO71" s="37">
        <v>45596</v>
      </c>
      <c r="HP71" s="9" t="str" cm="1">
        <f t="array" ref="HP71">IF(_xlfn.TEXTJOIN(", ", TRUE, IF(ISNUMBER(SEARCH("BLA", BL71:BT71)), COLUMN(BL71:BT71) - COLUMN(BL71) + 1, ""))&lt;&gt;"","BLA","")</f>
        <v>BLA</v>
      </c>
      <c r="HQ71" s="9" t="str" cm="1">
        <f t="array" ref="HQ71">IF(_xlfn.TEXTJOIN(", ", TRUE, IF(ISNUMBER(SEARCH("BLU", BL71:BT71)), COLUMN(BL71:BT71) - COLUMN(BL71) + 1, ""))&lt;&gt;"","BLU","")</f>
        <v>BLU</v>
      </c>
      <c r="HR71" s="9" t="str" cm="1">
        <f t="array" ref="HR71">IF(_xlfn.TEXTJOIN(", ", TRUE, IF(ISNUMBER(SEARCH("GRE", BL71:BT71)), COLUMN(BL71:BT71) - COLUMN(BL71) + 1, ""))&lt;&gt;"","GRE","")</f>
        <v/>
      </c>
      <c r="HS71" s="9" t="str" cm="1">
        <f t="array" ref="HS71">IF(_xlfn.TEXTJOIN(", ", TRUE, IF(ISNUMBER(SEARCH("RED", BL71:BT71)), COLUMN(BL71:BT71) - COLUMN(BL71) + 1, ""))&lt;&gt;"","RED","")</f>
        <v>RED</v>
      </c>
      <c r="HT71" s="9" t="str" cm="1">
        <f t="array" ref="HT71">IF(_xlfn.TEXTJOIN(", ", TRUE, IF(ISNUMBER(SEARCH("YEL", BL71:BT71)), COLUMN(BL71:BT71) - COLUMN(BL71) + 1, ""))&lt;&gt;"","YEL","")</f>
        <v>YEL</v>
      </c>
      <c r="HU71" s="9" t="str" cm="1">
        <f t="array" ref="HU71">IF(_xlfn.TEXTJOIN(", ", TRUE, IF(ISNUMBER(SEARCH("ORA", BL71:BT71)), COLUMN(BL71:BT71) - COLUMN(BL71) + 1, ""))&lt;&gt;"","ORA","")</f>
        <v/>
      </c>
      <c r="HV71" s="9" t="str" cm="1">
        <f t="array" ref="HV71">IF(_xlfn.TEXTJOIN(", ", TRUE, IF(ISNUMBER(SEARCH("BRO", BL71:BT71)), COLUMN(BL71:BT71) - COLUMN(BL71) + 1, ""))&lt;&gt;"","BRO","")</f>
        <v>BRO</v>
      </c>
      <c r="HW71" s="9" t="str" cm="1">
        <f t="array" ref="HW71">IF(_xlfn.TEXTJOIN(", ", TRUE, IF(ISNUMBER(SEARCH("PUR", BL71:BT71)), COLUMN(BL71:BT71) - COLUMN(BL71) + 1, ""))&lt;&gt;"","PUR","")</f>
        <v/>
      </c>
      <c r="HX71" s="9" t="str" cm="1">
        <f t="array" ref="HX71">IF(_xlfn.TEXTJOIN(", ", TRUE, IF(ISNUMBER(SEARCH("WHI", BL71:BT71)), COLUMN(BL71:BT71) - COLUMN(BL71) + 1, ""))&lt;&gt;"","WHI","")</f>
        <v>WHI</v>
      </c>
      <c r="HY71" s="38"/>
      <c r="HZ71" s="38"/>
      <c r="IA71" s="28"/>
      <c r="IB71" s="28"/>
      <c r="IC71" s="39"/>
      <c r="ID71" s="39"/>
      <c r="IE71" s="39"/>
      <c r="IF71" s="39"/>
      <c r="IG71" s="39"/>
      <c r="IH71" s="39"/>
      <c r="II71" s="39"/>
      <c r="IJ71" s="39"/>
      <c r="IK71" s="39"/>
      <c r="IM71" s="6">
        <f t="shared" si="322"/>
        <v>-6</v>
      </c>
      <c r="IN71" s="40" t="str">
        <f t="shared" si="323"/>
        <v>http://mkweb.bcgsc.ca/color-summarizer/?url=https://upload.wikimedia.org/wikipedia/commons/thumb/0/0c/Bandeira_do_Amap%C3%A1.svg/640px-Bandeira_do_Amap%C3%A1.svg.png&amp;precision=low&amp;num_clusters=6&amp;text=1</v>
      </c>
      <c r="IO71" s="9" t="str">
        <f t="shared" si="324"/>
        <v>"black"</v>
      </c>
      <c r="IP71" s="9" t="str">
        <f t="shared" si="325"/>
        <v>"blue"</v>
      </c>
      <c r="IQ71" s="9" t="str">
        <f t="shared" si="326"/>
        <v/>
      </c>
      <c r="IR71" s="9" t="str">
        <f t="shared" si="327"/>
        <v>"red"</v>
      </c>
      <c r="IS71" s="9" t="str">
        <f t="shared" si="328"/>
        <v>"yellow"</v>
      </c>
      <c r="IT71" s="9" t="str">
        <f t="shared" si="329"/>
        <v/>
      </c>
      <c r="IU71" s="9" t="str">
        <f t="shared" si="330"/>
        <v>"brown"</v>
      </c>
      <c r="IV71" s="9" t="str">
        <f t="shared" si="331"/>
        <v/>
      </c>
      <c r="IW71" s="9" t="str">
        <f t="shared" si="332"/>
        <v>"white"</v>
      </c>
      <c r="IX71" s="9" t="str">
        <f t="shared" si="333"/>
        <v>{"url":"http://mkweb.bcgsc.ca/color-summarizer/?url=https://upload.wikimedia.org/wikipedia/commons/thumb/0/0c/Bandeira_do_Amap%C3%A1.svg/640px-Bandeira_do_Amap%C3%A1.svg.png&amp;precision=low&amp;num_clusters=6&amp;text=1","name":"[BRA] Amapá"},</v>
      </c>
      <c r="IY71" s="9">
        <v>1366</v>
      </c>
    </row>
    <row r="72" spans="1:259" s="9" customFormat="1" ht="38.4" customHeight="1" thickBot="1" x14ac:dyDescent="0.35">
      <c r="A72" s="79" t="s">
        <v>1020</v>
      </c>
      <c r="B72" s="1" t="e" vm="71">
        <v>#VALUE!</v>
      </c>
      <c r="C72" s="2">
        <v>2</v>
      </c>
      <c r="D72" s="3" t="s">
        <v>1021</v>
      </c>
      <c r="E72" s="4" t="s">
        <v>1022</v>
      </c>
      <c r="F72" s="5" t="s">
        <v>0</v>
      </c>
      <c r="G72" s="6">
        <f>COUNTIF($A$1:$A$8312,A72)</f>
        <v>1</v>
      </c>
      <c r="H72" s="7"/>
      <c r="I72" s="8" t="s">
        <v>1023</v>
      </c>
      <c r="J72" s="9" t="str">
        <f>""</f>
        <v/>
      </c>
      <c r="K72" s="10"/>
      <c r="L72" s="11"/>
      <c r="M72" s="11"/>
      <c r="N72" s="12" t="s">
        <v>1</v>
      </c>
      <c r="O72" s="13" t="s">
        <v>1024</v>
      </c>
      <c r="P72" s="14" t="s">
        <v>1025</v>
      </c>
      <c r="Q72" s="15">
        <v>1</v>
      </c>
      <c r="R72" s="16" t="s">
        <v>1</v>
      </c>
      <c r="S72" s="17">
        <v>3</v>
      </c>
      <c r="T72" s="18" t="s">
        <v>2</v>
      </c>
      <c r="U72" s="19" t="s">
        <v>2</v>
      </c>
      <c r="V72" s="19" t="s">
        <v>3</v>
      </c>
      <c r="W72" s="19" t="s">
        <v>2</v>
      </c>
      <c r="X72" s="19" t="s">
        <v>2</v>
      </c>
      <c r="Y72" s="19" t="s">
        <v>2</v>
      </c>
      <c r="Z72" s="19" t="s">
        <v>2</v>
      </c>
      <c r="AA72" s="19" t="s">
        <v>2</v>
      </c>
      <c r="AB72" s="19" t="s">
        <v>2</v>
      </c>
      <c r="AC72" s="19" t="s">
        <v>2</v>
      </c>
      <c r="AD72" s="19" t="s">
        <v>2</v>
      </c>
      <c r="AE72" s="19" t="s">
        <v>2</v>
      </c>
      <c r="AF72" s="20" t="s">
        <v>2</v>
      </c>
      <c r="AG72" s="20" t="s">
        <v>2</v>
      </c>
      <c r="AH72" s="20" t="s">
        <v>2</v>
      </c>
      <c r="AI72" s="20" t="s">
        <v>3</v>
      </c>
      <c r="AJ72" s="20" t="s">
        <v>2</v>
      </c>
      <c r="AK72" s="20" t="s">
        <v>2</v>
      </c>
      <c r="AL72" s="20" t="s">
        <v>2</v>
      </c>
      <c r="AM72" s="20" t="s">
        <v>2</v>
      </c>
      <c r="AN72" s="20" t="s">
        <v>2</v>
      </c>
      <c r="AO72" s="20" t="s">
        <v>2</v>
      </c>
      <c r="AP72" s="20" t="s">
        <v>2</v>
      </c>
      <c r="AQ72" s="20" t="s">
        <v>2</v>
      </c>
      <c r="AR72" s="20" t="s">
        <v>2</v>
      </c>
      <c r="AS72" s="20" t="s">
        <v>2</v>
      </c>
      <c r="AT72" s="21">
        <v>25</v>
      </c>
      <c r="AU72" s="20" t="s">
        <v>204</v>
      </c>
      <c r="AV72" s="20" t="str">
        <f>IF(LEFT(A72,1)="[",LEFT(A72,5)&amp;AU72&amp;A72,"")</f>
        <v>[BRA]State[BRA] Amazonas</v>
      </c>
      <c r="AW72" s="20" t="str">
        <f>C72&amp;H72&amp;A72</f>
        <v>2[BRA] Amazonas</v>
      </c>
      <c r="AX72" s="22"/>
      <c r="AY72" s="22"/>
      <c r="AZ72" s="23" t="s">
        <v>8</v>
      </c>
      <c r="BA72" s="23" t="s">
        <v>8</v>
      </c>
      <c r="BB72" s="23"/>
      <c r="BC72" s="24"/>
      <c r="BD72" s="25" t="s">
        <v>4</v>
      </c>
      <c r="BE72" s="8"/>
      <c r="BF72" s="25" t="s">
        <v>4</v>
      </c>
      <c r="BG72" s="25" t="s">
        <v>4</v>
      </c>
      <c r="BH72" s="25" t="s">
        <v>4</v>
      </c>
      <c r="BI72" s="25"/>
      <c r="BJ72" s="25"/>
      <c r="BK72" s="8"/>
      <c r="BL72" s="25" t="s">
        <v>12</v>
      </c>
      <c r="BM72" s="25" t="s">
        <v>4</v>
      </c>
      <c r="BN72" s="25" t="s">
        <v>8</v>
      </c>
      <c r="BO72" s="25" t="s">
        <v>9</v>
      </c>
      <c r="BP72" s="25" t="s">
        <v>6</v>
      </c>
      <c r="BQ72" s="25" t="s">
        <v>8</v>
      </c>
      <c r="BR72" s="25" t="s">
        <v>8</v>
      </c>
      <c r="BS72" s="25" t="s">
        <v>8</v>
      </c>
      <c r="BT72" s="25" t="s">
        <v>5</v>
      </c>
      <c r="BU72" s="26"/>
      <c r="BV72" s="27"/>
      <c r="BW72" s="27">
        <v>0</v>
      </c>
      <c r="BX72" s="8"/>
      <c r="CB72" s="28"/>
      <c r="CC72" s="28"/>
      <c r="CD72" s="29">
        <v>0</v>
      </c>
      <c r="CE72" s="29">
        <v>0</v>
      </c>
      <c r="CF72" s="29" t="e">
        <v>#REF!</v>
      </c>
      <c r="CG72" s="30" cm="1">
        <f t="array" ref="CG72">SUMPRODUCT(--(LEN(TRIM(BL72:BT72))&gt;0))</f>
        <v>5</v>
      </c>
      <c r="CH72" s="20" t="str">
        <f t="shared" si="246"/>
        <v>n</v>
      </c>
      <c r="CI72" s="20" t="str">
        <f t="shared" si="247"/>
        <v>n</v>
      </c>
      <c r="CJ72" s="20" t="str">
        <f t="shared" si="248"/>
        <v>n</v>
      </c>
      <c r="CK72" s="20" t="str">
        <f t="shared" si="249"/>
        <v>y</v>
      </c>
      <c r="CL72" s="20" t="str">
        <f t="shared" si="250"/>
        <v>n</v>
      </c>
      <c r="CM72" s="20" t="str">
        <f t="shared" si="251"/>
        <v>n</v>
      </c>
      <c r="CN72" s="20" t="str">
        <f t="shared" si="252"/>
        <v>y</v>
      </c>
      <c r="CO72" s="20" t="str">
        <f t="shared" si="253"/>
        <v>n</v>
      </c>
      <c r="CP72" s="20" t="str">
        <f t="shared" si="254"/>
        <v>n</v>
      </c>
      <c r="CQ72" s="20" t="str">
        <f t="shared" si="255"/>
        <v>n</v>
      </c>
      <c r="CR72" s="20" t="str">
        <f t="shared" si="256"/>
        <v>n</v>
      </c>
      <c r="CS72" s="20" t="str">
        <f t="shared" si="257"/>
        <v>y</v>
      </c>
      <c r="CT72" s="31" t="str">
        <f t="shared" si="258"/>
        <v>"[BRA] Amazonas"</v>
      </c>
      <c r="CU72" s="32" t="str">
        <f t="shared" si="259"/>
        <v>"rgn_South America"</v>
      </c>
      <c r="CV72" s="9" t="str">
        <f t="shared" si="260"/>
        <v>"https://upload.wikimedia.org/wikipedia/commons/thumb/6/6b/Bandeira_do_Amazonas.svg/640px-Bandeira_do_Amazonas.svg.png"</v>
      </c>
      <c r="CW72" s="9" t="str">
        <f t="shared" si="239"/>
        <v/>
      </c>
      <c r="CX72" s="9" t="str">
        <f t="shared" si="239"/>
        <v/>
      </c>
      <c r="CY72" s="9" t="str">
        <f t="shared" si="239"/>
        <v/>
      </c>
      <c r="CZ72" s="9" t="str">
        <f t="shared" si="239"/>
        <v>"5+Colo",</v>
      </c>
      <c r="DA72" s="9" t="str">
        <f t="shared" si="261"/>
        <v/>
      </c>
      <c r="DB72" s="9" t="str">
        <f t="shared" si="262"/>
        <v/>
      </c>
      <c r="DD72" s="9" t="str">
        <f>IF(LEN(CHAR(34)&amp;"lets"&amp;LEN(SUBSTITUTE(SUBSTITUTE(IFERROR(TRIM(SUBSTITUTE(A72,MID(A72,FIND("[",A72),FIND("]",A72)-FIND("[",A72)+1),"")),A72)," ",""),"-",""))&amp;CHAR(34)&amp;",")=9,CHAR(34)&amp;"lets"&amp;LEN(SUBSTITUTE(SUBSTITUTE(IFERROR(TRIM(SUBSTITUTE(A72,MID(A72,FIND("[",A72),FIND("]",A72)-FIND("[",A72)+1),"")),A72)," ",""),"-",""))&amp;CHAR(34)&amp;",",CHAR(34)&amp;"lets0"&amp;LEN(SUBSTITUTE(SUBSTITUTE(IFERROR(TRIM(SUBSTITUTE(A72,MID(A72,FIND("[",A72),FIND("]",A72)-FIND("[",A72)+1),"")),A72)," ",""),"-",""))&amp;CHAR(34)&amp;",")</f>
        <v>"lets08",</v>
      </c>
      <c r="DE72" s="9" t="str">
        <f>CHAR(34)&amp;"start"&amp;IFERROR(LEFT(SUBSTITUTE(A72,"["&amp;MID(A72,FIND("[",A72)+1,FIND("]",A72)-FIND("[",A72)-1)&amp;"] ",""),1),LEFT(A72,1))&amp;CHAR(34)&amp;","</f>
        <v>"startA",</v>
      </c>
      <c r="DF72" s="9" t="str">
        <f t="shared" si="263"/>
        <v/>
      </c>
      <c r="DG72" s="9" t="str">
        <f t="shared" si="264"/>
        <v/>
      </c>
      <c r="DH72" s="9" t="str">
        <f t="shared" si="265"/>
        <v/>
      </c>
      <c r="DI72" s="9" t="str">
        <f t="shared" si="266"/>
        <v/>
      </c>
      <c r="DJ72" s="9" t="str">
        <f t="shared" si="267"/>
        <v/>
      </c>
      <c r="DK72" s="9" t="str">
        <f t="shared" si="268"/>
        <v>"with_z",</v>
      </c>
      <c r="DL72" s="9" t="str">
        <f t="shared" si="269"/>
        <v/>
      </c>
      <c r="DM72" s="9" t="str" cm="1">
        <f t="array" ref="DM72">IF(CG72=3,CHAR(34) &amp; _xlfn.TEXTJOIN("", TRUE, RIGHT(HP72:HX72, 2)) &amp; CHAR(34) &amp; ",", "")</f>
        <v/>
      </c>
      <c r="DN72" s="9" t="str">
        <f t="shared" si="270"/>
        <v/>
      </c>
      <c r="DO72" s="9" t="str">
        <f t="shared" si="271"/>
        <v>"year19",</v>
      </c>
      <c r="DP72" s="28" t="str">
        <f t="shared" si="272"/>
        <v/>
      </c>
      <c r="DQ72" s="28" t="str">
        <f t="shared" si="273"/>
        <v/>
      </c>
      <c r="DR72" s="28" t="str">
        <f t="shared" si="274"/>
        <v/>
      </c>
      <c r="DS72" s="28" t="str">
        <f t="shared" si="275"/>
        <v/>
      </c>
      <c r="DT72" s="28" t="str">
        <f t="shared" si="276"/>
        <v>"allhor",</v>
      </c>
      <c r="DU72" s="28" t="str">
        <f t="shared" si="277"/>
        <v/>
      </c>
      <c r="DW72" s="9" t="str">
        <f t="shared" si="240"/>
        <v/>
      </c>
      <c r="DX72" s="9" t="str">
        <f t="shared" si="240"/>
        <v/>
      </c>
      <c r="DY72" s="9" t="str">
        <f t="shared" si="240"/>
        <v>"3Bands",</v>
      </c>
      <c r="DZ72" s="9" t="str">
        <f t="shared" si="240"/>
        <v/>
      </c>
      <c r="EA72" s="9" t="str">
        <f t="shared" si="241"/>
        <v/>
      </c>
      <c r="EB72" s="9" t="str">
        <f t="shared" si="241"/>
        <v/>
      </c>
      <c r="EC72" s="9" t="str">
        <f t="shared" si="241"/>
        <v>"Horizo",</v>
      </c>
      <c r="ED72" s="9" t="str">
        <f t="shared" si="241"/>
        <v/>
      </c>
      <c r="EE72" s="9" t="str">
        <f t="shared" si="241"/>
        <v/>
      </c>
      <c r="EF72" s="9" t="str">
        <f t="shared" si="278"/>
        <v/>
      </c>
      <c r="EG72" s="9" t="str">
        <f t="shared" si="244"/>
        <v/>
      </c>
      <c r="EH72" s="9" t="str">
        <f t="shared" si="244"/>
        <v/>
      </c>
      <c r="EI72" s="9" t="str">
        <f t="shared" si="244"/>
        <v/>
      </c>
      <c r="EJ72" s="9" t="str">
        <f t="shared" si="244"/>
        <v/>
      </c>
      <c r="EK72" s="9" t="str">
        <f t="shared" si="244"/>
        <v/>
      </c>
      <c r="EL72" s="9" t="str">
        <f t="shared" si="244"/>
        <v/>
      </c>
      <c r="EM72" s="9" t="str">
        <f t="shared" si="244"/>
        <v/>
      </c>
      <c r="EN72" s="9" t="str">
        <f t="shared" si="244"/>
        <v/>
      </c>
      <c r="EO72" s="9" t="str">
        <f t="shared" si="244"/>
        <v/>
      </c>
      <c r="EP72" s="9" t="str">
        <f t="shared" si="244"/>
        <v>"Canton",</v>
      </c>
      <c r="EQ72" s="9" t="str">
        <f t="shared" si="244"/>
        <v/>
      </c>
      <c r="ER72" s="9" t="str">
        <f t="shared" si="244"/>
        <v/>
      </c>
      <c r="ES72" s="9" t="str">
        <f t="shared" si="244"/>
        <v/>
      </c>
      <c r="ET72" s="9" t="str">
        <f t="shared" si="244"/>
        <v/>
      </c>
      <c r="EU72" s="9" t="str">
        <f t="shared" si="244"/>
        <v/>
      </c>
      <c r="EV72" s="9" t="str">
        <f t="shared" si="244"/>
        <v/>
      </c>
      <c r="EW72" s="9" t="str">
        <f t="shared" si="242"/>
        <v/>
      </c>
      <c r="EX72" s="9" t="str">
        <f t="shared" si="242"/>
        <v/>
      </c>
      <c r="EY72" s="9" t="str">
        <f t="shared" si="242"/>
        <v/>
      </c>
      <c r="EZ72" s="9" t="str">
        <f t="shared" si="242"/>
        <v/>
      </c>
      <c r="FA72" s="9" t="str">
        <f t="shared" si="279"/>
        <v>"sta",</v>
      </c>
      <c r="FB72" s="9" t="str">
        <f t="shared" si="280"/>
        <v/>
      </c>
      <c r="FD72" s="9" t="str">
        <f t="shared" si="281"/>
        <v/>
      </c>
      <c r="FE72" s="9" t="str">
        <f t="shared" si="282"/>
        <v/>
      </c>
      <c r="FF72" s="9" t="str">
        <f t="shared" si="283"/>
        <v/>
      </c>
      <c r="FG72" s="9" t="str">
        <f t="shared" si="284"/>
        <v/>
      </c>
      <c r="FH72" s="9" t="str">
        <f t="shared" si="285"/>
        <v>"NO_GRE",</v>
      </c>
      <c r="FI72" s="9" t="str">
        <f t="shared" si="286"/>
        <v/>
      </c>
      <c r="FJ72" s="9" t="str">
        <f t="shared" si="287"/>
        <v/>
      </c>
      <c r="FK72" s="9" t="str">
        <f t="shared" si="288"/>
        <v/>
      </c>
      <c r="FL72" s="9" t="str">
        <f t="shared" si="289"/>
        <v/>
      </c>
      <c r="FM72" s="9" t="str">
        <f t="shared" si="290"/>
        <v/>
      </c>
      <c r="FN72" s="9" t="str">
        <f t="shared" si="291"/>
        <v/>
      </c>
      <c r="FO72" s="9" t="str">
        <f t="shared" si="292"/>
        <v/>
      </c>
      <c r="FP72" s="9" t="str">
        <f t="shared" si="293"/>
        <v/>
      </c>
      <c r="FQ72" s="9" t="str">
        <f t="shared" si="294"/>
        <v>"001BLU",</v>
      </c>
      <c r="FR72" s="9" t="str">
        <f t="shared" si="295"/>
        <v>"002BLU",</v>
      </c>
      <c r="FS72" s="9" t="str">
        <f t="shared" si="296"/>
        <v>"003BLU",</v>
      </c>
      <c r="FT72" s="9" t="str">
        <f t="shared" si="297"/>
        <v>"myrBLU",</v>
      </c>
      <c r="FU72" s="9" t="str">
        <f t="shared" si="298"/>
        <v/>
      </c>
      <c r="FV72" s="9" t="str">
        <f t="shared" si="299"/>
        <v/>
      </c>
      <c r="FW72" s="9" t="str">
        <f t="shared" si="300"/>
        <v/>
      </c>
      <c r="FY72" s="9" t="str">
        <f t="shared" si="301"/>
        <v/>
      </c>
      <c r="FZ72" s="9" t="str">
        <f t="shared" si="302"/>
        <v/>
      </c>
      <c r="GA72" s="9" t="str">
        <f t="shared" si="303"/>
        <v/>
      </c>
      <c r="GB72" s="9" t="str">
        <f t="shared" si="304"/>
        <v/>
      </c>
      <c r="GE72" s="9" t="str">
        <f t="shared" si="305"/>
        <v/>
      </c>
      <c r="GF72" s="9" t="str">
        <f t="shared" si="334"/>
        <v/>
      </c>
      <c r="GG72" s="9" t="str">
        <f t="shared" si="306"/>
        <v/>
      </c>
      <c r="GH72" s="9" t="str">
        <f t="shared" si="307"/>
        <v/>
      </c>
      <c r="GI72" s="9" t="str">
        <f t="shared" si="308"/>
        <v/>
      </c>
      <c r="GJ72" s="9" t="str">
        <f t="shared" si="309"/>
        <v/>
      </c>
      <c r="GK72" s="9" t="str">
        <f t="shared" si="310"/>
        <v>"HasSta",</v>
      </c>
      <c r="GL72" s="9" t="str">
        <f t="shared" si="243"/>
        <v/>
      </c>
      <c r="GM72" s="9" t="str">
        <f t="shared" si="243"/>
        <v/>
      </c>
      <c r="GN72" s="9" t="str">
        <f t="shared" si="243"/>
        <v>"3+Star",</v>
      </c>
      <c r="GP72" s="9" t="str">
        <f t="shared" si="311"/>
        <v>"State"</v>
      </c>
      <c r="GS72" s="9" t="str">
        <f t="shared" si="312"/>
        <v>["5+Colo","lets08","startA","with_z","year19","allhor","3Bands","Horizo","Canton","sta","NO_GRE","001BLU","002BLU","003BLU","myrBLU","HasSta","3+Star"]</v>
      </c>
      <c r="GT72" s="9" t="str">
        <f t="shared" si="245"/>
        <v>"cl_BLA",</v>
      </c>
      <c r="GU72" s="9" t="str">
        <f t="shared" si="245"/>
        <v>"cl_BLU",</v>
      </c>
      <c r="GV72" s="9" t="str">
        <f t="shared" si="245"/>
        <v/>
      </c>
      <c r="GW72" s="9" t="str">
        <f t="shared" si="245"/>
        <v>"cl_RED",</v>
      </c>
      <c r="GX72" s="9" t="str">
        <f t="shared" si="245"/>
        <v>"cl_YEL",</v>
      </c>
      <c r="GY72" s="9" t="str">
        <f t="shared" si="245"/>
        <v/>
      </c>
      <c r="GZ72" s="9" t="str">
        <f t="shared" si="245"/>
        <v/>
      </c>
      <c r="HA72" s="9" t="str">
        <f t="shared" si="245"/>
        <v/>
      </c>
      <c r="HB72" s="9" t="str">
        <f t="shared" si="245"/>
        <v>"cl_WHI",</v>
      </c>
      <c r="HC72" s="9" t="str">
        <f t="shared" si="313"/>
        <v>["cl_BLA","cl_BLU","cl_RED","cl_YEL","cl_WHI"]</v>
      </c>
      <c r="HE72" s="33"/>
      <c r="HF72" s="34" t="str">
        <f t="shared" si="314"/>
        <v>{couname:"[BRA] Amazonas",year:"1982 ",region:"rgn_South America",Colors:["cl_BLA","cl_BLU","cl_RED","cl_YEL","cl_WHI"],Items:["5+Colo","lets08","startA","with_z","year19","allhor","3Bands","Horizo","Canton","sta","NO_GRE","001BLU","002BLU","003BLU","myrBLU","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links: "https://en.wikipedia.org/wiki/Flag_of_Amazonas_(Brazilian_state)"},</v>
      </c>
      <c r="HG72" s="35" t="str">
        <f t="shared" si="315"/>
        <v>{couname:"[BRA] Amazonas",year:"1982 ",region:"rgn_South America",Colors:["cl_BLA","cl_BLU","cl_RED","cl_YEL","cl_WHI"],Items:["5+Colo","lets08","startA","with_z","year19","allhor","3Bands","Horizo","Canton","sta","NO_GRE","001BLU","002BLU","003BLU","myrBLU","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links: "https://en.wikipedia.org/wiki/Flag_of_Amazonas_(Brazilian_state)"},</v>
      </c>
      <c r="HH72" s="9" t="str">
        <f t="shared" si="316"/>
        <v>"\nThe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v>
      </c>
      <c r="HI72" s="9" t="str">
        <f t="shared" si="317"/>
        <v>"\nThe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v>
      </c>
      <c r="HJ72" s="9" t="str">
        <f t="shared" si="318"/>
        <v>"1982 "</v>
      </c>
      <c r="HL72" s="9" t="str">
        <f t="shared" si="319"/>
        <v>"https://en.wikipedia.org/wiki/Flag_of_Amazonas_(Brazilian_state)"</v>
      </c>
      <c r="HM72" s="34" t="str">
        <f t="shared" si="320"/>
        <v>{"couname":"[BRA] Amazonas","year":"1982 ","region":"rgn_South America","Colors":["cl_BLA","cl_BLU","cl_RED","cl_YEL","cl_WHI"],"Items":["5+Colo","lets08","startA","with_z","year19","allhor","3Bands","Horizo","Canton","sta","NO_GRE","001BLU","002BLU","003BLU","myrBLU","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 "links": "https://en.wikipedia.org/wiki/Flag_of_Amazonas_(Brazilian_state)"},</v>
      </c>
      <c r="HN72" s="36" t="str">
        <f t="shared" si="321"/>
        <v>{"couname":"[BRA] Amazonas","year":"1982 ","region":"rgn_South America","Colors":["cl_BLA","cl_BLU","cl_RED","cl_YEL","cl_WHI"],"Items":["5+Colo","lets08","startA","with_z","year19","allhor","3Bands","Horizo","Canton","sta","NO_GRE","001BLU","002BLU","003BLU","myrBLU","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 "links": "https://en.wikipedia.org/wiki/Flag_of_Amazonas_(Brazilian_state)"},</v>
      </c>
      <c r="HO72" s="37">
        <v>45596</v>
      </c>
      <c r="HP72" s="9" t="str" cm="1">
        <f t="array" ref="HP72">IF(_xlfn.TEXTJOIN(", ", TRUE, IF(ISNUMBER(SEARCH("BLA", BL72:BT72)), COLUMN(BL72:BT72) - COLUMN(BL72) + 1, ""))&lt;&gt;"","BLA","")</f>
        <v>BLA</v>
      </c>
      <c r="HQ72" s="9" t="str" cm="1">
        <f t="array" ref="HQ72">IF(_xlfn.TEXTJOIN(", ", TRUE, IF(ISNUMBER(SEARCH("BLU", BL72:BT72)), COLUMN(BL72:BT72) - COLUMN(BL72) + 1, ""))&lt;&gt;"","BLU","")</f>
        <v>BLU</v>
      </c>
      <c r="HR72" s="9" t="str" cm="1">
        <f t="array" ref="HR72">IF(_xlfn.TEXTJOIN(", ", TRUE, IF(ISNUMBER(SEARCH("GRE", BL72:BT72)), COLUMN(BL72:BT72) - COLUMN(BL72) + 1, ""))&lt;&gt;"","GRE","")</f>
        <v/>
      </c>
      <c r="HS72" s="9" t="str" cm="1">
        <f t="array" ref="HS72">IF(_xlfn.TEXTJOIN(", ", TRUE, IF(ISNUMBER(SEARCH("RED", BL72:BT72)), COLUMN(BL72:BT72) - COLUMN(BL72) + 1, ""))&lt;&gt;"","RED","")</f>
        <v>RED</v>
      </c>
      <c r="HT72" s="9" t="str" cm="1">
        <f t="array" ref="HT72">IF(_xlfn.TEXTJOIN(", ", TRUE, IF(ISNUMBER(SEARCH("YEL", BL72:BT72)), COLUMN(BL72:BT72) - COLUMN(BL72) + 1, ""))&lt;&gt;"","YEL","")</f>
        <v>YEL</v>
      </c>
      <c r="HU72" s="9" t="str" cm="1">
        <f t="array" ref="HU72">IF(_xlfn.TEXTJOIN(", ", TRUE, IF(ISNUMBER(SEARCH("ORA", BL72:BT72)), COLUMN(BL72:BT72) - COLUMN(BL72) + 1, ""))&lt;&gt;"","ORA","")</f>
        <v/>
      </c>
      <c r="HV72" s="9" t="str" cm="1">
        <f t="array" ref="HV72">IF(_xlfn.TEXTJOIN(", ", TRUE, IF(ISNUMBER(SEARCH("BRO", BL72:BT72)), COLUMN(BL72:BT72) - COLUMN(BL72) + 1, ""))&lt;&gt;"","BRO","")</f>
        <v/>
      </c>
      <c r="HW72" s="9" t="str" cm="1">
        <f t="array" ref="HW72">IF(_xlfn.TEXTJOIN(", ", TRUE, IF(ISNUMBER(SEARCH("PUR", BL72:BT72)), COLUMN(BL72:BT72) - COLUMN(BL72) + 1, ""))&lt;&gt;"","PUR","")</f>
        <v/>
      </c>
      <c r="HX72" s="9" t="str" cm="1">
        <f t="array" ref="HX72">IF(_xlfn.TEXTJOIN(", ", TRUE, IF(ISNUMBER(SEARCH("WHI", BL72:BT72)), COLUMN(BL72:BT72) - COLUMN(BL72) + 1, ""))&lt;&gt;"","WHI","")</f>
        <v>WHI</v>
      </c>
      <c r="HY72" s="38"/>
      <c r="HZ72" s="38"/>
      <c r="IA72" s="28"/>
      <c r="IB72" s="28"/>
      <c r="IC72" s="39"/>
      <c r="ID72" s="39"/>
      <c r="IE72" s="39"/>
      <c r="IF72" s="39"/>
      <c r="IG72" s="39"/>
      <c r="IH72" s="39"/>
      <c r="II72" s="39"/>
      <c r="IJ72" s="39"/>
      <c r="IK72" s="39"/>
      <c r="IM72" s="6">
        <f t="shared" si="322"/>
        <v>-5</v>
      </c>
      <c r="IN72" s="40" t="str">
        <f t="shared" si="323"/>
        <v>http://mkweb.bcgsc.ca/color-summarizer/?url=https://upload.wikimedia.org/wikipedia/commons/thumb/6/6b/Bandeira_do_Amazonas.svg/640px-Bandeira_do_Amazonas.svg.png&amp;precision=low&amp;num_clusters=5&amp;text=1</v>
      </c>
      <c r="IO72" s="9" t="str">
        <f t="shared" si="324"/>
        <v>"black"</v>
      </c>
      <c r="IP72" s="9" t="str">
        <f t="shared" si="325"/>
        <v>"blue"</v>
      </c>
      <c r="IQ72" s="9" t="str">
        <f t="shared" si="326"/>
        <v/>
      </c>
      <c r="IR72" s="9" t="str">
        <f t="shared" si="327"/>
        <v>"red"</v>
      </c>
      <c r="IS72" s="9" t="str">
        <f t="shared" si="328"/>
        <v>"yellow"</v>
      </c>
      <c r="IT72" s="9" t="str">
        <f t="shared" si="329"/>
        <v/>
      </c>
      <c r="IU72" s="9" t="str">
        <f t="shared" si="330"/>
        <v/>
      </c>
      <c r="IV72" s="9" t="str">
        <f t="shared" si="331"/>
        <v/>
      </c>
      <c r="IW72" s="9" t="str">
        <f t="shared" si="332"/>
        <v>"white"</v>
      </c>
      <c r="IX72" s="9" t="str">
        <f t="shared" si="333"/>
        <v>{"url":"http://mkweb.bcgsc.ca/color-summarizer/?url=https://upload.wikimedia.org/wikipedia/commons/thumb/6/6b/Bandeira_do_Amazonas.svg/640px-Bandeira_do_Amazonas.svg.png&amp;precision=low&amp;num_clusters=5&amp;text=1","name":"[BRA] Amazonas"},</v>
      </c>
      <c r="IY72" s="9">
        <v>1369</v>
      </c>
    </row>
    <row r="73" spans="1:259" s="9" customFormat="1" ht="38.4" customHeight="1" thickBot="1" x14ac:dyDescent="0.35">
      <c r="A73" s="79" t="s">
        <v>1026</v>
      </c>
      <c r="B73" s="1" t="e" vm="72">
        <v>#VALUE!</v>
      </c>
      <c r="C73" s="2">
        <v>2</v>
      </c>
      <c r="D73" s="3" t="s">
        <v>1027</v>
      </c>
      <c r="E73" s="4" t="s">
        <v>1028</v>
      </c>
      <c r="F73" s="5" t="s">
        <v>0</v>
      </c>
      <c r="G73" s="6">
        <f>COUNTIF($A$1:$A$8312,A73)</f>
        <v>1</v>
      </c>
      <c r="H73" s="7"/>
      <c r="I73" s="8" t="s">
        <v>1029</v>
      </c>
      <c r="J73" s="9" t="str">
        <f>""</f>
        <v/>
      </c>
      <c r="K73" s="10"/>
      <c r="L73" s="11"/>
      <c r="M73" s="11"/>
      <c r="N73" s="12" t="s">
        <v>1</v>
      </c>
      <c r="O73" s="13" t="s">
        <v>174</v>
      </c>
      <c r="P73" s="14" t="s">
        <v>1030</v>
      </c>
      <c r="Q73" s="15">
        <v>1</v>
      </c>
      <c r="R73" s="16" t="s">
        <v>1</v>
      </c>
      <c r="S73" s="17">
        <v>4</v>
      </c>
      <c r="T73" s="18" t="s">
        <v>2</v>
      </c>
      <c r="U73" s="19" t="s">
        <v>2</v>
      </c>
      <c r="V73" s="19" t="s">
        <v>3</v>
      </c>
      <c r="W73" s="19" t="s">
        <v>2</v>
      </c>
      <c r="X73" s="19" t="s">
        <v>2</v>
      </c>
      <c r="Y73" s="19" t="s">
        <v>2</v>
      </c>
      <c r="Z73" s="19" t="s">
        <v>2</v>
      </c>
      <c r="AA73" s="19" t="s">
        <v>2</v>
      </c>
      <c r="AB73" s="19" t="s">
        <v>2</v>
      </c>
      <c r="AC73" s="19" t="s">
        <v>2</v>
      </c>
      <c r="AD73" s="19" t="s">
        <v>2</v>
      </c>
      <c r="AE73" s="19" t="s">
        <v>2</v>
      </c>
      <c r="AF73" s="20" t="s">
        <v>2</v>
      </c>
      <c r="AG73" s="20" t="s">
        <v>2</v>
      </c>
      <c r="AH73" s="20" t="s">
        <v>2</v>
      </c>
      <c r="AI73" s="20" t="s">
        <v>3</v>
      </c>
      <c r="AJ73" s="20" t="s">
        <v>2</v>
      </c>
      <c r="AK73" s="20" t="s">
        <v>2</v>
      </c>
      <c r="AL73" s="20" t="s">
        <v>2</v>
      </c>
      <c r="AM73" s="20" t="s">
        <v>2</v>
      </c>
      <c r="AN73" s="20" t="s">
        <v>2</v>
      </c>
      <c r="AO73" s="20" t="s">
        <v>2</v>
      </c>
      <c r="AP73" s="20" t="s">
        <v>2</v>
      </c>
      <c r="AQ73" s="20" t="s">
        <v>2</v>
      </c>
      <c r="AR73" s="20" t="s">
        <v>2</v>
      </c>
      <c r="AS73" s="20" t="s">
        <v>2</v>
      </c>
      <c r="AT73" s="21">
        <v>0</v>
      </c>
      <c r="AU73" s="20" t="s">
        <v>204</v>
      </c>
      <c r="AV73" s="20" t="str">
        <f>IF(LEFT(A73,1)="[",LEFT(A73,5)&amp;AU73&amp;A73,"")</f>
        <v>[BRA]State[BRA] Bahia</v>
      </c>
      <c r="AW73" s="20" t="str">
        <f>C73&amp;H73&amp;A73</f>
        <v>2[BRA] Bahia</v>
      </c>
      <c r="AX73" s="22"/>
      <c r="AY73" s="22"/>
      <c r="AZ73" s="23" t="s">
        <v>4</v>
      </c>
      <c r="BA73" s="23" t="s">
        <v>4</v>
      </c>
      <c r="BB73" s="23"/>
      <c r="BC73" s="24"/>
      <c r="BD73" s="25" t="s">
        <v>168</v>
      </c>
      <c r="BE73" s="8"/>
      <c r="BF73" s="25" t="s">
        <v>4</v>
      </c>
      <c r="BG73" s="25" t="s">
        <v>8</v>
      </c>
      <c r="BH73" s="25" t="s">
        <v>6</v>
      </c>
      <c r="BI73" s="25"/>
      <c r="BJ73" s="25"/>
      <c r="BK73" s="8"/>
      <c r="BL73" s="25" t="s">
        <v>8</v>
      </c>
      <c r="BM73" s="25" t="s">
        <v>4</v>
      </c>
      <c r="BN73" s="25" t="s">
        <v>8</v>
      </c>
      <c r="BO73" s="25" t="s">
        <v>8</v>
      </c>
      <c r="BP73" s="25" t="s">
        <v>6</v>
      </c>
      <c r="BQ73" s="25" t="s">
        <v>8</v>
      </c>
      <c r="BR73" s="25" t="s">
        <v>8</v>
      </c>
      <c r="BS73" s="25" t="s">
        <v>8</v>
      </c>
      <c r="BT73" s="25" t="s">
        <v>8</v>
      </c>
      <c r="BU73" s="26"/>
      <c r="BV73" s="27"/>
      <c r="BW73" s="27">
        <v>0</v>
      </c>
      <c r="BX73" s="8"/>
      <c r="BY73" s="9" t="s">
        <v>2</v>
      </c>
      <c r="CB73" s="28"/>
      <c r="CC73" s="28"/>
      <c r="CD73" s="29">
        <v>0</v>
      </c>
      <c r="CE73" s="29">
        <v>0</v>
      </c>
      <c r="CF73" s="29" t="e">
        <v>#REF!</v>
      </c>
      <c r="CG73" s="30" cm="1">
        <f t="array" ref="CG73">SUMPRODUCT(--(LEN(TRIM(BL73:BT73))&gt;0))</f>
        <v>2</v>
      </c>
      <c r="CH73" s="20" t="str">
        <f t="shared" si="246"/>
        <v>y</v>
      </c>
      <c r="CI73" s="20" t="str">
        <f t="shared" si="247"/>
        <v>n</v>
      </c>
      <c r="CJ73" s="20" t="str">
        <f t="shared" si="248"/>
        <v>n</v>
      </c>
      <c r="CK73" s="20" t="str">
        <f t="shared" si="249"/>
        <v>n</v>
      </c>
      <c r="CL73" s="20" t="str">
        <f t="shared" si="250"/>
        <v>n</v>
      </c>
      <c r="CM73" s="20" t="str">
        <f t="shared" si="251"/>
        <v>n</v>
      </c>
      <c r="CN73" s="20" t="str">
        <f t="shared" si="252"/>
        <v>n</v>
      </c>
      <c r="CO73" s="20" t="str">
        <f t="shared" si="253"/>
        <v>y</v>
      </c>
      <c r="CP73" s="20" t="str">
        <f t="shared" si="254"/>
        <v>y</v>
      </c>
      <c r="CQ73" s="20" t="str">
        <f t="shared" si="255"/>
        <v>n</v>
      </c>
      <c r="CR73" s="20" t="str">
        <f t="shared" si="256"/>
        <v>n</v>
      </c>
      <c r="CS73" s="20" t="str">
        <f t="shared" si="257"/>
        <v>n</v>
      </c>
      <c r="CT73" s="31" t="str">
        <f t="shared" si="258"/>
        <v>"[BRA] Bahia"</v>
      </c>
      <c r="CU73" s="32" t="str">
        <f t="shared" si="259"/>
        <v>"rgn_South America"</v>
      </c>
      <c r="CV73" s="9" t="str">
        <f t="shared" si="260"/>
        <v>"https://upload.wikimedia.org/wikipedia/commons/thumb/2/28/Bandeira_da_Bahia.svg/640px-Bandeira_da_Bahia.svg.png"</v>
      </c>
      <c r="CW73" s="9" t="str">
        <f t="shared" si="239"/>
        <v>"2Color",</v>
      </c>
      <c r="CX73" s="9" t="str">
        <f t="shared" si="239"/>
        <v/>
      </c>
      <c r="CY73" s="9" t="str">
        <f t="shared" si="239"/>
        <v/>
      </c>
      <c r="CZ73" s="9" t="str">
        <f t="shared" si="239"/>
        <v/>
      </c>
      <c r="DA73" s="9" t="str">
        <f t="shared" si="261"/>
        <v/>
      </c>
      <c r="DB73" s="9" t="str">
        <f t="shared" si="262"/>
        <v/>
      </c>
      <c r="DD73" s="9" t="str">
        <f>IF(LEN(CHAR(34)&amp;"lets"&amp;LEN(SUBSTITUTE(SUBSTITUTE(IFERROR(TRIM(SUBSTITUTE(A73,MID(A73,FIND("[",A73),FIND("]",A73)-FIND("[",A73)+1),"")),A73)," ",""),"-",""))&amp;CHAR(34)&amp;",")=9,CHAR(34)&amp;"lets"&amp;LEN(SUBSTITUTE(SUBSTITUTE(IFERROR(TRIM(SUBSTITUTE(A73,MID(A73,FIND("[",A73),FIND("]",A73)-FIND("[",A73)+1),"")),A73)," ",""),"-",""))&amp;CHAR(34)&amp;",",CHAR(34)&amp;"lets0"&amp;LEN(SUBSTITUTE(SUBSTITUTE(IFERROR(TRIM(SUBSTITUTE(A73,MID(A73,FIND("[",A73),FIND("]",A73)-FIND("[",A73)+1),"")),A73)," ",""),"-",""))&amp;CHAR(34)&amp;",")</f>
        <v>"lets05",</v>
      </c>
      <c r="DE73" s="9" t="str">
        <f>CHAR(34)&amp;"start"&amp;IFERROR(LEFT(SUBSTITUTE(A73,"["&amp;MID(A73,FIND("[",A73)+1,FIND("]",A73)-FIND("[",A73)-1)&amp;"] ",""),1),LEFT(A73,1))&amp;CHAR(34)&amp;","</f>
        <v>"startB",</v>
      </c>
      <c r="DF73" s="9" t="str">
        <f t="shared" si="263"/>
        <v/>
      </c>
      <c r="DG73" s="9" t="str">
        <f t="shared" si="264"/>
        <v/>
      </c>
      <c r="DH73" s="9" t="str">
        <f t="shared" si="265"/>
        <v/>
      </c>
      <c r="DI73" s="9" t="str">
        <f t="shared" si="266"/>
        <v/>
      </c>
      <c r="DJ73" s="9" t="str">
        <f t="shared" si="267"/>
        <v/>
      </c>
      <c r="DK73" s="9" t="str">
        <f t="shared" si="268"/>
        <v/>
      </c>
      <c r="DL73" s="9" t="str">
        <f t="shared" si="269"/>
        <v>"BLUYEL",</v>
      </c>
      <c r="DM73" s="9" t="str" cm="1">
        <f t="array" ref="DM73">IF(CG73=3,CHAR(34) &amp; _xlfn.TEXTJOIN("", TRUE, RIGHT(HP73:HX73, 2)) &amp; CHAR(34) &amp; ",", "")</f>
        <v/>
      </c>
      <c r="DN73" s="9" t="str">
        <f t="shared" si="270"/>
        <v/>
      </c>
      <c r="DO73" s="9" t="str">
        <f t="shared" si="271"/>
        <v>"year19",</v>
      </c>
      <c r="DP73" s="28" t="str">
        <f t="shared" si="272"/>
        <v/>
      </c>
      <c r="DQ73" s="28" t="str">
        <f t="shared" si="273"/>
        <v/>
      </c>
      <c r="DR73" s="28" t="str">
        <f t="shared" si="274"/>
        <v/>
      </c>
      <c r="DS73" s="28" t="str">
        <f t="shared" si="275"/>
        <v/>
      </c>
      <c r="DT73" s="28" t="str">
        <f t="shared" si="276"/>
        <v>"allhor",</v>
      </c>
      <c r="DU73" s="28" t="str">
        <f t="shared" si="277"/>
        <v/>
      </c>
      <c r="DW73" s="9" t="str">
        <f t="shared" si="240"/>
        <v/>
      </c>
      <c r="DX73" s="9" t="str">
        <f t="shared" si="240"/>
        <v/>
      </c>
      <c r="DY73" s="9" t="str">
        <f t="shared" si="240"/>
        <v/>
      </c>
      <c r="DZ73" s="9" t="str">
        <f t="shared" si="240"/>
        <v>"4+Band",</v>
      </c>
      <c r="EA73" s="9" t="str">
        <f t="shared" si="241"/>
        <v/>
      </c>
      <c r="EB73" s="9" t="str">
        <f t="shared" si="241"/>
        <v/>
      </c>
      <c r="EC73" s="9" t="str">
        <f t="shared" si="241"/>
        <v>"Horizo",</v>
      </c>
      <c r="ED73" s="9" t="str">
        <f t="shared" si="241"/>
        <v/>
      </c>
      <c r="EE73" s="9" t="str">
        <f t="shared" si="241"/>
        <v/>
      </c>
      <c r="EF73" s="9" t="str">
        <f t="shared" si="278"/>
        <v/>
      </c>
      <c r="EG73" s="9" t="str">
        <f t="shared" si="244"/>
        <v/>
      </c>
      <c r="EH73" s="9" t="str">
        <f t="shared" si="244"/>
        <v/>
      </c>
      <c r="EI73" s="9" t="str">
        <f t="shared" si="244"/>
        <v/>
      </c>
      <c r="EJ73" s="9" t="str">
        <f t="shared" si="244"/>
        <v/>
      </c>
      <c r="EK73" s="9" t="str">
        <f t="shared" si="244"/>
        <v/>
      </c>
      <c r="EL73" s="9" t="str">
        <f t="shared" si="244"/>
        <v/>
      </c>
      <c r="EM73" s="9" t="str">
        <f t="shared" si="244"/>
        <v/>
      </c>
      <c r="EN73" s="9" t="str">
        <f t="shared" si="244"/>
        <v/>
      </c>
      <c r="EO73" s="9" t="str">
        <f t="shared" si="244"/>
        <v/>
      </c>
      <c r="EP73" s="9" t="str">
        <f t="shared" si="244"/>
        <v>"Canton",</v>
      </c>
      <c r="EQ73" s="9" t="str">
        <f t="shared" si="244"/>
        <v/>
      </c>
      <c r="ER73" s="9" t="str">
        <f t="shared" si="244"/>
        <v/>
      </c>
      <c r="ES73" s="9" t="str">
        <f t="shared" si="244"/>
        <v/>
      </c>
      <c r="ET73" s="9" t="str">
        <f t="shared" si="244"/>
        <v/>
      </c>
      <c r="EU73" s="9" t="str">
        <f t="shared" si="244"/>
        <v/>
      </c>
      <c r="EV73" s="9" t="str">
        <f t="shared" si="244"/>
        <v/>
      </c>
      <c r="EW73" s="9" t="str">
        <f t="shared" si="242"/>
        <v/>
      </c>
      <c r="EX73" s="9" t="str">
        <f t="shared" si="242"/>
        <v/>
      </c>
      <c r="EY73" s="9" t="str">
        <f t="shared" si="242"/>
        <v/>
      </c>
      <c r="EZ73" s="9" t="str">
        <f t="shared" si="242"/>
        <v/>
      </c>
      <c r="FA73" s="9" t="str">
        <f t="shared" si="279"/>
        <v/>
      </c>
      <c r="FB73" s="9" t="str">
        <f t="shared" si="280"/>
        <v/>
      </c>
      <c r="FD73" s="9" t="str">
        <f t="shared" si="281"/>
        <v/>
      </c>
      <c r="FE73" s="9" t="str">
        <f t="shared" si="282"/>
        <v/>
      </c>
      <c r="FF73" s="9" t="str">
        <f t="shared" si="283"/>
        <v>"NO_WHI",</v>
      </c>
      <c r="FG73" s="9" t="str">
        <f t="shared" si="284"/>
        <v>"NO_RED",</v>
      </c>
      <c r="FH73" s="9" t="str">
        <f t="shared" si="285"/>
        <v>"NO_GRE",</v>
      </c>
      <c r="FI73" s="9" t="str">
        <f t="shared" si="286"/>
        <v/>
      </c>
      <c r="FJ73" s="9" t="str">
        <f t="shared" si="287"/>
        <v>"NO_BLA",</v>
      </c>
      <c r="FK73" s="9" t="str">
        <f t="shared" si="288"/>
        <v>"WHGRNO",</v>
      </c>
      <c r="FL73" s="9" t="str">
        <f t="shared" si="289"/>
        <v/>
      </c>
      <c r="FM73" s="9" t="str">
        <f t="shared" si="290"/>
        <v>"BAWHNO",</v>
      </c>
      <c r="FN73" s="9" t="str">
        <f t="shared" si="291"/>
        <v/>
      </c>
      <c r="FO73" s="9" t="str">
        <f t="shared" si="292"/>
        <v/>
      </c>
      <c r="FP73" s="9" t="str">
        <f t="shared" si="293"/>
        <v>"WHRENO",</v>
      </c>
      <c r="FQ73" s="9" t="str">
        <f t="shared" si="294"/>
        <v>"001BLU",</v>
      </c>
      <c r="FR73" s="9" t="str">
        <f t="shared" si="295"/>
        <v/>
      </c>
      <c r="FS73" s="9" t="str">
        <f t="shared" si="296"/>
        <v>"003YEL",</v>
      </c>
      <c r="FT73" s="9" t="str">
        <f t="shared" si="297"/>
        <v>"myrEQ",</v>
      </c>
      <c r="FU73" s="9" t="str">
        <f t="shared" si="298"/>
        <v/>
      </c>
      <c r="FV73" s="9" t="str">
        <f t="shared" si="299"/>
        <v/>
      </c>
      <c r="FW73" s="9" t="str">
        <f t="shared" si="300"/>
        <v/>
      </c>
      <c r="FY73" s="9" t="str">
        <f t="shared" si="301"/>
        <v/>
      </c>
      <c r="FZ73" s="9" t="str">
        <f t="shared" si="302"/>
        <v/>
      </c>
      <c r="GA73" s="9" t="str">
        <f t="shared" si="303"/>
        <v/>
      </c>
      <c r="GB73" s="9" t="str">
        <f t="shared" si="304"/>
        <v/>
      </c>
      <c r="GE73" s="9" t="str">
        <f t="shared" si="305"/>
        <v/>
      </c>
      <c r="GF73" s="9" t="str">
        <f t="shared" si="334"/>
        <v/>
      </c>
      <c r="GG73" s="9" t="str">
        <f t="shared" si="306"/>
        <v/>
      </c>
      <c r="GH73" s="9" t="str">
        <f t="shared" si="307"/>
        <v/>
      </c>
      <c r="GI73" s="9" t="str">
        <f t="shared" si="308"/>
        <v/>
      </c>
      <c r="GJ73" s="9" t="str">
        <f t="shared" si="309"/>
        <v>"NoStar",</v>
      </c>
      <c r="GK73" s="9" t="str">
        <f t="shared" si="310"/>
        <v/>
      </c>
      <c r="GL73" s="9" t="str">
        <f t="shared" si="243"/>
        <v/>
      </c>
      <c r="GM73" s="9" t="str">
        <f t="shared" si="243"/>
        <v/>
      </c>
      <c r="GN73" s="9" t="str">
        <f t="shared" si="243"/>
        <v/>
      </c>
      <c r="GP73" s="9" t="str">
        <f t="shared" si="311"/>
        <v>"State"</v>
      </c>
      <c r="GS73" s="9" t="str">
        <f t="shared" si="312"/>
        <v>["2Color","lets05","startB","BLUYEL","year19","allhor","4+Band","Horizo","Canton","NO_WHI","NO_RED","NO_GRE","NO_BLA","WHGRNO","BAWHNO","WHRENO","001BLU","003YEL","myrEQ","NoStar"]</v>
      </c>
      <c r="GT73" s="9" t="str">
        <f t="shared" si="245"/>
        <v/>
      </c>
      <c r="GU73" s="9" t="str">
        <f t="shared" si="245"/>
        <v>"cl_BLU",</v>
      </c>
      <c r="GV73" s="9" t="str">
        <f t="shared" si="245"/>
        <v/>
      </c>
      <c r="GW73" s="9" t="str">
        <f t="shared" si="245"/>
        <v/>
      </c>
      <c r="GX73" s="9" t="str">
        <f t="shared" si="245"/>
        <v>"cl_YEL",</v>
      </c>
      <c r="GY73" s="9" t="str">
        <f t="shared" si="245"/>
        <v/>
      </c>
      <c r="GZ73" s="9" t="str">
        <f t="shared" si="245"/>
        <v/>
      </c>
      <c r="HA73" s="9" t="str">
        <f t="shared" si="245"/>
        <v/>
      </c>
      <c r="HB73" s="9" t="str">
        <f t="shared" si="245"/>
        <v/>
      </c>
      <c r="HC73" s="9" t="str">
        <f t="shared" si="313"/>
        <v>["cl_BLU","cl_YEL"]</v>
      </c>
      <c r="HE73" s="33"/>
      <c r="HF73" s="34" t="str">
        <f t="shared" si="314"/>
        <v>{couname:"[BRA] Bahia",year:"1960 ",region:"rgn_South America",Colors:["cl_BLU","cl_YEL"],Items:["2Color","lets05","startB","BLUYEL","year19","allhor","4+Band","Horizo","Canton","NO_WHI","NO_RED","NO_GRE","NO_BLA","WHGRNO","BAWHNO","WHRENO","001BLU","003YEL","myrEQ","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links: "https://en.wikipedia.org/wiki/Flag_of_Bahia"},</v>
      </c>
      <c r="HG73" s="35" t="str">
        <f t="shared" si="315"/>
        <v>{couname:"[BRA] Bahia",year:"1960 ",region:"rgn_South America",Colors:["cl_BLU","cl_YEL"],Items:["2Color","lets05","startB","BLUYEL","year19","allhor","4+Band","Horizo","Canton","NO_WHI","NO_RED","NO_GRE","NO_BLA","WHGRNO","BAWHNO","WHRENO","001BLU","003YEL","myrEQ","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links: "https://en.wikipedia.org/wiki/Flag_of_Bahia"},</v>
      </c>
      <c r="HH73" s="9" t="str">
        <f t="shared" si="316"/>
        <v>"\nThe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v>
      </c>
      <c r="HI73" s="9" t="str">
        <f t="shared" si="317"/>
        <v>"\nThe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v>
      </c>
      <c r="HJ73" s="9" t="str">
        <f t="shared" si="318"/>
        <v>"1960 "</v>
      </c>
      <c r="HL73" s="9" t="str">
        <f t="shared" si="319"/>
        <v>"https://en.wikipedia.org/wiki/Flag_of_Bahia"</v>
      </c>
      <c r="HM73" s="34" t="str">
        <f t="shared" si="320"/>
        <v>{"couname":"[BRA] Bahia","year":"1960 ","region":"rgn_South America","Colors":["cl_BLU","cl_YEL"],"Items":["2Color","lets05","startB","BLUYEL","year19","allhor","4+Band","Horizo","Canton","NO_WHI","NO_RED","NO_GRE","NO_BLA","WHGRNO","BAWHNO","WHRENO","001BLU","003YEL","myrEQ","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 "links": "https://en.wikipedia.org/wiki/Flag_of_Bahia"},</v>
      </c>
      <c r="HN73" s="36" t="str">
        <f t="shared" si="321"/>
        <v>{"couname":"[BRA] Bahia","year":"1960 ","region":"rgn_South America","Colors":["cl_BLU","cl_YEL"],"Items":["2Color","lets05","startB","BLUYEL","year19","allhor","4+Band","Horizo","Canton","NO_WHI","NO_RED","NO_GRE","NO_BLA","WHGRNO","BAWHNO","WHRENO","001BLU","003YEL","myrEQ","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 "links": "https://en.wikipedia.org/wiki/Flag_of_Bahia"},</v>
      </c>
      <c r="HO73" s="37">
        <v>45596</v>
      </c>
      <c r="HP73" s="9" t="str" cm="1">
        <f t="array" ref="HP73">IF(_xlfn.TEXTJOIN(", ", TRUE, IF(ISNUMBER(SEARCH("BLA", BL73:BT73)), COLUMN(BL73:BT73) - COLUMN(BL73) + 1, ""))&lt;&gt;"","BLA","")</f>
        <v/>
      </c>
      <c r="HQ73" s="9" t="str" cm="1">
        <f t="array" ref="HQ73">IF(_xlfn.TEXTJOIN(", ", TRUE, IF(ISNUMBER(SEARCH("BLU", BL73:BT73)), COLUMN(BL73:BT73) - COLUMN(BL73) + 1, ""))&lt;&gt;"","BLU","")</f>
        <v>BLU</v>
      </c>
      <c r="HR73" s="9" t="str" cm="1">
        <f t="array" ref="HR73">IF(_xlfn.TEXTJOIN(", ", TRUE, IF(ISNUMBER(SEARCH("GRE", BL73:BT73)), COLUMN(BL73:BT73) - COLUMN(BL73) + 1, ""))&lt;&gt;"","GRE","")</f>
        <v/>
      </c>
      <c r="HS73" s="9" t="str" cm="1">
        <f t="array" ref="HS73">IF(_xlfn.TEXTJOIN(", ", TRUE, IF(ISNUMBER(SEARCH("RED", BL73:BT73)), COLUMN(BL73:BT73) - COLUMN(BL73) + 1, ""))&lt;&gt;"","RED","")</f>
        <v/>
      </c>
      <c r="HT73" s="9" t="str" cm="1">
        <f t="array" ref="HT73">IF(_xlfn.TEXTJOIN(", ", TRUE, IF(ISNUMBER(SEARCH("YEL", BL73:BT73)), COLUMN(BL73:BT73) - COLUMN(BL73) + 1, ""))&lt;&gt;"","YEL","")</f>
        <v>YEL</v>
      </c>
      <c r="HU73" s="9" t="str" cm="1">
        <f t="array" ref="HU73">IF(_xlfn.TEXTJOIN(", ", TRUE, IF(ISNUMBER(SEARCH("ORA", BL73:BT73)), COLUMN(BL73:BT73) - COLUMN(BL73) + 1, ""))&lt;&gt;"","ORA","")</f>
        <v/>
      </c>
      <c r="HV73" s="9" t="str" cm="1">
        <f t="array" ref="HV73">IF(_xlfn.TEXTJOIN(", ", TRUE, IF(ISNUMBER(SEARCH("BRO", BL73:BT73)), COLUMN(BL73:BT73) - COLUMN(BL73) + 1, ""))&lt;&gt;"","BRO","")</f>
        <v/>
      </c>
      <c r="HW73" s="9" t="str" cm="1">
        <f t="array" ref="HW73">IF(_xlfn.TEXTJOIN(", ", TRUE, IF(ISNUMBER(SEARCH("PUR", BL73:BT73)), COLUMN(BL73:BT73) - COLUMN(BL73) + 1, ""))&lt;&gt;"","PUR","")</f>
        <v/>
      </c>
      <c r="HX73" s="9" t="str" cm="1">
        <f t="array" ref="HX73">IF(_xlfn.TEXTJOIN(", ", TRUE, IF(ISNUMBER(SEARCH("WHI", BL73:BT73)), COLUMN(BL73:BT73) - COLUMN(BL73) + 1, ""))&lt;&gt;"","WHI","")</f>
        <v/>
      </c>
      <c r="HY73" s="38"/>
      <c r="HZ73" s="38"/>
      <c r="IA73" s="28"/>
      <c r="IB73" s="28"/>
      <c r="IC73" s="39"/>
      <c r="ID73" s="39"/>
      <c r="IE73" s="39"/>
      <c r="IF73" s="39"/>
      <c r="IG73" s="39"/>
      <c r="IH73" s="39"/>
      <c r="II73" s="39"/>
      <c r="IJ73" s="39"/>
      <c r="IK73" s="39"/>
      <c r="IM73" s="6">
        <f t="shared" si="322"/>
        <v>-2</v>
      </c>
      <c r="IN73" s="40" t="str">
        <f t="shared" si="323"/>
        <v>http://mkweb.bcgsc.ca/color-summarizer/?url=https://upload.wikimedia.org/wikipedia/commons/thumb/2/28/Bandeira_da_Bahia.svg/640px-Bandeira_da_Bahia.svg.png&amp;precision=low&amp;num_clusters=2&amp;text=1</v>
      </c>
      <c r="IO73" s="9" t="str">
        <f t="shared" si="324"/>
        <v/>
      </c>
      <c r="IP73" s="9" t="str">
        <f t="shared" si="325"/>
        <v>"blue"</v>
      </c>
      <c r="IQ73" s="9" t="str">
        <f t="shared" si="326"/>
        <v/>
      </c>
      <c r="IR73" s="9" t="str">
        <f t="shared" si="327"/>
        <v/>
      </c>
      <c r="IS73" s="9" t="str">
        <f t="shared" si="328"/>
        <v>"yellow"</v>
      </c>
      <c r="IT73" s="9" t="str">
        <f t="shared" si="329"/>
        <v/>
      </c>
      <c r="IU73" s="9" t="str">
        <f t="shared" si="330"/>
        <v/>
      </c>
      <c r="IV73" s="9" t="str">
        <f t="shared" si="331"/>
        <v/>
      </c>
      <c r="IW73" s="9" t="str">
        <f t="shared" si="332"/>
        <v/>
      </c>
      <c r="IX73" s="9" t="str">
        <f t="shared" si="333"/>
        <v>{"url":"http://mkweb.bcgsc.ca/color-summarizer/?url=https://upload.wikimedia.org/wikipedia/commons/thumb/2/28/Bandeira_da_Bahia.svg/640px-Bandeira_da_Bahia.svg.png&amp;precision=low&amp;num_clusters=2&amp;text=1","name":"[BRA] Bahia"},</v>
      </c>
      <c r="IY73" s="9">
        <v>1372</v>
      </c>
    </row>
    <row r="74" spans="1:259" s="9" customFormat="1" ht="38.4" customHeight="1" thickBot="1" x14ac:dyDescent="0.35">
      <c r="A74" s="79" t="s">
        <v>1031</v>
      </c>
      <c r="B74" s="1" t="e" vm="73">
        <v>#VALUE!</v>
      </c>
      <c r="C74" s="2">
        <v>2</v>
      </c>
      <c r="D74" s="3" t="s">
        <v>1032</v>
      </c>
      <c r="E74" s="4" t="s">
        <v>1033</v>
      </c>
      <c r="F74" s="5" t="s">
        <v>0</v>
      </c>
      <c r="G74" s="6">
        <f>COUNTIF($A$1:$A$8312,A74)</f>
        <v>1</v>
      </c>
      <c r="H74" s="7"/>
      <c r="I74" s="8" t="s">
        <v>1034</v>
      </c>
      <c r="J74" s="9" t="str">
        <f>""</f>
        <v/>
      </c>
      <c r="K74" s="10"/>
      <c r="L74" s="11"/>
      <c r="M74" s="11"/>
      <c r="N74" s="12" t="s">
        <v>1</v>
      </c>
      <c r="O74" s="13" t="s">
        <v>1035</v>
      </c>
      <c r="P74" s="14" t="s">
        <v>1036</v>
      </c>
      <c r="Q74" s="15">
        <v>1</v>
      </c>
      <c r="R74" s="16" t="s">
        <v>1</v>
      </c>
      <c r="S74" s="17">
        <v>0</v>
      </c>
      <c r="T74" s="18" t="s">
        <v>3</v>
      </c>
      <c r="U74" s="19" t="s">
        <v>2</v>
      </c>
      <c r="V74" s="19" t="s">
        <v>2</v>
      </c>
      <c r="W74" s="19" t="s">
        <v>2</v>
      </c>
      <c r="X74" s="19" t="s">
        <v>3</v>
      </c>
      <c r="Y74" s="19" t="s">
        <v>1037</v>
      </c>
      <c r="Z74" s="19" t="s">
        <v>3</v>
      </c>
      <c r="AA74" s="19" t="s">
        <v>3</v>
      </c>
      <c r="AB74" s="19" t="s">
        <v>2</v>
      </c>
      <c r="AC74" s="19" t="s">
        <v>2</v>
      </c>
      <c r="AD74" s="19" t="s">
        <v>3</v>
      </c>
      <c r="AE74" s="19" t="s">
        <v>2</v>
      </c>
      <c r="AF74" s="20" t="s">
        <v>2</v>
      </c>
      <c r="AG74" s="20" t="s">
        <v>2</v>
      </c>
      <c r="AH74" s="20" t="s">
        <v>3</v>
      </c>
      <c r="AI74" s="20" t="s">
        <v>2</v>
      </c>
      <c r="AJ74" s="20" t="s">
        <v>2</v>
      </c>
      <c r="AK74" s="20" t="s">
        <v>2</v>
      </c>
      <c r="AL74" s="20" t="s">
        <v>3</v>
      </c>
      <c r="AM74" s="20" t="s">
        <v>3</v>
      </c>
      <c r="AN74" s="20" t="s">
        <v>2</v>
      </c>
      <c r="AO74" s="20" t="s">
        <v>3</v>
      </c>
      <c r="AP74" s="20" t="s">
        <v>3</v>
      </c>
      <c r="AQ74" s="20" t="s">
        <v>2</v>
      </c>
      <c r="AR74" s="20" t="s">
        <v>2</v>
      </c>
      <c r="AS74" s="20" t="s">
        <v>3</v>
      </c>
      <c r="AT74" s="21">
        <v>7</v>
      </c>
      <c r="AU74" s="20" t="s">
        <v>204</v>
      </c>
      <c r="AV74" s="20" t="str">
        <f>IF(LEFT(A74,1)="[",LEFT(A74,5)&amp;AU74&amp;A74,"")</f>
        <v>[BRA]State[BRA] Ceará</v>
      </c>
      <c r="AW74" s="20" t="str">
        <f>C74&amp;H74&amp;A74</f>
        <v>2[BRA] Ceará</v>
      </c>
      <c r="AX74" s="22"/>
      <c r="AY74" s="22"/>
      <c r="AZ74" s="23" t="s">
        <v>8</v>
      </c>
      <c r="BA74" s="23" t="s">
        <v>8</v>
      </c>
      <c r="BB74" s="23"/>
      <c r="BC74" s="24"/>
      <c r="BD74" s="25" t="s">
        <v>6</v>
      </c>
      <c r="BE74" s="8"/>
      <c r="BF74" s="25" t="s">
        <v>8</v>
      </c>
      <c r="BG74" s="25" t="s">
        <v>8</v>
      </c>
      <c r="BH74" s="25" t="s">
        <v>8</v>
      </c>
      <c r="BI74" s="25"/>
      <c r="BJ74" s="25"/>
      <c r="BK74" s="8"/>
      <c r="BL74" s="25" t="s">
        <v>12</v>
      </c>
      <c r="BM74" s="25" t="s">
        <v>4</v>
      </c>
      <c r="BN74" s="25" t="s">
        <v>8</v>
      </c>
      <c r="BO74" s="25" t="s">
        <v>9</v>
      </c>
      <c r="BP74" s="25" t="s">
        <v>6</v>
      </c>
      <c r="BQ74" s="25" t="s">
        <v>8</v>
      </c>
      <c r="BR74" s="25" t="s">
        <v>13</v>
      </c>
      <c r="BS74" s="25" t="s">
        <v>8</v>
      </c>
      <c r="BT74" s="25" t="s">
        <v>5</v>
      </c>
      <c r="BU74" s="26"/>
      <c r="BV74" s="27"/>
      <c r="BW74" s="27">
        <v>0</v>
      </c>
      <c r="BX74" s="8"/>
      <c r="CB74" s="28"/>
      <c r="CC74" s="28"/>
      <c r="CD74" s="29">
        <v>0</v>
      </c>
      <c r="CE74" s="29">
        <v>0</v>
      </c>
      <c r="CF74" s="29" t="e">
        <v>#REF!</v>
      </c>
      <c r="CG74" s="30" cm="1">
        <f t="array" ref="CG74">SUMPRODUCT(--(LEN(TRIM(BL74:BT74))&gt;0))</f>
        <v>6</v>
      </c>
      <c r="CH74" s="20" t="str">
        <f t="shared" si="246"/>
        <v>n</v>
      </c>
      <c r="CI74" s="20" t="str">
        <f t="shared" si="247"/>
        <v>n</v>
      </c>
      <c r="CJ74" s="20" t="str">
        <f t="shared" si="248"/>
        <v>n</v>
      </c>
      <c r="CK74" s="20" t="str">
        <f t="shared" si="249"/>
        <v>y</v>
      </c>
      <c r="CL74" s="20" t="str">
        <f t="shared" si="250"/>
        <v>y</v>
      </c>
      <c r="CM74" s="20" t="str">
        <f t="shared" si="251"/>
        <v>n</v>
      </c>
      <c r="CN74" s="20" t="str">
        <f t="shared" si="252"/>
        <v>n</v>
      </c>
      <c r="CO74" s="20" t="str">
        <f t="shared" si="253"/>
        <v>n</v>
      </c>
      <c r="CP74" s="20" t="str">
        <f t="shared" si="254"/>
        <v>n</v>
      </c>
      <c r="CQ74" s="20" t="str">
        <f t="shared" si="255"/>
        <v>n</v>
      </c>
      <c r="CR74" s="20" t="str">
        <f t="shared" si="256"/>
        <v>n</v>
      </c>
      <c r="CS74" s="20" t="str">
        <f t="shared" si="257"/>
        <v>y</v>
      </c>
      <c r="CT74" s="31" t="str">
        <f t="shared" si="258"/>
        <v>"[BRA] Ceará"</v>
      </c>
      <c r="CU74" s="32" t="str">
        <f t="shared" si="259"/>
        <v>"rgn_South America"</v>
      </c>
      <c r="CV74" s="9" t="str">
        <f t="shared" si="260"/>
        <v>"https://upload.wikimedia.org/wikipedia/commons/thumb/2/2e/Bandeira_do_Cear%C3%A1.svg/640px-Bandeira_do_Cear%C3%A1.svg.png"</v>
      </c>
      <c r="CW74" s="9" t="str">
        <f t="shared" si="239"/>
        <v/>
      </c>
      <c r="CX74" s="9" t="str">
        <f t="shared" si="239"/>
        <v/>
      </c>
      <c r="CY74" s="9" t="str">
        <f t="shared" si="239"/>
        <v/>
      </c>
      <c r="CZ74" s="9" t="str">
        <f t="shared" si="239"/>
        <v>"5+Colo",</v>
      </c>
      <c r="DA74" s="9" t="str">
        <f t="shared" si="261"/>
        <v/>
      </c>
      <c r="DB74" s="9" t="str">
        <f t="shared" si="262"/>
        <v/>
      </c>
      <c r="DD74" s="9" t="str">
        <f>IF(LEN(CHAR(34)&amp;"lets"&amp;LEN(SUBSTITUTE(SUBSTITUTE(IFERROR(TRIM(SUBSTITUTE(A74,MID(A74,FIND("[",A74),FIND("]",A74)-FIND("[",A74)+1),"")),A74)," ",""),"-",""))&amp;CHAR(34)&amp;",")=9,CHAR(34)&amp;"lets"&amp;LEN(SUBSTITUTE(SUBSTITUTE(IFERROR(TRIM(SUBSTITUTE(A74,MID(A74,FIND("[",A74),FIND("]",A74)-FIND("[",A74)+1),"")),A74)," ",""),"-",""))&amp;CHAR(34)&amp;",",CHAR(34)&amp;"lets0"&amp;LEN(SUBSTITUTE(SUBSTITUTE(IFERROR(TRIM(SUBSTITUTE(A74,MID(A74,FIND("[",A74),FIND("]",A74)-FIND("[",A74)+1),"")),A74)," ",""),"-",""))&amp;CHAR(34)&amp;",")</f>
        <v>"lets05",</v>
      </c>
      <c r="DE74" s="9" t="str">
        <f>CHAR(34)&amp;"start"&amp;IFERROR(LEFT(SUBSTITUTE(A74,"["&amp;MID(A74,FIND("[",A74)+1,FIND("]",A74)-FIND("[",A74)-1)&amp;"] ",""),1),LEFT(A74,1))&amp;CHAR(34)&amp;","</f>
        <v>"startC",</v>
      </c>
      <c r="DF74" s="9" t="str">
        <f t="shared" si="263"/>
        <v/>
      </c>
      <c r="DG74" s="9" t="str">
        <f t="shared" si="264"/>
        <v/>
      </c>
      <c r="DH74" s="9" t="str">
        <f t="shared" si="265"/>
        <v/>
      </c>
      <c r="DI74" s="9" t="str">
        <f t="shared" si="266"/>
        <v/>
      </c>
      <c r="DJ74" s="9" t="str">
        <f t="shared" si="267"/>
        <v/>
      </c>
      <c r="DK74" s="9" t="str">
        <f t="shared" si="268"/>
        <v/>
      </c>
      <c r="DL74" s="9" t="str">
        <f t="shared" si="269"/>
        <v/>
      </c>
      <c r="DM74" s="9" t="str" cm="1">
        <f t="array" ref="DM74">IF(CG74=3,CHAR(34) &amp; _xlfn.TEXTJOIN("", TRUE, RIGHT(HP74:HX74, 2)) &amp; CHAR(34) &amp; ",", "")</f>
        <v/>
      </c>
      <c r="DN74" s="9" t="str">
        <f t="shared" si="270"/>
        <v/>
      </c>
      <c r="DO74" s="9" t="str">
        <f t="shared" si="271"/>
        <v>"year19",</v>
      </c>
      <c r="DP74" s="28" t="str">
        <f t="shared" si="272"/>
        <v/>
      </c>
      <c r="DQ74" s="28" t="str">
        <f t="shared" si="273"/>
        <v/>
      </c>
      <c r="DR74" s="28" t="str">
        <f t="shared" si="274"/>
        <v/>
      </c>
      <c r="DS74" s="28" t="str">
        <f t="shared" si="275"/>
        <v/>
      </c>
      <c r="DT74" s="28" t="str">
        <f t="shared" si="276"/>
        <v/>
      </c>
      <c r="DU74" s="28" t="str">
        <f t="shared" si="277"/>
        <v/>
      </c>
      <c r="DW74" s="9" t="str">
        <f t="shared" si="240"/>
        <v>"NoBand",</v>
      </c>
      <c r="DX74" s="9" t="str">
        <f t="shared" si="240"/>
        <v/>
      </c>
      <c r="DY74" s="9" t="str">
        <f t="shared" si="240"/>
        <v/>
      </c>
      <c r="DZ74" s="9" t="str">
        <f t="shared" si="240"/>
        <v/>
      </c>
      <c r="EA74" s="9" t="str">
        <f t="shared" si="241"/>
        <v>"Diagon",</v>
      </c>
      <c r="EB74" s="9" t="str">
        <f t="shared" si="241"/>
        <v/>
      </c>
      <c r="EC74" s="9" t="str">
        <f t="shared" si="241"/>
        <v/>
      </c>
      <c r="ED74" s="9" t="str">
        <f t="shared" si="241"/>
        <v/>
      </c>
      <c r="EE74" s="9" t="str">
        <f t="shared" si="241"/>
        <v>"Circle",</v>
      </c>
      <c r="EF74" s="9" t="str">
        <f t="shared" si="278"/>
        <v>"Animal",</v>
      </c>
      <c r="EG74" s="9" t="str">
        <f t="shared" si="244"/>
        <v>"Bird",</v>
      </c>
      <c r="EH74" s="9" t="str">
        <f t="shared" si="244"/>
        <v>"Plants",</v>
      </c>
      <c r="EI74" s="9" t="str">
        <f t="shared" si="244"/>
        <v/>
      </c>
      <c r="EJ74" s="9" t="str">
        <f t="shared" si="244"/>
        <v/>
      </c>
      <c r="EK74" s="9" t="str">
        <f t="shared" si="244"/>
        <v>"HasSun",</v>
      </c>
      <c r="EL74" s="9" t="str">
        <f t="shared" si="244"/>
        <v/>
      </c>
      <c r="EM74" s="9" t="str">
        <f t="shared" si="244"/>
        <v/>
      </c>
      <c r="EN74" s="9" t="str">
        <f t="shared" si="244"/>
        <v/>
      </c>
      <c r="EO74" s="9" t="str">
        <f t="shared" si="244"/>
        <v>"Center",</v>
      </c>
      <c r="EP74" s="9" t="str">
        <f t="shared" si="244"/>
        <v/>
      </c>
      <c r="EQ74" s="9" t="str">
        <f t="shared" si="244"/>
        <v/>
      </c>
      <c r="ER74" s="9" t="str">
        <f t="shared" si="244"/>
        <v/>
      </c>
      <c r="ES74" s="9" t="str">
        <f t="shared" si="244"/>
        <v>"Wavess",</v>
      </c>
      <c r="ET74" s="9" t="str">
        <f t="shared" si="244"/>
        <v>"Geogrh",</v>
      </c>
      <c r="EU74" s="9" t="str">
        <f t="shared" si="244"/>
        <v/>
      </c>
      <c r="EV74" s="9" t="str">
        <f t="shared" si="244"/>
        <v>"Builds",</v>
      </c>
      <c r="EW74" s="9" t="str">
        <f t="shared" si="242"/>
        <v>"Ships!",</v>
      </c>
      <c r="EX74" s="9" t="str">
        <f t="shared" si="242"/>
        <v/>
      </c>
      <c r="EY74" s="9" t="str">
        <f t="shared" si="242"/>
        <v/>
      </c>
      <c r="EZ74" s="9" t="str">
        <f t="shared" si="242"/>
        <v>"Waters",</v>
      </c>
      <c r="FA74" s="9" t="str">
        <f t="shared" si="279"/>
        <v>"sta",</v>
      </c>
      <c r="FB74" s="9" t="str">
        <f t="shared" si="280"/>
        <v/>
      </c>
      <c r="FD74" s="9" t="str">
        <f t="shared" si="281"/>
        <v/>
      </c>
      <c r="FE74" s="9" t="str">
        <f t="shared" si="282"/>
        <v/>
      </c>
      <c r="FF74" s="9" t="str">
        <f t="shared" si="283"/>
        <v/>
      </c>
      <c r="FG74" s="9" t="str">
        <f t="shared" si="284"/>
        <v/>
      </c>
      <c r="FH74" s="9" t="str">
        <f t="shared" si="285"/>
        <v>"NO_GRE",</v>
      </c>
      <c r="FI74" s="9" t="str">
        <f t="shared" si="286"/>
        <v/>
      </c>
      <c r="FJ74" s="9" t="str">
        <f t="shared" si="287"/>
        <v/>
      </c>
      <c r="FK74" s="9" t="str">
        <f t="shared" si="288"/>
        <v/>
      </c>
      <c r="FL74" s="9" t="str">
        <f t="shared" si="289"/>
        <v/>
      </c>
      <c r="FM74" s="9" t="str">
        <f t="shared" si="290"/>
        <v/>
      </c>
      <c r="FN74" s="9" t="str">
        <f t="shared" si="291"/>
        <v/>
      </c>
      <c r="FO74" s="9" t="str">
        <f t="shared" si="292"/>
        <v/>
      </c>
      <c r="FP74" s="9" t="str">
        <f t="shared" si="293"/>
        <v/>
      </c>
      <c r="FQ74" s="9" t="str">
        <f t="shared" si="294"/>
        <v/>
      </c>
      <c r="FR74" s="9" t="str">
        <f t="shared" si="295"/>
        <v/>
      </c>
      <c r="FS74" s="9" t="str">
        <f t="shared" si="296"/>
        <v/>
      </c>
      <c r="FT74" s="9" t="str">
        <f t="shared" si="297"/>
        <v>"myrYEL",</v>
      </c>
      <c r="FU74" s="9" t="str">
        <f t="shared" si="298"/>
        <v/>
      </c>
      <c r="FV74" s="9" t="str">
        <f t="shared" si="299"/>
        <v/>
      </c>
      <c r="FW74" s="9" t="str">
        <f t="shared" si="300"/>
        <v/>
      </c>
      <c r="FY74" s="9" t="str">
        <f t="shared" si="301"/>
        <v/>
      </c>
      <c r="FZ74" s="9" t="str">
        <f t="shared" si="302"/>
        <v/>
      </c>
      <c r="GA74" s="9" t="str">
        <f t="shared" si="303"/>
        <v/>
      </c>
      <c r="GB74" s="9" t="str">
        <f t="shared" si="304"/>
        <v/>
      </c>
      <c r="GE74" s="9" t="str">
        <f t="shared" si="305"/>
        <v/>
      </c>
      <c r="GF74" s="9" t="str">
        <f t="shared" si="334"/>
        <v/>
      </c>
      <c r="GG74" s="9" t="str">
        <f t="shared" si="306"/>
        <v/>
      </c>
      <c r="GH74" s="9" t="str">
        <f t="shared" si="307"/>
        <v/>
      </c>
      <c r="GI74" s="9" t="str">
        <f t="shared" si="308"/>
        <v/>
      </c>
      <c r="GJ74" s="9" t="str">
        <f t="shared" si="309"/>
        <v/>
      </c>
      <c r="GK74" s="9" t="str">
        <f t="shared" si="310"/>
        <v>"HasSta",</v>
      </c>
      <c r="GL74" s="9" t="str">
        <f t="shared" si="243"/>
        <v/>
      </c>
      <c r="GM74" s="9" t="str">
        <f t="shared" si="243"/>
        <v/>
      </c>
      <c r="GN74" s="9" t="str">
        <f t="shared" si="243"/>
        <v>"3+Star",</v>
      </c>
      <c r="GP74" s="9" t="str">
        <f t="shared" si="311"/>
        <v>"State"</v>
      </c>
      <c r="GS74" s="9" t="str">
        <f t="shared" si="312"/>
        <v>["5+Colo","lets05","startC","year19","NoBand","Diagon","Circle","Animal","Bird","Plants","HasSun","Center","Wavess","Geogrh","Builds","Ships!","Waters","sta","NO_GRE","myrYEL","HasSta","3+Star"]</v>
      </c>
      <c r="GT74" s="9" t="str">
        <f t="shared" si="245"/>
        <v>"cl_BLA",</v>
      </c>
      <c r="GU74" s="9" t="str">
        <f t="shared" si="245"/>
        <v>"cl_BLU",</v>
      </c>
      <c r="GV74" s="9" t="str">
        <f t="shared" si="245"/>
        <v/>
      </c>
      <c r="GW74" s="9" t="str">
        <f t="shared" si="245"/>
        <v>"cl_RED",</v>
      </c>
      <c r="GX74" s="9" t="str">
        <f t="shared" si="245"/>
        <v>"cl_YEL",</v>
      </c>
      <c r="GY74" s="9" t="str">
        <f t="shared" si="245"/>
        <v/>
      </c>
      <c r="GZ74" s="9" t="str">
        <f t="shared" si="245"/>
        <v>"cl_BRO",</v>
      </c>
      <c r="HA74" s="9" t="str">
        <f t="shared" si="245"/>
        <v/>
      </c>
      <c r="HB74" s="9" t="str">
        <f t="shared" si="245"/>
        <v>"cl_WHI",</v>
      </c>
      <c r="HC74" s="9" t="str">
        <f t="shared" si="313"/>
        <v>["cl_BLA","cl_BLU","cl_RED","cl_YEL","cl_BRO","cl_WHI"]</v>
      </c>
      <c r="HE74" s="33"/>
      <c r="HF74" s="34" t="str">
        <f t="shared" si="314"/>
        <v>{couname:"[BRA] Ceará",year:"1922 ",region:"rgn_South America",Colors:["cl_BLA","cl_BLU","cl_RED","cl_YEL","cl_BRO","cl_WHI"],Items:["5+Colo","lets05","startC","year19","NoBand","Diagon","Circle","Animal","Bird","Plants","HasSun","Center","Wavess","Geogrh","Builds","Ships!","Waters","sta","NO_GRE","myrYEL","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links: "https://en.wikipedia.org/wiki/Flag_of_Ceará"},</v>
      </c>
      <c r="HG74" s="35" t="str">
        <f t="shared" si="315"/>
        <v>{couname:"[BRA] Ceará",year:"1922 ",region:"rgn_South America",Colors:["cl_BLA","cl_BLU","cl_RED","cl_YEL","cl_BRO","cl_WHI"],Items:["5+Colo","lets05","startC","year19","NoBand","Diagon","Circle","Animal","Bird","Plants","HasSun","Center","Wavess","Geogrh","Builds","Ships!","Waters","sta","NO_GRE","myrYEL","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links: "https://en.wikipedia.org/wiki/Flag_of_Ceará"},</v>
      </c>
      <c r="HH74" s="9" t="str">
        <f t="shared" si="316"/>
        <v>"\nBottom-right: The Carnaúba tree is the state tree of Ceará and represents earth.\nBottom-left: The jangada boat represents water.\nTop-right: The dove and mountains represent air.\nTop-left: The sun represents fire."</v>
      </c>
      <c r="HI74" s="9" t="str">
        <f t="shared" si="317"/>
        <v>"\nBottom-right: The Carnaúba tree is the state tree of Ceará and represents earth.\nBottom-left: The jangada boat represents water.\nTop-right: The dove and mountains represent air.\nTop-left: The sun represents fire."</v>
      </c>
      <c r="HJ74" s="9" t="str">
        <f t="shared" si="318"/>
        <v>"1922 "</v>
      </c>
      <c r="HL74" s="9" t="str">
        <f t="shared" si="319"/>
        <v>"https://en.wikipedia.org/wiki/Flag_of_Ceará"</v>
      </c>
      <c r="HM74" s="34" t="str">
        <f t="shared" si="320"/>
        <v>{"couname":"[BRA] Ceará","year":"1922 ","region":"rgn_South America","Colors":["cl_BLA","cl_BLU","cl_RED","cl_YEL","cl_BRO","cl_WHI"],"Items":["5+Colo","lets05","startC","year19","NoBand","Diagon","Circle","Animal","Bird","Plants","HasSun","Center","Wavess","Geogrh","Builds","Ships!","Waters","sta","NO_GRE","myrYEL","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 "links": "https://en.wikipedia.org/wiki/Flag_of_Ceará"},</v>
      </c>
      <c r="HN74" s="36" t="str">
        <f t="shared" si="321"/>
        <v>{"couname":"[BRA] Ceará","year":"1922 ","region":"rgn_South America","Colors":["cl_BLA","cl_BLU","cl_RED","cl_YEL","cl_BRO","cl_WHI"],"Items":["5+Colo","lets05","startC","year19","NoBand","Diagon","Circle","Animal","Bird","Plants","HasSun","Center","Wavess","Geogrh","Builds","Ships!","Waters","sta","NO_GRE","myrYEL","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 "links": "https://en.wikipedia.org/wiki/Flag_of_Ceará"},</v>
      </c>
      <c r="HO74" s="37">
        <v>45596</v>
      </c>
      <c r="HP74" s="9" t="str" cm="1">
        <f t="array" ref="HP74">IF(_xlfn.TEXTJOIN(", ", TRUE, IF(ISNUMBER(SEARCH("BLA", BL74:BT74)), COLUMN(BL74:BT74) - COLUMN(BL74) + 1, ""))&lt;&gt;"","BLA","")</f>
        <v>BLA</v>
      </c>
      <c r="HQ74" s="9" t="str" cm="1">
        <f t="array" ref="HQ74">IF(_xlfn.TEXTJOIN(", ", TRUE, IF(ISNUMBER(SEARCH("BLU", BL74:BT74)), COLUMN(BL74:BT74) - COLUMN(BL74) + 1, ""))&lt;&gt;"","BLU","")</f>
        <v>BLU</v>
      </c>
      <c r="HR74" s="9" t="str" cm="1">
        <f t="array" ref="HR74">IF(_xlfn.TEXTJOIN(", ", TRUE, IF(ISNUMBER(SEARCH("GRE", BL74:BT74)), COLUMN(BL74:BT74) - COLUMN(BL74) + 1, ""))&lt;&gt;"","GRE","")</f>
        <v/>
      </c>
      <c r="HS74" s="9" t="str" cm="1">
        <f t="array" ref="HS74">IF(_xlfn.TEXTJOIN(", ", TRUE, IF(ISNUMBER(SEARCH("RED", BL74:BT74)), COLUMN(BL74:BT74) - COLUMN(BL74) + 1, ""))&lt;&gt;"","RED","")</f>
        <v>RED</v>
      </c>
      <c r="HT74" s="9" t="str" cm="1">
        <f t="array" ref="HT74">IF(_xlfn.TEXTJOIN(", ", TRUE, IF(ISNUMBER(SEARCH("YEL", BL74:BT74)), COLUMN(BL74:BT74) - COLUMN(BL74) + 1, ""))&lt;&gt;"","YEL","")</f>
        <v>YEL</v>
      </c>
      <c r="HU74" s="9" t="str" cm="1">
        <f t="array" ref="HU74">IF(_xlfn.TEXTJOIN(", ", TRUE, IF(ISNUMBER(SEARCH("ORA", BL74:BT74)), COLUMN(BL74:BT74) - COLUMN(BL74) + 1, ""))&lt;&gt;"","ORA","")</f>
        <v/>
      </c>
      <c r="HV74" s="9" t="str" cm="1">
        <f t="array" ref="HV74">IF(_xlfn.TEXTJOIN(", ", TRUE, IF(ISNUMBER(SEARCH("BRO", BL74:BT74)), COLUMN(BL74:BT74) - COLUMN(BL74) + 1, ""))&lt;&gt;"","BRO","")</f>
        <v>BRO</v>
      </c>
      <c r="HW74" s="9" t="str" cm="1">
        <f t="array" ref="HW74">IF(_xlfn.TEXTJOIN(", ", TRUE, IF(ISNUMBER(SEARCH("PUR", BL74:BT74)), COLUMN(BL74:BT74) - COLUMN(BL74) + 1, ""))&lt;&gt;"","PUR","")</f>
        <v/>
      </c>
      <c r="HX74" s="9" t="str" cm="1">
        <f t="array" ref="HX74">IF(_xlfn.TEXTJOIN(", ", TRUE, IF(ISNUMBER(SEARCH("WHI", BL74:BT74)), COLUMN(BL74:BT74) - COLUMN(BL74) + 1, ""))&lt;&gt;"","WHI","")</f>
        <v>WHI</v>
      </c>
      <c r="HY74" s="38"/>
      <c r="HZ74" s="38"/>
      <c r="IA74" s="28"/>
      <c r="IB74" s="28"/>
      <c r="IC74" s="39"/>
      <c r="ID74" s="39"/>
      <c r="IE74" s="39"/>
      <c r="IF74" s="39"/>
      <c r="IG74" s="39"/>
      <c r="IH74" s="39"/>
      <c r="II74" s="39"/>
      <c r="IJ74" s="39"/>
      <c r="IK74" s="39"/>
      <c r="IM74" s="6">
        <f t="shared" si="322"/>
        <v>-6</v>
      </c>
      <c r="IN74" s="40" t="str">
        <f t="shared" si="323"/>
        <v>http://mkweb.bcgsc.ca/color-summarizer/?url=https://upload.wikimedia.org/wikipedia/commons/thumb/2/2e/Bandeira_do_Cear%C3%A1.svg/640px-Bandeira_do_Cear%C3%A1.svg.png&amp;precision=low&amp;num_clusters=6&amp;text=1</v>
      </c>
      <c r="IO74" s="9" t="str">
        <f t="shared" si="324"/>
        <v>"black"</v>
      </c>
      <c r="IP74" s="9" t="str">
        <f t="shared" si="325"/>
        <v>"blue"</v>
      </c>
      <c r="IQ74" s="9" t="str">
        <f t="shared" si="326"/>
        <v/>
      </c>
      <c r="IR74" s="9" t="str">
        <f t="shared" si="327"/>
        <v>"red"</v>
      </c>
      <c r="IS74" s="9" t="str">
        <f t="shared" si="328"/>
        <v>"yellow"</v>
      </c>
      <c r="IT74" s="9" t="str">
        <f t="shared" si="329"/>
        <v/>
      </c>
      <c r="IU74" s="9" t="str">
        <f t="shared" si="330"/>
        <v>"brown"</v>
      </c>
      <c r="IV74" s="9" t="str">
        <f t="shared" si="331"/>
        <v/>
      </c>
      <c r="IW74" s="9" t="str">
        <f t="shared" si="332"/>
        <v>"white"</v>
      </c>
      <c r="IX74" s="9" t="str">
        <f t="shared" si="333"/>
        <v>{"url":"http://mkweb.bcgsc.ca/color-summarizer/?url=https://upload.wikimedia.org/wikipedia/commons/thumb/2/2e/Bandeira_do_Cear%C3%A1.svg/640px-Bandeira_do_Cear%C3%A1.svg.png&amp;precision=low&amp;num_clusters=6&amp;text=1","name":"[BRA] Ceará"},</v>
      </c>
      <c r="IY74" s="9">
        <v>1370</v>
      </c>
    </row>
    <row r="75" spans="1:259" s="9" customFormat="1" ht="38.4" customHeight="1" thickBot="1" x14ac:dyDescent="0.35">
      <c r="A75" s="79" t="s">
        <v>1038</v>
      </c>
      <c r="B75" s="1" t="e" vm="74">
        <v>#VALUE!</v>
      </c>
      <c r="C75" s="2">
        <v>2</v>
      </c>
      <c r="D75" s="3" t="s">
        <v>1039</v>
      </c>
      <c r="E75" s="4" t="s">
        <v>1040</v>
      </c>
      <c r="F75" s="5" t="s">
        <v>0</v>
      </c>
      <c r="G75" s="6">
        <f>COUNTIF($A$1:$A$8312,A75)</f>
        <v>1</v>
      </c>
      <c r="H75" s="7"/>
      <c r="I75" s="8" t="s">
        <v>1041</v>
      </c>
      <c r="J75" s="9" t="str">
        <f>""</f>
        <v/>
      </c>
      <c r="K75" s="10"/>
      <c r="L75" s="11"/>
      <c r="M75" s="11"/>
      <c r="N75" s="12" t="s">
        <v>1</v>
      </c>
      <c r="O75" s="13" t="s">
        <v>1042</v>
      </c>
      <c r="P75" s="14" t="s">
        <v>1043</v>
      </c>
      <c r="Q75" s="15">
        <v>2</v>
      </c>
      <c r="R75" s="16" t="s">
        <v>1</v>
      </c>
      <c r="S75" s="17">
        <v>3</v>
      </c>
      <c r="T75" s="18" t="s">
        <v>2</v>
      </c>
      <c r="U75" s="19" t="s">
        <v>2</v>
      </c>
      <c r="V75" s="19" t="s">
        <v>3</v>
      </c>
      <c r="W75" s="19" t="s">
        <v>2</v>
      </c>
      <c r="X75" s="19" t="s">
        <v>2</v>
      </c>
      <c r="Y75" s="19" t="s">
        <v>2</v>
      </c>
      <c r="Z75" s="19" t="s">
        <v>2</v>
      </c>
      <c r="AA75" s="19" t="s">
        <v>2</v>
      </c>
      <c r="AB75" s="19" t="s">
        <v>3</v>
      </c>
      <c r="AC75" s="19" t="s">
        <v>2</v>
      </c>
      <c r="AD75" s="19" t="s">
        <v>2</v>
      </c>
      <c r="AE75" s="19" t="s">
        <v>2</v>
      </c>
      <c r="AF75" s="20" t="s">
        <v>2</v>
      </c>
      <c r="AG75" s="20" t="s">
        <v>2</v>
      </c>
      <c r="AH75" s="20" t="s">
        <v>3</v>
      </c>
      <c r="AI75" s="20" t="s">
        <v>2</v>
      </c>
      <c r="AJ75" s="20" t="s">
        <v>2</v>
      </c>
      <c r="AK75" s="20" t="s">
        <v>2</v>
      </c>
      <c r="AL75" s="20" t="s">
        <v>2</v>
      </c>
      <c r="AM75" s="20" t="s">
        <v>2</v>
      </c>
      <c r="AN75" s="20" t="s">
        <v>2</v>
      </c>
      <c r="AO75" s="20" t="s">
        <v>2</v>
      </c>
      <c r="AP75" s="20" t="s">
        <v>2</v>
      </c>
      <c r="AQ75" s="20" t="s">
        <v>2</v>
      </c>
      <c r="AR75" s="20" t="s">
        <v>2</v>
      </c>
      <c r="AS75" s="20" t="s">
        <v>2</v>
      </c>
      <c r="AT75" s="21">
        <v>0</v>
      </c>
      <c r="AU75" s="20" t="s">
        <v>204</v>
      </c>
      <c r="AV75" s="20" t="str">
        <f>IF(LEFT(A75,1)="[",LEFT(A75,5)&amp;AU75&amp;A75,"")</f>
        <v>[BRA]State[BRA] Espirito Santo</v>
      </c>
      <c r="AW75" s="20" t="str">
        <f>C75&amp;H75&amp;A75</f>
        <v>2[BRA] Espirito Santo</v>
      </c>
      <c r="AX75" s="22"/>
      <c r="AY75" s="22"/>
      <c r="AZ75" s="23" t="s">
        <v>8</v>
      </c>
      <c r="BA75" s="23" t="s">
        <v>8</v>
      </c>
      <c r="BB75" s="23"/>
      <c r="BC75" s="24"/>
      <c r="BD75" s="25" t="s">
        <v>4</v>
      </c>
      <c r="BE75" s="8"/>
      <c r="BF75" s="25" t="s">
        <v>8</v>
      </c>
      <c r="BG75" s="25" t="s">
        <v>8</v>
      </c>
      <c r="BH75" s="25" t="s">
        <v>8</v>
      </c>
      <c r="BI75" s="25"/>
      <c r="BJ75" s="25"/>
      <c r="BK75" s="8"/>
      <c r="BL75" s="25" t="s">
        <v>8</v>
      </c>
      <c r="BM75" s="25" t="s">
        <v>4</v>
      </c>
      <c r="BN75" s="25" t="s">
        <v>10</v>
      </c>
      <c r="BO75" s="25" t="s">
        <v>8</v>
      </c>
      <c r="BP75" s="25" t="s">
        <v>6</v>
      </c>
      <c r="BQ75" s="25" t="s">
        <v>8</v>
      </c>
      <c r="BR75" s="25" t="s">
        <v>8</v>
      </c>
      <c r="BS75" s="25" t="s">
        <v>8</v>
      </c>
      <c r="BT75" s="25" t="s">
        <v>5</v>
      </c>
      <c r="BU75" s="26"/>
      <c r="BV75" s="27"/>
      <c r="BW75" s="27">
        <v>0</v>
      </c>
      <c r="BX75" s="8"/>
      <c r="CB75" s="28"/>
      <c r="CC75" s="28"/>
      <c r="CD75" s="29">
        <v>0</v>
      </c>
      <c r="CE75" s="29">
        <v>1</v>
      </c>
      <c r="CF75" s="29" t="e">
        <v>#REF!</v>
      </c>
      <c r="CG75" s="30" cm="1">
        <f t="array" ref="CG75">SUMPRODUCT(--(LEN(TRIM(BL75:BT75))&gt;0))</f>
        <v>4</v>
      </c>
      <c r="CH75" s="20" t="str">
        <f t="shared" si="246"/>
        <v>n</v>
      </c>
      <c r="CI75" s="20" t="str">
        <f t="shared" si="247"/>
        <v>n</v>
      </c>
      <c r="CJ75" s="20" t="str">
        <f t="shared" si="248"/>
        <v>y</v>
      </c>
      <c r="CK75" s="20" t="str">
        <f t="shared" si="249"/>
        <v>n</v>
      </c>
      <c r="CL75" s="20" t="str">
        <f t="shared" si="250"/>
        <v>n</v>
      </c>
      <c r="CM75" s="20" t="str">
        <f t="shared" si="251"/>
        <v>n</v>
      </c>
      <c r="CN75" s="20" t="str">
        <f t="shared" si="252"/>
        <v>y</v>
      </c>
      <c r="CO75" s="20" t="str">
        <f t="shared" si="253"/>
        <v>n</v>
      </c>
      <c r="CP75" s="20" t="str">
        <f t="shared" si="254"/>
        <v>y</v>
      </c>
      <c r="CQ75" s="20" t="str">
        <f t="shared" si="255"/>
        <v>n</v>
      </c>
      <c r="CR75" s="20" t="str">
        <f t="shared" si="256"/>
        <v>n</v>
      </c>
      <c r="CS75" s="20" t="str">
        <f t="shared" si="257"/>
        <v>n</v>
      </c>
      <c r="CT75" s="31" t="str">
        <f t="shared" si="258"/>
        <v>"[BRA] Espirito Santo"</v>
      </c>
      <c r="CU75" s="32" t="str">
        <f t="shared" si="259"/>
        <v>"rgn_South America"</v>
      </c>
      <c r="CV75" s="9" t="str">
        <f t="shared" si="260"/>
        <v>"https://upload.wikimedia.org/wikipedia/commons/thumb/4/43/Bandeira_do_Esp%C3%ADrito_Santo.svg/640px-Bandeira_do_Esp%C3%ADrito_Santo.svg.png"</v>
      </c>
      <c r="CW75" s="9" t="str">
        <f t="shared" si="239"/>
        <v/>
      </c>
      <c r="CX75" s="9" t="str">
        <f t="shared" si="239"/>
        <v/>
      </c>
      <c r="CY75" s="9" t="str">
        <f t="shared" si="239"/>
        <v>"4Color",</v>
      </c>
      <c r="CZ75" s="9" t="str">
        <f t="shared" si="239"/>
        <v/>
      </c>
      <c r="DA75" s="9" t="str">
        <f t="shared" si="261"/>
        <v>"words2",</v>
      </c>
      <c r="DB75" s="9" t="str">
        <f t="shared" si="262"/>
        <v/>
      </c>
      <c r="DC75" s="9" t="str">
        <f>IF(Q75=2,CHAR(34)&amp;"exact2"&amp;CHAR(34)&amp;",","")</f>
        <v>"exact2",</v>
      </c>
      <c r="DD75" s="9" t="str">
        <f>IF(LEN(CHAR(34)&amp;"lets"&amp;LEN(SUBSTITUTE(SUBSTITUTE(IFERROR(TRIM(SUBSTITUTE(SUBSTITUTE(SUBSTITUTE(IFERROR(TRIM(SUBSTITUTE(A75,MID(A75,FIND("(",A75),FIND(")",A75)-FIND("(",A75)+1),"")),A75)," ",""),"-",""),MID(SUBSTITUTE(SUBSTITUTE(IFERROR(TRIM(SUBSTITUTE(A75,MID(A75,FIND("(",A75),FIND(")",A75)-FIND("(",A75)+1),"")),A75)," ",""),"-",""),FIND("[",SUBSTITUTE(SUBSTITUTE(IFERROR(TRIM(SUBSTITUTE(A75,MID(A75,FIND("(",A75),FIND(")",A75)-FIND("(",A75)+1),"")),A75)," ",""),"-","")),FIND("]",SUBSTITUTE(SUBSTITUTE(IFERROR(TRIM(SUBSTITUTE(A75,MID(A75,FIND("(",A75),FIND(")",A75)-FIND("(",A75)+1),"")),A75)," ",""),"-",""))-FIND("[",SUBSTITUTE(SUBSTITUTE(IFERROR(TRIM(SUBSTITUTE(A75,MID(A75,FIND("(",A75),FIND(")",A75)-FIND("(",A75)+1),"")),A75)," ",""),"-",""))+1),"")),SUBSTITUTE(SUBSTITUTE(IFERROR(TRIM(SUBSTITUTE(A75,MID(A75,FIND("(",A75),FIND(")",A75)-FIND("(",A75)+1),"")),A75)," ",""),"-",""))," ",""),"-",""))&amp;CHAR(34)&amp;",")=9,CHAR(34)&amp;"lets"&amp;LEN(SUBSTITUTE(SUBSTITUTE(IFERROR(TRIM(SUBSTITUTE(SUBSTITUTE(SUBSTITUTE(IFERROR(TRIM(SUBSTITUTE(A75,MID(A75,FIND("(",A75),FIND(")",A75)-FIND("(",A75)+1),"")),A75)," ",""),"-",""),MID(SUBSTITUTE(SUBSTITUTE(IFERROR(TRIM(SUBSTITUTE(A75,MID(A75,FIND("(",A75),FIND(")",A75)-FIND("(",A75)+1),"")),A75)," ",""),"-",""),FIND("[",SUBSTITUTE(SUBSTITUTE(IFERROR(TRIM(SUBSTITUTE(A75,MID(A75,FIND("(",A75),FIND(")",A75)-FIND("(",A75)+1),"")),A75)," ",""),"-","")),FIND("]",SUBSTITUTE(SUBSTITUTE(IFERROR(TRIM(SUBSTITUTE(A75,MID(A75,FIND("(",A75),FIND(")",A75)-FIND("(",A75)+1),"")),A75)," ",""),"-",""))-FIND("[",SUBSTITUTE(SUBSTITUTE(IFERROR(TRIM(SUBSTITUTE(A75,MID(A75,FIND("(",A75),FIND(")",A75)-FIND("(",A75)+1),"")),A75)," ",""),"-",""))+1),"")),SUBSTITUTE(SUBSTITUTE(IFERROR(TRIM(SUBSTITUTE(A75,MID(A75,FIND("(",A75),FIND(")",A75)-FIND("(",A75)+1),"")),A75)," ",""),"-",""))," ",""),"-",""))&amp;CHAR(34)&amp;",",CHAR(34)&amp;"lets0"&amp;LEN(SUBSTITUTE(SUBSTITUTE(IFERROR(TRIM(SUBSTITUTE(SUBSTITUTE(SUBSTITUTE(IFERROR(TRIM(SUBSTITUTE(A75,MID(A75,FIND("(",A75),FIND(")",A75)-FIND("(",A75)+1),"")),A75)," ",""),"-",""),MID(SUBSTITUTE(SUBSTITUTE(IFERROR(TRIM(SUBSTITUTE(A75,MID(A75,FIND("(",A75),FIND(")",A75)-FIND("(",A75)+1),"")),A75)," ",""),"-",""),FIND("[",SUBSTITUTE(SUBSTITUTE(IFERROR(TRIM(SUBSTITUTE(A75,MID(A75,FIND("(",A75),FIND(")",A75)-FIND("(",A75)+1),"")),A75)," ",""),"-","")),FIND("]",SUBSTITUTE(SUBSTITUTE(IFERROR(TRIM(SUBSTITUTE(A75,MID(A75,FIND("(",A75),FIND(")",A75)-FIND("(",A75)+1),"")),A75)," ",""),"-",""))-FIND("[",SUBSTITUTE(SUBSTITUTE(IFERROR(TRIM(SUBSTITUTE(A75,MID(A75,FIND("(",A75),FIND(")",A75)-FIND("(",A75)+1),"")),A75)," ",""),"-",""))+1),"")),SUBSTITUTE(SUBSTITUTE(IFERROR(TRIM(SUBSTITUTE(A75,MID(A75,FIND("(",A75),FIND(")",A75)-FIND("(",A75)+1),"")),A75)," ",""),"-",""))," ",""),"-",""))&amp;CHAR(34)&amp;",")</f>
        <v>"lets13",</v>
      </c>
      <c r="DE75" s="9" t="str">
        <f>IFERROR(CHAR(34)&amp;"start"&amp;LEFT(TRIM(SUBSTITUTE(SUBSTITUTE(TRIM(SUBSTITUTE(SUBSTITUTE(A75, MID(A75, FIND("[", A75), FIND("]", A75) - FIND("[", A75) + 1), ""), "  ", " ")), MID(TRIM(SUBSTITUTE(SUBSTITUTE(A75, MID(A75, FIND("[", A75), FIND("]", A75) - FIND("[", A75) + 1), ""), "  ", " ")), FIND("[", TRIM(SUBSTITUTE(SUBSTITUTE(A75, MID(A75, FIND("[", A75), FIND("]", A75) - FIND("[", A75) + 1), ""), "  ", " "))), FIND("]", TRIM(SUBSTITUTE(SUBSTITUTE(A75, MID(A75, FIND("[", A75), FIND("]", A75) - FIND("[", A75) + 1), ""), "  ", " "))) - FIND("[", TRIM(SUBSTITUTE(SUBSTITUTE(A75, MID(A75, FIND("[", A75), FIND("]", A75) - FIND("[", A75) + 1), ""), "  ", " "))) + 1), ""), "  ", " ")),1)&amp;CHAR(34)&amp;",",CHAR(34)&amp;"start"&amp;IFERROR(LEFT(SUBSTITUTE(A75,"["&amp;MID(A75,FIND("[",A75)+1,FIND("]",A75)-FIND("[",A75)-1)&amp;"] ",""),1),LEFT(A75,1))&amp;CHAR(34)&amp;",")</f>
        <v>"startE",</v>
      </c>
      <c r="DF75" s="9" t="str">
        <f t="shared" si="263"/>
        <v/>
      </c>
      <c r="DG75" s="9" t="str">
        <f t="shared" si="264"/>
        <v/>
      </c>
      <c r="DH75" s="9" t="str">
        <f t="shared" si="265"/>
        <v/>
      </c>
      <c r="DI75" s="9" t="str">
        <f t="shared" si="266"/>
        <v/>
      </c>
      <c r="DJ75" s="9" t="str">
        <f t="shared" si="267"/>
        <v/>
      </c>
      <c r="DK75" s="9" t="str">
        <f t="shared" si="268"/>
        <v/>
      </c>
      <c r="DL75" s="9" t="str">
        <f t="shared" si="269"/>
        <v/>
      </c>
      <c r="DM75" s="9" t="str" cm="1">
        <f t="array" ref="DM75">IF(CG75=3,CHAR(34) &amp; _xlfn.TEXTJOIN("", TRUE, RIGHT(HP75:HX75, 2)) &amp; CHAR(34) &amp; ",", "")</f>
        <v/>
      </c>
      <c r="DN75" s="9" t="str">
        <f t="shared" si="270"/>
        <v/>
      </c>
      <c r="DO75" s="9" t="str">
        <f t="shared" si="271"/>
        <v>"year19",</v>
      </c>
      <c r="DP75" s="28" t="str">
        <f t="shared" si="272"/>
        <v/>
      </c>
      <c r="DQ75" s="28" t="str">
        <f t="shared" si="273"/>
        <v/>
      </c>
      <c r="DR75" s="28" t="str">
        <f t="shared" si="274"/>
        <v/>
      </c>
      <c r="DS75" s="28" t="str">
        <f t="shared" si="275"/>
        <v/>
      </c>
      <c r="DT75" s="28" t="str">
        <f t="shared" si="276"/>
        <v>"allhor",</v>
      </c>
      <c r="DU75" s="28" t="str">
        <f t="shared" si="277"/>
        <v/>
      </c>
      <c r="DV75" s="9" t="str">
        <f>IF(IA75&lt;&gt;"",(IF(IA75="y",CHAR(34)&amp;"largec"&amp;CHAR(34)&amp;",",CHAR(34)&amp;"smallc"&amp;CHAR(34)&amp;",")),"")</f>
        <v/>
      </c>
      <c r="DW75" s="9" t="str">
        <f t="shared" si="240"/>
        <v/>
      </c>
      <c r="DX75" s="9" t="str">
        <f t="shared" si="240"/>
        <v/>
      </c>
      <c r="DY75" s="9" t="str">
        <f t="shared" si="240"/>
        <v>"3Bands",</v>
      </c>
      <c r="DZ75" s="9" t="str">
        <f t="shared" si="240"/>
        <v/>
      </c>
      <c r="EA75" s="9" t="str">
        <f t="shared" si="241"/>
        <v/>
      </c>
      <c r="EB75" s="9" t="str">
        <f t="shared" si="241"/>
        <v/>
      </c>
      <c r="EC75" s="9" t="str">
        <f t="shared" si="241"/>
        <v>"Horizo",</v>
      </c>
      <c r="ED75" s="9" t="str">
        <f t="shared" si="241"/>
        <v/>
      </c>
      <c r="EE75" s="9" t="str">
        <f t="shared" si="241"/>
        <v/>
      </c>
      <c r="EF75" s="9" t="str">
        <f t="shared" si="278"/>
        <v/>
      </c>
      <c r="EG75" s="9" t="str">
        <f t="shared" si="244"/>
        <v/>
      </c>
      <c r="EH75" s="9" t="str">
        <f t="shared" si="244"/>
        <v/>
      </c>
      <c r="EI75" s="9" t="str">
        <f t="shared" si="244"/>
        <v>"Texted",</v>
      </c>
      <c r="EJ75" s="9" t="str">
        <f t="shared" si="244"/>
        <v/>
      </c>
      <c r="EK75" s="9" t="str">
        <f t="shared" si="244"/>
        <v/>
      </c>
      <c r="EL75" s="9" t="str">
        <f t="shared" si="244"/>
        <v/>
      </c>
      <c r="EM75" s="9" t="str">
        <f t="shared" si="244"/>
        <v/>
      </c>
      <c r="EN75" s="9" t="str">
        <f t="shared" si="244"/>
        <v/>
      </c>
      <c r="EO75" s="9" t="str">
        <f t="shared" si="244"/>
        <v>"Center",</v>
      </c>
      <c r="EP75" s="9" t="str">
        <f t="shared" si="244"/>
        <v/>
      </c>
      <c r="EQ75" s="9" t="str">
        <f t="shared" si="244"/>
        <v/>
      </c>
      <c r="ER75" s="9" t="str">
        <f t="shared" si="244"/>
        <v/>
      </c>
      <c r="ES75" s="9" t="str">
        <f t="shared" si="244"/>
        <v/>
      </c>
      <c r="ET75" s="9" t="str">
        <f t="shared" si="244"/>
        <v/>
      </c>
      <c r="EU75" s="9" t="str">
        <f t="shared" si="244"/>
        <v/>
      </c>
      <c r="EV75" s="9" t="str">
        <f t="shared" si="244"/>
        <v/>
      </c>
      <c r="EW75" s="9" t="str">
        <f t="shared" si="242"/>
        <v/>
      </c>
      <c r="EX75" s="9" t="str">
        <f t="shared" si="242"/>
        <v/>
      </c>
      <c r="EY75" s="9" t="str">
        <f t="shared" si="242"/>
        <v/>
      </c>
      <c r="EZ75" s="9" t="str">
        <f t="shared" si="242"/>
        <v/>
      </c>
      <c r="FA75" s="9" t="str">
        <f t="shared" si="279"/>
        <v/>
      </c>
      <c r="FB75" s="9" t="str">
        <f t="shared" si="280"/>
        <v/>
      </c>
      <c r="FC75" s="9" t="str">
        <f>IF(AND(AT75&gt;0,BB75&lt;&gt;""),CHAR(34)&amp;"sta"&amp;BB75&amp;CHAR(34)&amp;",","")</f>
        <v/>
      </c>
      <c r="FD75" s="9" t="str">
        <f t="shared" si="281"/>
        <v/>
      </c>
      <c r="FE75" s="9" t="str">
        <f t="shared" si="282"/>
        <v/>
      </c>
      <c r="FF75" s="9" t="str">
        <f t="shared" si="283"/>
        <v/>
      </c>
      <c r="FG75" s="9" t="str">
        <f t="shared" si="284"/>
        <v>"NO_RED",</v>
      </c>
      <c r="FH75" s="9" t="str">
        <f t="shared" si="285"/>
        <v/>
      </c>
      <c r="FI75" s="9" t="str">
        <f t="shared" si="286"/>
        <v/>
      </c>
      <c r="FJ75" s="9" t="str">
        <f t="shared" si="287"/>
        <v>"NO_BLA",</v>
      </c>
      <c r="FK75" s="9" t="str">
        <f t="shared" si="288"/>
        <v/>
      </c>
      <c r="FL75" s="9" t="str">
        <f t="shared" si="289"/>
        <v/>
      </c>
      <c r="FM75" s="9" t="str">
        <f t="shared" si="290"/>
        <v/>
      </c>
      <c r="FN75" s="9" t="str">
        <f t="shared" si="291"/>
        <v/>
      </c>
      <c r="FO75" s="9" t="str">
        <f t="shared" si="292"/>
        <v/>
      </c>
      <c r="FP75" s="9" t="str">
        <f t="shared" si="293"/>
        <v/>
      </c>
      <c r="FQ75" s="9" t="str">
        <f t="shared" si="294"/>
        <v/>
      </c>
      <c r="FR75" s="9" t="str">
        <f t="shared" si="295"/>
        <v/>
      </c>
      <c r="FS75" s="9" t="str">
        <f t="shared" si="296"/>
        <v/>
      </c>
      <c r="FT75" s="9" t="str">
        <f t="shared" si="297"/>
        <v>"myrBLU",</v>
      </c>
      <c r="FU75" s="9" t="str">
        <f t="shared" si="298"/>
        <v/>
      </c>
      <c r="FV75" s="9" t="str">
        <f t="shared" si="299"/>
        <v/>
      </c>
      <c r="FW75" s="9" t="str">
        <f t="shared" si="300"/>
        <v/>
      </c>
      <c r="FX75" s="9" t="str">
        <f>SUBSTITUTE(IFERROR(SEARCH("[",A75),IFERROR(IF(AND(CA75&lt;&gt;"y",SEARCH("Europe",R75)&gt;0),CHAR(34)&amp;"noeuni"&amp;CHAR(34)&amp;",",""),"")),"1","")</f>
        <v/>
      </c>
      <c r="FY75" s="9" t="str">
        <f t="shared" si="301"/>
        <v/>
      </c>
      <c r="FZ75" s="9" t="str">
        <f t="shared" si="302"/>
        <v/>
      </c>
      <c r="GA75" s="9" t="str">
        <f t="shared" si="303"/>
        <v/>
      </c>
      <c r="GB75" s="9" t="str">
        <f t="shared" si="304"/>
        <v/>
      </c>
      <c r="GC75" s="9" t="str">
        <f>IFERROR(IF(SEARCH("Portuguese",CB75)&gt;0,CHAR(34)&amp;"portug"&amp;CHAR(34)&amp;",",""),"")</f>
        <v/>
      </c>
      <c r="GD75" s="9" t="str">
        <f>IFERROR(IF(SEARCH("German",CB75)&gt;0,CHAR(34)&amp;"german"&amp;CHAR(34)&amp;",",""),"")</f>
        <v/>
      </c>
      <c r="GE75" s="9" t="str">
        <f t="shared" si="305"/>
        <v/>
      </c>
      <c r="GF75" s="9" t="str">
        <f t="shared" si="334"/>
        <v/>
      </c>
      <c r="GG75" s="9" t="str">
        <f t="shared" si="306"/>
        <v/>
      </c>
      <c r="GH75" s="9" t="str">
        <f t="shared" si="307"/>
        <v/>
      </c>
      <c r="GI75" s="9" t="str">
        <f t="shared" si="308"/>
        <v>"hasmap",</v>
      </c>
      <c r="GJ75" s="9" t="str">
        <f t="shared" si="309"/>
        <v>"NoStar",</v>
      </c>
      <c r="GK75" s="9" t="str">
        <f t="shared" si="310"/>
        <v/>
      </c>
      <c r="GL75" s="9" t="str">
        <f t="shared" si="243"/>
        <v/>
      </c>
      <c r="GM75" s="9" t="str">
        <f t="shared" si="243"/>
        <v/>
      </c>
      <c r="GN75" s="9" t="str">
        <f t="shared" si="243"/>
        <v/>
      </c>
      <c r="GP75" s="9" t="str">
        <f t="shared" si="311"/>
        <v>"State"</v>
      </c>
      <c r="GS75" s="9" t="str">
        <f t="shared" si="312"/>
        <v>["4Color","words2","exact2","lets13","startE","year19","allhor","3Bands","Horizo","Texted","Center","NO_RED","NO_BLA","myrBLU","hasmap","NoStar"]</v>
      </c>
      <c r="GT75" s="9" t="str">
        <f t="shared" si="245"/>
        <v/>
      </c>
      <c r="GU75" s="9" t="str">
        <f t="shared" si="245"/>
        <v>"cl_BLU",</v>
      </c>
      <c r="GV75" s="9" t="str">
        <f t="shared" si="245"/>
        <v>"cl_GRE",</v>
      </c>
      <c r="GW75" s="9" t="str">
        <f t="shared" si="245"/>
        <v/>
      </c>
      <c r="GX75" s="9" t="str">
        <f t="shared" si="245"/>
        <v>"cl_YEL",</v>
      </c>
      <c r="GY75" s="9" t="str">
        <f t="shared" si="245"/>
        <v/>
      </c>
      <c r="GZ75" s="9" t="str">
        <f t="shared" si="245"/>
        <v/>
      </c>
      <c r="HA75" s="9" t="str">
        <f t="shared" si="245"/>
        <v/>
      </c>
      <c r="HB75" s="9" t="str">
        <f t="shared" si="245"/>
        <v>"cl_WHI",</v>
      </c>
      <c r="HC75" s="9" t="str">
        <f t="shared" si="313"/>
        <v>["cl_BLU","cl_GRE","cl_YEL","cl_WHI"]</v>
      </c>
      <c r="HE75" s="33"/>
      <c r="HF75" s="34" t="str">
        <f t="shared" si="314"/>
        <v>{couname:"[BRA] Espirito Santo",year:"1947 ",region:"rgn_South America",Colors:["cl_BLU","cl_GRE","cl_YEL","cl_WHI"],Items:["4Color","words2","exact2","lets13","startE","year19","allhor","3Bands","Horizo","Texted","Center","NO_RED","NO_BLA","myrBLU","hasmap","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links: "https://en.wikipedia.org/wiki/Flag_of_Espírito_Santo"},</v>
      </c>
      <c r="HG75" s="35" t="str">
        <f t="shared" si="315"/>
        <v>{couname:"[BRA] Espirito Santo",year:"1947 ",region:"rgn_South America",Colors:["cl_BLU","cl_GRE","cl_YEL","cl_WHI"],Items:["4Color","words2","exact2","lets13","startE","year19","allhor","3Bands","Horizo","Texted","Center","NO_RED","NO_BLA","myrBLU","hasmap","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links: "https://en.wikipedia.org/wiki/Flag_of_Espírito_Santo"},</v>
      </c>
      <c r="HH75" s="9" t="str">
        <f t="shared" si="316"/>
        <v>"\nThe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v>
      </c>
      <c r="HI75" s="9" t="str">
        <f t="shared" si="317"/>
        <v>"\nThe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v>
      </c>
      <c r="HJ75" s="9" t="str">
        <f t="shared" si="318"/>
        <v>"1947 "</v>
      </c>
      <c r="HL75" s="9" t="str">
        <f t="shared" si="319"/>
        <v>"https://en.wikipedia.org/wiki/Flag_of_Espírito_Santo"</v>
      </c>
      <c r="HM75" s="34" t="str">
        <f t="shared" si="320"/>
        <v>{"couname":"[BRA] Espirito Santo","year":"1947 ","region":"rgn_South America","Colors":["cl_BLU","cl_GRE","cl_YEL","cl_WHI"],"Items":["4Color","words2","exact2","lets13","startE","year19","allhor","3Bands","Horizo","Texted","Center","NO_RED","NO_BLA","myrBLU","hasmap","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 "links": "https://en.wikipedia.org/wiki/Flag_of_Espírito_Santo"},</v>
      </c>
      <c r="HN75" s="36" t="str">
        <f t="shared" si="321"/>
        <v>{"couname":"[BRA] Espirito Santo","year":"1947 ","region":"rgn_South America","Colors":["cl_BLU","cl_GRE","cl_YEL","cl_WHI"],"Items":["4Color","words2","exact2","lets13","startE","year19","allhor","3Bands","Horizo","Texted","Center","NO_RED","NO_BLA","myrBLU","hasmap","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 "links": "https://en.wikipedia.org/wiki/Flag_of_Espírito_Santo"},</v>
      </c>
      <c r="HO75" s="37">
        <v>45583</v>
      </c>
      <c r="HP75" s="9" t="str" cm="1">
        <f t="array" ref="HP75">IF(_xlfn.TEXTJOIN(", ", TRUE, IF(ISNUMBER(SEARCH("BLA", BL75:BT75)), COLUMN(BL75:BT75) - COLUMN(BL75) + 1, ""))&lt;&gt;"","BLA","")</f>
        <v/>
      </c>
      <c r="HQ75" s="9" t="str" cm="1">
        <f t="array" ref="HQ75">IF(_xlfn.TEXTJOIN(", ", TRUE, IF(ISNUMBER(SEARCH("BLU", BL75:BT75)), COLUMN(BL75:BT75) - COLUMN(BL75) + 1, ""))&lt;&gt;"","BLU","")</f>
        <v>BLU</v>
      </c>
      <c r="HR75" s="9" t="str" cm="1">
        <f t="array" ref="HR75">IF(_xlfn.TEXTJOIN(", ", TRUE, IF(ISNUMBER(SEARCH("GRE", BL75:BT75)), COLUMN(BL75:BT75) - COLUMN(BL75) + 1, ""))&lt;&gt;"","GRE","")</f>
        <v>GRE</v>
      </c>
      <c r="HS75" s="9" t="str" cm="1">
        <f t="array" ref="HS75">IF(_xlfn.TEXTJOIN(", ", TRUE, IF(ISNUMBER(SEARCH("RED", BL75:BT75)), COLUMN(BL75:BT75) - COLUMN(BL75) + 1, ""))&lt;&gt;"","RED","")</f>
        <v/>
      </c>
      <c r="HT75" s="9" t="str" cm="1">
        <f t="array" ref="HT75">IF(_xlfn.TEXTJOIN(", ", TRUE, IF(ISNUMBER(SEARCH("YEL", BL75:BT75)), COLUMN(BL75:BT75) - COLUMN(BL75) + 1, ""))&lt;&gt;"","YEL","")</f>
        <v>YEL</v>
      </c>
      <c r="HU75" s="9" t="str" cm="1">
        <f t="array" ref="HU75">IF(_xlfn.TEXTJOIN(", ", TRUE, IF(ISNUMBER(SEARCH("ORA", BL75:BT75)), COLUMN(BL75:BT75) - COLUMN(BL75) + 1, ""))&lt;&gt;"","ORA","")</f>
        <v/>
      </c>
      <c r="HV75" s="9" t="str" cm="1">
        <f t="array" ref="HV75">IF(_xlfn.TEXTJOIN(", ", TRUE, IF(ISNUMBER(SEARCH("BRO", BL75:BT75)), COLUMN(BL75:BT75) - COLUMN(BL75) + 1, ""))&lt;&gt;"","BRO","")</f>
        <v/>
      </c>
      <c r="HW75" s="9" t="str" cm="1">
        <f t="array" ref="HW75">IF(_xlfn.TEXTJOIN(", ", TRUE, IF(ISNUMBER(SEARCH("PUR", BL75:BT75)), COLUMN(BL75:BT75) - COLUMN(BL75) + 1, ""))&lt;&gt;"","PUR","")</f>
        <v/>
      </c>
      <c r="HX75" s="9" t="str" cm="1">
        <f t="array" ref="HX75">IF(_xlfn.TEXTJOIN(", ", TRUE, IF(ISNUMBER(SEARCH("WHI", BL75:BT75)), COLUMN(BL75:BT75) - COLUMN(BL75) + 1, ""))&lt;&gt;"","WHI","")</f>
        <v>WHI</v>
      </c>
      <c r="HY75" s="38"/>
      <c r="HZ75" s="38"/>
      <c r="IA75" s="28"/>
      <c r="IB75" s="28"/>
      <c r="IC75" s="39"/>
      <c r="ID75" s="39"/>
      <c r="IE75" s="39"/>
      <c r="IF75" s="39"/>
      <c r="IG75" s="39"/>
      <c r="IH75" s="39"/>
      <c r="II75" s="39"/>
      <c r="IJ75" s="39"/>
      <c r="IK75" s="39"/>
      <c r="IL75" s="9">
        <f>SUM(IC75:IK75)</f>
        <v>0</v>
      </c>
      <c r="IM75" s="6">
        <f t="shared" si="322"/>
        <v>-4</v>
      </c>
      <c r="IN75" s="40" t="str">
        <f t="shared" si="323"/>
        <v>http://mkweb.bcgsc.ca/color-summarizer/?url=https://upload.wikimedia.org/wikipedia/commons/thumb/4/43/Bandeira_do_Esp%C3%ADrito_Santo.svg/640px-Bandeira_do_Esp%C3%ADrito_Santo.svg.png&amp;precision=low&amp;num_clusters=4&amp;text=1</v>
      </c>
      <c r="IO75" s="9" t="str">
        <f t="shared" si="324"/>
        <v/>
      </c>
      <c r="IP75" s="9" t="str">
        <f t="shared" si="325"/>
        <v>"blue"</v>
      </c>
      <c r="IQ75" s="9" t="str">
        <f t="shared" si="326"/>
        <v>"green"</v>
      </c>
      <c r="IR75" s="9" t="str">
        <f t="shared" si="327"/>
        <v/>
      </c>
      <c r="IS75" s="9" t="str">
        <f t="shared" si="328"/>
        <v>"yellow"</v>
      </c>
      <c r="IT75" s="9" t="str">
        <f t="shared" si="329"/>
        <v/>
      </c>
      <c r="IU75" s="9" t="str">
        <f t="shared" si="330"/>
        <v/>
      </c>
      <c r="IV75" s="9" t="str">
        <f t="shared" si="331"/>
        <v/>
      </c>
      <c r="IW75" s="9" t="str">
        <f t="shared" si="332"/>
        <v>"white"</v>
      </c>
      <c r="IX75" s="9" t="str">
        <f t="shared" si="333"/>
        <v>{"url":"http://mkweb.bcgsc.ca/color-summarizer/?url=https://upload.wikimedia.org/wikipedia/commons/thumb/4/43/Bandeira_do_Esp%C3%ADrito_Santo.svg/640px-Bandeira_do_Esp%C3%ADrito_Santo.svg.png&amp;precision=low&amp;num_clusters=4&amp;text=1","name":"[BRA] Espirito Santo"},</v>
      </c>
      <c r="IY75" s="9">
        <v>682</v>
      </c>
    </row>
    <row r="76" spans="1:259" s="9" customFormat="1" ht="38.4" customHeight="1" thickBot="1" x14ac:dyDescent="0.35">
      <c r="A76" s="79" t="s">
        <v>1044</v>
      </c>
      <c r="B76" s="1" t="e" vm="75">
        <v>#VALUE!</v>
      </c>
      <c r="C76" s="2">
        <v>2</v>
      </c>
      <c r="D76" s="3" t="s">
        <v>1045</v>
      </c>
      <c r="E76" s="4" t="s">
        <v>1046</v>
      </c>
      <c r="F76" s="5" t="s">
        <v>0</v>
      </c>
      <c r="G76" s="6">
        <f>COUNTIF($A$1:$A$8312,A76)</f>
        <v>1</v>
      </c>
      <c r="H76" s="7"/>
      <c r="I76" s="8" t="s">
        <v>1047</v>
      </c>
      <c r="J76" s="9" t="str">
        <f>""</f>
        <v/>
      </c>
      <c r="K76" s="10"/>
      <c r="L76" s="11"/>
      <c r="M76" s="11"/>
      <c r="N76" s="12" t="s">
        <v>1</v>
      </c>
      <c r="O76" s="13" t="s">
        <v>1048</v>
      </c>
      <c r="P76" s="14" t="s">
        <v>1049</v>
      </c>
      <c r="Q76" s="15">
        <v>2</v>
      </c>
      <c r="R76" s="16" t="s">
        <v>1</v>
      </c>
      <c r="S76" s="17">
        <v>0</v>
      </c>
      <c r="T76" s="18" t="s">
        <v>3</v>
      </c>
      <c r="U76" s="19" t="s">
        <v>2</v>
      </c>
      <c r="V76" s="19" t="s">
        <v>2</v>
      </c>
      <c r="W76" s="19" t="s">
        <v>2</v>
      </c>
      <c r="X76" s="19" t="s">
        <v>2</v>
      </c>
      <c r="Y76" s="19" t="s">
        <v>2</v>
      </c>
      <c r="Z76" s="19" t="s">
        <v>2</v>
      </c>
      <c r="AA76" s="19" t="s">
        <v>2</v>
      </c>
      <c r="AB76" s="19" t="s">
        <v>2</v>
      </c>
      <c r="AC76" s="19" t="s">
        <v>2</v>
      </c>
      <c r="AD76" s="19" t="s">
        <v>2</v>
      </c>
      <c r="AE76" s="19" t="s">
        <v>2</v>
      </c>
      <c r="AF76" s="20" t="s">
        <v>2</v>
      </c>
      <c r="AG76" s="20" t="s">
        <v>2</v>
      </c>
      <c r="AH76" s="20" t="s">
        <v>3</v>
      </c>
      <c r="AI76" s="20" t="s">
        <v>2</v>
      </c>
      <c r="AJ76" s="20" t="s">
        <v>2</v>
      </c>
      <c r="AK76" s="20" t="s">
        <v>2</v>
      </c>
      <c r="AL76" s="20" t="s">
        <v>2</v>
      </c>
      <c r="AM76" s="20" t="s">
        <v>2</v>
      </c>
      <c r="AN76" s="20" t="s">
        <v>2</v>
      </c>
      <c r="AO76" s="20" t="s">
        <v>2</v>
      </c>
      <c r="AP76" s="20" t="s">
        <v>2</v>
      </c>
      <c r="AQ76" s="20" t="s">
        <v>2</v>
      </c>
      <c r="AR76" s="20" t="s">
        <v>3</v>
      </c>
      <c r="AS76" s="20" t="s">
        <v>2</v>
      </c>
      <c r="AT76" s="21">
        <v>0</v>
      </c>
      <c r="AU76" s="20" t="s">
        <v>204</v>
      </c>
      <c r="AV76" s="20" t="str">
        <f>IF(LEFT(A76,1)="[",LEFT(A76,5)&amp;AU76&amp;A76,"")</f>
        <v>[BRA]State[BRA] Federal District</v>
      </c>
      <c r="AW76" s="20" t="str">
        <f>C76&amp;H76&amp;A76</f>
        <v>2[BRA] Federal District</v>
      </c>
      <c r="AX76" s="22"/>
      <c r="AY76" s="22"/>
      <c r="AZ76" s="23" t="s">
        <v>8</v>
      </c>
      <c r="BA76" s="23" t="s">
        <v>8</v>
      </c>
      <c r="BB76" s="23"/>
      <c r="BC76" s="24"/>
      <c r="BD76" s="25" t="s">
        <v>6</v>
      </c>
      <c r="BE76" s="8"/>
      <c r="BF76" s="25" t="s">
        <v>4</v>
      </c>
      <c r="BG76" s="25" t="s">
        <v>8</v>
      </c>
      <c r="BH76" s="25" t="s">
        <v>6</v>
      </c>
      <c r="BI76" s="25"/>
      <c r="BJ76" s="25"/>
      <c r="BK76" s="8"/>
      <c r="BL76" s="25" t="s">
        <v>8</v>
      </c>
      <c r="BM76" s="25" t="s">
        <v>4</v>
      </c>
      <c r="BN76" s="25" t="s">
        <v>10</v>
      </c>
      <c r="BO76" s="25" t="s">
        <v>9</v>
      </c>
      <c r="BP76" s="25" t="s">
        <v>6</v>
      </c>
      <c r="BQ76" s="25" t="s">
        <v>8</v>
      </c>
      <c r="BR76" s="25" t="s">
        <v>8</v>
      </c>
      <c r="BS76" s="25" t="s">
        <v>8</v>
      </c>
      <c r="BT76" s="25" t="s">
        <v>8</v>
      </c>
      <c r="BU76" s="26"/>
      <c r="BV76" s="27"/>
      <c r="BW76" s="27">
        <v>0</v>
      </c>
      <c r="BX76" s="8"/>
      <c r="CB76" s="28"/>
      <c r="CC76" s="28"/>
      <c r="CD76" s="29">
        <v>0</v>
      </c>
      <c r="CE76" s="29">
        <v>1</v>
      </c>
      <c r="CF76" s="29" t="e">
        <v>#REF!</v>
      </c>
      <c r="CG76" s="30" cm="1">
        <f t="array" ref="CG76">SUMPRODUCT(--(LEN(TRIM(BL76:BT76))&gt;0))</f>
        <v>4</v>
      </c>
      <c r="CH76" s="20" t="str">
        <f t="shared" si="246"/>
        <v>n</v>
      </c>
      <c r="CI76" s="20" t="str">
        <f t="shared" si="247"/>
        <v>n</v>
      </c>
      <c r="CJ76" s="20" t="str">
        <f t="shared" si="248"/>
        <v>y</v>
      </c>
      <c r="CK76" s="20" t="str">
        <f t="shared" si="249"/>
        <v>n</v>
      </c>
      <c r="CL76" s="20" t="str">
        <f t="shared" si="250"/>
        <v>y</v>
      </c>
      <c r="CM76" s="20" t="str">
        <f t="shared" si="251"/>
        <v>n</v>
      </c>
      <c r="CN76" s="20" t="str">
        <f t="shared" si="252"/>
        <v>n</v>
      </c>
      <c r="CO76" s="20" t="str">
        <f t="shared" si="253"/>
        <v>n</v>
      </c>
      <c r="CP76" s="20" t="str">
        <f t="shared" si="254"/>
        <v>y</v>
      </c>
      <c r="CQ76" s="20" t="str">
        <f t="shared" si="255"/>
        <v>n</v>
      </c>
      <c r="CR76" s="20" t="str">
        <f t="shared" si="256"/>
        <v>n</v>
      </c>
      <c r="CS76" s="20" t="str">
        <f t="shared" si="257"/>
        <v>n</v>
      </c>
      <c r="CT76" s="31" t="str">
        <f t="shared" si="258"/>
        <v>"[BRA] Federal District"</v>
      </c>
      <c r="CU76" s="32" t="str">
        <f t="shared" si="259"/>
        <v>"rgn_South America"</v>
      </c>
      <c r="CV76" s="9" t="str">
        <f t="shared" si="260"/>
        <v>"https://upload.wikimedia.org/wikipedia/commons/thumb/3/3c/Bandeira_do_Distrito_Federal_%28Brasil%29.svg/640px-Bandeira_do_Distrito_Federal_%28Brasil%29.svg.png"</v>
      </c>
      <c r="CW76" s="9" t="str">
        <f t="shared" si="239"/>
        <v/>
      </c>
      <c r="CX76" s="9" t="str">
        <f t="shared" si="239"/>
        <v/>
      </c>
      <c r="CY76" s="9" t="str">
        <f t="shared" si="239"/>
        <v>"4Color",</v>
      </c>
      <c r="CZ76" s="9" t="str">
        <f t="shared" si="239"/>
        <v/>
      </c>
      <c r="DA76" s="9" t="str">
        <f t="shared" si="261"/>
        <v>"words2",</v>
      </c>
      <c r="DB76" s="9" t="str">
        <f t="shared" si="262"/>
        <v/>
      </c>
      <c r="DC76" s="9" t="str">
        <f>IF(Q76=2,CHAR(34)&amp;"exact2"&amp;CHAR(34)&amp;",","")</f>
        <v>"exact2",</v>
      </c>
      <c r="DD76" s="9" t="str">
        <f>IF(LEN(CHAR(34)&amp;"lets"&amp;LEN(SUBSTITUTE(SUBSTITUTE(IFERROR(TRIM(SUBSTITUTE(SUBSTITUTE(SUBSTITUTE(IFERROR(TRIM(SUBSTITUTE(A76,MID(A76,FIND("(",A76),FIND(")",A76)-FIND("(",A76)+1),"")),A76)," ",""),"-",""),MID(SUBSTITUTE(SUBSTITUTE(IFERROR(TRIM(SUBSTITUTE(A76,MID(A76,FIND("(",A76),FIND(")",A76)-FIND("(",A76)+1),"")),A76)," ",""),"-",""),FIND("[",SUBSTITUTE(SUBSTITUTE(IFERROR(TRIM(SUBSTITUTE(A76,MID(A76,FIND("(",A76),FIND(")",A76)-FIND("(",A76)+1),"")),A76)," ",""),"-","")),FIND("]",SUBSTITUTE(SUBSTITUTE(IFERROR(TRIM(SUBSTITUTE(A76,MID(A76,FIND("(",A76),FIND(")",A76)-FIND("(",A76)+1),"")),A76)," ",""),"-",""))-FIND("[",SUBSTITUTE(SUBSTITUTE(IFERROR(TRIM(SUBSTITUTE(A76,MID(A76,FIND("(",A76),FIND(")",A76)-FIND("(",A76)+1),"")),A76)," ",""),"-",""))+1),"")),SUBSTITUTE(SUBSTITUTE(IFERROR(TRIM(SUBSTITUTE(A76,MID(A76,FIND("(",A76),FIND(")",A76)-FIND("(",A76)+1),"")),A76)," ",""),"-",""))," ",""),"-",""))&amp;CHAR(34)&amp;",")=9,CHAR(34)&amp;"lets"&amp;LEN(SUBSTITUTE(SUBSTITUTE(IFERROR(TRIM(SUBSTITUTE(SUBSTITUTE(SUBSTITUTE(IFERROR(TRIM(SUBSTITUTE(A76,MID(A76,FIND("(",A76),FIND(")",A76)-FIND("(",A76)+1),"")),A76)," ",""),"-",""),MID(SUBSTITUTE(SUBSTITUTE(IFERROR(TRIM(SUBSTITUTE(A76,MID(A76,FIND("(",A76),FIND(")",A76)-FIND("(",A76)+1),"")),A76)," ",""),"-",""),FIND("[",SUBSTITUTE(SUBSTITUTE(IFERROR(TRIM(SUBSTITUTE(A76,MID(A76,FIND("(",A76),FIND(")",A76)-FIND("(",A76)+1),"")),A76)," ",""),"-","")),FIND("]",SUBSTITUTE(SUBSTITUTE(IFERROR(TRIM(SUBSTITUTE(A76,MID(A76,FIND("(",A76),FIND(")",A76)-FIND("(",A76)+1),"")),A76)," ",""),"-",""))-FIND("[",SUBSTITUTE(SUBSTITUTE(IFERROR(TRIM(SUBSTITUTE(A76,MID(A76,FIND("(",A76),FIND(")",A76)-FIND("(",A76)+1),"")),A76)," ",""),"-",""))+1),"")),SUBSTITUTE(SUBSTITUTE(IFERROR(TRIM(SUBSTITUTE(A76,MID(A76,FIND("(",A76),FIND(")",A76)-FIND("(",A76)+1),"")),A76)," ",""),"-",""))," ",""),"-",""))&amp;CHAR(34)&amp;",",CHAR(34)&amp;"lets0"&amp;LEN(SUBSTITUTE(SUBSTITUTE(IFERROR(TRIM(SUBSTITUTE(SUBSTITUTE(SUBSTITUTE(IFERROR(TRIM(SUBSTITUTE(A76,MID(A76,FIND("(",A76),FIND(")",A76)-FIND("(",A76)+1),"")),A76)," ",""),"-",""),MID(SUBSTITUTE(SUBSTITUTE(IFERROR(TRIM(SUBSTITUTE(A76,MID(A76,FIND("(",A76),FIND(")",A76)-FIND("(",A76)+1),"")),A76)," ",""),"-",""),FIND("[",SUBSTITUTE(SUBSTITUTE(IFERROR(TRIM(SUBSTITUTE(A76,MID(A76,FIND("(",A76),FIND(")",A76)-FIND("(",A76)+1),"")),A76)," ",""),"-","")),FIND("]",SUBSTITUTE(SUBSTITUTE(IFERROR(TRIM(SUBSTITUTE(A76,MID(A76,FIND("(",A76),FIND(")",A76)-FIND("(",A76)+1),"")),A76)," ",""),"-",""))-FIND("[",SUBSTITUTE(SUBSTITUTE(IFERROR(TRIM(SUBSTITUTE(A76,MID(A76,FIND("(",A76),FIND(")",A76)-FIND("(",A76)+1),"")),A76)," ",""),"-",""))+1),"")),SUBSTITUTE(SUBSTITUTE(IFERROR(TRIM(SUBSTITUTE(A76,MID(A76,FIND("(",A76),FIND(")",A76)-FIND("(",A76)+1),"")),A76)," ",""),"-",""))," ",""),"-",""))&amp;CHAR(34)&amp;",")</f>
        <v>"lets15",</v>
      </c>
      <c r="DE76" s="9" t="str">
        <f>IFERROR(CHAR(34)&amp;"start"&amp;LEFT(TRIM(SUBSTITUTE(SUBSTITUTE(TRIM(SUBSTITUTE(SUBSTITUTE(A76, MID(A76, FIND("[", A76), FIND("]", A76) - FIND("[", A76) + 1), ""), "  ", " ")), MID(TRIM(SUBSTITUTE(SUBSTITUTE(A76, MID(A76, FIND("[", A76), FIND("]", A76) - FIND("[", A76) + 1), ""), "  ", " ")), FIND("[", TRIM(SUBSTITUTE(SUBSTITUTE(A76, MID(A76, FIND("[", A76), FIND("]", A76) - FIND("[", A76) + 1), ""), "  ", " "))), FIND("]", TRIM(SUBSTITUTE(SUBSTITUTE(A76, MID(A76, FIND("[", A76), FIND("]", A76) - FIND("[", A76) + 1), ""), "  ", " "))) - FIND("[", TRIM(SUBSTITUTE(SUBSTITUTE(A76, MID(A76, FIND("[", A76), FIND("]", A76) - FIND("[", A76) + 1), ""), "  ", " "))) + 1), ""), "  ", " ")),1)&amp;CHAR(34)&amp;",",CHAR(34)&amp;"start"&amp;IFERROR(LEFT(SUBSTITUTE(A76,"["&amp;MID(A76,FIND("[",A76)+1,FIND("]",A76)-FIND("[",A76)-1)&amp;"] ",""),1),LEFT(A76,1))&amp;CHAR(34)&amp;",")</f>
        <v>"startF",</v>
      </c>
      <c r="DF76" s="9" t="str">
        <f t="shared" si="263"/>
        <v/>
      </c>
      <c r="DG76" s="9" t="str">
        <f t="shared" si="264"/>
        <v/>
      </c>
      <c r="DH76" s="9" t="str">
        <f t="shared" si="265"/>
        <v/>
      </c>
      <c r="DI76" s="9" t="str">
        <f t="shared" si="266"/>
        <v/>
      </c>
      <c r="DJ76" s="9" t="str">
        <f t="shared" si="267"/>
        <v/>
      </c>
      <c r="DK76" s="9" t="str">
        <f t="shared" si="268"/>
        <v/>
      </c>
      <c r="DL76" s="9" t="str">
        <f t="shared" si="269"/>
        <v/>
      </c>
      <c r="DM76" s="9" t="str" cm="1">
        <f t="array" ref="DM76">IF(CG76=3,CHAR(34) &amp; _xlfn.TEXTJOIN("", TRUE, RIGHT(HP76:HX76, 2)) &amp; CHAR(34) &amp; ",", "")</f>
        <v/>
      </c>
      <c r="DN76" s="9" t="str">
        <f t="shared" si="270"/>
        <v/>
      </c>
      <c r="DO76" s="9" t="str">
        <f t="shared" si="271"/>
        <v>"year19",</v>
      </c>
      <c r="DP76" s="28" t="str">
        <f t="shared" si="272"/>
        <v/>
      </c>
      <c r="DQ76" s="28" t="str">
        <f t="shared" si="273"/>
        <v/>
      </c>
      <c r="DR76" s="28" t="str">
        <f t="shared" si="274"/>
        <v/>
      </c>
      <c r="DS76" s="28" t="str">
        <f t="shared" si="275"/>
        <v/>
      </c>
      <c r="DT76" s="28" t="str">
        <f t="shared" si="276"/>
        <v/>
      </c>
      <c r="DU76" s="28" t="str">
        <f t="shared" si="277"/>
        <v/>
      </c>
      <c r="DV76" s="9" t="str">
        <f>IF(IA76&lt;&gt;"",(IF(IA76="y",CHAR(34)&amp;"largec"&amp;CHAR(34)&amp;",",CHAR(34)&amp;"smallc"&amp;CHAR(34)&amp;",")),"")</f>
        <v/>
      </c>
      <c r="DW76" s="9" t="str">
        <f t="shared" si="240"/>
        <v>"NoBand",</v>
      </c>
      <c r="DX76" s="9" t="str">
        <f t="shared" si="240"/>
        <v/>
      </c>
      <c r="DY76" s="9" t="str">
        <f t="shared" si="240"/>
        <v/>
      </c>
      <c r="DZ76" s="9" t="str">
        <f t="shared" si="240"/>
        <v/>
      </c>
      <c r="EA76" s="9" t="str">
        <f t="shared" si="241"/>
        <v>"Diagon",</v>
      </c>
      <c r="EB76" s="9" t="str">
        <f t="shared" si="241"/>
        <v/>
      </c>
      <c r="EC76" s="9" t="str">
        <f t="shared" si="241"/>
        <v/>
      </c>
      <c r="ED76" s="9" t="str">
        <f t="shared" si="241"/>
        <v/>
      </c>
      <c r="EE76" s="9" t="str">
        <f t="shared" si="241"/>
        <v/>
      </c>
      <c r="EF76" s="9" t="str">
        <f t="shared" si="278"/>
        <v/>
      </c>
      <c r="EG76" s="9" t="str">
        <f t="shared" si="244"/>
        <v/>
      </c>
      <c r="EH76" s="9" t="str">
        <f t="shared" si="244"/>
        <v/>
      </c>
      <c r="EI76" s="9" t="str">
        <f t="shared" si="244"/>
        <v/>
      </c>
      <c r="EJ76" s="9" t="str">
        <f t="shared" si="244"/>
        <v/>
      </c>
      <c r="EK76" s="9" t="str">
        <f t="shared" si="244"/>
        <v/>
      </c>
      <c r="EL76" s="9" t="str">
        <f t="shared" si="244"/>
        <v/>
      </c>
      <c r="EM76" s="9" t="str">
        <f t="shared" si="244"/>
        <v/>
      </c>
      <c r="EN76" s="9" t="str">
        <f t="shared" si="244"/>
        <v/>
      </c>
      <c r="EO76" s="9" t="str">
        <f t="shared" si="244"/>
        <v>"Center",</v>
      </c>
      <c r="EP76" s="9" t="str">
        <f t="shared" si="244"/>
        <v/>
      </c>
      <c r="EQ76" s="9" t="str">
        <f t="shared" si="244"/>
        <v/>
      </c>
      <c r="ER76" s="9" t="str">
        <f t="shared" si="244"/>
        <v/>
      </c>
      <c r="ES76" s="9" t="str">
        <f t="shared" si="244"/>
        <v/>
      </c>
      <c r="ET76" s="9" t="str">
        <f t="shared" si="244"/>
        <v/>
      </c>
      <c r="EU76" s="9" t="str">
        <f t="shared" si="244"/>
        <v/>
      </c>
      <c r="EV76" s="9" t="str">
        <f t="shared" si="244"/>
        <v/>
      </c>
      <c r="EW76" s="9" t="str">
        <f t="shared" si="242"/>
        <v/>
      </c>
      <c r="EX76" s="9" t="str">
        <f t="shared" si="242"/>
        <v/>
      </c>
      <c r="EY76" s="9" t="str">
        <f t="shared" si="242"/>
        <v>"Rotate",</v>
      </c>
      <c r="EZ76" s="9" t="str">
        <f t="shared" si="242"/>
        <v/>
      </c>
      <c r="FA76" s="9" t="str">
        <f t="shared" si="279"/>
        <v/>
      </c>
      <c r="FB76" s="9" t="str">
        <f t="shared" si="280"/>
        <v/>
      </c>
      <c r="FC76" s="9" t="str">
        <f>IF(AND(AT76&gt;0,BB76&lt;&gt;""),CHAR(34)&amp;"sta"&amp;BB76&amp;CHAR(34)&amp;",","")</f>
        <v/>
      </c>
      <c r="FD76" s="9" t="str">
        <f t="shared" si="281"/>
        <v/>
      </c>
      <c r="FE76" s="9" t="str">
        <f t="shared" si="282"/>
        <v/>
      </c>
      <c r="FF76" s="9" t="str">
        <f t="shared" si="283"/>
        <v>"NO_WHI",</v>
      </c>
      <c r="FG76" s="9" t="str">
        <f t="shared" si="284"/>
        <v/>
      </c>
      <c r="FH76" s="9" t="str">
        <f t="shared" si="285"/>
        <v/>
      </c>
      <c r="FI76" s="9" t="str">
        <f t="shared" si="286"/>
        <v/>
      </c>
      <c r="FJ76" s="9" t="str">
        <f t="shared" si="287"/>
        <v>"NO_BLA",</v>
      </c>
      <c r="FK76" s="9" t="str">
        <f t="shared" si="288"/>
        <v/>
      </c>
      <c r="FL76" s="9" t="str">
        <f t="shared" si="289"/>
        <v/>
      </c>
      <c r="FM76" s="9" t="str">
        <f t="shared" si="290"/>
        <v>"BAWHNO",</v>
      </c>
      <c r="FN76" s="9" t="str">
        <f t="shared" si="291"/>
        <v/>
      </c>
      <c r="FO76" s="9" t="str">
        <f t="shared" si="292"/>
        <v/>
      </c>
      <c r="FP76" s="9" t="str">
        <f t="shared" si="293"/>
        <v>"WHRENO",</v>
      </c>
      <c r="FQ76" s="9" t="str">
        <f t="shared" si="294"/>
        <v>"001BLU",</v>
      </c>
      <c r="FR76" s="9" t="str">
        <f t="shared" si="295"/>
        <v/>
      </c>
      <c r="FS76" s="9" t="str">
        <f t="shared" si="296"/>
        <v>"003YEL",</v>
      </c>
      <c r="FT76" s="9" t="str">
        <f t="shared" si="297"/>
        <v>"myrYEL",</v>
      </c>
      <c r="FU76" s="9" t="str">
        <f t="shared" si="298"/>
        <v/>
      </c>
      <c r="FV76" s="9" t="str">
        <f t="shared" si="299"/>
        <v/>
      </c>
      <c r="FW76" s="9" t="str">
        <f t="shared" si="300"/>
        <v/>
      </c>
      <c r="FX76" s="9" t="str">
        <f>SUBSTITUTE(IFERROR(SEARCH("[",A76),IFERROR(IF(AND(CA76&lt;&gt;"y",SEARCH("Europe",R76)&gt;0),CHAR(34)&amp;"noeuni"&amp;CHAR(34)&amp;",",""),"")),"1","")</f>
        <v/>
      </c>
      <c r="FY76" s="9" t="str">
        <f t="shared" si="301"/>
        <v/>
      </c>
      <c r="FZ76" s="9" t="str">
        <f t="shared" si="302"/>
        <v/>
      </c>
      <c r="GA76" s="9" t="str">
        <f t="shared" si="303"/>
        <v/>
      </c>
      <c r="GB76" s="9" t="str">
        <f t="shared" si="304"/>
        <v/>
      </c>
      <c r="GC76" s="9" t="str">
        <f>IFERROR(IF(SEARCH("Portuguese",CB76)&gt;0,CHAR(34)&amp;"portug"&amp;CHAR(34)&amp;",",""),"")</f>
        <v/>
      </c>
      <c r="GD76" s="9" t="str">
        <f>IFERROR(IF(SEARCH("German",CB76)&gt;0,CHAR(34)&amp;"german"&amp;CHAR(34)&amp;",",""),"")</f>
        <v/>
      </c>
      <c r="GE76" s="9" t="str">
        <f t="shared" si="305"/>
        <v/>
      </c>
      <c r="GF76" s="9" t="str">
        <f t="shared" si="334"/>
        <v/>
      </c>
      <c r="GG76" s="9" t="str">
        <f t="shared" si="306"/>
        <v/>
      </c>
      <c r="GH76" s="9" t="str">
        <f t="shared" si="307"/>
        <v/>
      </c>
      <c r="GI76" s="9" t="str">
        <f t="shared" si="308"/>
        <v>"hasmap",</v>
      </c>
      <c r="GJ76" s="9" t="str">
        <f t="shared" si="309"/>
        <v>"NoStar",</v>
      </c>
      <c r="GK76" s="9" t="str">
        <f t="shared" si="310"/>
        <v/>
      </c>
      <c r="GL76" s="9" t="str">
        <f t="shared" si="243"/>
        <v/>
      </c>
      <c r="GM76" s="9" t="str">
        <f t="shared" si="243"/>
        <v/>
      </c>
      <c r="GN76" s="9" t="str">
        <f t="shared" si="243"/>
        <v/>
      </c>
      <c r="GP76" s="9" t="str">
        <f t="shared" si="311"/>
        <v>"State"</v>
      </c>
      <c r="GS76" s="9" t="str">
        <f t="shared" si="312"/>
        <v>["4Color","words2","exact2","lets15","startF","year19","NoBand","Diagon","Center","Rotate","NO_WHI","NO_BLA","BAWHNO","WHRENO","001BLU","003YEL","myrYEL","hasmap","NoStar"]</v>
      </c>
      <c r="GT76" s="9" t="str">
        <f t="shared" si="245"/>
        <v/>
      </c>
      <c r="GU76" s="9" t="str">
        <f t="shared" si="245"/>
        <v>"cl_BLU",</v>
      </c>
      <c r="GV76" s="9" t="str">
        <f t="shared" si="245"/>
        <v>"cl_GRE",</v>
      </c>
      <c r="GW76" s="9" t="str">
        <f t="shared" si="245"/>
        <v>"cl_RED",</v>
      </c>
      <c r="GX76" s="9" t="str">
        <f t="shared" si="245"/>
        <v>"cl_YEL",</v>
      </c>
      <c r="GY76" s="9" t="str">
        <f t="shared" si="245"/>
        <v/>
      </c>
      <c r="GZ76" s="9" t="str">
        <f t="shared" si="245"/>
        <v/>
      </c>
      <c r="HA76" s="9" t="str">
        <f t="shared" si="245"/>
        <v/>
      </c>
      <c r="HB76" s="9" t="str">
        <f t="shared" si="245"/>
        <v/>
      </c>
      <c r="HC76" s="9" t="str">
        <f t="shared" si="313"/>
        <v>["cl_BLU","cl_GRE","cl_RED","cl_YEL"]</v>
      </c>
      <c r="HE76" s="33"/>
      <c r="HF76" s="34" t="str">
        <f t="shared" si="314"/>
        <v>{couname:"[BRA] Federal District",year:"1969 ",region:"rgn_South America",Colors:["cl_BLU","cl_GRE","cl_RED","cl_YEL"],Items:["4Color","words2","exact2","lets15","startF","year19","NoBand","Diagon","Center","Rotate","NO_WHI","NO_BLA","BAWHNO","WHRENO","001BLU","003YEL","myrYEL","hasmap","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links: "https://en.wikipedia.org/wiki/Flag_of_the_Federal_District_(Brazil)"},</v>
      </c>
      <c r="HG76" s="35" t="str">
        <f t="shared" si="315"/>
        <v>{couname:"[BRA] Federal District",year:"1969 ",region:"rgn_South America",Colors:["cl_BLU","cl_GRE","cl_RED","cl_YEL"],Items:["4Color","words2","exact2","lets15","startF","year19","NoBand","Diagon","Center","Rotate","NO_WHI","NO_BLA","BAWHNO","WHRENO","001BLU","003YEL","myrYEL","hasmap","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links: "https://en.wikipedia.org/wiki/Flag_of_the_Federal_District_(Brazil)"},</v>
      </c>
      <c r="HH76" s="9" t="str">
        <f t="shared" si="316"/>
        <v>"\nThe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v>
      </c>
      <c r="HI76" s="9" t="str">
        <f t="shared" si="317"/>
        <v>"\nThe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v>
      </c>
      <c r="HJ76" s="9" t="str">
        <f t="shared" si="318"/>
        <v>"1969 "</v>
      </c>
      <c r="HL76" s="9" t="str">
        <f t="shared" si="319"/>
        <v>"https://en.wikipedia.org/wiki/Flag_of_the_Federal_District_(Brazil)"</v>
      </c>
      <c r="HM76" s="34" t="str">
        <f t="shared" si="320"/>
        <v>{"couname":"[BRA] Federal District","year":"1969 ","region":"rgn_South America","Colors":["cl_BLU","cl_GRE","cl_RED","cl_YEL"],"Items":["4Color","words2","exact2","lets15","startF","year19","NoBand","Diagon","Center","Rotate","NO_WHI","NO_BLA","BAWHNO","WHRENO","001BLU","003YEL","myrYEL","hasmap","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 "links": "https://en.wikipedia.org/wiki/Flag_of_the_Federal_District_(Brazil)"},</v>
      </c>
      <c r="HN76" s="36" t="str">
        <f t="shared" si="321"/>
        <v>{"couname":"[BRA] Federal District","year":"1969 ","region":"rgn_South America","Colors":["cl_BLU","cl_GRE","cl_RED","cl_YEL"],"Items":["4Color","words2","exact2","lets15","startF","year19","NoBand","Diagon","Center","Rotate","NO_WHI","NO_BLA","BAWHNO","WHRENO","001BLU","003YEL","myrYEL","hasmap","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 "links": "https://en.wikipedia.org/wiki/Flag_of_the_Federal_District_(Brazil)"},</v>
      </c>
      <c r="HO76" s="37">
        <v>45583</v>
      </c>
      <c r="HP76" s="9" t="str" cm="1">
        <f t="array" ref="HP76">IF(_xlfn.TEXTJOIN(", ", TRUE, IF(ISNUMBER(SEARCH("BLA", BL76:BT76)), COLUMN(BL76:BT76) - COLUMN(BL76) + 1, ""))&lt;&gt;"","BLA","")</f>
        <v/>
      </c>
      <c r="HQ76" s="9" t="str" cm="1">
        <f t="array" ref="HQ76">IF(_xlfn.TEXTJOIN(", ", TRUE, IF(ISNUMBER(SEARCH("BLU", BL76:BT76)), COLUMN(BL76:BT76) - COLUMN(BL76) + 1, ""))&lt;&gt;"","BLU","")</f>
        <v>BLU</v>
      </c>
      <c r="HR76" s="9" t="str" cm="1">
        <f t="array" ref="HR76">IF(_xlfn.TEXTJOIN(", ", TRUE, IF(ISNUMBER(SEARCH("GRE", BL76:BT76)), COLUMN(BL76:BT76) - COLUMN(BL76) + 1, ""))&lt;&gt;"","GRE","")</f>
        <v>GRE</v>
      </c>
      <c r="HS76" s="9" t="str" cm="1">
        <f t="array" ref="HS76">IF(_xlfn.TEXTJOIN(", ", TRUE, IF(ISNUMBER(SEARCH("RED", BL76:BT76)), COLUMN(BL76:BT76) - COLUMN(BL76) + 1, ""))&lt;&gt;"","RED","")</f>
        <v>RED</v>
      </c>
      <c r="HT76" s="9" t="str" cm="1">
        <f t="array" ref="HT76">IF(_xlfn.TEXTJOIN(", ", TRUE, IF(ISNUMBER(SEARCH("YEL", BL76:BT76)), COLUMN(BL76:BT76) - COLUMN(BL76) + 1, ""))&lt;&gt;"","YEL","")</f>
        <v>YEL</v>
      </c>
      <c r="HU76" s="9" t="str" cm="1">
        <f t="array" ref="HU76">IF(_xlfn.TEXTJOIN(", ", TRUE, IF(ISNUMBER(SEARCH("ORA", BL76:BT76)), COLUMN(BL76:BT76) - COLUMN(BL76) + 1, ""))&lt;&gt;"","ORA","")</f>
        <v/>
      </c>
      <c r="HV76" s="9" t="str" cm="1">
        <f t="array" ref="HV76">IF(_xlfn.TEXTJOIN(", ", TRUE, IF(ISNUMBER(SEARCH("BRO", BL76:BT76)), COLUMN(BL76:BT76) - COLUMN(BL76) + 1, ""))&lt;&gt;"","BRO","")</f>
        <v/>
      </c>
      <c r="HW76" s="9" t="str" cm="1">
        <f t="array" ref="HW76">IF(_xlfn.TEXTJOIN(", ", TRUE, IF(ISNUMBER(SEARCH("PUR", BL76:BT76)), COLUMN(BL76:BT76) - COLUMN(BL76) + 1, ""))&lt;&gt;"","PUR","")</f>
        <v/>
      </c>
      <c r="HX76" s="9" t="str" cm="1">
        <f t="array" ref="HX76">IF(_xlfn.TEXTJOIN(", ", TRUE, IF(ISNUMBER(SEARCH("WHI", BL76:BT76)), COLUMN(BL76:BT76) - COLUMN(BL76) + 1, ""))&lt;&gt;"","WHI","")</f>
        <v/>
      </c>
      <c r="HY76" s="38"/>
      <c r="HZ76" s="38"/>
      <c r="IA76" s="28"/>
      <c r="IB76" s="28"/>
      <c r="IC76" s="39"/>
      <c r="ID76" s="39"/>
      <c r="IE76" s="39"/>
      <c r="IF76" s="39"/>
      <c r="IG76" s="39"/>
      <c r="IH76" s="39"/>
      <c r="II76" s="39"/>
      <c r="IJ76" s="39"/>
      <c r="IK76" s="39"/>
      <c r="IL76" s="9">
        <f>SUM(IC76:IK76)</f>
        <v>0</v>
      </c>
      <c r="IM76" s="6">
        <f t="shared" si="322"/>
        <v>-4</v>
      </c>
      <c r="IN76" s="40" t="str">
        <f t="shared" si="323"/>
        <v>http://mkweb.bcgsc.ca/color-summarizer/?url=https://upload.wikimedia.org/wikipedia/commons/thumb/3/3c/Bandeira_do_Distrito_Federal_%28Brasil%29.svg/640px-Bandeira_do_Distrito_Federal_%28Brasil%29.svg.png&amp;precision=low&amp;num_clusters=4&amp;text=1</v>
      </c>
      <c r="IO76" s="9" t="str">
        <f t="shared" si="324"/>
        <v/>
      </c>
      <c r="IP76" s="9" t="str">
        <f t="shared" si="325"/>
        <v>"blue"</v>
      </c>
      <c r="IQ76" s="9" t="str">
        <f t="shared" si="326"/>
        <v>"green"</v>
      </c>
      <c r="IR76" s="9" t="str">
        <f t="shared" si="327"/>
        <v>"red"</v>
      </c>
      <c r="IS76" s="9" t="str">
        <f t="shared" si="328"/>
        <v>"yellow"</v>
      </c>
      <c r="IT76" s="9" t="str">
        <f t="shared" si="329"/>
        <v/>
      </c>
      <c r="IU76" s="9" t="str">
        <f t="shared" si="330"/>
        <v/>
      </c>
      <c r="IV76" s="9" t="str">
        <f t="shared" si="331"/>
        <v/>
      </c>
      <c r="IW76" s="9" t="str">
        <f t="shared" si="332"/>
        <v/>
      </c>
      <c r="IX76" s="9" t="str">
        <f t="shared" si="333"/>
        <v>{"url":"http://mkweb.bcgsc.ca/color-summarizer/?url=https://upload.wikimedia.org/wikipedia/commons/thumb/3/3c/Bandeira_do_Distrito_Federal_%28Brasil%29.svg/640px-Bandeira_do_Distrito_Federal_%28Brasil%29.svg.png&amp;precision=low&amp;num_clusters=4&amp;text=1","name":"[BRA] Federal District"},</v>
      </c>
      <c r="IY76" s="9">
        <v>680</v>
      </c>
    </row>
    <row r="77" spans="1:259" s="9" customFormat="1" ht="38.4" customHeight="1" thickBot="1" x14ac:dyDescent="0.35">
      <c r="A77" s="79" t="s">
        <v>1050</v>
      </c>
      <c r="B77" s="1" t="e" vm="76">
        <v>#VALUE!</v>
      </c>
      <c r="C77" s="2">
        <v>2</v>
      </c>
      <c r="D77" s="3" t="s">
        <v>1051</v>
      </c>
      <c r="E77" s="4" t="s">
        <v>1052</v>
      </c>
      <c r="F77" s="5" t="s">
        <v>0</v>
      </c>
      <c r="G77" s="6">
        <f>COUNTIF($A$1:$A$8312,A77)</f>
        <v>1</v>
      </c>
      <c r="H77" s="7"/>
      <c r="I77" s="8" t="s">
        <v>1053</v>
      </c>
      <c r="J77" s="9" t="str">
        <f>""</f>
        <v/>
      </c>
      <c r="K77" s="10"/>
      <c r="L77" s="11"/>
      <c r="M77" s="11"/>
      <c r="N77" s="12" t="s">
        <v>1</v>
      </c>
      <c r="O77" s="13" t="s">
        <v>1054</v>
      </c>
      <c r="P77" s="14" t="s">
        <v>1055</v>
      </c>
      <c r="Q77" s="15">
        <v>1</v>
      </c>
      <c r="R77" s="16" t="s">
        <v>1</v>
      </c>
      <c r="S77" s="17">
        <v>8</v>
      </c>
      <c r="T77" s="18" t="s">
        <v>2</v>
      </c>
      <c r="U77" s="19" t="s">
        <v>2</v>
      </c>
      <c r="V77" s="19" t="s">
        <v>3</v>
      </c>
      <c r="W77" s="19" t="s">
        <v>2</v>
      </c>
      <c r="X77" s="19" t="s">
        <v>2</v>
      </c>
      <c r="Y77" s="19" t="s">
        <v>2</v>
      </c>
      <c r="Z77" s="19" t="s">
        <v>2</v>
      </c>
      <c r="AA77" s="19" t="s">
        <v>2</v>
      </c>
      <c r="AB77" s="19" t="s">
        <v>2</v>
      </c>
      <c r="AC77" s="19" t="s">
        <v>2</v>
      </c>
      <c r="AD77" s="19" t="s">
        <v>2</v>
      </c>
      <c r="AE77" s="19" t="s">
        <v>2</v>
      </c>
      <c r="AF77" s="20" t="s">
        <v>2</v>
      </c>
      <c r="AG77" s="20" t="s">
        <v>2</v>
      </c>
      <c r="AH77" s="20" t="s">
        <v>2</v>
      </c>
      <c r="AI77" s="20" t="s">
        <v>3</v>
      </c>
      <c r="AJ77" s="20" t="s">
        <v>2</v>
      </c>
      <c r="AK77" s="20" t="s">
        <v>2</v>
      </c>
      <c r="AL77" s="20" t="s">
        <v>2</v>
      </c>
      <c r="AM77" s="20" t="s">
        <v>2</v>
      </c>
      <c r="AN77" s="20" t="s">
        <v>2</v>
      </c>
      <c r="AO77" s="20" t="s">
        <v>2</v>
      </c>
      <c r="AP77" s="20" t="s">
        <v>2</v>
      </c>
      <c r="AQ77" s="20" t="s">
        <v>2</v>
      </c>
      <c r="AR77" s="20" t="s">
        <v>2</v>
      </c>
      <c r="AS77" s="20" t="s">
        <v>2</v>
      </c>
      <c r="AT77" s="21">
        <v>5</v>
      </c>
      <c r="AU77" s="20" t="s">
        <v>204</v>
      </c>
      <c r="AV77" s="20" t="str">
        <f>IF(LEFT(A77,1)="[",LEFT(A77,5)&amp;AU77&amp;A77,"")</f>
        <v>[BRA]State[BRA] Goias</v>
      </c>
      <c r="AW77" s="20" t="str">
        <f>C77&amp;H77&amp;A77</f>
        <v>2[BRA] Goias</v>
      </c>
      <c r="AX77" s="22" t="str">
        <f>_xlfn.TEXTJOIN(";",TRUE,AU77:AW77)</f>
        <v>State;[BRA]State[BRA] Goias;2[BRA] Goias</v>
      </c>
      <c r="AY77" s="22"/>
      <c r="AZ77" s="23" t="s">
        <v>5</v>
      </c>
      <c r="BA77" s="23"/>
      <c r="BB77" s="23"/>
      <c r="BC77" s="24"/>
      <c r="BD77" s="25" t="s">
        <v>4</v>
      </c>
      <c r="BE77" s="8"/>
      <c r="BF77" s="25"/>
      <c r="BG77" s="25"/>
      <c r="BH77" s="25"/>
      <c r="BI77" s="25"/>
      <c r="BJ77" s="25"/>
      <c r="BK77" s="8"/>
      <c r="BL77" s="25" t="s">
        <v>4</v>
      </c>
      <c r="BM77" s="25" t="s">
        <v>6</v>
      </c>
      <c r="BN77" s="25" t="s">
        <v>5</v>
      </c>
      <c r="BO77" s="25"/>
      <c r="BP77" s="25"/>
      <c r="BQ77" s="25"/>
      <c r="BR77" s="25"/>
      <c r="BS77" s="25"/>
      <c r="BT77" s="25"/>
      <c r="BU77" s="26"/>
      <c r="BV77" s="27"/>
      <c r="BW77" s="27">
        <v>0</v>
      </c>
      <c r="BX77" s="8"/>
      <c r="CB77" s="28"/>
      <c r="CC77" s="28"/>
      <c r="CD77" s="29">
        <v>1</v>
      </c>
      <c r="CE77" s="29">
        <v>0</v>
      </c>
      <c r="CF77" s="29" t="e">
        <v>#REF!</v>
      </c>
      <c r="CG77" s="30" cm="1">
        <f t="array" ref="CG77">SUMPRODUCT(--(LEN(TRIM(BL77:BT77))&gt;0))</f>
        <v>3</v>
      </c>
      <c r="CH77" s="20" t="str">
        <f t="shared" si="246"/>
        <v>n</v>
      </c>
      <c r="CI77" s="20" t="str">
        <f t="shared" si="247"/>
        <v>y</v>
      </c>
      <c r="CJ77" s="20" t="str">
        <f t="shared" si="248"/>
        <v>n</v>
      </c>
      <c r="CK77" s="20" t="str">
        <f t="shared" si="249"/>
        <v>n</v>
      </c>
      <c r="CL77" s="20" t="str">
        <f t="shared" si="250"/>
        <v>n</v>
      </c>
      <c r="CM77" s="20" t="str">
        <f t="shared" si="251"/>
        <v>n</v>
      </c>
      <c r="CN77" s="20" t="str">
        <f t="shared" si="252"/>
        <v>n</v>
      </c>
      <c r="CO77" s="20" t="str">
        <f t="shared" si="253"/>
        <v>y</v>
      </c>
      <c r="CP77" s="20" t="str">
        <f t="shared" si="254"/>
        <v>n</v>
      </c>
      <c r="CQ77" s="20" t="str">
        <f t="shared" si="255"/>
        <v>n</v>
      </c>
      <c r="CR77" s="20" t="str">
        <f t="shared" si="256"/>
        <v>n</v>
      </c>
      <c r="CS77" s="20" t="str">
        <f t="shared" si="257"/>
        <v>y</v>
      </c>
      <c r="CT77" s="31" t="str">
        <f t="shared" si="258"/>
        <v>"[BRA] Goias"</v>
      </c>
      <c r="CU77" s="32" t="str">
        <f t="shared" si="259"/>
        <v>"rgn_South America"</v>
      </c>
      <c r="CV77" s="9" t="str">
        <f t="shared" si="260"/>
        <v>"https://upload.wikimedia.org/wikipedia/commons/thumb/b/be/Flag_of_Goi%C3%A1s.svg/640px-Flag_of_Goi%C3%A1s.svg.png"</v>
      </c>
      <c r="CW77" s="9" t="str">
        <f t="shared" si="239"/>
        <v/>
      </c>
      <c r="CX77" s="9" t="str">
        <f t="shared" si="239"/>
        <v>"3Color",</v>
      </c>
      <c r="CY77" s="9" t="str">
        <f t="shared" si="239"/>
        <v/>
      </c>
      <c r="CZ77" s="9" t="str">
        <f t="shared" si="239"/>
        <v/>
      </c>
      <c r="DA77" s="9" t="str">
        <f t="shared" si="261"/>
        <v/>
      </c>
      <c r="DB77" s="9" t="str">
        <f t="shared" si="262"/>
        <v/>
      </c>
      <c r="DC77" s="9" t="str">
        <f>IF(Q77=2,CHAR(34)&amp;"exact2"&amp;CHAR(34)&amp;",","")</f>
        <v/>
      </c>
      <c r="DD77" s="9" t="str">
        <f>IF(LEN(CHAR(34)&amp;"lets"&amp;LEN(SUBSTITUTE(SUBSTITUTE(IFERROR(TRIM(SUBSTITUTE(SUBSTITUTE(SUBSTITUTE(IFERROR(TRIM(SUBSTITUTE(A77,MID(A77,FIND("(",A77),FIND(")",A77)-FIND("(",A77)+1),"")),A77)," ",""),"-",""),MID(SUBSTITUTE(SUBSTITUTE(IFERROR(TRIM(SUBSTITUTE(A77,MID(A77,FIND("(",A77),FIND(")",A77)-FIND("(",A77)+1),"")),A77)," ",""),"-",""),FIND("[",SUBSTITUTE(SUBSTITUTE(IFERROR(TRIM(SUBSTITUTE(A77,MID(A77,FIND("(",A77),FIND(")",A77)-FIND("(",A77)+1),"")),A77)," ",""),"-","")),FIND("]",SUBSTITUTE(SUBSTITUTE(IFERROR(TRIM(SUBSTITUTE(A77,MID(A77,FIND("(",A77),FIND(")",A77)-FIND("(",A77)+1),"")),A77)," ",""),"-",""))-FIND("[",SUBSTITUTE(SUBSTITUTE(IFERROR(TRIM(SUBSTITUTE(A77,MID(A77,FIND("(",A77),FIND(")",A77)-FIND("(",A77)+1),"")),A77)," ",""),"-",""))+1),"")),SUBSTITUTE(SUBSTITUTE(IFERROR(TRIM(SUBSTITUTE(A77,MID(A77,FIND("(",A77),FIND(")",A77)-FIND("(",A77)+1),"")),A77)," ",""),"-",""))," ",""),"-",""))&amp;CHAR(34)&amp;",")=9,CHAR(34)&amp;"lets"&amp;LEN(SUBSTITUTE(SUBSTITUTE(IFERROR(TRIM(SUBSTITUTE(SUBSTITUTE(SUBSTITUTE(IFERROR(TRIM(SUBSTITUTE(A77,MID(A77,FIND("(",A77),FIND(")",A77)-FIND("(",A77)+1),"")),A77)," ",""),"-",""),MID(SUBSTITUTE(SUBSTITUTE(IFERROR(TRIM(SUBSTITUTE(A77,MID(A77,FIND("(",A77),FIND(")",A77)-FIND("(",A77)+1),"")),A77)," ",""),"-",""),FIND("[",SUBSTITUTE(SUBSTITUTE(IFERROR(TRIM(SUBSTITUTE(A77,MID(A77,FIND("(",A77),FIND(")",A77)-FIND("(",A77)+1),"")),A77)," ",""),"-","")),FIND("]",SUBSTITUTE(SUBSTITUTE(IFERROR(TRIM(SUBSTITUTE(A77,MID(A77,FIND("(",A77),FIND(")",A77)-FIND("(",A77)+1),"")),A77)," ",""),"-",""))-FIND("[",SUBSTITUTE(SUBSTITUTE(IFERROR(TRIM(SUBSTITUTE(A77,MID(A77,FIND("(",A77),FIND(")",A77)-FIND("(",A77)+1),"")),A77)," ",""),"-",""))+1),"")),SUBSTITUTE(SUBSTITUTE(IFERROR(TRIM(SUBSTITUTE(A77,MID(A77,FIND("(",A77),FIND(")",A77)-FIND("(",A77)+1),"")),A77)," ",""),"-",""))," ",""),"-",""))&amp;CHAR(34)&amp;",",CHAR(34)&amp;"lets0"&amp;LEN(SUBSTITUTE(SUBSTITUTE(IFERROR(TRIM(SUBSTITUTE(SUBSTITUTE(SUBSTITUTE(IFERROR(TRIM(SUBSTITUTE(A77,MID(A77,FIND("(",A77),FIND(")",A77)-FIND("(",A77)+1),"")),A77)," ",""),"-",""),MID(SUBSTITUTE(SUBSTITUTE(IFERROR(TRIM(SUBSTITUTE(A77,MID(A77,FIND("(",A77),FIND(")",A77)-FIND("(",A77)+1),"")),A77)," ",""),"-",""),FIND("[",SUBSTITUTE(SUBSTITUTE(IFERROR(TRIM(SUBSTITUTE(A77,MID(A77,FIND("(",A77),FIND(")",A77)-FIND("(",A77)+1),"")),A77)," ",""),"-","")),FIND("]",SUBSTITUTE(SUBSTITUTE(IFERROR(TRIM(SUBSTITUTE(A77,MID(A77,FIND("(",A77),FIND(")",A77)-FIND("(",A77)+1),"")),A77)," ",""),"-",""))-FIND("[",SUBSTITUTE(SUBSTITUTE(IFERROR(TRIM(SUBSTITUTE(A77,MID(A77,FIND("(",A77),FIND(")",A77)-FIND("(",A77)+1),"")),A77)," ",""),"-",""))+1),"")),SUBSTITUTE(SUBSTITUTE(IFERROR(TRIM(SUBSTITUTE(A77,MID(A77,FIND("(",A77),FIND(")",A77)-FIND("(",A77)+1),"")),A77)," ",""),"-",""))," ",""),"-",""))&amp;CHAR(34)&amp;",")</f>
        <v>"lets05",</v>
      </c>
      <c r="DE77" s="9" t="str">
        <f>IFERROR(CHAR(34)&amp;"start"&amp;LEFT(TRIM(SUBSTITUTE(SUBSTITUTE(TRIM(SUBSTITUTE(SUBSTITUTE(A77, MID(A77, FIND("[", A77), FIND("]", A77) - FIND("[", A77) + 1), ""), "  ", " ")), MID(TRIM(SUBSTITUTE(SUBSTITUTE(A77, MID(A77, FIND("[", A77), FIND("]", A77) - FIND("[", A77) + 1), ""), "  ", " ")), FIND("[", TRIM(SUBSTITUTE(SUBSTITUTE(A77, MID(A77, FIND("[", A77), FIND("]", A77) - FIND("[", A77) + 1), ""), "  ", " "))), FIND("]", TRIM(SUBSTITUTE(SUBSTITUTE(A77, MID(A77, FIND("[", A77), FIND("]", A77) - FIND("[", A77) + 1), ""), "  ", " "))) - FIND("[", TRIM(SUBSTITUTE(SUBSTITUTE(A77, MID(A77, FIND("[", A77), FIND("]", A77) - FIND("[", A77) + 1), ""), "  ", " "))) + 1), ""), "  ", " ")),1)&amp;CHAR(34)&amp;",",CHAR(34)&amp;"start"&amp;IFERROR(LEFT(SUBSTITUTE(A77,"["&amp;MID(A77,FIND("[",A77)+1,FIND("]",A77)-FIND("[",A77)-1)&amp;"] ",""),1),LEFT(A77,1))&amp;CHAR(34)&amp;",")</f>
        <v>"startG",</v>
      </c>
      <c r="DF77" s="9" t="str">
        <f t="shared" si="263"/>
        <v/>
      </c>
      <c r="DG77" s="9" t="str">
        <f t="shared" si="264"/>
        <v/>
      </c>
      <c r="DH77" s="9" t="str">
        <f t="shared" si="265"/>
        <v/>
      </c>
      <c r="DI77" s="9" t="str">
        <f t="shared" si="266"/>
        <v/>
      </c>
      <c r="DJ77" s="9" t="str">
        <f t="shared" si="267"/>
        <v/>
      </c>
      <c r="DK77" s="9" t="str">
        <f t="shared" si="268"/>
        <v/>
      </c>
      <c r="DL77" s="9" t="str">
        <f t="shared" si="269"/>
        <v/>
      </c>
      <c r="DM77" s="9" t="str" cm="1">
        <f t="array" ref="DM77">IF(CG77=3,CHAR(34) &amp; _xlfn.TEXTJOIN("", TRUE, RIGHT(HP77:HX77, 2)) &amp; CHAR(34) &amp; ",", "")</f>
        <v>"LUELHI",</v>
      </c>
      <c r="DN77" s="9" t="str">
        <f t="shared" si="270"/>
        <v/>
      </c>
      <c r="DO77" s="9" t="str">
        <f t="shared" si="271"/>
        <v>"year19",</v>
      </c>
      <c r="DP77" s="28" t="str">
        <f t="shared" si="272"/>
        <v/>
      </c>
      <c r="DQ77" s="28" t="str">
        <f t="shared" si="273"/>
        <v/>
      </c>
      <c r="DR77" s="28" t="str">
        <f t="shared" si="274"/>
        <v/>
      </c>
      <c r="DS77" s="28" t="str">
        <f t="shared" si="275"/>
        <v/>
      </c>
      <c r="DT77" s="28" t="str">
        <f t="shared" si="276"/>
        <v>"allhor",</v>
      </c>
      <c r="DU77" s="28" t="str">
        <f t="shared" si="277"/>
        <v/>
      </c>
      <c r="DV77" s="9" t="str">
        <f>IF(IA77&lt;&gt;"",(IF(IA77="y",CHAR(34)&amp;"largec"&amp;CHAR(34)&amp;",",CHAR(34)&amp;"smallc"&amp;CHAR(34)&amp;",")),"")</f>
        <v/>
      </c>
      <c r="DW77" s="9" t="str">
        <f t="shared" si="240"/>
        <v/>
      </c>
      <c r="DX77" s="9" t="str">
        <f t="shared" si="240"/>
        <v/>
      </c>
      <c r="DY77" s="9" t="str">
        <f t="shared" si="240"/>
        <v/>
      </c>
      <c r="DZ77" s="9" t="str">
        <f t="shared" si="240"/>
        <v>"4+Band",</v>
      </c>
      <c r="EA77" s="9" t="str">
        <f t="shared" si="241"/>
        <v/>
      </c>
      <c r="EB77" s="9" t="str">
        <f t="shared" si="241"/>
        <v/>
      </c>
      <c r="EC77" s="9" t="str">
        <f t="shared" si="241"/>
        <v>"Horizo",</v>
      </c>
      <c r="ED77" s="9" t="str">
        <f t="shared" si="241"/>
        <v/>
      </c>
      <c r="EE77" s="9" t="str">
        <f t="shared" si="241"/>
        <v/>
      </c>
      <c r="EF77" s="9" t="str">
        <f t="shared" si="278"/>
        <v/>
      </c>
      <c r="EG77" s="9" t="str">
        <f t="shared" si="244"/>
        <v/>
      </c>
      <c r="EH77" s="9" t="str">
        <f t="shared" si="244"/>
        <v/>
      </c>
      <c r="EI77" s="9" t="str">
        <f t="shared" si="244"/>
        <v/>
      </c>
      <c r="EJ77" s="9" t="str">
        <f t="shared" si="244"/>
        <v/>
      </c>
      <c r="EK77" s="9" t="str">
        <f t="shared" si="244"/>
        <v/>
      </c>
      <c r="EL77" s="9" t="str">
        <f t="shared" si="244"/>
        <v/>
      </c>
      <c r="EM77" s="9" t="str">
        <f t="shared" si="244"/>
        <v/>
      </c>
      <c r="EN77" s="9" t="str">
        <f t="shared" si="244"/>
        <v/>
      </c>
      <c r="EO77" s="9" t="str">
        <f t="shared" si="244"/>
        <v/>
      </c>
      <c r="EP77" s="9" t="str">
        <f t="shared" si="244"/>
        <v>"Canton",</v>
      </c>
      <c r="EQ77" s="9" t="str">
        <f t="shared" si="244"/>
        <v/>
      </c>
      <c r="ER77" s="9" t="str">
        <f t="shared" si="244"/>
        <v/>
      </c>
      <c r="ES77" s="9" t="str">
        <f t="shared" si="244"/>
        <v/>
      </c>
      <c r="ET77" s="9" t="str">
        <f t="shared" si="244"/>
        <v/>
      </c>
      <c r="EU77" s="9" t="str">
        <f t="shared" si="244"/>
        <v/>
      </c>
      <c r="EV77" s="9" t="str">
        <f t="shared" si="244"/>
        <v/>
      </c>
      <c r="EW77" s="9" t="str">
        <f t="shared" si="242"/>
        <v/>
      </c>
      <c r="EX77" s="9" t="str">
        <f t="shared" si="242"/>
        <v/>
      </c>
      <c r="EY77" s="9" t="str">
        <f t="shared" si="242"/>
        <v/>
      </c>
      <c r="EZ77" s="9" t="str">
        <f t="shared" si="242"/>
        <v/>
      </c>
      <c r="FA77" s="9" t="str">
        <f t="shared" si="279"/>
        <v>"staWHI",</v>
      </c>
      <c r="FB77" s="9" t="str">
        <f t="shared" si="280"/>
        <v/>
      </c>
      <c r="FC77" s="9" t="str">
        <f>IF(AND(AT77&gt;0,BB77&lt;&gt;""),CHAR(34)&amp;"sta"&amp;BB77&amp;CHAR(34)&amp;",","")</f>
        <v/>
      </c>
      <c r="FD77" s="9" t="str">
        <f t="shared" si="281"/>
        <v/>
      </c>
      <c r="FE77" s="9" t="str">
        <f t="shared" si="282"/>
        <v/>
      </c>
      <c r="FF77" s="9" t="str">
        <f t="shared" si="283"/>
        <v/>
      </c>
      <c r="FG77" s="9" t="str">
        <f t="shared" si="284"/>
        <v>"NO_RED",</v>
      </c>
      <c r="FH77" s="9" t="str">
        <f t="shared" si="285"/>
        <v>"NO_GRE",</v>
      </c>
      <c r="FI77" s="9" t="str">
        <f t="shared" si="286"/>
        <v/>
      </c>
      <c r="FJ77" s="9" t="str">
        <f t="shared" si="287"/>
        <v>"NO_BLA",</v>
      </c>
      <c r="FK77" s="9" t="str">
        <f t="shared" si="288"/>
        <v/>
      </c>
      <c r="FL77" s="9" t="str">
        <f t="shared" si="289"/>
        <v/>
      </c>
      <c r="FM77" s="9" t="str">
        <f t="shared" si="290"/>
        <v/>
      </c>
      <c r="FN77" s="9" t="str">
        <f t="shared" si="291"/>
        <v/>
      </c>
      <c r="FO77" s="9" t="str">
        <f t="shared" si="292"/>
        <v/>
      </c>
      <c r="FP77" s="9" t="str">
        <f t="shared" si="293"/>
        <v/>
      </c>
      <c r="FQ77" s="9" t="str">
        <f t="shared" si="294"/>
        <v/>
      </c>
      <c r="FR77" s="9" t="str">
        <f t="shared" si="295"/>
        <v/>
      </c>
      <c r="FS77" s="9" t="str">
        <f t="shared" si="296"/>
        <v/>
      </c>
      <c r="FT77" s="9" t="str">
        <f t="shared" si="297"/>
        <v>"myrBLU",</v>
      </c>
      <c r="FU77" s="9" t="str">
        <f t="shared" si="298"/>
        <v/>
      </c>
      <c r="FV77" s="9" t="str">
        <f t="shared" si="299"/>
        <v/>
      </c>
      <c r="FW77" s="9" t="str">
        <f t="shared" si="300"/>
        <v/>
      </c>
      <c r="FX77" s="9" t="str">
        <f>SUBSTITUTE(IFERROR(SEARCH("[",A77),IFERROR(IF(AND(CA77&lt;&gt;"y",SEARCH("Europe",R77)&gt;0),CHAR(34)&amp;"noeuni"&amp;CHAR(34)&amp;",",""),"")),"1","")</f>
        <v/>
      </c>
      <c r="FY77" s="9" t="str">
        <f t="shared" si="301"/>
        <v/>
      </c>
      <c r="FZ77" s="9" t="str">
        <f t="shared" si="302"/>
        <v/>
      </c>
      <c r="GA77" s="9" t="str">
        <f t="shared" si="303"/>
        <v/>
      </c>
      <c r="GB77" s="9" t="str">
        <f t="shared" si="304"/>
        <v/>
      </c>
      <c r="GC77" s="9" t="str">
        <f>IFERROR(IF(SEARCH("Portuguese",CB77)&gt;0,CHAR(34)&amp;"portug"&amp;CHAR(34)&amp;",",""),"")</f>
        <v/>
      </c>
      <c r="GD77" s="9" t="str">
        <f>IFERROR(IF(SEARCH("German",CB77)&gt;0,CHAR(34)&amp;"german"&amp;CHAR(34)&amp;",",""),"")</f>
        <v/>
      </c>
      <c r="GE77" s="9" t="str">
        <f t="shared" si="305"/>
        <v/>
      </c>
      <c r="GF77" s="9" t="str">
        <f t="shared" si="334"/>
        <v/>
      </c>
      <c r="GG77" s="9" t="str">
        <f t="shared" si="306"/>
        <v/>
      </c>
      <c r="GH77" s="9" t="str">
        <f t="shared" si="307"/>
        <v>"southc",</v>
      </c>
      <c r="GI77" s="9" t="str">
        <f t="shared" si="308"/>
        <v/>
      </c>
      <c r="GJ77" s="9" t="str">
        <f t="shared" si="309"/>
        <v/>
      </c>
      <c r="GK77" s="9" t="str">
        <f t="shared" si="310"/>
        <v>"HasSta",</v>
      </c>
      <c r="GL77" s="9" t="str">
        <f t="shared" si="243"/>
        <v/>
      </c>
      <c r="GM77" s="9" t="str">
        <f t="shared" si="243"/>
        <v/>
      </c>
      <c r="GN77" s="9" t="str">
        <f t="shared" si="243"/>
        <v>"3+Star",</v>
      </c>
      <c r="GP77" s="9" t="str">
        <f t="shared" si="311"/>
        <v>"State"</v>
      </c>
      <c r="GS77" s="9" t="str">
        <f t="shared" si="312"/>
        <v>["3Color","lets05","startG","LUELHI","year19","allhor","4+Band","Horizo","Canton","staWHI","NO_RED","NO_GRE","NO_BLA","myrBLU","southc","HasSta","3+Star"]</v>
      </c>
      <c r="GT77" s="9" t="str">
        <f t="shared" si="245"/>
        <v>"cl_BLU",</v>
      </c>
      <c r="GU77" s="9" t="str">
        <f t="shared" si="245"/>
        <v>"cl_YEL",</v>
      </c>
      <c r="GV77" s="9" t="str">
        <f t="shared" si="245"/>
        <v>"cl_WHI",</v>
      </c>
      <c r="GW77" s="9" t="str">
        <f t="shared" si="245"/>
        <v/>
      </c>
      <c r="GX77" s="9" t="str">
        <f t="shared" si="245"/>
        <v/>
      </c>
      <c r="GY77" s="9" t="str">
        <f t="shared" si="245"/>
        <v/>
      </c>
      <c r="GZ77" s="9" t="str">
        <f t="shared" si="245"/>
        <v/>
      </c>
      <c r="HA77" s="9" t="str">
        <f t="shared" si="245"/>
        <v/>
      </c>
      <c r="HB77" s="9" t="str">
        <f t="shared" si="245"/>
        <v/>
      </c>
      <c r="HC77" s="9" t="str">
        <f t="shared" si="313"/>
        <v>["cl_BLU","cl_YEL","cl_WHI"]</v>
      </c>
      <c r="HE77" s="33"/>
      <c r="HF77" s="34" t="str">
        <f t="shared" si="314"/>
        <v>{couname:"[BRA] Goias",year:"1919 ",region:"rgn_South America",Colors:["cl_BLU","cl_YEL","cl_WHI"],Items:["3Color","lets05","startG","LUELHI","year19","allhor","4+Band","Horizo","Canton","staWHI","NO_RED","NO_GRE","NO_BLA","myrBLU","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links: "https://en.wikipedia.org/wiki/Flag_of_Goiás"},</v>
      </c>
      <c r="HG77" s="35" t="str">
        <f t="shared" si="315"/>
        <v>{couname:"[BRA] Goias",year:"1919 ",region:"rgn_South America",Colors:["cl_BLU","cl_YEL","cl_WHI"],Items:["3Color","lets05","startG","LUELHI","year19","allhor","4+Band","Horizo","Canton","staWHI","NO_RED","NO_GRE","NO_BLA","myrBLU","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links: "https://en.wikipedia.org/wiki/Flag_of_Goiás"},</v>
      </c>
      <c r="HH77" s="9" t="str">
        <f t="shared" si="316"/>
        <v>"\nThe yellow represents the gold, the green represents the forests, and the five white stars in the upper left hoist represent the Southern Cross. The Southern Cross was the constellation that gave Brazil its primitive names, Ilha de Vera Cruz and Terra de Santa Cruz."</v>
      </c>
      <c r="HI77" s="9" t="str">
        <f t="shared" si="317"/>
        <v>"\nThe yellow represents the gold, the green represents the forests, and the five white stars in the upper left hoist represent the Southern Cross. The Southern Cross was the constellation that gave Brazil its primitive names, Ilha de Vera Cruz and Terra de Santa Cruz."</v>
      </c>
      <c r="HJ77" s="9" t="str">
        <f t="shared" si="318"/>
        <v>"1919 "</v>
      </c>
      <c r="HL77" s="9" t="str">
        <f t="shared" si="319"/>
        <v>"https://en.wikipedia.org/wiki/Flag_of_Goiás"</v>
      </c>
      <c r="HM77" s="34" t="str">
        <f t="shared" si="320"/>
        <v>{"couname":"[BRA] Goias","year":"1919 ","region":"rgn_South America","Colors":["cl_BLU","cl_YEL","cl_WHI"],"Items":["3Color","lets05","startG","LUELHI","year19","allhor","4+Band","Horizo","Canton","staWHI","NO_RED","NO_GRE","NO_BLA","myrBLU","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 "links": "https://en.wikipedia.org/wiki/Flag_of_Goiás"},</v>
      </c>
      <c r="HN77" s="36" t="str">
        <f t="shared" si="321"/>
        <v>{"couname":"[BRA] Goias","year":"1919 ","region":"rgn_South America","Colors":["cl_BLU","cl_YEL","cl_WHI"],"Items":["3Color","lets05","startG","LUELHI","year19","allhor","4+Band","Horizo","Canton","staWHI","NO_RED","NO_GRE","NO_BLA","myrBLU","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 "links": "https://en.wikipedia.org/wiki/Flag_of_Goiás"},</v>
      </c>
      <c r="HO77" s="37"/>
      <c r="HP77" s="9" t="str" cm="1">
        <f t="array" ref="HP77">IF(_xlfn.TEXTJOIN(", ", TRUE, IF(ISNUMBER(SEARCH("BLA", BL77:BT77)), COLUMN(BL77:BT77) - COLUMN(BL77) + 1, ""))&lt;&gt;"","BLA","")</f>
        <v/>
      </c>
      <c r="HQ77" s="9" t="str" cm="1">
        <f t="array" ref="HQ77">IF(_xlfn.TEXTJOIN(", ", TRUE, IF(ISNUMBER(SEARCH("BLU", BL77:BT77)), COLUMN(BL77:BT77) - COLUMN(BL77) + 1, ""))&lt;&gt;"","BLU","")</f>
        <v>BLU</v>
      </c>
      <c r="HR77" s="9" t="str" cm="1">
        <f t="array" ref="HR77">IF(_xlfn.TEXTJOIN(", ", TRUE, IF(ISNUMBER(SEARCH("GRE", BL77:BT77)), COLUMN(BL77:BT77) - COLUMN(BL77) + 1, ""))&lt;&gt;"","GRE","")</f>
        <v/>
      </c>
      <c r="HS77" s="9" t="str" cm="1">
        <f t="array" ref="HS77">IF(_xlfn.TEXTJOIN(", ", TRUE, IF(ISNUMBER(SEARCH("RED", BL77:BT77)), COLUMN(BL77:BT77) - COLUMN(BL77) + 1, ""))&lt;&gt;"","RED","")</f>
        <v/>
      </c>
      <c r="HT77" s="9" t="str" cm="1">
        <f t="array" ref="HT77">IF(_xlfn.TEXTJOIN(", ", TRUE, IF(ISNUMBER(SEARCH("YEL", BL77:BT77)), COLUMN(BL77:BT77) - COLUMN(BL77) + 1, ""))&lt;&gt;"","YEL","")</f>
        <v>YEL</v>
      </c>
      <c r="HU77" s="9" t="str" cm="1">
        <f t="array" ref="HU77">IF(_xlfn.TEXTJOIN(", ", TRUE, IF(ISNUMBER(SEARCH("ORA", BL77:BT77)), COLUMN(BL77:BT77) - COLUMN(BL77) + 1, ""))&lt;&gt;"","ORA","")</f>
        <v/>
      </c>
      <c r="HV77" s="9" t="str" cm="1">
        <f t="array" ref="HV77">IF(_xlfn.TEXTJOIN(", ", TRUE, IF(ISNUMBER(SEARCH("BRO", BL77:BT77)), COLUMN(BL77:BT77) - COLUMN(BL77) + 1, ""))&lt;&gt;"","BRO","")</f>
        <v/>
      </c>
      <c r="HW77" s="9" t="str" cm="1">
        <f t="array" ref="HW77">IF(_xlfn.TEXTJOIN(", ", TRUE, IF(ISNUMBER(SEARCH("PUR", BL77:BT77)), COLUMN(BL77:BT77) - COLUMN(BL77) + 1, ""))&lt;&gt;"","PUR","")</f>
        <v/>
      </c>
      <c r="HX77" s="9" t="str" cm="1">
        <f t="array" ref="HX77">IF(_xlfn.TEXTJOIN(", ", TRUE, IF(ISNUMBER(SEARCH("WHI", BL77:BT77)), COLUMN(BL77:BT77) - COLUMN(BL77) + 1, ""))&lt;&gt;"","WHI","")</f>
        <v>WHI</v>
      </c>
      <c r="HY77" s="38"/>
      <c r="HZ77" s="38"/>
      <c r="IA77" s="28"/>
      <c r="IB77" s="28"/>
      <c r="IC77" s="39"/>
      <c r="ID77" s="39"/>
      <c r="IE77" s="39"/>
      <c r="IF77" s="39"/>
      <c r="IG77" s="39"/>
      <c r="IH77" s="39"/>
      <c r="II77" s="39"/>
      <c r="IJ77" s="39"/>
      <c r="IK77" s="39"/>
      <c r="IL77" s="9">
        <f>SUM(IC77:IK77)</f>
        <v>0</v>
      </c>
      <c r="IM77" s="6">
        <f t="shared" si="322"/>
        <v>-3</v>
      </c>
      <c r="IN77" s="40" t="str">
        <f t="shared" si="323"/>
        <v>http://mkweb.bcgsc.ca/color-summarizer/?url=https://upload.wikimedia.org/wikipedia/commons/thumb/b/be/Flag_of_Goi%C3%A1s.svg/640px-Flag_of_Goi%C3%A1s.svg.png&amp;precision=low&amp;num_clusters=3&amp;text=1</v>
      </c>
      <c r="IO77" s="9" t="str">
        <f t="shared" si="324"/>
        <v/>
      </c>
      <c r="IP77" s="9" t="str">
        <f t="shared" si="325"/>
        <v>"blue"</v>
      </c>
      <c r="IQ77" s="9" t="str">
        <f t="shared" si="326"/>
        <v/>
      </c>
      <c r="IR77" s="9" t="str">
        <f t="shared" si="327"/>
        <v/>
      </c>
      <c r="IS77" s="9" t="str">
        <f t="shared" si="328"/>
        <v>"yellow"</v>
      </c>
      <c r="IT77" s="9" t="str">
        <f t="shared" si="329"/>
        <v/>
      </c>
      <c r="IU77" s="9" t="str">
        <f t="shared" si="330"/>
        <v/>
      </c>
      <c r="IV77" s="9" t="str">
        <f t="shared" si="331"/>
        <v/>
      </c>
      <c r="IW77" s="9" t="str">
        <f t="shared" si="332"/>
        <v>"white"</v>
      </c>
      <c r="IX77" s="9" t="str">
        <f t="shared" si="333"/>
        <v>{"url":"http://mkweb.bcgsc.ca/color-summarizer/?url=https://upload.wikimedia.org/wikipedia/commons/thumb/b/be/Flag_of_Goi%C3%A1s.svg/640px-Flag_of_Goi%C3%A1s.svg.png&amp;precision=low&amp;num_clusters=3&amp;text=1","name":"[BRA] Goias"},</v>
      </c>
      <c r="IY77" s="9">
        <v>678</v>
      </c>
    </row>
    <row r="78" spans="1:259" s="9" customFormat="1" ht="38.4" customHeight="1" thickBot="1" x14ac:dyDescent="0.35">
      <c r="A78" s="79" t="s">
        <v>1056</v>
      </c>
      <c r="B78" s="1" t="e" vm="77">
        <v>#VALUE!</v>
      </c>
      <c r="C78" s="2">
        <v>2</v>
      </c>
      <c r="D78" s="3" t="s">
        <v>1057</v>
      </c>
      <c r="E78" s="4" t="s">
        <v>1058</v>
      </c>
      <c r="F78" s="5" t="s">
        <v>0</v>
      </c>
      <c r="G78" s="6">
        <f>COUNTIF($A$1:$A$8312,A78)</f>
        <v>1</v>
      </c>
      <c r="H78" s="7"/>
      <c r="I78" s="8" t="s">
        <v>1059</v>
      </c>
      <c r="J78" s="9" t="str">
        <f>""</f>
        <v/>
      </c>
      <c r="K78" s="10"/>
      <c r="L78" s="11"/>
      <c r="M78" s="11"/>
      <c r="N78" s="12" t="s">
        <v>1</v>
      </c>
      <c r="O78" s="13" t="s">
        <v>1060</v>
      </c>
      <c r="P78" s="14" t="s">
        <v>1061</v>
      </c>
      <c r="Q78" s="15">
        <v>1</v>
      </c>
      <c r="R78" s="16" t="s">
        <v>1</v>
      </c>
      <c r="S78" s="17">
        <v>9</v>
      </c>
      <c r="T78" s="18" t="s">
        <v>2</v>
      </c>
      <c r="U78" s="19" t="s">
        <v>2</v>
      </c>
      <c r="V78" s="19" t="s">
        <v>3</v>
      </c>
      <c r="W78" s="19" t="s">
        <v>2</v>
      </c>
      <c r="X78" s="19" t="s">
        <v>2</v>
      </c>
      <c r="Y78" s="19" t="s">
        <v>2</v>
      </c>
      <c r="Z78" s="19" t="s">
        <v>2</v>
      </c>
      <c r="AA78" s="19" t="s">
        <v>2</v>
      </c>
      <c r="AB78" s="19" t="s">
        <v>2</v>
      </c>
      <c r="AC78" s="19" t="s">
        <v>2</v>
      </c>
      <c r="AD78" s="19" t="s">
        <v>2</v>
      </c>
      <c r="AE78" s="19" t="s">
        <v>2</v>
      </c>
      <c r="AF78" s="20" t="s">
        <v>2</v>
      </c>
      <c r="AG78" s="20" t="s">
        <v>2</v>
      </c>
      <c r="AH78" s="20" t="s">
        <v>2</v>
      </c>
      <c r="AI78" s="20" t="s">
        <v>3</v>
      </c>
      <c r="AJ78" s="20" t="s">
        <v>2</v>
      </c>
      <c r="AK78" s="20" t="s">
        <v>2</v>
      </c>
      <c r="AL78" s="20" t="s">
        <v>2</v>
      </c>
      <c r="AM78" s="20" t="s">
        <v>2</v>
      </c>
      <c r="AN78" s="20" t="s">
        <v>2</v>
      </c>
      <c r="AO78" s="20" t="s">
        <v>2</v>
      </c>
      <c r="AP78" s="20" t="s">
        <v>2</v>
      </c>
      <c r="AQ78" s="20" t="s">
        <v>2</v>
      </c>
      <c r="AR78" s="20" t="s">
        <v>2</v>
      </c>
      <c r="AS78" s="20" t="s">
        <v>2</v>
      </c>
      <c r="AT78" s="21">
        <v>1</v>
      </c>
      <c r="AU78" s="20" t="s">
        <v>204</v>
      </c>
      <c r="AV78" s="20" t="str">
        <f>IF(LEFT(A78,1)="[",LEFT(A78,5)&amp;AU78&amp;A78,"")</f>
        <v>[BRA]State[BRA] Maranhao</v>
      </c>
      <c r="AW78" s="20" t="str">
        <f>C78&amp;H78&amp;A78</f>
        <v>2[BRA] Maranhao</v>
      </c>
      <c r="AX78" s="22"/>
      <c r="AY78" s="22"/>
      <c r="AZ78" s="23" t="s">
        <v>8</v>
      </c>
      <c r="BA78" s="23" t="s">
        <v>8</v>
      </c>
      <c r="BB78" s="23"/>
      <c r="BC78" s="24"/>
      <c r="BD78" s="25" t="s">
        <v>168</v>
      </c>
      <c r="BE78" s="8"/>
      <c r="BF78" s="25" t="s">
        <v>4</v>
      </c>
      <c r="BG78" s="25" t="s">
        <v>9</v>
      </c>
      <c r="BH78" s="25" t="s">
        <v>6</v>
      </c>
      <c r="BI78" s="25"/>
      <c r="BJ78" s="25"/>
      <c r="BK78" s="8"/>
      <c r="BL78" s="25" t="s">
        <v>12</v>
      </c>
      <c r="BM78" s="25" t="s">
        <v>4</v>
      </c>
      <c r="BN78" s="25" t="s">
        <v>8</v>
      </c>
      <c r="BO78" s="25" t="s">
        <v>9</v>
      </c>
      <c r="BP78" s="25" t="s">
        <v>6</v>
      </c>
      <c r="BQ78" s="25" t="s">
        <v>8</v>
      </c>
      <c r="BR78" s="25" t="s">
        <v>13</v>
      </c>
      <c r="BS78" s="25" t="s">
        <v>8</v>
      </c>
      <c r="BT78" s="25" t="s">
        <v>5</v>
      </c>
      <c r="BU78" s="26"/>
      <c r="BV78" s="27"/>
      <c r="BW78" s="27">
        <v>0</v>
      </c>
      <c r="BX78" s="8"/>
      <c r="BY78" s="9" t="s">
        <v>2</v>
      </c>
      <c r="CB78" s="28"/>
      <c r="CC78" s="28"/>
      <c r="CD78" s="29">
        <v>0</v>
      </c>
      <c r="CE78" s="29">
        <v>0</v>
      </c>
      <c r="CF78" s="29" t="e">
        <v>#REF!</v>
      </c>
      <c r="CG78" s="30" cm="1">
        <f t="array" ref="CG78">SUMPRODUCT(--(LEN(TRIM(BL78:BT78))&gt;0))</f>
        <v>6</v>
      </c>
      <c r="CH78" s="20" t="str">
        <f t="shared" si="246"/>
        <v>n</v>
      </c>
      <c r="CI78" s="20" t="str">
        <f t="shared" si="247"/>
        <v>n</v>
      </c>
      <c r="CJ78" s="20" t="str">
        <f t="shared" si="248"/>
        <v>n</v>
      </c>
      <c r="CK78" s="20" t="str">
        <f t="shared" si="249"/>
        <v>y</v>
      </c>
      <c r="CL78" s="20" t="str">
        <f t="shared" si="250"/>
        <v>n</v>
      </c>
      <c r="CM78" s="20" t="str">
        <f t="shared" si="251"/>
        <v>n</v>
      </c>
      <c r="CN78" s="20" t="str">
        <f t="shared" si="252"/>
        <v>n</v>
      </c>
      <c r="CO78" s="20" t="str">
        <f t="shared" si="253"/>
        <v>y</v>
      </c>
      <c r="CP78" s="20" t="str">
        <f t="shared" si="254"/>
        <v>n</v>
      </c>
      <c r="CQ78" s="20" t="str">
        <f t="shared" si="255"/>
        <v>y</v>
      </c>
      <c r="CR78" s="20" t="str">
        <f t="shared" si="256"/>
        <v>n</v>
      </c>
      <c r="CS78" s="20" t="str">
        <f t="shared" si="257"/>
        <v>n</v>
      </c>
      <c r="CT78" s="31" t="str">
        <f t="shared" si="258"/>
        <v>"[BRA] Maranhao"</v>
      </c>
      <c r="CU78" s="32" t="str">
        <f t="shared" si="259"/>
        <v>"rgn_South America"</v>
      </c>
      <c r="CV78" s="9" t="str">
        <f t="shared" si="260"/>
        <v>"https://upload.wikimedia.org/wikipedia/commons/thumb/4/45/Bandeira_do_Maranh%C3%A3o.svg/640px-Bandeira_do_Maranh%C3%A3o.svg.png"</v>
      </c>
      <c r="CW78" s="9" t="str">
        <f t="shared" si="239"/>
        <v/>
      </c>
      <c r="CX78" s="9" t="str">
        <f t="shared" si="239"/>
        <v/>
      </c>
      <c r="CY78" s="9" t="str">
        <f t="shared" si="239"/>
        <v/>
      </c>
      <c r="CZ78" s="9" t="str">
        <f t="shared" si="239"/>
        <v>"5+Colo",</v>
      </c>
      <c r="DA78" s="9" t="str">
        <f t="shared" si="261"/>
        <v/>
      </c>
      <c r="DB78" s="9" t="str">
        <f t="shared" si="262"/>
        <v/>
      </c>
      <c r="DD78" s="9" t="str">
        <f>IF(LEN(CHAR(34)&amp;"lets"&amp;LEN(SUBSTITUTE(SUBSTITUTE(IFERROR(TRIM(SUBSTITUTE(A78,MID(A78,FIND("[",A78),FIND("]",A78)-FIND("[",A78)+1),"")),A78)," ",""),"-",""))&amp;CHAR(34)&amp;",")=9,CHAR(34)&amp;"lets"&amp;LEN(SUBSTITUTE(SUBSTITUTE(IFERROR(TRIM(SUBSTITUTE(A78,MID(A78,FIND("[",A78),FIND("]",A78)-FIND("[",A78)+1),"")),A78)," ",""),"-",""))&amp;CHAR(34)&amp;",",CHAR(34)&amp;"lets0"&amp;LEN(SUBSTITUTE(SUBSTITUTE(IFERROR(TRIM(SUBSTITUTE(A78,MID(A78,FIND("[",A78),FIND("]",A78)-FIND("[",A78)+1),"")),A78)," ",""),"-",""))&amp;CHAR(34)&amp;",")</f>
        <v>"lets08",</v>
      </c>
      <c r="DE78" s="9" t="str">
        <f>CHAR(34)&amp;"start"&amp;IFERROR(LEFT(SUBSTITUTE(A78,"["&amp;MID(A78,FIND("[",A78)+1,FIND("]",A78)-FIND("[",A78)-1)&amp;"] ",""),1),LEFT(A78,1))&amp;CHAR(34)&amp;","</f>
        <v>"startM",</v>
      </c>
      <c r="DF78" s="9" t="str">
        <f t="shared" si="263"/>
        <v/>
      </c>
      <c r="DG78" s="9" t="str">
        <f t="shared" si="264"/>
        <v/>
      </c>
      <c r="DH78" s="9" t="str">
        <f t="shared" si="265"/>
        <v/>
      </c>
      <c r="DI78" s="9" t="str">
        <f t="shared" si="266"/>
        <v/>
      </c>
      <c r="DJ78" s="9" t="str">
        <f t="shared" si="267"/>
        <v/>
      </c>
      <c r="DK78" s="9" t="str">
        <f t="shared" si="268"/>
        <v/>
      </c>
      <c r="DL78" s="9" t="str">
        <f t="shared" si="269"/>
        <v/>
      </c>
      <c r="DM78" s="9" t="str" cm="1">
        <f t="array" ref="DM78">IF(CG78=3,CHAR(34) &amp; _xlfn.TEXTJOIN("", TRUE, RIGHT(HP78:HX78, 2)) &amp; CHAR(34) &amp; ",", "")</f>
        <v/>
      </c>
      <c r="DN78" s="9" t="str">
        <f t="shared" si="270"/>
        <v>"year18",</v>
      </c>
      <c r="DO78" s="9" t="str">
        <f t="shared" si="271"/>
        <v/>
      </c>
      <c r="DP78" s="28" t="str">
        <f t="shared" si="272"/>
        <v/>
      </c>
      <c r="DQ78" s="28" t="str">
        <f t="shared" si="273"/>
        <v/>
      </c>
      <c r="DR78" s="28" t="str">
        <f t="shared" si="274"/>
        <v/>
      </c>
      <c r="DS78" s="28" t="str">
        <f t="shared" si="275"/>
        <v/>
      </c>
      <c r="DT78" s="28" t="str">
        <f t="shared" si="276"/>
        <v>"allhor",</v>
      </c>
      <c r="DU78" s="28" t="str">
        <f t="shared" si="277"/>
        <v/>
      </c>
      <c r="DW78" s="9" t="str">
        <f t="shared" si="240"/>
        <v/>
      </c>
      <c r="DX78" s="9" t="str">
        <f t="shared" si="240"/>
        <v/>
      </c>
      <c r="DY78" s="9" t="str">
        <f t="shared" si="240"/>
        <v/>
      </c>
      <c r="DZ78" s="9" t="str">
        <f t="shared" si="240"/>
        <v>"4+Band",</v>
      </c>
      <c r="EA78" s="9" t="str">
        <f t="shared" si="241"/>
        <v/>
      </c>
      <c r="EB78" s="9" t="str">
        <f t="shared" si="241"/>
        <v/>
      </c>
      <c r="EC78" s="9" t="str">
        <f t="shared" si="241"/>
        <v>"Horizo",</v>
      </c>
      <c r="ED78" s="9" t="str">
        <f t="shared" si="241"/>
        <v/>
      </c>
      <c r="EE78" s="9" t="str">
        <f t="shared" si="241"/>
        <v/>
      </c>
      <c r="EF78" s="9" t="str">
        <f t="shared" si="278"/>
        <v/>
      </c>
      <c r="EG78" s="9" t="str">
        <f t="shared" si="244"/>
        <v/>
      </c>
      <c r="EH78" s="9" t="str">
        <f t="shared" si="244"/>
        <v/>
      </c>
      <c r="EI78" s="9" t="str">
        <f t="shared" si="244"/>
        <v/>
      </c>
      <c r="EJ78" s="9" t="str">
        <f t="shared" si="244"/>
        <v/>
      </c>
      <c r="EK78" s="9" t="str">
        <f t="shared" si="244"/>
        <v/>
      </c>
      <c r="EL78" s="9" t="str">
        <f t="shared" si="244"/>
        <v/>
      </c>
      <c r="EM78" s="9" t="str">
        <f t="shared" si="244"/>
        <v/>
      </c>
      <c r="EN78" s="9" t="str">
        <f t="shared" si="244"/>
        <v/>
      </c>
      <c r="EO78" s="9" t="str">
        <f t="shared" si="244"/>
        <v/>
      </c>
      <c r="EP78" s="9" t="str">
        <f t="shared" si="244"/>
        <v>"Canton",</v>
      </c>
      <c r="EQ78" s="9" t="str">
        <f t="shared" si="244"/>
        <v/>
      </c>
      <c r="ER78" s="9" t="str">
        <f t="shared" si="244"/>
        <v/>
      </c>
      <c r="ES78" s="9" t="str">
        <f t="shared" si="244"/>
        <v/>
      </c>
      <c r="ET78" s="9" t="str">
        <f t="shared" si="244"/>
        <v/>
      </c>
      <c r="EU78" s="9" t="str">
        <f t="shared" si="244"/>
        <v/>
      </c>
      <c r="EV78" s="9" t="str">
        <f t="shared" si="244"/>
        <v/>
      </c>
      <c r="EW78" s="9" t="str">
        <f t="shared" si="242"/>
        <v/>
      </c>
      <c r="EX78" s="9" t="str">
        <f t="shared" si="242"/>
        <v/>
      </c>
      <c r="EY78" s="9" t="str">
        <f t="shared" si="242"/>
        <v/>
      </c>
      <c r="EZ78" s="9" t="str">
        <f t="shared" si="242"/>
        <v/>
      </c>
      <c r="FA78" s="9" t="str">
        <f t="shared" si="279"/>
        <v>"sta",</v>
      </c>
      <c r="FB78" s="9" t="str">
        <f t="shared" si="280"/>
        <v/>
      </c>
      <c r="FD78" s="9" t="str">
        <f t="shared" si="281"/>
        <v/>
      </c>
      <c r="FE78" s="9" t="str">
        <f t="shared" si="282"/>
        <v/>
      </c>
      <c r="FF78" s="9" t="str">
        <f t="shared" si="283"/>
        <v/>
      </c>
      <c r="FG78" s="9" t="str">
        <f t="shared" si="284"/>
        <v/>
      </c>
      <c r="FH78" s="9" t="str">
        <f t="shared" si="285"/>
        <v>"NO_GRE",</v>
      </c>
      <c r="FI78" s="9" t="str">
        <f t="shared" si="286"/>
        <v/>
      </c>
      <c r="FJ78" s="9" t="str">
        <f t="shared" si="287"/>
        <v/>
      </c>
      <c r="FK78" s="9" t="str">
        <f t="shared" si="288"/>
        <v/>
      </c>
      <c r="FL78" s="9" t="str">
        <f t="shared" si="289"/>
        <v/>
      </c>
      <c r="FM78" s="9" t="str">
        <f t="shared" si="290"/>
        <v/>
      </c>
      <c r="FN78" s="9" t="str">
        <f t="shared" si="291"/>
        <v/>
      </c>
      <c r="FO78" s="9" t="str">
        <f t="shared" si="292"/>
        <v/>
      </c>
      <c r="FP78" s="9" t="str">
        <f t="shared" si="293"/>
        <v/>
      </c>
      <c r="FQ78" s="9" t="str">
        <f t="shared" si="294"/>
        <v>"001BLU",</v>
      </c>
      <c r="FR78" s="9" t="str">
        <f t="shared" si="295"/>
        <v>"002RED",</v>
      </c>
      <c r="FS78" s="9" t="str">
        <f t="shared" si="296"/>
        <v>"003YEL",</v>
      </c>
      <c r="FT78" s="9" t="str">
        <f t="shared" si="297"/>
        <v>"myrEQ",</v>
      </c>
      <c r="FU78" s="9" t="str">
        <f t="shared" si="298"/>
        <v/>
      </c>
      <c r="FV78" s="9" t="str">
        <f t="shared" si="299"/>
        <v/>
      </c>
      <c r="FW78" s="9" t="str">
        <f t="shared" si="300"/>
        <v/>
      </c>
      <c r="FY78" s="9" t="str">
        <f t="shared" si="301"/>
        <v/>
      </c>
      <c r="FZ78" s="9" t="str">
        <f t="shared" si="302"/>
        <v/>
      </c>
      <c r="GA78" s="9" t="str">
        <f t="shared" si="303"/>
        <v/>
      </c>
      <c r="GB78" s="9" t="str">
        <f t="shared" si="304"/>
        <v/>
      </c>
      <c r="GE78" s="9" t="str">
        <f t="shared" si="305"/>
        <v/>
      </c>
      <c r="GF78" s="9" t="str">
        <f t="shared" si="334"/>
        <v/>
      </c>
      <c r="GG78" s="9" t="str">
        <f t="shared" si="306"/>
        <v/>
      </c>
      <c r="GH78" s="9" t="str">
        <f t="shared" si="307"/>
        <v/>
      </c>
      <c r="GI78" s="9" t="str">
        <f t="shared" si="308"/>
        <v/>
      </c>
      <c r="GJ78" s="9" t="str">
        <f t="shared" si="309"/>
        <v/>
      </c>
      <c r="GK78" s="9" t="str">
        <f t="shared" si="310"/>
        <v>"HasSta",</v>
      </c>
      <c r="GL78" s="9" t="str">
        <f t="shared" si="243"/>
        <v>"1Stars",</v>
      </c>
      <c r="GM78" s="9" t="str">
        <f t="shared" si="243"/>
        <v/>
      </c>
      <c r="GN78" s="9" t="str">
        <f t="shared" si="243"/>
        <v/>
      </c>
      <c r="GP78" s="9" t="str">
        <f t="shared" si="311"/>
        <v>"State"</v>
      </c>
      <c r="GS78" s="9" t="str">
        <f t="shared" si="312"/>
        <v>["5+Colo","lets08","startM","year18","allhor","4+Band","Horizo","Canton","sta","NO_GRE","001BLU","002RED","003YEL","myrEQ","HasSta","1Stars"]</v>
      </c>
      <c r="GT78" s="9" t="str">
        <f t="shared" si="245"/>
        <v>"cl_BLA",</v>
      </c>
      <c r="GU78" s="9" t="str">
        <f t="shared" si="245"/>
        <v>"cl_BLU",</v>
      </c>
      <c r="GV78" s="9" t="str">
        <f t="shared" si="245"/>
        <v/>
      </c>
      <c r="GW78" s="9" t="str">
        <f t="shared" si="245"/>
        <v>"cl_RED",</v>
      </c>
      <c r="GX78" s="9" t="str">
        <f t="shared" si="245"/>
        <v>"cl_YEL",</v>
      </c>
      <c r="GY78" s="9" t="str">
        <f t="shared" si="245"/>
        <v/>
      </c>
      <c r="GZ78" s="9" t="str">
        <f t="shared" si="245"/>
        <v>"cl_BRO",</v>
      </c>
      <c r="HA78" s="9" t="str">
        <f t="shared" si="245"/>
        <v/>
      </c>
      <c r="HB78" s="9" t="str">
        <f t="shared" si="245"/>
        <v>"cl_WHI",</v>
      </c>
      <c r="HC78" s="9" t="str">
        <f t="shared" si="313"/>
        <v>["cl_BLA","cl_BLU","cl_RED","cl_YEL","cl_BRO","cl_WHI"]</v>
      </c>
      <c r="HE78" s="33"/>
      <c r="HF78" s="34" t="str">
        <f t="shared" si="314"/>
        <v>{couname:"[BRA] Maranhao",year:"1889 ",region:"rgn_South America",Colors:["cl_BLA","cl_BLU","cl_RED","cl_YEL","cl_BRO","cl_WHI"],Items:["5+Colo","lets08","startM","year18","allhor","4+Band","Horizo","Canton","sta","NO_GRE","001BLU","002RED","003YEL","myrEQ","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links: "https://en.wikipedia.org/wiki/Flag_of_Maranhão"},</v>
      </c>
      <c r="HG78" s="35" t="str">
        <f t="shared" si="315"/>
        <v>{couname:"[BRA] Maranhao",year:"1889 ",region:"rgn_South America",Colors:["cl_BLA","cl_BLU","cl_RED","cl_YEL","cl_BRO","cl_WHI"],Items:["5+Colo","lets08","startM","year18","allhor","4+Band","Horizo","Canton","sta","NO_GRE","001BLU","002RED","003YEL","myrEQ","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links: "https://en.wikipedia.org/wiki/Flag_of_Maranhão"},</v>
      </c>
      <c r="HH78" s="9" t="str">
        <f t="shared" si="316"/>
        <v>"\nThe three colors of the stripes represent the ethnic composition of the population of Maranhão (Indigenous, black, and white people), while the star represents Beta Scorpii, which inturn represents the state of Maranhão on the Flag of Brazil."</v>
      </c>
      <c r="HI78" s="9" t="str">
        <f t="shared" si="317"/>
        <v>"\nThe three colors of the stripes represent the ethnic composition of the population of Maranhão (Indigenous, black, and white people), while the star represents Beta Scorpii, which inturn represents the state of Maranhão on the Flag of Brazil."</v>
      </c>
      <c r="HJ78" s="9" t="str">
        <f t="shared" si="318"/>
        <v>"1889 "</v>
      </c>
      <c r="HL78" s="9" t="str">
        <f t="shared" si="319"/>
        <v>"https://en.wikipedia.org/wiki/Flag_of_Maranhão"</v>
      </c>
      <c r="HM78" s="34" t="str">
        <f t="shared" si="320"/>
        <v>{"couname":"[BRA] Maranhao","year":"1889 ","region":"rgn_South America","Colors":["cl_BLA","cl_BLU","cl_RED","cl_YEL","cl_BRO","cl_WHI"],"Items":["5+Colo","lets08","startM","year18","allhor","4+Band","Horizo","Canton","sta","NO_GRE","001BLU","002RED","003YEL","myrEQ","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 "links": "https://en.wikipedia.org/wiki/Flag_of_Maranhão"},</v>
      </c>
      <c r="HN78" s="36" t="str">
        <f t="shared" si="321"/>
        <v>{"couname":"[BRA] Maranhao","year":"1889 ","region":"rgn_South America","Colors":["cl_BLA","cl_BLU","cl_RED","cl_YEL","cl_BRO","cl_WHI"],"Items":["5+Colo","lets08","startM","year18","allhor","4+Band","Horizo","Canton","sta","NO_GRE","001BLU","002RED","003YEL","myrEQ","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 "links": "https://en.wikipedia.org/wiki/Flag_of_Maranhão"},</v>
      </c>
      <c r="HO78" s="37">
        <v>45596</v>
      </c>
      <c r="HP78" s="9" t="str" cm="1">
        <f t="array" ref="HP78">IF(_xlfn.TEXTJOIN(", ", TRUE, IF(ISNUMBER(SEARCH("BLA", BL78:BT78)), COLUMN(BL78:BT78) - COLUMN(BL78) + 1, ""))&lt;&gt;"","BLA","")</f>
        <v>BLA</v>
      </c>
      <c r="HQ78" s="9" t="str" cm="1">
        <f t="array" ref="HQ78">IF(_xlfn.TEXTJOIN(", ", TRUE, IF(ISNUMBER(SEARCH("BLU", BL78:BT78)), COLUMN(BL78:BT78) - COLUMN(BL78) + 1, ""))&lt;&gt;"","BLU","")</f>
        <v>BLU</v>
      </c>
      <c r="HR78" s="9" t="str" cm="1">
        <f t="array" ref="HR78">IF(_xlfn.TEXTJOIN(", ", TRUE, IF(ISNUMBER(SEARCH("GRE", BL78:BT78)), COLUMN(BL78:BT78) - COLUMN(BL78) + 1, ""))&lt;&gt;"","GRE","")</f>
        <v/>
      </c>
      <c r="HS78" s="9" t="str" cm="1">
        <f t="array" ref="HS78">IF(_xlfn.TEXTJOIN(", ", TRUE, IF(ISNUMBER(SEARCH("RED", BL78:BT78)), COLUMN(BL78:BT78) - COLUMN(BL78) + 1, ""))&lt;&gt;"","RED","")</f>
        <v>RED</v>
      </c>
      <c r="HT78" s="9" t="str" cm="1">
        <f t="array" ref="HT78">IF(_xlfn.TEXTJOIN(", ", TRUE, IF(ISNUMBER(SEARCH("YEL", BL78:BT78)), COLUMN(BL78:BT78) - COLUMN(BL78) + 1, ""))&lt;&gt;"","YEL","")</f>
        <v>YEL</v>
      </c>
      <c r="HU78" s="9" t="str" cm="1">
        <f t="array" ref="HU78">IF(_xlfn.TEXTJOIN(", ", TRUE, IF(ISNUMBER(SEARCH("ORA", BL78:BT78)), COLUMN(BL78:BT78) - COLUMN(BL78) + 1, ""))&lt;&gt;"","ORA","")</f>
        <v/>
      </c>
      <c r="HV78" s="9" t="str" cm="1">
        <f t="array" ref="HV78">IF(_xlfn.TEXTJOIN(", ", TRUE, IF(ISNUMBER(SEARCH("BRO", BL78:BT78)), COLUMN(BL78:BT78) - COLUMN(BL78) + 1, ""))&lt;&gt;"","BRO","")</f>
        <v>BRO</v>
      </c>
      <c r="HW78" s="9" t="str" cm="1">
        <f t="array" ref="HW78">IF(_xlfn.TEXTJOIN(", ", TRUE, IF(ISNUMBER(SEARCH("PUR", BL78:BT78)), COLUMN(BL78:BT78) - COLUMN(BL78) + 1, ""))&lt;&gt;"","PUR","")</f>
        <v/>
      </c>
      <c r="HX78" s="9" t="str" cm="1">
        <f t="array" ref="HX78">IF(_xlfn.TEXTJOIN(", ", TRUE, IF(ISNUMBER(SEARCH("WHI", BL78:BT78)), COLUMN(BL78:BT78) - COLUMN(BL78) + 1, ""))&lt;&gt;"","WHI","")</f>
        <v>WHI</v>
      </c>
      <c r="HY78" s="38"/>
      <c r="HZ78" s="38"/>
      <c r="IA78" s="28"/>
      <c r="IB78" s="28"/>
      <c r="IC78" s="39"/>
      <c r="ID78" s="39"/>
      <c r="IE78" s="39"/>
      <c r="IF78" s="39"/>
      <c r="IG78" s="39"/>
      <c r="IH78" s="39"/>
      <c r="II78" s="39"/>
      <c r="IJ78" s="39"/>
      <c r="IK78" s="39"/>
      <c r="IM78" s="6">
        <f t="shared" si="322"/>
        <v>-6</v>
      </c>
      <c r="IN78" s="40" t="str">
        <f t="shared" si="323"/>
        <v>http://mkweb.bcgsc.ca/color-summarizer/?url=https://upload.wikimedia.org/wikipedia/commons/thumb/4/45/Bandeira_do_Maranh%C3%A3o.svg/640px-Bandeira_do_Maranh%C3%A3o.svg.png&amp;precision=low&amp;num_clusters=6&amp;text=1</v>
      </c>
      <c r="IO78" s="9" t="str">
        <f t="shared" si="324"/>
        <v>"black"</v>
      </c>
      <c r="IP78" s="9" t="str">
        <f t="shared" si="325"/>
        <v>"blue"</v>
      </c>
      <c r="IQ78" s="9" t="str">
        <f t="shared" si="326"/>
        <v/>
      </c>
      <c r="IR78" s="9" t="str">
        <f t="shared" si="327"/>
        <v>"red"</v>
      </c>
      <c r="IS78" s="9" t="str">
        <f t="shared" si="328"/>
        <v>"yellow"</v>
      </c>
      <c r="IT78" s="9" t="str">
        <f t="shared" si="329"/>
        <v/>
      </c>
      <c r="IU78" s="9" t="str">
        <f t="shared" si="330"/>
        <v>"brown"</v>
      </c>
      <c r="IV78" s="9" t="str">
        <f t="shared" si="331"/>
        <v/>
      </c>
      <c r="IW78" s="9" t="str">
        <f t="shared" si="332"/>
        <v>"white"</v>
      </c>
      <c r="IX78" s="9" t="str">
        <f t="shared" si="333"/>
        <v>{"url":"http://mkweb.bcgsc.ca/color-summarizer/?url=https://upload.wikimedia.org/wikipedia/commons/thumb/4/45/Bandeira_do_Maranh%C3%A3o.svg/640px-Bandeira_do_Maranh%C3%A3o.svg.png&amp;precision=low&amp;num_clusters=6&amp;text=1","name":"[BRA] Maranhao"},</v>
      </c>
      <c r="IY78" s="9">
        <v>1367</v>
      </c>
    </row>
    <row r="79" spans="1:259" s="9" customFormat="1" ht="38.4" customHeight="1" thickBot="1" x14ac:dyDescent="0.35">
      <c r="A79" s="79" t="s">
        <v>1062</v>
      </c>
      <c r="B79" s="1" t="e" vm="78">
        <v>#VALUE!</v>
      </c>
      <c r="C79" s="2">
        <v>2</v>
      </c>
      <c r="D79" s="3" t="s">
        <v>1063</v>
      </c>
      <c r="E79" s="4" t="s">
        <v>1064</v>
      </c>
      <c r="F79" s="5" t="s">
        <v>0</v>
      </c>
      <c r="G79" s="6">
        <f>COUNTIF($A$1:$A$8312,A79)</f>
        <v>1</v>
      </c>
      <c r="H79" s="7"/>
      <c r="I79" s="8" t="s">
        <v>1065</v>
      </c>
      <c r="J79" s="9" t="str">
        <f>""</f>
        <v/>
      </c>
      <c r="K79" s="10"/>
      <c r="L79" s="11"/>
      <c r="M79" s="11"/>
      <c r="N79" s="12" t="s">
        <v>1</v>
      </c>
      <c r="O79" s="13" t="s">
        <v>1066</v>
      </c>
      <c r="P79" s="14" t="s">
        <v>1067</v>
      </c>
      <c r="Q79" s="15">
        <v>2</v>
      </c>
      <c r="R79" s="16" t="s">
        <v>1</v>
      </c>
      <c r="S79" s="17">
        <v>0</v>
      </c>
      <c r="T79" s="18" t="s">
        <v>3</v>
      </c>
      <c r="U79" s="19" t="s">
        <v>2</v>
      </c>
      <c r="V79" s="19" t="s">
        <v>2</v>
      </c>
      <c r="W79" s="19" t="s">
        <v>2</v>
      </c>
      <c r="X79" s="19" t="s">
        <v>3</v>
      </c>
      <c r="Y79" s="19" t="s">
        <v>2</v>
      </c>
      <c r="Z79" s="19" t="s">
        <v>2</v>
      </c>
      <c r="AA79" s="19" t="s">
        <v>2</v>
      </c>
      <c r="AB79" s="19" t="s">
        <v>2</v>
      </c>
      <c r="AC79" s="19" t="s">
        <v>2</v>
      </c>
      <c r="AD79" s="19" t="s">
        <v>2</v>
      </c>
      <c r="AE79" s="19" t="s">
        <v>2</v>
      </c>
      <c r="AF79" s="20" t="s">
        <v>2</v>
      </c>
      <c r="AG79" s="20" t="s">
        <v>2</v>
      </c>
      <c r="AH79" s="20" t="s">
        <v>3</v>
      </c>
      <c r="AI79" s="20" t="s">
        <v>2</v>
      </c>
      <c r="AJ79" s="20" t="s">
        <v>2</v>
      </c>
      <c r="AK79" s="20" t="s">
        <v>2</v>
      </c>
      <c r="AL79" s="20" t="s">
        <v>2</v>
      </c>
      <c r="AM79" s="20" t="s">
        <v>2</v>
      </c>
      <c r="AN79" s="20" t="s">
        <v>2</v>
      </c>
      <c r="AO79" s="20" t="s">
        <v>2</v>
      </c>
      <c r="AP79" s="20" t="s">
        <v>2</v>
      </c>
      <c r="AQ79" s="20" t="s">
        <v>2</v>
      </c>
      <c r="AR79" s="20" t="s">
        <v>2</v>
      </c>
      <c r="AS79" s="20" t="s">
        <v>2</v>
      </c>
      <c r="AT79" s="21">
        <v>1</v>
      </c>
      <c r="AU79" s="20" t="s">
        <v>204</v>
      </c>
      <c r="AV79" s="20" t="str">
        <f>IF(LEFT(A79,1)="[",LEFT(A79,5)&amp;AU79&amp;A79,"")</f>
        <v>[BRA]State[BRA] Matto Grosso</v>
      </c>
      <c r="AW79" s="20" t="str">
        <f>C79&amp;H79&amp;A79</f>
        <v>2[BRA] Matto Grosso</v>
      </c>
      <c r="AX79" s="22"/>
      <c r="AY79" s="22"/>
      <c r="AZ79" s="23" t="s">
        <v>8</v>
      </c>
      <c r="BA79" s="23" t="s">
        <v>8</v>
      </c>
      <c r="BB79" s="23"/>
      <c r="BC79" s="24"/>
      <c r="BD79" s="25" t="s">
        <v>168</v>
      </c>
      <c r="BE79" s="8"/>
      <c r="BF79" s="25" t="s">
        <v>5</v>
      </c>
      <c r="BG79" s="25" t="s">
        <v>4</v>
      </c>
      <c r="BH79" s="25" t="s">
        <v>5</v>
      </c>
      <c r="BI79" s="25"/>
      <c r="BJ79" s="25"/>
      <c r="BK79" s="8"/>
      <c r="BL79" s="25" t="s">
        <v>12</v>
      </c>
      <c r="BM79" s="25" t="s">
        <v>4</v>
      </c>
      <c r="BN79" s="25" t="s">
        <v>10</v>
      </c>
      <c r="BO79" s="25" t="s">
        <v>9</v>
      </c>
      <c r="BP79" s="25" t="s">
        <v>6</v>
      </c>
      <c r="BQ79" s="25" t="s">
        <v>8</v>
      </c>
      <c r="BR79" s="25" t="s">
        <v>13</v>
      </c>
      <c r="BS79" s="25" t="s">
        <v>8</v>
      </c>
      <c r="BT79" s="25" t="s">
        <v>5</v>
      </c>
      <c r="BU79" s="26"/>
      <c r="BV79" s="27"/>
      <c r="BW79" s="27">
        <v>0</v>
      </c>
      <c r="BX79" s="8"/>
      <c r="CB79" s="28"/>
      <c r="CC79" s="28"/>
      <c r="CD79" s="29">
        <v>0</v>
      </c>
      <c r="CE79" s="29">
        <v>0</v>
      </c>
      <c r="CF79" s="29" t="e">
        <v>#REF!</v>
      </c>
      <c r="CG79" s="30" cm="1">
        <f t="array" ref="CG79">SUMPRODUCT(--(LEN(TRIM(BL79:BT79))&gt;0))</f>
        <v>7</v>
      </c>
      <c r="CH79" s="20" t="str">
        <f t="shared" si="246"/>
        <v>n</v>
      </c>
      <c r="CI79" s="20" t="str">
        <f t="shared" si="247"/>
        <v>n</v>
      </c>
      <c r="CJ79" s="20" t="str">
        <f t="shared" si="248"/>
        <v>n</v>
      </c>
      <c r="CK79" s="20" t="str">
        <f t="shared" si="249"/>
        <v>y</v>
      </c>
      <c r="CL79" s="20" t="str">
        <f t="shared" si="250"/>
        <v>y</v>
      </c>
      <c r="CM79" s="20" t="str">
        <f t="shared" si="251"/>
        <v>n</v>
      </c>
      <c r="CN79" s="20" t="str">
        <f t="shared" si="252"/>
        <v>n</v>
      </c>
      <c r="CO79" s="20" t="str">
        <f t="shared" si="253"/>
        <v>n</v>
      </c>
      <c r="CP79" s="20" t="str">
        <f t="shared" si="254"/>
        <v>n</v>
      </c>
      <c r="CQ79" s="20" t="str">
        <f t="shared" si="255"/>
        <v>y</v>
      </c>
      <c r="CR79" s="20" t="str">
        <f t="shared" si="256"/>
        <v>n</v>
      </c>
      <c r="CS79" s="20" t="str">
        <f t="shared" si="257"/>
        <v>n</v>
      </c>
      <c r="CT79" s="31" t="str">
        <f t="shared" si="258"/>
        <v>"[BRA] Matto Grosso"</v>
      </c>
      <c r="CU79" s="32" t="str">
        <f t="shared" si="259"/>
        <v>"rgn_South America"</v>
      </c>
      <c r="CV79" s="9" t="str">
        <f t="shared" si="260"/>
        <v>"https://upload.wikimedia.org/wikipedia/commons/thumb/0/0b/Bandeira_de_Mato_Grosso.svg/640px-Bandeira_de_Mato_Grosso.svg.png"</v>
      </c>
      <c r="CW79" s="9" t="str">
        <f t="shared" si="239"/>
        <v/>
      </c>
      <c r="CX79" s="9" t="str">
        <f t="shared" si="239"/>
        <v/>
      </c>
      <c r="CY79" s="9" t="str">
        <f t="shared" si="239"/>
        <v/>
      </c>
      <c r="CZ79" s="9" t="str">
        <f t="shared" si="239"/>
        <v>"5+Colo",</v>
      </c>
      <c r="DA79" s="9" t="str">
        <f t="shared" si="261"/>
        <v>"words2",</v>
      </c>
      <c r="DB79" s="9" t="str">
        <f t="shared" si="262"/>
        <v/>
      </c>
      <c r="DD79" s="9" t="str">
        <f>IF(LEN(CHAR(34)&amp;"lets"&amp;LEN(SUBSTITUTE(SUBSTITUTE(IFERROR(TRIM(SUBSTITUTE(A79,MID(A79,FIND("[",A79),FIND("]",A79)-FIND("[",A79)+1),"")),A79)," ",""),"-",""))&amp;CHAR(34)&amp;",")=9,CHAR(34)&amp;"lets"&amp;LEN(SUBSTITUTE(SUBSTITUTE(IFERROR(TRIM(SUBSTITUTE(A79,MID(A79,FIND("[",A79),FIND("]",A79)-FIND("[",A79)+1),"")),A79)," ",""),"-",""))&amp;CHAR(34)&amp;",",CHAR(34)&amp;"lets0"&amp;LEN(SUBSTITUTE(SUBSTITUTE(IFERROR(TRIM(SUBSTITUTE(A79,MID(A79,FIND("[",A79),FIND("]",A79)-FIND("[",A79)+1),"")),A79)," ",""),"-",""))&amp;CHAR(34)&amp;",")</f>
        <v>"lets11",</v>
      </c>
      <c r="DE79" s="9" t="str">
        <f>CHAR(34)&amp;"start"&amp;IFERROR(LEFT(SUBSTITUTE(A79,"["&amp;MID(A79,FIND("[",A79)+1,FIND("]",A79)-FIND("[",A79)-1)&amp;"] ",""),1),LEFT(A79,1))&amp;CHAR(34)&amp;","</f>
        <v>"startM",</v>
      </c>
      <c r="DF79" s="9" t="str">
        <f t="shared" si="263"/>
        <v/>
      </c>
      <c r="DG79" s="9" t="str">
        <f t="shared" si="264"/>
        <v/>
      </c>
      <c r="DH79" s="9" t="str">
        <f t="shared" si="265"/>
        <v/>
      </c>
      <c r="DI79" s="9" t="str">
        <f t="shared" si="266"/>
        <v/>
      </c>
      <c r="DJ79" s="9" t="str">
        <f t="shared" si="267"/>
        <v/>
      </c>
      <c r="DK79" s="9" t="str">
        <f t="shared" si="268"/>
        <v/>
      </c>
      <c r="DL79" s="9" t="str">
        <f t="shared" si="269"/>
        <v/>
      </c>
      <c r="DM79" s="9" t="str" cm="1">
        <f t="array" ref="DM79">IF(CG79=3,CHAR(34) &amp; _xlfn.TEXTJOIN("", TRUE, RIGHT(HP79:HX79, 2)) &amp; CHAR(34) &amp; ",", "")</f>
        <v/>
      </c>
      <c r="DN79" s="9" t="str">
        <f t="shared" si="270"/>
        <v>"year18",</v>
      </c>
      <c r="DO79" s="9" t="str">
        <f t="shared" si="271"/>
        <v/>
      </c>
      <c r="DP79" s="28" t="str">
        <f t="shared" si="272"/>
        <v/>
      </c>
      <c r="DQ79" s="28" t="str">
        <f t="shared" si="273"/>
        <v/>
      </c>
      <c r="DR79" s="28" t="str">
        <f t="shared" si="274"/>
        <v/>
      </c>
      <c r="DS79" s="28" t="str">
        <f t="shared" si="275"/>
        <v/>
      </c>
      <c r="DT79" s="28" t="str">
        <f t="shared" si="276"/>
        <v/>
      </c>
      <c r="DU79" s="28" t="str">
        <f t="shared" si="277"/>
        <v/>
      </c>
      <c r="DW79" s="9" t="str">
        <f t="shared" si="240"/>
        <v>"NoBand",</v>
      </c>
      <c r="DX79" s="9" t="str">
        <f t="shared" si="240"/>
        <v/>
      </c>
      <c r="DY79" s="9" t="str">
        <f t="shared" si="240"/>
        <v/>
      </c>
      <c r="DZ79" s="9" t="str">
        <f t="shared" si="240"/>
        <v/>
      </c>
      <c r="EA79" s="9" t="str">
        <f t="shared" si="241"/>
        <v>"Diagon",</v>
      </c>
      <c r="EB79" s="9" t="str">
        <f t="shared" si="241"/>
        <v/>
      </c>
      <c r="EC79" s="9" t="str">
        <f t="shared" si="241"/>
        <v/>
      </c>
      <c r="ED79" s="9" t="str">
        <f t="shared" si="241"/>
        <v/>
      </c>
      <c r="EE79" s="9" t="str">
        <f t="shared" si="241"/>
        <v>"Circle",</v>
      </c>
      <c r="EF79" s="9" t="str">
        <f t="shared" si="278"/>
        <v/>
      </c>
      <c r="EG79" s="9" t="str">
        <f t="shared" si="244"/>
        <v/>
      </c>
      <c r="EH79" s="9" t="str">
        <f t="shared" si="244"/>
        <v/>
      </c>
      <c r="EI79" s="9" t="str">
        <f t="shared" si="244"/>
        <v/>
      </c>
      <c r="EJ79" s="9" t="str">
        <f t="shared" si="244"/>
        <v/>
      </c>
      <c r="EK79" s="9" t="str">
        <f t="shared" si="244"/>
        <v/>
      </c>
      <c r="EL79" s="9" t="str">
        <f t="shared" si="244"/>
        <v/>
      </c>
      <c r="EM79" s="9" t="str">
        <f t="shared" si="244"/>
        <v/>
      </c>
      <c r="EN79" s="9" t="str">
        <f t="shared" si="244"/>
        <v/>
      </c>
      <c r="EO79" s="9" t="str">
        <f t="shared" si="244"/>
        <v>"Center",</v>
      </c>
      <c r="EP79" s="9" t="str">
        <f t="shared" si="244"/>
        <v/>
      </c>
      <c r="EQ79" s="9" t="str">
        <f t="shared" si="244"/>
        <v/>
      </c>
      <c r="ER79" s="9" t="str">
        <f t="shared" si="244"/>
        <v/>
      </c>
      <c r="ES79" s="9" t="str">
        <f t="shared" si="244"/>
        <v/>
      </c>
      <c r="ET79" s="9" t="str">
        <f t="shared" si="244"/>
        <v/>
      </c>
      <c r="EU79" s="9" t="str">
        <f t="shared" si="244"/>
        <v/>
      </c>
      <c r="EV79" s="9" t="str">
        <f t="shared" si="244"/>
        <v/>
      </c>
      <c r="EW79" s="9" t="str">
        <f t="shared" si="242"/>
        <v/>
      </c>
      <c r="EX79" s="9" t="str">
        <f t="shared" si="242"/>
        <v/>
      </c>
      <c r="EY79" s="9" t="str">
        <f t="shared" si="242"/>
        <v/>
      </c>
      <c r="EZ79" s="9" t="str">
        <f t="shared" si="242"/>
        <v/>
      </c>
      <c r="FA79" s="9" t="str">
        <f t="shared" si="279"/>
        <v>"sta",</v>
      </c>
      <c r="FB79" s="9" t="str">
        <f t="shared" si="280"/>
        <v/>
      </c>
      <c r="FD79" s="9" t="str">
        <f t="shared" si="281"/>
        <v/>
      </c>
      <c r="FE79" s="9" t="str">
        <f t="shared" si="282"/>
        <v/>
      </c>
      <c r="FF79" s="9" t="str">
        <f t="shared" si="283"/>
        <v/>
      </c>
      <c r="FG79" s="9" t="str">
        <f t="shared" si="284"/>
        <v/>
      </c>
      <c r="FH79" s="9" t="str">
        <f t="shared" si="285"/>
        <v/>
      </c>
      <c r="FI79" s="9" t="str">
        <f t="shared" si="286"/>
        <v/>
      </c>
      <c r="FJ79" s="9" t="str">
        <f t="shared" si="287"/>
        <v/>
      </c>
      <c r="FK79" s="9" t="str">
        <f t="shared" si="288"/>
        <v/>
      </c>
      <c r="FL79" s="9" t="str">
        <f t="shared" si="289"/>
        <v/>
      </c>
      <c r="FM79" s="9" t="str">
        <f t="shared" si="290"/>
        <v/>
      </c>
      <c r="FN79" s="9" t="str">
        <f t="shared" si="291"/>
        <v/>
      </c>
      <c r="FO79" s="9" t="str">
        <f t="shared" si="292"/>
        <v/>
      </c>
      <c r="FP79" s="9" t="str">
        <f t="shared" si="293"/>
        <v/>
      </c>
      <c r="FQ79" s="9" t="str">
        <f t="shared" si="294"/>
        <v>"001WHI",</v>
      </c>
      <c r="FR79" s="9" t="str">
        <f t="shared" si="295"/>
        <v>"002BLU",</v>
      </c>
      <c r="FS79" s="9" t="str">
        <f t="shared" si="296"/>
        <v>"003WHI",</v>
      </c>
      <c r="FT79" s="9" t="str">
        <f t="shared" si="297"/>
        <v>"myrEQ",</v>
      </c>
      <c r="FU79" s="9" t="str">
        <f t="shared" si="298"/>
        <v/>
      </c>
      <c r="FV79" s="9" t="str">
        <f t="shared" si="299"/>
        <v/>
      </c>
      <c r="FW79" s="9" t="str">
        <f t="shared" si="300"/>
        <v/>
      </c>
      <c r="FY79" s="9" t="str">
        <f t="shared" si="301"/>
        <v/>
      </c>
      <c r="FZ79" s="9" t="str">
        <f t="shared" si="302"/>
        <v/>
      </c>
      <c r="GA79" s="9" t="str">
        <f t="shared" si="303"/>
        <v/>
      </c>
      <c r="GB79" s="9" t="str">
        <f t="shared" si="304"/>
        <v/>
      </c>
      <c r="GE79" s="9" t="str">
        <f t="shared" si="305"/>
        <v/>
      </c>
      <c r="GF79" s="9" t="str">
        <f t="shared" si="334"/>
        <v/>
      </c>
      <c r="GG79" s="9" t="str">
        <f t="shared" si="306"/>
        <v/>
      </c>
      <c r="GH79" s="9" t="str">
        <f t="shared" si="307"/>
        <v/>
      </c>
      <c r="GI79" s="9" t="str">
        <f t="shared" si="308"/>
        <v/>
      </c>
      <c r="GJ79" s="9" t="str">
        <f t="shared" si="309"/>
        <v/>
      </c>
      <c r="GK79" s="9" t="str">
        <f t="shared" si="310"/>
        <v>"HasSta",</v>
      </c>
      <c r="GL79" s="9" t="str">
        <f t="shared" si="243"/>
        <v>"1Stars",</v>
      </c>
      <c r="GM79" s="9" t="str">
        <f t="shared" si="243"/>
        <v/>
      </c>
      <c r="GN79" s="9" t="str">
        <f t="shared" si="243"/>
        <v/>
      </c>
      <c r="GP79" s="9" t="str">
        <f t="shared" si="311"/>
        <v>"State"</v>
      </c>
      <c r="GS79" s="9" t="str">
        <f t="shared" si="312"/>
        <v>["5+Colo","words2","lets11","startM","year18","NoBand","Diagon","Circle","Center","sta","001WHI","002BLU","003WHI","myrEQ","HasSta","1Stars"]</v>
      </c>
      <c r="GT79" s="9" t="str">
        <f t="shared" si="245"/>
        <v>"cl_BLA",</v>
      </c>
      <c r="GU79" s="9" t="str">
        <f t="shared" si="245"/>
        <v>"cl_BLU",</v>
      </c>
      <c r="GV79" s="9" t="str">
        <f t="shared" si="245"/>
        <v>"cl_GRE",</v>
      </c>
      <c r="GW79" s="9" t="str">
        <f t="shared" si="245"/>
        <v>"cl_RED",</v>
      </c>
      <c r="GX79" s="9" t="str">
        <f t="shared" si="245"/>
        <v>"cl_YEL",</v>
      </c>
      <c r="GY79" s="9" t="str">
        <f t="shared" si="245"/>
        <v/>
      </c>
      <c r="GZ79" s="9" t="str">
        <f t="shared" si="245"/>
        <v>"cl_BRO",</v>
      </c>
      <c r="HA79" s="9" t="str">
        <f t="shared" si="245"/>
        <v/>
      </c>
      <c r="HB79" s="9" t="str">
        <f t="shared" si="245"/>
        <v>"cl_WHI",</v>
      </c>
      <c r="HC79" s="9" t="str">
        <f t="shared" si="313"/>
        <v>["cl_BLA","cl_BLU","cl_GRE","cl_RED","cl_YEL","cl_BRO","cl_WHI"]</v>
      </c>
      <c r="HE79" s="33"/>
      <c r="HF79" s="34" t="str">
        <f t="shared" si="314"/>
        <v>{couname:"[BRA] Matto Grosso",year:"1890 ",region:"rgn_South America",Colors:["cl_BLA","cl_BLU","cl_GRE","cl_RED","cl_YEL","cl_BRO","cl_WHI"],Items:["5+Colo","words2","lets11","startM","year18","NoBand","Diagon","Circle","Center","sta","001WHI","002BLU","003WHI","myrEQ","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links: "https://en.wikipedia.org/wiki/Flag_of_Mato_Grosso"},</v>
      </c>
      <c r="HG79" s="35" t="str">
        <f t="shared" si="315"/>
        <v>{couname:"[BRA] Matto Grosso",year:"1890 ",region:"rgn_South America",Colors:["cl_BLA","cl_BLU","cl_GRE","cl_RED","cl_YEL","cl_BRO","cl_WHI"],Items:["5+Colo","words2","lets11","startM","year18","NoBand","Diagon","Circle","Center","sta","001WHI","002BLU","003WHI","myrEQ","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links: "https://en.wikipedia.org/wiki/Flag_of_Mato_Grosso"},</v>
      </c>
      <c r="HH79" s="9" t="str">
        <f t="shared" si="316"/>
        <v>"\nThe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v>
      </c>
      <c r="HI79" s="9" t="str">
        <f t="shared" si="317"/>
        <v>"\nThe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v>
      </c>
      <c r="HJ79" s="9" t="str">
        <f t="shared" si="318"/>
        <v>"1890 "</v>
      </c>
      <c r="HL79" s="9" t="str">
        <f t="shared" si="319"/>
        <v>"https://en.wikipedia.org/wiki/Flag_of_Mato_Grosso"</v>
      </c>
      <c r="HM79" s="34" t="str">
        <f t="shared" si="320"/>
        <v>{"couname":"[BRA] Matto Grosso","year":"1890 ","region":"rgn_South America","Colors":["cl_BLA","cl_BLU","cl_GRE","cl_RED","cl_YEL","cl_BRO","cl_WHI"],"Items":["5+Colo","words2","lets11","startM","year18","NoBand","Diagon","Circle","Center","sta","001WHI","002BLU","003WHI","myrEQ","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 "links": "https://en.wikipedia.org/wiki/Flag_of_Mato_Grosso"},</v>
      </c>
      <c r="HN79" s="36" t="str">
        <f t="shared" si="321"/>
        <v>{"couname":"[BRA] Matto Grosso","year":"1890 ","region":"rgn_South America","Colors":["cl_BLA","cl_BLU","cl_GRE","cl_RED","cl_YEL","cl_BRO","cl_WHI"],"Items":["5+Colo","words2","lets11","startM","year18","NoBand","Diagon","Circle","Center","sta","001WHI","002BLU","003WHI","myrEQ","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 "links": "https://en.wikipedia.org/wiki/Flag_of_Mato_Grosso"},</v>
      </c>
      <c r="HO79" s="37">
        <v>45596</v>
      </c>
      <c r="HP79" s="9" t="str" cm="1">
        <f t="array" ref="HP79">IF(_xlfn.TEXTJOIN(", ", TRUE, IF(ISNUMBER(SEARCH("BLA", BL79:BT79)), COLUMN(BL79:BT79) - COLUMN(BL79) + 1, ""))&lt;&gt;"","BLA","")</f>
        <v>BLA</v>
      </c>
      <c r="HQ79" s="9" t="str" cm="1">
        <f t="array" ref="HQ79">IF(_xlfn.TEXTJOIN(", ", TRUE, IF(ISNUMBER(SEARCH("BLU", BL79:BT79)), COLUMN(BL79:BT79) - COLUMN(BL79) + 1, ""))&lt;&gt;"","BLU","")</f>
        <v>BLU</v>
      </c>
      <c r="HR79" s="9" t="str" cm="1">
        <f t="array" ref="HR79">IF(_xlfn.TEXTJOIN(", ", TRUE, IF(ISNUMBER(SEARCH("GRE", BL79:BT79)), COLUMN(BL79:BT79) - COLUMN(BL79) + 1, ""))&lt;&gt;"","GRE","")</f>
        <v>GRE</v>
      </c>
      <c r="HS79" s="9" t="str" cm="1">
        <f t="array" ref="HS79">IF(_xlfn.TEXTJOIN(", ", TRUE, IF(ISNUMBER(SEARCH("RED", BL79:BT79)), COLUMN(BL79:BT79) - COLUMN(BL79) + 1, ""))&lt;&gt;"","RED","")</f>
        <v>RED</v>
      </c>
      <c r="HT79" s="9" t="str" cm="1">
        <f t="array" ref="HT79">IF(_xlfn.TEXTJOIN(", ", TRUE, IF(ISNUMBER(SEARCH("YEL", BL79:BT79)), COLUMN(BL79:BT79) - COLUMN(BL79) + 1, ""))&lt;&gt;"","YEL","")</f>
        <v>YEL</v>
      </c>
      <c r="HU79" s="9" t="str" cm="1">
        <f t="array" ref="HU79">IF(_xlfn.TEXTJOIN(", ", TRUE, IF(ISNUMBER(SEARCH("ORA", BL79:BT79)), COLUMN(BL79:BT79) - COLUMN(BL79) + 1, ""))&lt;&gt;"","ORA","")</f>
        <v/>
      </c>
      <c r="HV79" s="9" t="str" cm="1">
        <f t="array" ref="HV79">IF(_xlfn.TEXTJOIN(", ", TRUE, IF(ISNUMBER(SEARCH("BRO", BL79:BT79)), COLUMN(BL79:BT79) - COLUMN(BL79) + 1, ""))&lt;&gt;"","BRO","")</f>
        <v>BRO</v>
      </c>
      <c r="HW79" s="9" t="str" cm="1">
        <f t="array" ref="HW79">IF(_xlfn.TEXTJOIN(", ", TRUE, IF(ISNUMBER(SEARCH("PUR", BL79:BT79)), COLUMN(BL79:BT79) - COLUMN(BL79) + 1, ""))&lt;&gt;"","PUR","")</f>
        <v/>
      </c>
      <c r="HX79" s="9" t="str" cm="1">
        <f t="array" ref="HX79">IF(_xlfn.TEXTJOIN(", ", TRUE, IF(ISNUMBER(SEARCH("WHI", BL79:BT79)), COLUMN(BL79:BT79) - COLUMN(BL79) + 1, ""))&lt;&gt;"","WHI","")</f>
        <v>WHI</v>
      </c>
      <c r="HY79" s="38"/>
      <c r="HZ79" s="38"/>
      <c r="IA79" s="28"/>
      <c r="IB79" s="28"/>
      <c r="IC79" s="39"/>
      <c r="ID79" s="39"/>
      <c r="IE79" s="39"/>
      <c r="IF79" s="39"/>
      <c r="IG79" s="39"/>
      <c r="IH79" s="39"/>
      <c r="II79" s="39"/>
      <c r="IJ79" s="39"/>
      <c r="IK79" s="39"/>
      <c r="IM79" s="6">
        <f t="shared" si="322"/>
        <v>-7</v>
      </c>
      <c r="IN79" s="40" t="str">
        <f t="shared" si="323"/>
        <v>http://mkweb.bcgsc.ca/color-summarizer/?url=https://upload.wikimedia.org/wikipedia/commons/thumb/0/0b/Bandeira_de_Mato_Grosso.svg/640px-Bandeira_de_Mato_Grosso.svg.png&amp;precision=low&amp;num_clusters=7&amp;text=1</v>
      </c>
      <c r="IO79" s="9" t="str">
        <f t="shared" si="324"/>
        <v>"black"</v>
      </c>
      <c r="IP79" s="9" t="str">
        <f t="shared" si="325"/>
        <v>"blue"</v>
      </c>
      <c r="IQ79" s="9" t="str">
        <f t="shared" si="326"/>
        <v>"green"</v>
      </c>
      <c r="IR79" s="9" t="str">
        <f t="shared" si="327"/>
        <v>"red"</v>
      </c>
      <c r="IS79" s="9" t="str">
        <f t="shared" si="328"/>
        <v>"yellow"</v>
      </c>
      <c r="IT79" s="9" t="str">
        <f t="shared" si="329"/>
        <v/>
      </c>
      <c r="IU79" s="9" t="str">
        <f t="shared" si="330"/>
        <v>"brown"</v>
      </c>
      <c r="IV79" s="9" t="str">
        <f t="shared" si="331"/>
        <v/>
      </c>
      <c r="IW79" s="9" t="str">
        <f t="shared" si="332"/>
        <v>"white"</v>
      </c>
      <c r="IX79" s="9" t="str">
        <f t="shared" si="333"/>
        <v>{"url":"http://mkweb.bcgsc.ca/color-summarizer/?url=https://upload.wikimedia.org/wikipedia/commons/thumb/0/0b/Bandeira_de_Mato_Grosso.svg/640px-Bandeira_de_Mato_Grosso.svg.png&amp;precision=low&amp;num_clusters=7&amp;text=1","name":"[BRA] Matto Grosso"},</v>
      </c>
      <c r="IY79" s="9">
        <v>1368</v>
      </c>
    </row>
    <row r="80" spans="1:259" s="9" customFormat="1" ht="38.4" customHeight="1" thickBot="1" x14ac:dyDescent="0.35">
      <c r="A80" s="79" t="s">
        <v>1068</v>
      </c>
      <c r="B80" s="1" t="e" vm="79">
        <v>#VALUE!</v>
      </c>
      <c r="C80" s="2">
        <v>2</v>
      </c>
      <c r="D80" s="3" t="s">
        <v>1069</v>
      </c>
      <c r="E80" s="4" t="s">
        <v>1070</v>
      </c>
      <c r="F80" s="5" t="s">
        <v>0</v>
      </c>
      <c r="G80" s="6">
        <f>COUNTIF($A$1:$A$8312,A80)</f>
        <v>1</v>
      </c>
      <c r="H80" s="7"/>
      <c r="I80" s="8" t="s">
        <v>1071</v>
      </c>
      <c r="J80" s="9" t="str">
        <f>""</f>
        <v/>
      </c>
      <c r="K80" s="10"/>
      <c r="L80" s="11"/>
      <c r="M80" s="11"/>
      <c r="N80" s="12" t="s">
        <v>1</v>
      </c>
      <c r="O80" s="13" t="s">
        <v>331</v>
      </c>
      <c r="P80" s="14" t="s">
        <v>1072</v>
      </c>
      <c r="Q80" s="15">
        <v>4</v>
      </c>
      <c r="R80" s="16" t="s">
        <v>1</v>
      </c>
      <c r="S80" s="17">
        <v>3</v>
      </c>
      <c r="T80" s="18" t="s">
        <v>3</v>
      </c>
      <c r="U80" s="19" t="s">
        <v>2</v>
      </c>
      <c r="V80" s="19" t="s">
        <v>2</v>
      </c>
      <c r="W80" s="19" t="s">
        <v>2</v>
      </c>
      <c r="X80" s="19" t="s">
        <v>2</v>
      </c>
      <c r="Y80" s="19" t="s">
        <v>2</v>
      </c>
      <c r="Z80" s="19" t="s">
        <v>2</v>
      </c>
      <c r="AA80" s="19" t="s">
        <v>2</v>
      </c>
      <c r="AB80" s="19" t="s">
        <v>2</v>
      </c>
      <c r="AC80" s="19" t="s">
        <v>2</v>
      </c>
      <c r="AD80" s="19" t="s">
        <v>2</v>
      </c>
      <c r="AE80" s="19" t="s">
        <v>2</v>
      </c>
      <c r="AF80" s="20" t="s">
        <v>2</v>
      </c>
      <c r="AG80" s="20" t="s">
        <v>3</v>
      </c>
      <c r="AH80" s="20" t="s">
        <v>2</v>
      </c>
      <c r="AI80" s="20" t="s">
        <v>2</v>
      </c>
      <c r="AJ80" s="20" t="s">
        <v>2</v>
      </c>
      <c r="AK80" s="20" t="s">
        <v>2</v>
      </c>
      <c r="AL80" s="20" t="s">
        <v>2</v>
      </c>
      <c r="AM80" s="20" t="s">
        <v>2</v>
      </c>
      <c r="AN80" s="20" t="s">
        <v>2</v>
      </c>
      <c r="AO80" s="20" t="s">
        <v>2</v>
      </c>
      <c r="AP80" s="20" t="s">
        <v>2</v>
      </c>
      <c r="AQ80" s="20" t="s">
        <v>2</v>
      </c>
      <c r="AR80" s="20" t="s">
        <v>2</v>
      </c>
      <c r="AS80" s="20" t="s">
        <v>2</v>
      </c>
      <c r="AT80" s="21">
        <v>1</v>
      </c>
      <c r="AU80" s="20" t="s">
        <v>204</v>
      </c>
      <c r="AV80" s="20" t="str">
        <f>IF(LEFT(A80,1)="[",LEFT(A80,5)&amp;AU80&amp;A80,"")</f>
        <v>[BRA]State[BRA] Matto Grosso do Sul</v>
      </c>
      <c r="AW80" s="20" t="str">
        <f>C80&amp;H80&amp;A80</f>
        <v>2[BRA] Matto Grosso do Sul</v>
      </c>
      <c r="AX80" s="22"/>
      <c r="AY80" s="22"/>
      <c r="AZ80" s="23"/>
      <c r="BA80" s="23"/>
      <c r="BB80" s="23"/>
      <c r="BC80" s="24"/>
      <c r="BD80" s="25" t="s">
        <v>12</v>
      </c>
      <c r="BE80" s="8"/>
      <c r="BF80" s="25"/>
      <c r="BG80" s="25"/>
      <c r="BH80" s="25"/>
      <c r="BI80" s="25"/>
      <c r="BJ80" s="25"/>
      <c r="BK80" s="8"/>
      <c r="BL80" s="25" t="s">
        <v>12</v>
      </c>
      <c r="BM80" s="25" t="s">
        <v>13</v>
      </c>
      <c r="BN80" s="25" t="s">
        <v>10</v>
      </c>
      <c r="BO80" s="25" t="s">
        <v>5</v>
      </c>
      <c r="BP80" s="25"/>
      <c r="BQ80" s="25"/>
      <c r="BR80" s="25"/>
      <c r="BS80" s="25"/>
      <c r="BT80" s="25"/>
      <c r="BU80" s="26"/>
      <c r="BV80" s="27"/>
      <c r="BW80" s="27">
        <v>0</v>
      </c>
      <c r="BX80" s="8"/>
      <c r="BY80" s="9" t="s">
        <v>2</v>
      </c>
      <c r="CB80" s="28"/>
      <c r="CC80" s="28"/>
      <c r="CD80" s="29">
        <v>0</v>
      </c>
      <c r="CE80" s="29">
        <v>0</v>
      </c>
      <c r="CF80" s="29" t="e">
        <v>#REF!</v>
      </c>
      <c r="CG80" s="30" cm="1">
        <f t="array" ref="CG80">SUMPRODUCT(--(LEN(TRIM(BL80:BT80))&gt;0))</f>
        <v>4</v>
      </c>
      <c r="CH80" s="20" t="str">
        <f t="shared" si="246"/>
        <v>n</v>
      </c>
      <c r="CI80" s="20" t="str">
        <f t="shared" si="247"/>
        <v>n</v>
      </c>
      <c r="CJ80" s="20" t="str">
        <f t="shared" si="248"/>
        <v>y</v>
      </c>
      <c r="CK80" s="20" t="str">
        <f t="shared" si="249"/>
        <v>n</v>
      </c>
      <c r="CL80" s="20" t="str">
        <f t="shared" si="250"/>
        <v>n</v>
      </c>
      <c r="CM80" s="20" t="str">
        <f t="shared" si="251"/>
        <v>n</v>
      </c>
      <c r="CN80" s="20" t="str">
        <f t="shared" si="252"/>
        <v>y</v>
      </c>
      <c r="CO80" s="20" t="str">
        <f t="shared" si="253"/>
        <v>n</v>
      </c>
      <c r="CP80" s="20" t="str">
        <f t="shared" si="254"/>
        <v>n</v>
      </c>
      <c r="CQ80" s="20" t="str">
        <f t="shared" si="255"/>
        <v>y</v>
      </c>
      <c r="CR80" s="20" t="str">
        <f t="shared" si="256"/>
        <v>n</v>
      </c>
      <c r="CS80" s="20" t="str">
        <f t="shared" si="257"/>
        <v>n</v>
      </c>
      <c r="CT80" s="31" t="str">
        <f t="shared" si="258"/>
        <v>"[BRA] Matto Grosso do Sul"</v>
      </c>
      <c r="CU80" s="32" t="str">
        <f t="shared" si="259"/>
        <v>"rgn_South America"</v>
      </c>
      <c r="CV80" s="9" t="str">
        <f t="shared" si="260"/>
        <v>"https://upload.wikimedia.org/wikipedia/commons/thumb/6/64/Bandeira_de_Mato_Grosso_do_Sul.svg/640px-Bandeira_de_Mato_Grosso_do_Sul.svg.png"</v>
      </c>
      <c r="CW80" s="9" t="str">
        <f t="shared" si="239"/>
        <v/>
      </c>
      <c r="CX80" s="9" t="str">
        <f t="shared" si="239"/>
        <v/>
      </c>
      <c r="CY80" s="9" t="str">
        <f t="shared" si="239"/>
        <v>"4Color",</v>
      </c>
      <c r="CZ80" s="9" t="str">
        <f t="shared" si="239"/>
        <v/>
      </c>
      <c r="DA80" s="9" t="str">
        <f t="shared" si="261"/>
        <v>"words2",</v>
      </c>
      <c r="DC80" s="9" t="str">
        <f>IF(Q80=2,CHAR(34)&amp;"exact2"&amp;CHAR(34)&amp;",","")</f>
        <v/>
      </c>
      <c r="DD80" s="9" t="str">
        <f>IF(LEN(CHAR(34)&amp;"lets"&amp;LEN(SUBSTITUTE(SUBSTITUTE(IFERROR(TRIM(SUBSTITUTE(SUBSTITUTE(SUBSTITUTE(IFERROR(TRIM(SUBSTITUTE(A80,MID(A80,FIND("(",A80),FIND(")",A80)-FIND("(",A80)+1),"")),A80)," ",""),"-",""),MID(SUBSTITUTE(SUBSTITUTE(IFERROR(TRIM(SUBSTITUTE(A80,MID(A80,FIND("(",A80),FIND(")",A80)-FIND("(",A80)+1),"")),A80)," ",""),"-",""),FIND("[",SUBSTITUTE(SUBSTITUTE(IFERROR(TRIM(SUBSTITUTE(A80,MID(A80,FIND("(",A80),FIND(")",A80)-FIND("(",A80)+1),"")),A80)," ",""),"-","")),FIND("]",SUBSTITUTE(SUBSTITUTE(IFERROR(TRIM(SUBSTITUTE(A80,MID(A80,FIND("(",A80),FIND(")",A80)-FIND("(",A80)+1),"")),A80)," ",""),"-",""))-FIND("[",SUBSTITUTE(SUBSTITUTE(IFERROR(TRIM(SUBSTITUTE(A80,MID(A80,FIND("(",A80),FIND(")",A80)-FIND("(",A80)+1),"")),A80)," ",""),"-",""))+1),"")),SUBSTITUTE(SUBSTITUTE(IFERROR(TRIM(SUBSTITUTE(A80,MID(A80,FIND("(",A80),FIND(")",A80)-FIND("(",A80)+1),"")),A80)," ",""),"-",""))," ",""),"-",""))&amp;CHAR(34)&amp;",")=9,CHAR(34)&amp;"lets"&amp;LEN(SUBSTITUTE(SUBSTITUTE(IFERROR(TRIM(SUBSTITUTE(SUBSTITUTE(SUBSTITUTE(IFERROR(TRIM(SUBSTITUTE(A80,MID(A80,FIND("(",A80),FIND(")",A80)-FIND("(",A80)+1),"")),A80)," ",""),"-",""),MID(SUBSTITUTE(SUBSTITUTE(IFERROR(TRIM(SUBSTITUTE(A80,MID(A80,FIND("(",A80),FIND(")",A80)-FIND("(",A80)+1),"")),A80)," ",""),"-",""),FIND("[",SUBSTITUTE(SUBSTITUTE(IFERROR(TRIM(SUBSTITUTE(A80,MID(A80,FIND("(",A80),FIND(")",A80)-FIND("(",A80)+1),"")),A80)," ",""),"-","")),FIND("]",SUBSTITUTE(SUBSTITUTE(IFERROR(TRIM(SUBSTITUTE(A80,MID(A80,FIND("(",A80),FIND(")",A80)-FIND("(",A80)+1),"")),A80)," ",""),"-",""))-FIND("[",SUBSTITUTE(SUBSTITUTE(IFERROR(TRIM(SUBSTITUTE(A80,MID(A80,FIND("(",A80),FIND(")",A80)-FIND("(",A80)+1),"")),A80)," ",""),"-",""))+1),"")),SUBSTITUTE(SUBSTITUTE(IFERROR(TRIM(SUBSTITUTE(A80,MID(A80,FIND("(",A80),FIND(")",A80)-FIND("(",A80)+1),"")),A80)," ",""),"-",""))," ",""),"-",""))&amp;CHAR(34)&amp;",",CHAR(34)&amp;"lets0"&amp;LEN(SUBSTITUTE(SUBSTITUTE(IFERROR(TRIM(SUBSTITUTE(SUBSTITUTE(SUBSTITUTE(IFERROR(TRIM(SUBSTITUTE(A80,MID(A80,FIND("(",A80),FIND(")",A80)-FIND("(",A80)+1),"")),A80)," ",""),"-",""),MID(SUBSTITUTE(SUBSTITUTE(IFERROR(TRIM(SUBSTITUTE(A80,MID(A80,FIND("(",A80),FIND(")",A80)-FIND("(",A80)+1),"")),A80)," ",""),"-",""),FIND("[",SUBSTITUTE(SUBSTITUTE(IFERROR(TRIM(SUBSTITUTE(A80,MID(A80,FIND("(",A80),FIND(")",A80)-FIND("(",A80)+1),"")),A80)," ",""),"-","")),FIND("]",SUBSTITUTE(SUBSTITUTE(IFERROR(TRIM(SUBSTITUTE(A80,MID(A80,FIND("(",A80),FIND(")",A80)-FIND("(",A80)+1),"")),A80)," ",""),"-",""))-FIND("[",SUBSTITUTE(SUBSTITUTE(IFERROR(TRIM(SUBSTITUTE(A80,MID(A80,FIND("(",A80),FIND(")",A80)-FIND("(",A80)+1),"")),A80)," ",""),"-",""))+1),"")),SUBSTITUTE(SUBSTITUTE(IFERROR(TRIM(SUBSTITUTE(A80,MID(A80,FIND("(",A80),FIND(")",A80)-FIND("(",A80)+1),"")),A80)," ",""),"-",""))," ",""),"-",""))&amp;CHAR(34)&amp;",")</f>
        <v>"lets16",</v>
      </c>
      <c r="DE80" s="9" t="str">
        <f>IFERROR(CHAR(34)&amp;"start"&amp;LEFT(TRIM(SUBSTITUTE(SUBSTITUTE(TRIM(SUBSTITUTE(SUBSTITUTE(A80, MID(A80, FIND("[", A80), FIND("]", A80) - FIND("[", A80) + 1), ""), "  ", " ")), MID(TRIM(SUBSTITUTE(SUBSTITUTE(A80, MID(A80, FIND("[", A80), FIND("]", A80) - FIND("[", A80) + 1), ""), "  ", " ")), FIND("[", TRIM(SUBSTITUTE(SUBSTITUTE(A80, MID(A80, FIND("[", A80), FIND("]", A80) - FIND("[", A80) + 1), ""), "  ", " "))), FIND("]", TRIM(SUBSTITUTE(SUBSTITUTE(A80, MID(A80, FIND("[", A80), FIND("]", A80) - FIND("[", A80) + 1), ""), "  ", " "))) - FIND("[", TRIM(SUBSTITUTE(SUBSTITUTE(A80, MID(A80, FIND("[", A80), FIND("]", A80) - FIND("[", A80) + 1), ""), "  ", " "))) + 1), ""), "  ", " ")),1)&amp;CHAR(34)&amp;",",CHAR(34)&amp;"start"&amp;IFERROR(LEFT(SUBSTITUTE(A80,"["&amp;MID(A80,FIND("[",A80)+1,FIND("]",A80)-FIND("[",A80)-1)&amp;"] ",""),1),LEFT(A80,1))&amp;CHAR(34)&amp;",")</f>
        <v>"startM",</v>
      </c>
      <c r="DF80" s="9" t="str">
        <f t="shared" si="263"/>
        <v/>
      </c>
      <c r="DG80" s="9" t="str">
        <f t="shared" si="264"/>
        <v/>
      </c>
      <c r="DH80" s="9" t="str">
        <f t="shared" si="265"/>
        <v/>
      </c>
      <c r="DI80" s="9" t="str">
        <f t="shared" si="266"/>
        <v/>
      </c>
      <c r="DJ80" s="9" t="str">
        <f t="shared" si="267"/>
        <v/>
      </c>
      <c r="DK80" s="9" t="str">
        <f t="shared" si="268"/>
        <v/>
      </c>
      <c r="DL80" s="9" t="str">
        <f t="shared" si="269"/>
        <v/>
      </c>
      <c r="DM80" s="9" t="str" cm="1">
        <f t="array" ref="DM80">IF(CG80=3,CHAR(34) &amp; _xlfn.TEXTJOIN("", TRUE, RIGHT(HP80:HX80, 2)) &amp; CHAR(34) &amp; ",", "")</f>
        <v/>
      </c>
      <c r="DN80" s="9" t="str">
        <f t="shared" si="270"/>
        <v/>
      </c>
      <c r="DO80" s="9" t="str">
        <f t="shared" si="271"/>
        <v>"year19",</v>
      </c>
      <c r="DP80" s="28" t="str">
        <f t="shared" si="272"/>
        <v/>
      </c>
      <c r="DQ80" s="28" t="str">
        <f t="shared" si="273"/>
        <v/>
      </c>
      <c r="DR80" s="28" t="str">
        <f t="shared" si="274"/>
        <v/>
      </c>
      <c r="DS80" s="28" t="str">
        <f t="shared" si="275"/>
        <v/>
      </c>
      <c r="DT80" s="28" t="str">
        <f t="shared" si="276"/>
        <v/>
      </c>
      <c r="DU80" s="28" t="str">
        <f t="shared" si="277"/>
        <v/>
      </c>
      <c r="DV80" s="9" t="str">
        <f>IF(IA80&lt;&gt;"",(IF(IA80="y",CHAR(34)&amp;"largec"&amp;CHAR(34)&amp;",",CHAR(34)&amp;"smallc"&amp;CHAR(34)&amp;",")),"")</f>
        <v/>
      </c>
      <c r="DW80" s="9" t="str">
        <f t="shared" si="240"/>
        <v/>
      </c>
      <c r="DX80" s="9" t="str">
        <f t="shared" si="240"/>
        <v/>
      </c>
      <c r="DY80" s="9" t="str">
        <f t="shared" si="240"/>
        <v>"3Bands",</v>
      </c>
      <c r="DZ80" s="9" t="str">
        <f t="shared" si="240"/>
        <v/>
      </c>
      <c r="EA80" s="9" t="str">
        <f t="shared" si="241"/>
        <v>"Diagon",</v>
      </c>
      <c r="EB80" s="9" t="str">
        <f t="shared" si="241"/>
        <v/>
      </c>
      <c r="EC80" s="9" t="str">
        <f t="shared" si="241"/>
        <v/>
      </c>
      <c r="ED80" s="9" t="str">
        <f t="shared" si="241"/>
        <v/>
      </c>
      <c r="EE80" s="9" t="str">
        <f t="shared" si="241"/>
        <v/>
      </c>
      <c r="EF80" s="9" t="str">
        <f t="shared" si="278"/>
        <v/>
      </c>
      <c r="EG80" s="9" t="str">
        <f t="shared" si="244"/>
        <v/>
      </c>
      <c r="EH80" s="9" t="str">
        <f t="shared" si="244"/>
        <v/>
      </c>
      <c r="EI80" s="9" t="str">
        <f t="shared" si="244"/>
        <v/>
      </c>
      <c r="EJ80" s="9" t="str">
        <f t="shared" si="244"/>
        <v/>
      </c>
      <c r="EK80" s="9" t="str">
        <f t="shared" si="244"/>
        <v/>
      </c>
      <c r="EL80" s="9" t="str">
        <f t="shared" si="244"/>
        <v/>
      </c>
      <c r="EM80" s="9" t="str">
        <f t="shared" si="244"/>
        <v/>
      </c>
      <c r="EN80" s="9" t="str">
        <f t="shared" si="244"/>
        <v>"Unequa",</v>
      </c>
      <c r="EO80" s="9" t="str">
        <f t="shared" si="244"/>
        <v/>
      </c>
      <c r="EP80" s="9" t="str">
        <f t="shared" si="244"/>
        <v/>
      </c>
      <c r="EQ80" s="9" t="str">
        <f t="shared" si="244"/>
        <v/>
      </c>
      <c r="ER80" s="9" t="str">
        <f t="shared" si="244"/>
        <v/>
      </c>
      <c r="ES80" s="9" t="str">
        <f t="shared" si="244"/>
        <v/>
      </c>
      <c r="ET80" s="9" t="str">
        <f t="shared" si="244"/>
        <v/>
      </c>
      <c r="EU80" s="9" t="str">
        <f t="shared" si="244"/>
        <v/>
      </c>
      <c r="EV80" s="9" t="str">
        <f t="shared" si="244"/>
        <v/>
      </c>
      <c r="EW80" s="9" t="str">
        <f t="shared" si="242"/>
        <v/>
      </c>
      <c r="EX80" s="9" t="str">
        <f t="shared" si="242"/>
        <v/>
      </c>
      <c r="EY80" s="9" t="str">
        <f t="shared" si="242"/>
        <v/>
      </c>
      <c r="EZ80" s="9" t="str">
        <f t="shared" si="242"/>
        <v/>
      </c>
      <c r="FA80" s="9" t="str">
        <f t="shared" si="279"/>
        <v>"sta",</v>
      </c>
      <c r="FB80" s="9" t="str">
        <f t="shared" si="280"/>
        <v/>
      </c>
      <c r="FC80" s="9" t="str">
        <f>IF(AND(AT80&gt;0,BB80&lt;&gt;""),CHAR(34)&amp;"sta"&amp;BB80&amp;CHAR(34)&amp;",","")</f>
        <v/>
      </c>
      <c r="FD80" s="9" t="str">
        <f t="shared" si="281"/>
        <v/>
      </c>
      <c r="FE80" s="9" t="str">
        <f t="shared" si="282"/>
        <v>"NO_BLU",</v>
      </c>
      <c r="FF80" s="9" t="str">
        <f t="shared" si="283"/>
        <v/>
      </c>
      <c r="FG80" s="9" t="str">
        <f t="shared" si="284"/>
        <v>"NO_RED",</v>
      </c>
      <c r="FH80" s="9" t="str">
        <f t="shared" si="285"/>
        <v/>
      </c>
      <c r="FI80" s="9" t="str">
        <f t="shared" si="286"/>
        <v>"NO_YEL",</v>
      </c>
      <c r="FJ80" s="9" t="str">
        <f t="shared" si="287"/>
        <v/>
      </c>
      <c r="FK80" s="9" t="str">
        <f t="shared" si="288"/>
        <v/>
      </c>
      <c r="FL80" s="9" t="str">
        <f t="shared" si="289"/>
        <v/>
      </c>
      <c r="FM80" s="9" t="str">
        <f t="shared" si="290"/>
        <v/>
      </c>
      <c r="FN80" s="9" t="str">
        <f t="shared" si="291"/>
        <v/>
      </c>
      <c r="FO80" s="9" t="str">
        <f t="shared" si="292"/>
        <v>"BLRENO",</v>
      </c>
      <c r="FP80" s="9" t="str">
        <f t="shared" si="293"/>
        <v/>
      </c>
      <c r="FQ80" s="9" t="str">
        <f t="shared" si="294"/>
        <v/>
      </c>
      <c r="FR80" s="9" t="str">
        <f t="shared" si="295"/>
        <v/>
      </c>
      <c r="FS80" s="9" t="str">
        <f t="shared" si="296"/>
        <v/>
      </c>
      <c r="FT80" s="9" t="str">
        <f t="shared" si="297"/>
        <v>"myrBLA",</v>
      </c>
      <c r="FU80" s="9" t="str">
        <f t="shared" si="298"/>
        <v/>
      </c>
      <c r="FV80" s="9" t="str">
        <f t="shared" si="299"/>
        <v/>
      </c>
      <c r="FW80" s="9" t="str">
        <f t="shared" si="300"/>
        <v/>
      </c>
      <c r="FX80" s="9" t="str">
        <f>SUBSTITUTE(IFERROR(SEARCH("[",A80),IFERROR(IF(AND(CA80&lt;&gt;"y",SEARCH("Europe",R80)&gt;0),CHAR(34)&amp;"noeuni"&amp;CHAR(34)&amp;",",""),"")),"1","")</f>
        <v/>
      </c>
      <c r="FY80" s="9" t="str">
        <f t="shared" si="301"/>
        <v/>
      </c>
      <c r="FZ80" s="9" t="str">
        <f t="shared" si="302"/>
        <v/>
      </c>
      <c r="GA80" s="9" t="str">
        <f t="shared" si="303"/>
        <v/>
      </c>
      <c r="GB80" s="9" t="str">
        <f t="shared" si="304"/>
        <v/>
      </c>
      <c r="GC80" s="9" t="str">
        <f>IFERROR(IF(SEARCH("Portuguese",CB80)&gt;0,CHAR(34)&amp;"portug"&amp;CHAR(34)&amp;",",""),"")</f>
        <v/>
      </c>
      <c r="GD80" s="9" t="str">
        <f>IFERROR(IF(SEARCH("German",CB80)&gt;0,CHAR(34)&amp;"german"&amp;CHAR(34)&amp;",",""),"")</f>
        <v/>
      </c>
      <c r="GE80" s="9" t="str">
        <f t="shared" si="305"/>
        <v/>
      </c>
      <c r="GF80" s="9" t="str">
        <f t="shared" si="334"/>
        <v/>
      </c>
      <c r="GG80" s="9" t="str">
        <f t="shared" si="306"/>
        <v/>
      </c>
      <c r="GH80" s="9" t="str">
        <f t="shared" si="307"/>
        <v/>
      </c>
      <c r="GI80" s="9" t="str">
        <f t="shared" si="308"/>
        <v/>
      </c>
      <c r="GJ80" s="9" t="str">
        <f t="shared" si="309"/>
        <v/>
      </c>
      <c r="GK80" s="9" t="str">
        <f t="shared" si="310"/>
        <v>"HasSta",</v>
      </c>
      <c r="GL80" s="9" t="str">
        <f t="shared" si="243"/>
        <v>"1Stars",</v>
      </c>
      <c r="GM80" s="9" t="str">
        <f t="shared" si="243"/>
        <v/>
      </c>
      <c r="GN80" s="9" t="str">
        <f t="shared" si="243"/>
        <v/>
      </c>
      <c r="GP80" s="9" t="str">
        <f t="shared" si="311"/>
        <v>"State"</v>
      </c>
      <c r="GS80" s="9" t="str">
        <f t="shared" si="312"/>
        <v>["4Color","words2","lets16","startM","year19","3Bands","Diagon","Unequa","sta","NO_BLU","NO_RED","NO_YEL","BLRENO","myrBLA","HasSta","1Stars"]</v>
      </c>
      <c r="GT80" s="9" t="str">
        <f t="shared" si="245"/>
        <v>"cl_BLA",</v>
      </c>
      <c r="GU80" s="9" t="str">
        <f t="shared" si="245"/>
        <v>"cl_BRO",</v>
      </c>
      <c r="GV80" s="9" t="str">
        <f t="shared" si="245"/>
        <v>"cl_GRE",</v>
      </c>
      <c r="GW80" s="9" t="str">
        <f t="shared" si="245"/>
        <v>"cl_WHI",</v>
      </c>
      <c r="GX80" s="9" t="str">
        <f t="shared" si="245"/>
        <v/>
      </c>
      <c r="GY80" s="9" t="str">
        <f t="shared" si="245"/>
        <v/>
      </c>
      <c r="GZ80" s="9" t="str">
        <f t="shared" si="245"/>
        <v/>
      </c>
      <c r="HA80" s="9" t="str">
        <f t="shared" si="245"/>
        <v/>
      </c>
      <c r="HB80" s="9" t="str">
        <f t="shared" si="245"/>
        <v/>
      </c>
      <c r="HC80" s="9" t="str">
        <f t="shared" si="313"/>
        <v>["cl_BLA","cl_BRO","cl_GRE","cl_WHI"]</v>
      </c>
      <c r="HE80" s="33"/>
      <c r="HF80" s="34" t="str">
        <f t="shared" si="314"/>
        <v>{couname:"[BRA] Matto Grosso do Sul",year:"1979 ",region:"rgn_South America",Colors:["cl_BLA","cl_BRO","cl_GRE","cl_WHI"],Items:["4Color","words2","lets16","startM","year19","3Bands","Diagon","Unequa","sta","NO_BLU","NO_RED","NO_YEL","BLRENO","myrBLA","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links: "https://en.wikipedia.org/wiki/Flag_of_Mato_Grosso_do_Sul"},</v>
      </c>
      <c r="HG80" s="35" t="str">
        <f t="shared" si="315"/>
        <v>{couname:"[BRA] Matto Grosso do Sul",year:"1979 ",region:"rgn_South America",Colors:["cl_BLA","cl_BRO","cl_GRE","cl_WHI"],Items:["4Color","words2","lets16","startM","year19","3Bands","Diagon","Unequa","sta","NO_BLU","NO_RED","NO_YEL","BLRENO","myrBLA","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links: "https://en.wikipedia.org/wiki/Flag_of_Mato_Grosso_do_Sul"},</v>
      </c>
      <c r="HH80" s="9" t="str">
        <f t="shared" si="316"/>
        <v>"\nGreen represents the richness of the forests and fields; White symbolizes peace and friendship; Blue represents the sky of the state of Mato Grosso and the hope of the people; Yellow symbolizes the wealth acquired through the people's work."</v>
      </c>
      <c r="HI80" s="9" t="str">
        <f t="shared" si="317"/>
        <v>"\nGreen represents the richness of the forests and fields; White symbolizes peace and friendship; Blue represents the sky of the state of Mato Grosso and the hope of the people; Yellow symbolizes the wealth acquired through the people's work."</v>
      </c>
      <c r="HJ80" s="9" t="str">
        <f t="shared" si="318"/>
        <v>"1979 "</v>
      </c>
      <c r="HL80" s="9" t="str">
        <f t="shared" si="319"/>
        <v>"https://en.wikipedia.org/wiki/Flag_of_Mato_Grosso_do_Sul"</v>
      </c>
      <c r="HM80" s="34" t="str">
        <f t="shared" si="320"/>
        <v>{"couname":"[BRA] Matto Grosso do Sul","year":"1979 ","region":"rgn_South America","Colors":["cl_BLA","cl_BRO","cl_GRE","cl_WHI"],"Items":["4Color","words2","lets16","startM","year19","3Bands","Diagon","Unequa","sta","NO_BLU","NO_RED","NO_YEL","BLRENO","myrBLA","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 "links": "https://en.wikipedia.org/wiki/Flag_of_Mato_Grosso_do_Sul"},</v>
      </c>
      <c r="HN80" s="36" t="str">
        <f t="shared" si="321"/>
        <v>{"couname":"[BRA] Matto Grosso do Sul","year":"1979 ","region":"rgn_South America","Colors":["cl_BLA","cl_BRO","cl_GRE","cl_WHI"],"Items":["4Color","words2","lets16","startM","year19","3Bands","Diagon","Unequa","sta","NO_BLU","NO_RED","NO_YEL","BLRENO","myrBLA","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 "links": "https://en.wikipedia.org/wiki/Flag_of_Mato_Grosso_do_Sul"},</v>
      </c>
      <c r="HO80" s="37"/>
      <c r="HP80" s="9" t="str" cm="1">
        <f t="array" ref="HP80">IF(_xlfn.TEXTJOIN(", ", TRUE, IF(ISNUMBER(SEARCH("BLA", BL80:BT80)), COLUMN(BL80:BT80) - COLUMN(BL80) + 1, ""))&lt;&gt;"","BLA","")</f>
        <v>BLA</v>
      </c>
      <c r="HQ80" s="9" t="str" cm="1">
        <f t="array" ref="HQ80">IF(_xlfn.TEXTJOIN(", ", TRUE, IF(ISNUMBER(SEARCH("BLU", BL80:BT80)), COLUMN(BL80:BT80) - COLUMN(BL80) + 1, ""))&lt;&gt;"","BLU","")</f>
        <v/>
      </c>
      <c r="HR80" s="9" t="str" cm="1">
        <f t="array" ref="HR80">IF(_xlfn.TEXTJOIN(", ", TRUE, IF(ISNUMBER(SEARCH("GRE", BL80:BT80)), COLUMN(BL80:BT80) - COLUMN(BL80) + 1, ""))&lt;&gt;"","GRE","")</f>
        <v>GRE</v>
      </c>
      <c r="HS80" s="9" t="str" cm="1">
        <f t="array" ref="HS80">IF(_xlfn.TEXTJOIN(", ", TRUE, IF(ISNUMBER(SEARCH("RED", BL80:BT80)), COLUMN(BL80:BT80) - COLUMN(BL80) + 1, ""))&lt;&gt;"","RED","")</f>
        <v/>
      </c>
      <c r="HT80" s="9" t="str" cm="1">
        <f t="array" ref="HT80">IF(_xlfn.TEXTJOIN(", ", TRUE, IF(ISNUMBER(SEARCH("YEL", BL80:BT80)), COLUMN(BL80:BT80) - COLUMN(BL80) + 1, ""))&lt;&gt;"","YEL","")</f>
        <v/>
      </c>
      <c r="HU80" s="9" t="str" cm="1">
        <f t="array" ref="HU80">IF(_xlfn.TEXTJOIN(", ", TRUE, IF(ISNUMBER(SEARCH("ORA", BL80:BT80)), COLUMN(BL80:BT80) - COLUMN(BL80) + 1, ""))&lt;&gt;"","ORA","")</f>
        <v/>
      </c>
      <c r="HV80" s="9" t="str" cm="1">
        <f t="array" ref="HV80">IF(_xlfn.TEXTJOIN(", ", TRUE, IF(ISNUMBER(SEARCH("BRO", BL80:BT80)), COLUMN(BL80:BT80) - COLUMN(BL80) + 1, ""))&lt;&gt;"","BRO","")</f>
        <v>BRO</v>
      </c>
      <c r="HW80" s="9" t="str" cm="1">
        <f t="array" ref="HW80">IF(_xlfn.TEXTJOIN(", ", TRUE, IF(ISNUMBER(SEARCH("PUR", BL80:BT80)), COLUMN(BL80:BT80) - COLUMN(BL80) + 1, ""))&lt;&gt;"","PUR","")</f>
        <v/>
      </c>
      <c r="HX80" s="9" t="str" cm="1">
        <f t="array" ref="HX80">IF(_xlfn.TEXTJOIN(", ", TRUE, IF(ISNUMBER(SEARCH("WHI", BL80:BT80)), COLUMN(BL80:BT80) - COLUMN(BL80) + 1, ""))&lt;&gt;"","WHI","")</f>
        <v>WHI</v>
      </c>
      <c r="HY80" s="38"/>
      <c r="HZ80" s="38"/>
      <c r="IA80" s="28"/>
      <c r="IB80" s="28"/>
      <c r="IC80" s="39"/>
      <c r="ID80" s="39"/>
      <c r="IE80" s="39"/>
      <c r="IF80" s="39"/>
      <c r="IG80" s="39"/>
      <c r="IH80" s="39"/>
      <c r="II80" s="39"/>
      <c r="IJ80" s="39"/>
      <c r="IK80" s="39"/>
      <c r="IL80" s="9">
        <f>SUM(IC80:IK80)</f>
        <v>0</v>
      </c>
      <c r="IM80" s="6">
        <f t="shared" si="322"/>
        <v>-4</v>
      </c>
      <c r="IN80" s="40" t="str">
        <f t="shared" si="323"/>
        <v>http://mkweb.bcgsc.ca/color-summarizer/?url=https://upload.wikimedia.org/wikipedia/commons/thumb/6/64/Bandeira_de_Mato_Grosso_do_Sul.svg/640px-Bandeira_de_Mato_Grosso_do_Sul.svg.png&amp;precision=low&amp;num_clusters=4&amp;text=1</v>
      </c>
      <c r="IO80" s="9" t="str">
        <f t="shared" si="324"/>
        <v>"black"</v>
      </c>
      <c r="IP80" s="9" t="str">
        <f t="shared" si="325"/>
        <v/>
      </c>
      <c r="IQ80" s="9" t="str">
        <f t="shared" si="326"/>
        <v>"green"</v>
      </c>
      <c r="IR80" s="9" t="str">
        <f t="shared" si="327"/>
        <v/>
      </c>
      <c r="IS80" s="9" t="str">
        <f t="shared" si="328"/>
        <v/>
      </c>
      <c r="IT80" s="9" t="str">
        <f t="shared" si="329"/>
        <v/>
      </c>
      <c r="IU80" s="9" t="str">
        <f t="shared" si="330"/>
        <v>"brown"</v>
      </c>
      <c r="IV80" s="9" t="str">
        <f t="shared" si="331"/>
        <v/>
      </c>
      <c r="IW80" s="9" t="str">
        <f t="shared" si="332"/>
        <v>"white"</v>
      </c>
      <c r="IX80" s="9" t="str">
        <f t="shared" si="333"/>
        <v>{"url":"http://mkweb.bcgsc.ca/color-summarizer/?url=https://upload.wikimedia.org/wikipedia/commons/thumb/6/64/Bandeira_de_Mato_Grosso_do_Sul.svg/640px-Bandeira_de_Mato_Grosso_do_Sul.svg.png&amp;precision=low&amp;num_clusters=4&amp;text=1","name":"[BRA] Matto Grosso do Sul"},</v>
      </c>
      <c r="IY80" s="9">
        <v>683</v>
      </c>
    </row>
    <row r="81" spans="1:259" s="9" customFormat="1" ht="38.4" customHeight="1" thickBot="1" x14ac:dyDescent="0.35">
      <c r="A81" s="79" t="s">
        <v>1073</v>
      </c>
      <c r="B81" s="1" t="e" vm="80">
        <v>#VALUE!</v>
      </c>
      <c r="C81" s="2">
        <v>2</v>
      </c>
      <c r="D81" s="3" t="s">
        <v>1074</v>
      </c>
      <c r="E81" s="4" t="s">
        <v>1075</v>
      </c>
      <c r="F81" s="5" t="s">
        <v>0</v>
      </c>
      <c r="G81" s="6">
        <f>COUNTIF($A$1:$A$8312,A81)</f>
        <v>1</v>
      </c>
      <c r="H81" s="7"/>
      <c r="I81" s="8" t="s">
        <v>1076</v>
      </c>
      <c r="J81" s="9" t="str">
        <f>""</f>
        <v/>
      </c>
      <c r="K81" s="10"/>
      <c r="L81" s="11"/>
      <c r="M81" s="11"/>
      <c r="N81" s="12" t="s">
        <v>1</v>
      </c>
      <c r="O81" s="13" t="s">
        <v>1012</v>
      </c>
      <c r="P81" s="14" t="s">
        <v>1077</v>
      </c>
      <c r="Q81" s="15">
        <v>2</v>
      </c>
      <c r="R81" s="16" t="s">
        <v>1</v>
      </c>
      <c r="S81" s="17">
        <v>0</v>
      </c>
      <c r="T81" s="18" t="s">
        <v>3</v>
      </c>
      <c r="U81" s="19" t="s">
        <v>2</v>
      </c>
      <c r="V81" s="19" t="s">
        <v>2</v>
      </c>
      <c r="W81" s="19" t="s">
        <v>2</v>
      </c>
      <c r="X81" s="19" t="s">
        <v>2</v>
      </c>
      <c r="Y81" s="19" t="s">
        <v>2</v>
      </c>
      <c r="Z81" s="19" t="s">
        <v>2</v>
      </c>
      <c r="AA81" s="19" t="s">
        <v>2</v>
      </c>
      <c r="AB81" s="19" t="s">
        <v>3</v>
      </c>
      <c r="AC81" s="19" t="s">
        <v>2</v>
      </c>
      <c r="AD81" s="19" t="s">
        <v>2</v>
      </c>
      <c r="AE81" s="19" t="s">
        <v>2</v>
      </c>
      <c r="AF81" s="20" t="s">
        <v>2</v>
      </c>
      <c r="AG81" s="20" t="s">
        <v>2</v>
      </c>
      <c r="AH81" s="20" t="s">
        <v>3</v>
      </c>
      <c r="AI81" s="20" t="s">
        <v>2</v>
      </c>
      <c r="AJ81" s="20" t="s">
        <v>2</v>
      </c>
      <c r="AK81" s="20" t="s">
        <v>2</v>
      </c>
      <c r="AL81" s="20" t="s">
        <v>2</v>
      </c>
      <c r="AM81" s="20" t="s">
        <v>2</v>
      </c>
      <c r="AN81" s="20" t="s">
        <v>2</v>
      </c>
      <c r="AO81" s="20" t="s">
        <v>2</v>
      </c>
      <c r="AP81" s="20" t="s">
        <v>2</v>
      </c>
      <c r="AQ81" s="20" t="s">
        <v>2</v>
      </c>
      <c r="AR81" s="20" t="s">
        <v>2</v>
      </c>
      <c r="AS81" s="20" t="s">
        <v>2</v>
      </c>
      <c r="AT81" s="21">
        <v>0</v>
      </c>
      <c r="AU81" s="20" t="s">
        <v>204</v>
      </c>
      <c r="AV81" s="20" t="str">
        <f>IF(LEFT(A81,1)="[",LEFT(A81,5)&amp;AU81&amp;A81,"")</f>
        <v>[BRA]State[BRA] Minas Gerais</v>
      </c>
      <c r="AW81" s="20" t="str">
        <f>C81&amp;H81&amp;A81</f>
        <v>2[BRA] Minas Gerais</v>
      </c>
      <c r="AX81" s="22"/>
      <c r="AY81" s="22"/>
      <c r="AZ81" s="23" t="s">
        <v>8</v>
      </c>
      <c r="BA81" s="23"/>
      <c r="BB81" s="23"/>
      <c r="BC81" s="24"/>
      <c r="BD81" s="25" t="s">
        <v>12</v>
      </c>
      <c r="BE81" s="8"/>
      <c r="BF81" s="25" t="s">
        <v>12</v>
      </c>
      <c r="BG81" s="25" t="s">
        <v>5</v>
      </c>
      <c r="BH81" s="25" t="s">
        <v>9</v>
      </c>
      <c r="BI81" s="25"/>
      <c r="BJ81" s="25"/>
      <c r="BK81" s="8"/>
      <c r="BL81" s="25" t="s">
        <v>12</v>
      </c>
      <c r="BM81" s="25" t="s">
        <v>8</v>
      </c>
      <c r="BN81" s="25" t="s">
        <v>8</v>
      </c>
      <c r="BO81" s="25" t="s">
        <v>9</v>
      </c>
      <c r="BP81" s="25" t="s">
        <v>8</v>
      </c>
      <c r="BQ81" s="25" t="s">
        <v>8</v>
      </c>
      <c r="BR81" s="25" t="s">
        <v>8</v>
      </c>
      <c r="BS81" s="25" t="s">
        <v>8</v>
      </c>
      <c r="BT81" s="25" t="s">
        <v>5</v>
      </c>
      <c r="BU81" s="26"/>
      <c r="BV81" s="27"/>
      <c r="BW81" s="27">
        <v>0</v>
      </c>
      <c r="BX81" s="8"/>
      <c r="CB81" s="28"/>
      <c r="CC81" s="28"/>
      <c r="CD81" s="29">
        <v>0</v>
      </c>
      <c r="CE81" s="29">
        <v>0</v>
      </c>
      <c r="CF81" s="29" t="e">
        <v>#REF!</v>
      </c>
      <c r="CG81" s="30" cm="1">
        <f t="array" ref="CG81">SUMPRODUCT(--(LEN(TRIM(BL81:BT81))&gt;0))</f>
        <v>3</v>
      </c>
      <c r="CH81" s="20" t="str">
        <f t="shared" si="246"/>
        <v>n</v>
      </c>
      <c r="CI81" s="20" t="str">
        <f t="shared" si="247"/>
        <v>y</v>
      </c>
      <c r="CJ81" s="20" t="str">
        <f t="shared" si="248"/>
        <v>n</v>
      </c>
      <c r="CK81" s="20" t="str">
        <f t="shared" si="249"/>
        <v>n</v>
      </c>
      <c r="CL81" s="20" t="str">
        <f t="shared" si="250"/>
        <v>y</v>
      </c>
      <c r="CM81" s="20" t="str">
        <f t="shared" si="251"/>
        <v>n</v>
      </c>
      <c r="CN81" s="20" t="str">
        <f t="shared" si="252"/>
        <v>n</v>
      </c>
      <c r="CO81" s="20" t="str">
        <f t="shared" si="253"/>
        <v>n</v>
      </c>
      <c r="CP81" s="20" t="str">
        <f t="shared" si="254"/>
        <v>y</v>
      </c>
      <c r="CQ81" s="20" t="str">
        <f t="shared" si="255"/>
        <v>n</v>
      </c>
      <c r="CR81" s="20" t="str">
        <f t="shared" si="256"/>
        <v>n</v>
      </c>
      <c r="CS81" s="20" t="str">
        <f t="shared" si="257"/>
        <v>n</v>
      </c>
      <c r="CT81" s="31" t="str">
        <f t="shared" si="258"/>
        <v>"[BRA] Minas Gerais"</v>
      </c>
      <c r="CU81" s="32" t="str">
        <f t="shared" si="259"/>
        <v>"rgn_South America"</v>
      </c>
      <c r="CV81" s="9" t="str">
        <f t="shared" si="260"/>
        <v>"https://upload.wikimedia.org/wikipedia/commons/thumb/f/f4/Bandeira_de_Minas_Gerais.svg/640px-Bandeira_de_Minas_Gerais.svg.png"</v>
      </c>
      <c r="CW81" s="9" t="str">
        <f t="shared" ref="CW81:CZ96" si="335">IF(CH81="y",CHAR(34)&amp;CH$1&amp;CHAR(34)&amp;",","")</f>
        <v/>
      </c>
      <c r="CX81" s="9" t="str">
        <f t="shared" si="335"/>
        <v>"3Color",</v>
      </c>
      <c r="CY81" s="9" t="str">
        <f t="shared" si="335"/>
        <v/>
      </c>
      <c r="CZ81" s="9" t="str">
        <f t="shared" si="335"/>
        <v/>
      </c>
      <c r="DA81" s="9" t="str">
        <f t="shared" si="261"/>
        <v>"words2",</v>
      </c>
      <c r="DB81" s="9" t="str">
        <f>IF(Q81&gt;2,CHAR(34)&amp;"words3"&amp;CHAR(34)&amp;",","")</f>
        <v/>
      </c>
      <c r="DC81" s="9" t="str">
        <f>IF(Q81=2,CHAR(34)&amp;"exact2"&amp;CHAR(34)&amp;",","")</f>
        <v>"exact2",</v>
      </c>
      <c r="DD81" s="9" t="str">
        <f>IF(LEN(CHAR(34)&amp;"lets"&amp;LEN(SUBSTITUTE(SUBSTITUTE(IFERROR(TRIM(SUBSTITUTE(SUBSTITUTE(SUBSTITUTE(IFERROR(TRIM(SUBSTITUTE(A81,MID(A81,FIND("(",A81),FIND(")",A81)-FIND("(",A81)+1),"")),A81)," ",""),"-",""),MID(SUBSTITUTE(SUBSTITUTE(IFERROR(TRIM(SUBSTITUTE(A81,MID(A81,FIND("(",A81),FIND(")",A81)-FIND("(",A81)+1),"")),A81)," ",""),"-",""),FIND("[",SUBSTITUTE(SUBSTITUTE(IFERROR(TRIM(SUBSTITUTE(A81,MID(A81,FIND("(",A81),FIND(")",A81)-FIND("(",A81)+1),"")),A81)," ",""),"-","")),FIND("]",SUBSTITUTE(SUBSTITUTE(IFERROR(TRIM(SUBSTITUTE(A81,MID(A81,FIND("(",A81),FIND(")",A81)-FIND("(",A81)+1),"")),A81)," ",""),"-",""))-FIND("[",SUBSTITUTE(SUBSTITUTE(IFERROR(TRIM(SUBSTITUTE(A81,MID(A81,FIND("(",A81),FIND(")",A81)-FIND("(",A81)+1),"")),A81)," ",""),"-",""))+1),"")),SUBSTITUTE(SUBSTITUTE(IFERROR(TRIM(SUBSTITUTE(A81,MID(A81,FIND("(",A81),FIND(")",A81)-FIND("(",A81)+1),"")),A81)," ",""),"-",""))," ",""),"-",""))&amp;CHAR(34)&amp;",")=9,CHAR(34)&amp;"lets"&amp;LEN(SUBSTITUTE(SUBSTITUTE(IFERROR(TRIM(SUBSTITUTE(SUBSTITUTE(SUBSTITUTE(IFERROR(TRIM(SUBSTITUTE(A81,MID(A81,FIND("(",A81),FIND(")",A81)-FIND("(",A81)+1),"")),A81)," ",""),"-",""),MID(SUBSTITUTE(SUBSTITUTE(IFERROR(TRIM(SUBSTITUTE(A81,MID(A81,FIND("(",A81),FIND(")",A81)-FIND("(",A81)+1),"")),A81)," ",""),"-",""),FIND("[",SUBSTITUTE(SUBSTITUTE(IFERROR(TRIM(SUBSTITUTE(A81,MID(A81,FIND("(",A81),FIND(")",A81)-FIND("(",A81)+1),"")),A81)," ",""),"-","")),FIND("]",SUBSTITUTE(SUBSTITUTE(IFERROR(TRIM(SUBSTITUTE(A81,MID(A81,FIND("(",A81),FIND(")",A81)-FIND("(",A81)+1),"")),A81)," ",""),"-",""))-FIND("[",SUBSTITUTE(SUBSTITUTE(IFERROR(TRIM(SUBSTITUTE(A81,MID(A81,FIND("(",A81),FIND(")",A81)-FIND("(",A81)+1),"")),A81)," ",""),"-",""))+1),"")),SUBSTITUTE(SUBSTITUTE(IFERROR(TRIM(SUBSTITUTE(A81,MID(A81,FIND("(",A81),FIND(")",A81)-FIND("(",A81)+1),"")),A81)," ",""),"-",""))," ",""),"-",""))&amp;CHAR(34)&amp;",",CHAR(34)&amp;"lets0"&amp;LEN(SUBSTITUTE(SUBSTITUTE(IFERROR(TRIM(SUBSTITUTE(SUBSTITUTE(SUBSTITUTE(IFERROR(TRIM(SUBSTITUTE(A81,MID(A81,FIND("(",A81),FIND(")",A81)-FIND("(",A81)+1),"")),A81)," ",""),"-",""),MID(SUBSTITUTE(SUBSTITUTE(IFERROR(TRIM(SUBSTITUTE(A81,MID(A81,FIND("(",A81),FIND(")",A81)-FIND("(",A81)+1),"")),A81)," ",""),"-",""),FIND("[",SUBSTITUTE(SUBSTITUTE(IFERROR(TRIM(SUBSTITUTE(A81,MID(A81,FIND("(",A81),FIND(")",A81)-FIND("(",A81)+1),"")),A81)," ",""),"-","")),FIND("]",SUBSTITUTE(SUBSTITUTE(IFERROR(TRIM(SUBSTITUTE(A81,MID(A81,FIND("(",A81),FIND(")",A81)-FIND("(",A81)+1),"")),A81)," ",""),"-",""))-FIND("[",SUBSTITUTE(SUBSTITUTE(IFERROR(TRIM(SUBSTITUTE(A81,MID(A81,FIND("(",A81),FIND(")",A81)-FIND("(",A81)+1),"")),A81)," ",""),"-",""))+1),"")),SUBSTITUTE(SUBSTITUTE(IFERROR(TRIM(SUBSTITUTE(A81,MID(A81,FIND("(",A81),FIND(")",A81)-FIND("(",A81)+1),"")),A81)," ",""),"-",""))," ",""),"-",""))&amp;CHAR(34)&amp;",")</f>
        <v>"lets11",</v>
      </c>
      <c r="DE81" s="9" t="str">
        <f>IFERROR(CHAR(34)&amp;"start"&amp;LEFT(TRIM(SUBSTITUTE(SUBSTITUTE(TRIM(SUBSTITUTE(SUBSTITUTE(A81, MID(A81, FIND("[", A81), FIND("]", A81) - FIND("[", A81) + 1), ""), "  ", " ")), MID(TRIM(SUBSTITUTE(SUBSTITUTE(A81, MID(A81, FIND("[", A81), FIND("]", A81) - FIND("[", A81) + 1), ""), "  ", " ")), FIND("[", TRIM(SUBSTITUTE(SUBSTITUTE(A81, MID(A81, FIND("[", A81), FIND("]", A81) - FIND("[", A81) + 1), ""), "  ", " "))), FIND("]", TRIM(SUBSTITUTE(SUBSTITUTE(A81, MID(A81, FIND("[", A81), FIND("]", A81) - FIND("[", A81) + 1), ""), "  ", " "))) - FIND("[", TRIM(SUBSTITUTE(SUBSTITUTE(A81, MID(A81, FIND("[", A81), FIND("]", A81) - FIND("[", A81) + 1), ""), "  ", " "))) + 1), ""), "  ", " ")),1)&amp;CHAR(34)&amp;",",CHAR(34)&amp;"start"&amp;IFERROR(LEFT(SUBSTITUTE(A81,"["&amp;MID(A81,FIND("[",A81)+1,FIND("]",A81)-FIND("[",A81)-1)&amp;"] ",""),1),LEFT(A81,1))&amp;CHAR(34)&amp;",")</f>
        <v>"startM",</v>
      </c>
      <c r="DF81" s="9" t="str">
        <f t="shared" si="263"/>
        <v/>
      </c>
      <c r="DG81" s="9" t="str">
        <f t="shared" si="264"/>
        <v/>
      </c>
      <c r="DH81" s="9" t="str">
        <f t="shared" si="265"/>
        <v/>
      </c>
      <c r="DI81" s="9" t="str">
        <f t="shared" si="266"/>
        <v/>
      </c>
      <c r="DJ81" s="9" t="str">
        <f t="shared" si="267"/>
        <v/>
      </c>
      <c r="DK81" s="9" t="str">
        <f t="shared" si="268"/>
        <v/>
      </c>
      <c r="DL81" s="9" t="str">
        <f t="shared" si="269"/>
        <v/>
      </c>
      <c r="DM81" s="9" t="str" cm="1">
        <f t="array" ref="DM81">IF(CG81=3,CHAR(34) &amp; _xlfn.TEXTJOIN("", TRUE, RIGHT(HP81:HX81, 2)) &amp; CHAR(34) &amp; ",", "")</f>
        <v>"LAEDHI",</v>
      </c>
      <c r="DN81" s="9" t="str">
        <f t="shared" si="270"/>
        <v/>
      </c>
      <c r="DO81" s="9" t="str">
        <f t="shared" si="271"/>
        <v>"year19",</v>
      </c>
      <c r="DP81" s="28" t="str">
        <f t="shared" si="272"/>
        <v/>
      </c>
      <c r="DQ81" s="28" t="str">
        <f t="shared" si="273"/>
        <v/>
      </c>
      <c r="DR81" s="28" t="str">
        <f t="shared" si="274"/>
        <v/>
      </c>
      <c r="DS81" s="28" t="str">
        <f t="shared" si="275"/>
        <v/>
      </c>
      <c r="DT81" s="28" t="str">
        <f t="shared" si="276"/>
        <v/>
      </c>
      <c r="DU81" s="28" t="str">
        <f t="shared" si="277"/>
        <v/>
      </c>
      <c r="DV81" s="9" t="str">
        <f>IF(IA81&lt;&gt;"",(IF(IA81="y",CHAR(34)&amp;"largec"&amp;CHAR(34)&amp;",",CHAR(34)&amp;"smallc"&amp;CHAR(34)&amp;",")),"")</f>
        <v/>
      </c>
      <c r="DW81" s="9" t="str">
        <f t="shared" ref="DW81:DZ96" si="336">IF(CL81="y",CHAR(34)&amp;CL$1&amp;CHAR(34)&amp;",","")</f>
        <v>"NoBand",</v>
      </c>
      <c r="DX81" s="9" t="str">
        <f t="shared" si="336"/>
        <v/>
      </c>
      <c r="DY81" s="9" t="str">
        <f t="shared" si="336"/>
        <v/>
      </c>
      <c r="DZ81" s="9" t="str">
        <f t="shared" si="336"/>
        <v/>
      </c>
      <c r="EA81" s="9" t="str">
        <f t="shared" ref="EA81:EE96" si="337">IF(T81="y",CHAR(34)&amp;T$1&amp;CHAR(34)&amp;",","")</f>
        <v>"Diagon",</v>
      </c>
      <c r="EB81" s="9" t="str">
        <f t="shared" si="337"/>
        <v/>
      </c>
      <c r="EC81" s="9" t="str">
        <f t="shared" si="337"/>
        <v/>
      </c>
      <c r="ED81" s="9" t="str">
        <f t="shared" si="337"/>
        <v/>
      </c>
      <c r="EE81" s="9" t="str">
        <f t="shared" si="337"/>
        <v/>
      </c>
      <c r="EF81" s="9" t="str">
        <f t="shared" si="278"/>
        <v/>
      </c>
      <c r="EG81" s="9" t="str">
        <f t="shared" si="244"/>
        <v/>
      </c>
      <c r="EH81" s="9" t="str">
        <f t="shared" si="244"/>
        <v/>
      </c>
      <c r="EI81" s="9" t="str">
        <f t="shared" si="244"/>
        <v>"Texted",</v>
      </c>
      <c r="EJ81" s="9" t="str">
        <f t="shared" si="244"/>
        <v/>
      </c>
      <c r="EK81" s="9" t="str">
        <f t="shared" si="244"/>
        <v/>
      </c>
      <c r="EL81" s="9" t="str">
        <f t="shared" si="244"/>
        <v/>
      </c>
      <c r="EM81" s="9" t="str">
        <f t="shared" si="244"/>
        <v/>
      </c>
      <c r="EN81" s="9" t="str">
        <f t="shared" si="244"/>
        <v/>
      </c>
      <c r="EO81" s="9" t="str">
        <f t="shared" si="244"/>
        <v>"Center",</v>
      </c>
      <c r="EP81" s="9" t="str">
        <f t="shared" si="244"/>
        <v/>
      </c>
      <c r="EQ81" s="9" t="str">
        <f t="shared" si="244"/>
        <v/>
      </c>
      <c r="ER81" s="9" t="str">
        <f t="shared" si="244"/>
        <v/>
      </c>
      <c r="ES81" s="9" t="str">
        <f t="shared" si="244"/>
        <v/>
      </c>
      <c r="ET81" s="9" t="str">
        <f t="shared" si="244"/>
        <v/>
      </c>
      <c r="EU81" s="9" t="str">
        <f t="shared" si="244"/>
        <v/>
      </c>
      <c r="EV81" s="9" t="str">
        <f t="shared" ref="EV81:EZ96" si="338">IF(AO81="y",CHAR(34)&amp;AO$1&amp;CHAR(34)&amp;",","")</f>
        <v/>
      </c>
      <c r="EW81" s="9" t="str">
        <f t="shared" si="338"/>
        <v/>
      </c>
      <c r="EX81" s="9" t="str">
        <f t="shared" si="338"/>
        <v/>
      </c>
      <c r="EY81" s="9" t="str">
        <f t="shared" si="338"/>
        <v/>
      </c>
      <c r="EZ81" s="9" t="str">
        <f t="shared" si="338"/>
        <v/>
      </c>
      <c r="FA81" s="9" t="str">
        <f t="shared" si="279"/>
        <v/>
      </c>
      <c r="FB81" s="9" t="str">
        <f t="shared" si="280"/>
        <v/>
      </c>
      <c r="FC81" s="9" t="str">
        <f>IF(AND(AT81&gt;0,BB81&lt;&gt;""),CHAR(34)&amp;"sta"&amp;BB81&amp;CHAR(34)&amp;",","")</f>
        <v/>
      </c>
      <c r="FD81" s="9" t="str">
        <f t="shared" si="281"/>
        <v/>
      </c>
      <c r="FE81" s="9" t="str">
        <f t="shared" si="282"/>
        <v>"NO_BLU",</v>
      </c>
      <c r="FF81" s="9" t="str">
        <f t="shared" si="283"/>
        <v/>
      </c>
      <c r="FG81" s="9" t="str">
        <f t="shared" si="284"/>
        <v/>
      </c>
      <c r="FH81" s="9" t="str">
        <f t="shared" si="285"/>
        <v>"NO_GRE",</v>
      </c>
      <c r="FI81" s="9" t="str">
        <f t="shared" si="286"/>
        <v>"NO_YEL",</v>
      </c>
      <c r="FJ81" s="9" t="str">
        <f t="shared" si="287"/>
        <v/>
      </c>
      <c r="FK81" s="9" t="str">
        <f t="shared" si="288"/>
        <v/>
      </c>
      <c r="FL81" s="9" t="str">
        <f t="shared" si="289"/>
        <v/>
      </c>
      <c r="FM81" s="9" t="str">
        <f t="shared" si="290"/>
        <v/>
      </c>
      <c r="FN81" s="9" t="str">
        <f t="shared" si="291"/>
        <v/>
      </c>
      <c r="FO81" s="9" t="str">
        <f t="shared" si="292"/>
        <v/>
      </c>
      <c r="FP81" s="9" t="str">
        <f t="shared" si="293"/>
        <v/>
      </c>
      <c r="FQ81" s="9" t="str">
        <f t="shared" si="294"/>
        <v>"001BLA",</v>
      </c>
      <c r="FR81" s="9" t="str">
        <f t="shared" si="295"/>
        <v>"002WHI",</v>
      </c>
      <c r="FS81" s="9" t="str">
        <f t="shared" si="296"/>
        <v>"003RED",</v>
      </c>
      <c r="FT81" s="9" t="str">
        <f t="shared" si="297"/>
        <v>"myrBLA",</v>
      </c>
      <c r="FU81" s="9" t="str">
        <f t="shared" si="298"/>
        <v/>
      </c>
      <c r="FV81" s="9" t="str">
        <f t="shared" si="299"/>
        <v/>
      </c>
      <c r="FW81" s="9" t="str">
        <f t="shared" si="300"/>
        <v/>
      </c>
      <c r="FX81" s="9" t="str">
        <f>SUBSTITUTE(IFERROR(SEARCH("[",A81),IFERROR(IF(AND(CA81&lt;&gt;"y",SEARCH("Europe",R81)&gt;0),CHAR(34)&amp;"noeuni"&amp;CHAR(34)&amp;",",""),"")),"1","")</f>
        <v/>
      </c>
      <c r="FY81" s="9" t="str">
        <f t="shared" si="301"/>
        <v/>
      </c>
      <c r="FZ81" s="9" t="str">
        <f t="shared" si="302"/>
        <v/>
      </c>
      <c r="GA81" s="9" t="str">
        <f t="shared" si="303"/>
        <v/>
      </c>
      <c r="GB81" s="9" t="str">
        <f t="shared" si="304"/>
        <v/>
      </c>
      <c r="GC81" s="9" t="str">
        <f>IFERROR(IF(SEARCH("Portuguese",CB81)&gt;0,CHAR(34)&amp;"portug"&amp;CHAR(34)&amp;",",""),"")</f>
        <v/>
      </c>
      <c r="GD81" s="9" t="str">
        <f>IFERROR(IF(SEARCH("German",CB81)&gt;0,CHAR(34)&amp;"german"&amp;CHAR(34)&amp;",",""),"")</f>
        <v/>
      </c>
      <c r="GE81" s="9" t="str">
        <f t="shared" si="305"/>
        <v/>
      </c>
      <c r="GF81" s="9" t="str">
        <f t="shared" si="334"/>
        <v/>
      </c>
      <c r="GG81" s="9" t="str">
        <f t="shared" si="306"/>
        <v/>
      </c>
      <c r="GH81" s="9" t="str">
        <f t="shared" si="307"/>
        <v/>
      </c>
      <c r="GI81" s="9" t="str">
        <f t="shared" si="308"/>
        <v/>
      </c>
      <c r="GJ81" s="9" t="str">
        <f t="shared" si="309"/>
        <v>"NoStar",</v>
      </c>
      <c r="GK81" s="9" t="str">
        <f t="shared" si="310"/>
        <v/>
      </c>
      <c r="GL81" s="9" t="str">
        <f t="shared" ref="GL81:GN96" si="339">IF(CQ81="y",CHAR(34)&amp;CQ$1&amp;CHAR(34)&amp;",","")</f>
        <v/>
      </c>
      <c r="GM81" s="9" t="str">
        <f t="shared" si="339"/>
        <v/>
      </c>
      <c r="GN81" s="9" t="str">
        <f t="shared" si="339"/>
        <v/>
      </c>
      <c r="GP81" s="9" t="str">
        <f t="shared" si="311"/>
        <v>"State"</v>
      </c>
      <c r="GS81" s="9" t="str">
        <f t="shared" si="312"/>
        <v>["3Color","words2","exact2","lets11","startM","LAEDHI","year19","NoBand","Diagon","Texted","Center","NO_BLU","NO_GRE","NO_YEL","001BLA","002WHI","003RED","myrBLA","NoStar"]</v>
      </c>
      <c r="GT81" s="9" t="str">
        <f t="shared" si="245"/>
        <v>"cl_BLA",</v>
      </c>
      <c r="GU81" s="9" t="str">
        <f t="shared" si="245"/>
        <v/>
      </c>
      <c r="GV81" s="9" t="str">
        <f t="shared" si="245"/>
        <v/>
      </c>
      <c r="GW81" s="9" t="str">
        <f t="shared" si="245"/>
        <v>"cl_RED",</v>
      </c>
      <c r="GX81" s="9" t="str">
        <f t="shared" si="245"/>
        <v/>
      </c>
      <c r="GY81" s="9" t="str">
        <f t="shared" si="245"/>
        <v/>
      </c>
      <c r="GZ81" s="9" t="str">
        <f t="shared" si="245"/>
        <v/>
      </c>
      <c r="HA81" s="9" t="str">
        <f t="shared" si="245"/>
        <v/>
      </c>
      <c r="HB81" s="9" t="str">
        <f t="shared" si="245"/>
        <v>"cl_WHI",</v>
      </c>
      <c r="HC81" s="9" t="str">
        <f t="shared" si="313"/>
        <v>["cl_BLA","cl_RED","cl_WHI"]</v>
      </c>
      <c r="HE81" s="33"/>
      <c r="HF81" s="34" t="str">
        <f t="shared" si="314"/>
        <v>{couname:"[BRA] Minas Gerais",year:"1963 ",region:"rgn_South America",Colors:["cl_BLA","cl_RED","cl_WHI"],Items:["3Color","words2","exact2","lets11","startM","LAEDHI","year19","NoBand","Diagon","Texted","Center","NO_BLU","NO_GRE","NO_YEL","001BLA","002WHI","003RED","myrBLA","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links: "https://en.wikipedia.org/wiki/Flag_of_Minas_Gerais"},</v>
      </c>
      <c r="HG81" s="35" t="str">
        <f t="shared" si="315"/>
        <v>{couname:"[BRA] Minas Gerais",year:"1963 ",region:"rgn_South America",Colors:["cl_BLA","cl_RED","cl_WHI"],Items:["3Color","words2","exact2","lets11","startM","LAEDHI","year19","NoBand","Diagon","Texted","Center","NO_BLU","NO_GRE","NO_YEL","001BLA","002WHI","003RED","myrBLA","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links: "https://en.wikipedia.org/wiki/Flag_of_Minas_Gerais"},</v>
      </c>
      <c r="HH81" s="9" t="str">
        <f t="shared" si="316"/>
        <v>"\nThe flag is based on the flag of the separatist Inconfidência Mineira movement, which sought to make the captaincy of Minas Gerais independent from then colonial Brazil. The equilateral triangle symbolizes the Holy Trinity and its color represents revolution."</v>
      </c>
      <c r="HI81" s="9" t="str">
        <f t="shared" si="317"/>
        <v>"\nThe flag is based on the flag of the separatist Inconfidência Mineira movement, which sought to make the captaincy of Minas Gerais independent from then colonial Brazil. The equilateral triangle symbolizes the Holy Trinity and its color represents revolution."</v>
      </c>
      <c r="HJ81" s="9" t="str">
        <f t="shared" si="318"/>
        <v>"1963 "</v>
      </c>
      <c r="HL81" s="9" t="str">
        <f t="shared" si="319"/>
        <v>"https://en.wikipedia.org/wiki/Flag_of_Minas_Gerais"</v>
      </c>
      <c r="HM81" s="34" t="str">
        <f t="shared" si="320"/>
        <v>{"couname":"[BRA] Minas Gerais","year":"1963 ","region":"rgn_South America","Colors":["cl_BLA","cl_RED","cl_WHI"],"Items":["3Color","words2","exact2","lets11","startM","LAEDHI","year19","NoBand","Diagon","Texted","Center","NO_BLU","NO_GRE","NO_YEL","001BLA","002WHI","003RED","myrBLA","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 "links": "https://en.wikipedia.org/wiki/Flag_of_Minas_Gerais"},</v>
      </c>
      <c r="HN81" s="36" t="str">
        <f t="shared" si="321"/>
        <v>{"couname":"[BRA] Minas Gerais","year":"1963 ","region":"rgn_South America","Colors":["cl_BLA","cl_RED","cl_WHI"],"Items":["3Color","words2","exact2","lets11","startM","LAEDHI","year19","NoBand","Diagon","Texted","Center","NO_BLU","NO_GRE","NO_YEL","001BLA","002WHI","003RED","myrBLA","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 "links": "https://en.wikipedia.org/wiki/Flag_of_Minas_Gerais"},</v>
      </c>
      <c r="HO81" s="37"/>
      <c r="HP81" s="9" t="str" cm="1">
        <f t="array" ref="HP81">IF(_xlfn.TEXTJOIN(", ", TRUE, IF(ISNUMBER(SEARCH("BLA", BL81:BT81)), COLUMN(BL81:BT81) - COLUMN(BL81) + 1, ""))&lt;&gt;"","BLA","")</f>
        <v>BLA</v>
      </c>
      <c r="HQ81" s="9" t="str" cm="1">
        <f t="array" ref="HQ81">IF(_xlfn.TEXTJOIN(", ", TRUE, IF(ISNUMBER(SEARCH("BLU", BL81:BT81)), COLUMN(BL81:BT81) - COLUMN(BL81) + 1, ""))&lt;&gt;"","BLU","")</f>
        <v/>
      </c>
      <c r="HR81" s="9" t="str" cm="1">
        <f t="array" ref="HR81">IF(_xlfn.TEXTJOIN(", ", TRUE, IF(ISNUMBER(SEARCH("GRE", BL81:BT81)), COLUMN(BL81:BT81) - COLUMN(BL81) + 1, ""))&lt;&gt;"","GRE","")</f>
        <v/>
      </c>
      <c r="HS81" s="9" t="str" cm="1">
        <f t="array" ref="HS81">IF(_xlfn.TEXTJOIN(", ", TRUE, IF(ISNUMBER(SEARCH("RED", BL81:BT81)), COLUMN(BL81:BT81) - COLUMN(BL81) + 1, ""))&lt;&gt;"","RED","")</f>
        <v>RED</v>
      </c>
      <c r="HT81" s="9" t="str" cm="1">
        <f t="array" ref="HT81">IF(_xlfn.TEXTJOIN(", ", TRUE, IF(ISNUMBER(SEARCH("YEL", BL81:BT81)), COLUMN(BL81:BT81) - COLUMN(BL81) + 1, ""))&lt;&gt;"","YEL","")</f>
        <v/>
      </c>
      <c r="HU81" s="9" t="str" cm="1">
        <f t="array" ref="HU81">IF(_xlfn.TEXTJOIN(", ", TRUE, IF(ISNUMBER(SEARCH("ORA", BL81:BT81)), COLUMN(BL81:BT81) - COLUMN(BL81) + 1, ""))&lt;&gt;"","ORA","")</f>
        <v/>
      </c>
      <c r="HV81" s="9" t="str" cm="1">
        <f t="array" ref="HV81">IF(_xlfn.TEXTJOIN(", ", TRUE, IF(ISNUMBER(SEARCH("BRO", BL81:BT81)), COLUMN(BL81:BT81) - COLUMN(BL81) + 1, ""))&lt;&gt;"","BRO","")</f>
        <v/>
      </c>
      <c r="HW81" s="9" t="str" cm="1">
        <f t="array" ref="HW81">IF(_xlfn.TEXTJOIN(", ", TRUE, IF(ISNUMBER(SEARCH("PUR", BL81:BT81)), COLUMN(BL81:BT81) - COLUMN(BL81) + 1, ""))&lt;&gt;"","PUR","")</f>
        <v/>
      </c>
      <c r="HX81" s="9" t="str" cm="1">
        <f t="array" ref="HX81">IF(_xlfn.TEXTJOIN(", ", TRUE, IF(ISNUMBER(SEARCH("WHI", BL81:BT81)), COLUMN(BL81:BT81) - COLUMN(BL81) + 1, ""))&lt;&gt;"","WHI","")</f>
        <v>WHI</v>
      </c>
      <c r="HY81" s="38"/>
      <c r="HZ81" s="38"/>
      <c r="IA81" s="28"/>
      <c r="IB81" s="28"/>
      <c r="IC81" s="39"/>
      <c r="ID81" s="39"/>
      <c r="IE81" s="39"/>
      <c r="IF81" s="39"/>
      <c r="IG81" s="39"/>
      <c r="IH81" s="39"/>
      <c r="II81" s="39"/>
      <c r="IJ81" s="39"/>
      <c r="IK81" s="39"/>
      <c r="IL81" s="9">
        <f>SUM(IC81:IK81)</f>
        <v>0</v>
      </c>
      <c r="IM81" s="6">
        <f t="shared" si="322"/>
        <v>-3</v>
      </c>
      <c r="IN81" s="40" t="str">
        <f t="shared" si="323"/>
        <v>http://mkweb.bcgsc.ca/color-summarizer/?url=https://upload.wikimedia.org/wikipedia/commons/thumb/f/f4/Bandeira_de_Minas_Gerais.svg/640px-Bandeira_de_Minas_Gerais.svg.png&amp;precision=low&amp;num_clusters=3&amp;text=1</v>
      </c>
      <c r="IO81" s="9" t="str">
        <f t="shared" si="324"/>
        <v>"black"</v>
      </c>
      <c r="IP81" s="9" t="str">
        <f t="shared" si="325"/>
        <v/>
      </c>
      <c r="IQ81" s="9" t="str">
        <f t="shared" si="326"/>
        <v/>
      </c>
      <c r="IR81" s="9" t="str">
        <f t="shared" si="327"/>
        <v>"red"</v>
      </c>
      <c r="IS81" s="9" t="str">
        <f t="shared" si="328"/>
        <v/>
      </c>
      <c r="IT81" s="9" t="str">
        <f t="shared" si="329"/>
        <v/>
      </c>
      <c r="IU81" s="9" t="str">
        <f t="shared" si="330"/>
        <v/>
      </c>
      <c r="IV81" s="9" t="str">
        <f t="shared" si="331"/>
        <v/>
      </c>
      <c r="IW81" s="9" t="str">
        <f t="shared" si="332"/>
        <v>"white"</v>
      </c>
      <c r="IX81" s="9" t="str">
        <f t="shared" si="333"/>
        <v>{"url":"http://mkweb.bcgsc.ca/color-summarizer/?url=https://upload.wikimedia.org/wikipedia/commons/thumb/f/f4/Bandeira_de_Minas_Gerais.svg/640px-Bandeira_de_Minas_Gerais.svg.png&amp;precision=low&amp;num_clusters=3&amp;text=1","name":"[BRA] Minas Gerais"},</v>
      </c>
      <c r="IY81" s="9">
        <v>679</v>
      </c>
    </row>
    <row r="82" spans="1:259" s="9" customFormat="1" ht="38.4" customHeight="1" thickBot="1" x14ac:dyDescent="0.35">
      <c r="A82" s="79" t="s">
        <v>1078</v>
      </c>
      <c r="B82" s="1" t="e" vm="81">
        <v>#VALUE!</v>
      </c>
      <c r="C82" s="2">
        <v>2</v>
      </c>
      <c r="D82" s="3" t="s">
        <v>1079</v>
      </c>
      <c r="E82" s="4" t="s">
        <v>1080</v>
      </c>
      <c r="F82" s="5" t="s">
        <v>0</v>
      </c>
      <c r="G82" s="6">
        <f>COUNTIF($A$1:$A$8312,A82)</f>
        <v>1</v>
      </c>
      <c r="H82" s="7"/>
      <c r="I82" s="8" t="s">
        <v>1081</v>
      </c>
      <c r="J82" s="9" t="str">
        <f>""</f>
        <v/>
      </c>
      <c r="K82" s="10"/>
      <c r="L82" s="11"/>
      <c r="M82" s="11"/>
      <c r="N82" s="12" t="s">
        <v>1</v>
      </c>
      <c r="O82" s="13" t="s">
        <v>1066</v>
      </c>
      <c r="P82" s="14" t="s">
        <v>1082</v>
      </c>
      <c r="Q82" s="15">
        <v>1</v>
      </c>
      <c r="R82" s="16" t="s">
        <v>1</v>
      </c>
      <c r="S82" s="17">
        <v>3</v>
      </c>
      <c r="T82" s="18" t="s">
        <v>3</v>
      </c>
      <c r="U82" s="19" t="s">
        <v>2</v>
      </c>
      <c r="V82" s="19" t="s">
        <v>2</v>
      </c>
      <c r="W82" s="19" t="s">
        <v>2</v>
      </c>
      <c r="X82" s="19" t="s">
        <v>2</v>
      </c>
      <c r="Y82" s="19" t="s">
        <v>2</v>
      </c>
      <c r="Z82" s="19" t="s">
        <v>2</v>
      </c>
      <c r="AA82" s="19" t="s">
        <v>2</v>
      </c>
      <c r="AB82" s="19" t="s">
        <v>2</v>
      </c>
      <c r="AC82" s="19" t="s">
        <v>2</v>
      </c>
      <c r="AD82" s="19" t="s">
        <v>2</v>
      </c>
      <c r="AE82" s="19" t="s">
        <v>2</v>
      </c>
      <c r="AF82" s="20" t="s">
        <v>2</v>
      </c>
      <c r="AG82" s="20" t="s">
        <v>3</v>
      </c>
      <c r="AH82" s="20" t="s">
        <v>3</v>
      </c>
      <c r="AI82" s="20" t="s">
        <v>2</v>
      </c>
      <c r="AJ82" s="20" t="s">
        <v>2</v>
      </c>
      <c r="AK82" s="20" t="s">
        <v>2</v>
      </c>
      <c r="AL82" s="20" t="s">
        <v>2</v>
      </c>
      <c r="AM82" s="20" t="s">
        <v>2</v>
      </c>
      <c r="AN82" s="20" t="s">
        <v>2</v>
      </c>
      <c r="AO82" s="20" t="s">
        <v>2</v>
      </c>
      <c r="AP82" s="20" t="s">
        <v>2</v>
      </c>
      <c r="AQ82" s="20" t="s">
        <v>2</v>
      </c>
      <c r="AR82" s="20" t="s">
        <v>2</v>
      </c>
      <c r="AS82" s="20" t="s">
        <v>2</v>
      </c>
      <c r="AT82" s="21">
        <v>1</v>
      </c>
      <c r="AU82" s="20" t="s">
        <v>204</v>
      </c>
      <c r="AV82" s="20" t="str">
        <f>IF(LEFT(A82,1)="[",LEFT(A82,5)&amp;AU82&amp;A82,"")</f>
        <v>[BRA]State[BRA] Pará</v>
      </c>
      <c r="AW82" s="20" t="str">
        <f>C82&amp;H82&amp;A82</f>
        <v>2[BRA] Pará</v>
      </c>
      <c r="AX82" s="22"/>
      <c r="AY82" s="22"/>
      <c r="AZ82" s="23" t="s">
        <v>8</v>
      </c>
      <c r="BA82" s="23" t="s">
        <v>8</v>
      </c>
      <c r="BB82" s="23"/>
      <c r="BC82" s="24"/>
      <c r="BD82" s="25" t="s">
        <v>168</v>
      </c>
      <c r="BE82" s="8"/>
      <c r="BF82" s="25" t="s">
        <v>8</v>
      </c>
      <c r="BG82" s="25" t="s">
        <v>8</v>
      </c>
      <c r="BH82" s="25" t="s">
        <v>8</v>
      </c>
      <c r="BI82" s="25"/>
      <c r="BJ82" s="25"/>
      <c r="BK82" s="8"/>
      <c r="BL82" s="25" t="s">
        <v>12</v>
      </c>
      <c r="BM82" s="25" t="s">
        <v>8</v>
      </c>
      <c r="BN82" s="25" t="s">
        <v>10</v>
      </c>
      <c r="BO82" s="25" t="s">
        <v>9</v>
      </c>
      <c r="BP82" s="25" t="s">
        <v>8</v>
      </c>
      <c r="BQ82" s="25" t="s">
        <v>8</v>
      </c>
      <c r="BR82" s="25" t="s">
        <v>8</v>
      </c>
      <c r="BS82" s="25" t="s">
        <v>8</v>
      </c>
      <c r="BT82" s="25" t="s">
        <v>5</v>
      </c>
      <c r="BU82" s="26"/>
      <c r="BV82" s="27"/>
      <c r="BW82" s="27">
        <v>0</v>
      </c>
      <c r="BX82" s="8"/>
      <c r="CB82" s="28"/>
      <c r="CC82" s="28"/>
      <c r="CD82" s="29">
        <v>0</v>
      </c>
      <c r="CE82" s="29">
        <v>0</v>
      </c>
      <c r="CF82" s="29" t="e">
        <v>#REF!</v>
      </c>
      <c r="CG82" s="30" cm="1">
        <f t="array" ref="CG82">SUMPRODUCT(--(LEN(TRIM(BL82:BT82))&gt;0))</f>
        <v>4</v>
      </c>
      <c r="CH82" s="20" t="str">
        <f t="shared" si="246"/>
        <v>n</v>
      </c>
      <c r="CI82" s="20" t="str">
        <f t="shared" si="247"/>
        <v>n</v>
      </c>
      <c r="CJ82" s="20" t="str">
        <f t="shared" si="248"/>
        <v>y</v>
      </c>
      <c r="CK82" s="20" t="str">
        <f t="shared" si="249"/>
        <v>n</v>
      </c>
      <c r="CL82" s="20" t="str">
        <f t="shared" si="250"/>
        <v>n</v>
      </c>
      <c r="CM82" s="20" t="str">
        <f t="shared" si="251"/>
        <v>n</v>
      </c>
      <c r="CN82" s="20" t="str">
        <f t="shared" si="252"/>
        <v>y</v>
      </c>
      <c r="CO82" s="20" t="str">
        <f t="shared" si="253"/>
        <v>n</v>
      </c>
      <c r="CP82" s="20" t="str">
        <f t="shared" si="254"/>
        <v>n</v>
      </c>
      <c r="CQ82" s="20" t="str">
        <f t="shared" si="255"/>
        <v>y</v>
      </c>
      <c r="CR82" s="20" t="str">
        <f t="shared" si="256"/>
        <v>n</v>
      </c>
      <c r="CS82" s="20" t="str">
        <f t="shared" si="257"/>
        <v>n</v>
      </c>
      <c r="CT82" s="31" t="str">
        <f t="shared" si="258"/>
        <v>"[BRA] Pará"</v>
      </c>
      <c r="CU82" s="32" t="str">
        <f t="shared" si="259"/>
        <v>"rgn_South America"</v>
      </c>
      <c r="CV82" s="9" t="str">
        <f t="shared" si="260"/>
        <v>"https://upload.wikimedia.org/wikipedia/commons/thumb/4/44/Bandeira_do_par%C3%A1.png/640px-Bandeira_do_par%C3%A1.png"</v>
      </c>
      <c r="CW82" s="9" t="str">
        <f t="shared" si="335"/>
        <v/>
      </c>
      <c r="CX82" s="9" t="str">
        <f t="shared" si="335"/>
        <v/>
      </c>
      <c r="CY82" s="9" t="str">
        <f t="shared" si="335"/>
        <v>"4Color",</v>
      </c>
      <c r="CZ82" s="9" t="str">
        <f t="shared" si="335"/>
        <v/>
      </c>
      <c r="DA82" s="9" t="str">
        <f t="shared" si="261"/>
        <v/>
      </c>
      <c r="DB82" s="9" t="str">
        <f>IF(Q82&gt;2,CHAR(34)&amp;"words3"&amp;CHAR(34)&amp;",","")</f>
        <v/>
      </c>
      <c r="DD82" s="9" t="str">
        <f>IF(LEN(CHAR(34)&amp;"lets"&amp;LEN(SUBSTITUTE(SUBSTITUTE(IFERROR(TRIM(SUBSTITUTE(A82,MID(A82,FIND("[",A82),FIND("]",A82)-FIND("[",A82)+1),"")),A82)," ",""),"-",""))&amp;CHAR(34)&amp;",")=9,CHAR(34)&amp;"lets"&amp;LEN(SUBSTITUTE(SUBSTITUTE(IFERROR(TRIM(SUBSTITUTE(A82,MID(A82,FIND("[",A82),FIND("]",A82)-FIND("[",A82)+1),"")),A82)," ",""),"-",""))&amp;CHAR(34)&amp;",",CHAR(34)&amp;"lets0"&amp;LEN(SUBSTITUTE(SUBSTITUTE(IFERROR(TRIM(SUBSTITUTE(A82,MID(A82,FIND("[",A82),FIND("]",A82)-FIND("[",A82)+1),"")),A82)," ",""),"-",""))&amp;CHAR(34)&amp;",")</f>
        <v>"lets04",</v>
      </c>
      <c r="DE82" s="9" t="str">
        <f>CHAR(34)&amp;"start"&amp;IFERROR(LEFT(SUBSTITUTE(A82,"["&amp;MID(A82,FIND("[",A82)+1,FIND("]",A82)-FIND("[",A82)-1)&amp;"] ",""),1),LEFT(A82,1))&amp;CHAR(34)&amp;","</f>
        <v>"startP",</v>
      </c>
      <c r="DF82" s="9" t="str">
        <f t="shared" si="263"/>
        <v/>
      </c>
      <c r="DG82" s="9" t="str">
        <f t="shared" si="264"/>
        <v/>
      </c>
      <c r="DH82" s="9" t="str">
        <f t="shared" si="265"/>
        <v/>
      </c>
      <c r="DI82" s="9" t="str">
        <f t="shared" si="266"/>
        <v/>
      </c>
      <c r="DJ82" s="9" t="str">
        <f t="shared" si="267"/>
        <v/>
      </c>
      <c r="DK82" s="9" t="str">
        <f t="shared" si="268"/>
        <v/>
      </c>
      <c r="DL82" s="9" t="str">
        <f t="shared" si="269"/>
        <v/>
      </c>
      <c r="DM82" s="9" t="str" cm="1">
        <f t="array" ref="DM82">IF(CG82=3,CHAR(34) &amp; _xlfn.TEXTJOIN("", TRUE, RIGHT(HP82:HX82, 2)) &amp; CHAR(34) &amp; ",", "")</f>
        <v/>
      </c>
      <c r="DN82" s="9" t="str">
        <f t="shared" si="270"/>
        <v>"year18",</v>
      </c>
      <c r="DO82" s="9" t="str">
        <f t="shared" si="271"/>
        <v/>
      </c>
      <c r="DP82" s="28" t="str">
        <f t="shared" si="272"/>
        <v/>
      </c>
      <c r="DQ82" s="28" t="str">
        <f t="shared" si="273"/>
        <v/>
      </c>
      <c r="DR82" s="28" t="str">
        <f t="shared" si="274"/>
        <v/>
      </c>
      <c r="DS82" s="28" t="str">
        <f t="shared" si="275"/>
        <v/>
      </c>
      <c r="DT82" s="28" t="str">
        <f t="shared" si="276"/>
        <v/>
      </c>
      <c r="DU82" s="28" t="str">
        <f t="shared" si="277"/>
        <v/>
      </c>
      <c r="DW82" s="9" t="str">
        <f t="shared" si="336"/>
        <v/>
      </c>
      <c r="DX82" s="9" t="str">
        <f t="shared" si="336"/>
        <v/>
      </c>
      <c r="DY82" s="9" t="str">
        <f t="shared" si="336"/>
        <v>"3Bands",</v>
      </c>
      <c r="DZ82" s="9" t="str">
        <f t="shared" si="336"/>
        <v/>
      </c>
      <c r="EA82" s="9" t="str">
        <f t="shared" si="337"/>
        <v>"Diagon",</v>
      </c>
      <c r="EB82" s="9" t="str">
        <f t="shared" si="337"/>
        <v/>
      </c>
      <c r="EC82" s="9" t="str">
        <f t="shared" si="337"/>
        <v/>
      </c>
      <c r="ED82" s="9" t="str">
        <f t="shared" si="337"/>
        <v/>
      </c>
      <c r="EE82" s="9" t="str">
        <f t="shared" si="337"/>
        <v/>
      </c>
      <c r="EF82" s="9" t="str">
        <f t="shared" si="278"/>
        <v/>
      </c>
      <c r="EG82" s="9" t="str">
        <f t="shared" ref="EG82:EV97" si="340">IF(Z82="y",CHAR(34)&amp;Z$1&amp;CHAR(34)&amp;",","")</f>
        <v/>
      </c>
      <c r="EH82" s="9" t="str">
        <f t="shared" si="340"/>
        <v/>
      </c>
      <c r="EI82" s="9" t="str">
        <f t="shared" si="340"/>
        <v/>
      </c>
      <c r="EJ82" s="9" t="str">
        <f t="shared" si="340"/>
        <v/>
      </c>
      <c r="EK82" s="9" t="str">
        <f t="shared" si="340"/>
        <v/>
      </c>
      <c r="EL82" s="9" t="str">
        <f t="shared" si="340"/>
        <v/>
      </c>
      <c r="EM82" s="9" t="str">
        <f t="shared" si="340"/>
        <v/>
      </c>
      <c r="EN82" s="9" t="str">
        <f t="shared" si="340"/>
        <v>"Unequa",</v>
      </c>
      <c r="EO82" s="9" t="str">
        <f t="shared" si="340"/>
        <v>"Center",</v>
      </c>
      <c r="EP82" s="9" t="str">
        <f t="shared" si="340"/>
        <v/>
      </c>
      <c r="EQ82" s="9" t="str">
        <f t="shared" si="340"/>
        <v/>
      </c>
      <c r="ER82" s="9" t="str">
        <f t="shared" si="340"/>
        <v/>
      </c>
      <c r="ES82" s="9" t="str">
        <f t="shared" si="340"/>
        <v/>
      </c>
      <c r="ET82" s="9" t="str">
        <f t="shared" si="340"/>
        <v/>
      </c>
      <c r="EU82" s="9" t="str">
        <f t="shared" si="340"/>
        <v/>
      </c>
      <c r="EV82" s="9" t="str">
        <f t="shared" si="340"/>
        <v/>
      </c>
      <c r="EW82" s="9" t="str">
        <f t="shared" si="338"/>
        <v/>
      </c>
      <c r="EX82" s="9" t="str">
        <f t="shared" si="338"/>
        <v/>
      </c>
      <c r="EY82" s="9" t="str">
        <f t="shared" si="338"/>
        <v/>
      </c>
      <c r="EZ82" s="9" t="str">
        <f t="shared" si="338"/>
        <v/>
      </c>
      <c r="FA82" s="9" t="str">
        <f t="shared" si="279"/>
        <v>"sta",</v>
      </c>
      <c r="FB82" s="9" t="str">
        <f t="shared" si="280"/>
        <v/>
      </c>
      <c r="FD82" s="9" t="str">
        <f t="shared" si="281"/>
        <v/>
      </c>
      <c r="FE82" s="9" t="str">
        <f t="shared" si="282"/>
        <v>"NO_BLU",</v>
      </c>
      <c r="FF82" s="9" t="str">
        <f t="shared" si="283"/>
        <v/>
      </c>
      <c r="FG82" s="9" t="str">
        <f t="shared" si="284"/>
        <v/>
      </c>
      <c r="FH82" s="9" t="str">
        <f t="shared" si="285"/>
        <v/>
      </c>
      <c r="FI82" s="9" t="str">
        <f t="shared" si="286"/>
        <v>"NO_YEL",</v>
      </c>
      <c r="FJ82" s="9" t="str">
        <f t="shared" si="287"/>
        <v/>
      </c>
      <c r="FK82" s="9" t="str">
        <f t="shared" si="288"/>
        <v/>
      </c>
      <c r="FL82" s="9" t="str">
        <f t="shared" si="289"/>
        <v/>
      </c>
      <c r="FM82" s="9" t="str">
        <f t="shared" si="290"/>
        <v/>
      </c>
      <c r="FN82" s="9" t="str">
        <f t="shared" si="291"/>
        <v/>
      </c>
      <c r="FO82" s="9" t="str">
        <f t="shared" si="292"/>
        <v/>
      </c>
      <c r="FP82" s="9" t="str">
        <f t="shared" si="293"/>
        <v/>
      </c>
      <c r="FQ82" s="9" t="str">
        <f t="shared" si="294"/>
        <v/>
      </c>
      <c r="FR82" s="9" t="str">
        <f t="shared" si="295"/>
        <v/>
      </c>
      <c r="FS82" s="9" t="str">
        <f t="shared" si="296"/>
        <v/>
      </c>
      <c r="FT82" s="9" t="str">
        <f t="shared" si="297"/>
        <v>"myrEQ",</v>
      </c>
      <c r="FU82" s="9" t="str">
        <f t="shared" si="298"/>
        <v/>
      </c>
      <c r="FV82" s="9" t="str">
        <f t="shared" si="299"/>
        <v/>
      </c>
      <c r="FW82" s="9" t="str">
        <f t="shared" si="300"/>
        <v/>
      </c>
      <c r="FY82" s="9" t="str">
        <f t="shared" si="301"/>
        <v/>
      </c>
      <c r="FZ82" s="9" t="str">
        <f t="shared" si="302"/>
        <v/>
      </c>
      <c r="GA82" s="9" t="str">
        <f t="shared" si="303"/>
        <v/>
      </c>
      <c r="GB82" s="9" t="str">
        <f t="shared" si="304"/>
        <v/>
      </c>
      <c r="GE82" s="9" t="str">
        <f t="shared" si="305"/>
        <v/>
      </c>
      <c r="GF82" s="9" t="str">
        <f t="shared" si="334"/>
        <v/>
      </c>
      <c r="GG82" s="9" t="str">
        <f t="shared" si="306"/>
        <v/>
      </c>
      <c r="GH82" s="9" t="str">
        <f t="shared" si="307"/>
        <v/>
      </c>
      <c r="GI82" s="9" t="str">
        <f t="shared" si="308"/>
        <v/>
      </c>
      <c r="GJ82" s="9" t="str">
        <f t="shared" si="309"/>
        <v/>
      </c>
      <c r="GK82" s="9" t="str">
        <f t="shared" si="310"/>
        <v>"HasSta",</v>
      </c>
      <c r="GL82" s="9" t="str">
        <f t="shared" si="339"/>
        <v>"1Stars",</v>
      </c>
      <c r="GM82" s="9" t="str">
        <f t="shared" si="339"/>
        <v/>
      </c>
      <c r="GN82" s="9" t="str">
        <f t="shared" si="339"/>
        <v/>
      </c>
      <c r="GP82" s="9" t="str">
        <f t="shared" si="311"/>
        <v>"State"</v>
      </c>
      <c r="GS82" s="9" t="str">
        <f t="shared" si="312"/>
        <v>["4Color","lets04","startP","year18","3Bands","Diagon","Unequa","Center","sta","NO_BLU","NO_YEL","myrEQ","HasSta","1Stars"]</v>
      </c>
      <c r="GT82" s="9" t="str">
        <f t="shared" ref="GT82:HB97" si="341">IF(BL82&lt;&gt;"",CHAR(34)&amp;"cl_"&amp;BL82&amp;CHAR(34)&amp;",","")</f>
        <v>"cl_BLA",</v>
      </c>
      <c r="GU82" s="9" t="str">
        <f t="shared" si="341"/>
        <v/>
      </c>
      <c r="GV82" s="9" t="str">
        <f t="shared" si="341"/>
        <v>"cl_GRE",</v>
      </c>
      <c r="GW82" s="9" t="str">
        <f t="shared" si="341"/>
        <v>"cl_RED",</v>
      </c>
      <c r="GX82" s="9" t="str">
        <f t="shared" si="341"/>
        <v/>
      </c>
      <c r="GY82" s="9" t="str">
        <f t="shared" si="341"/>
        <v/>
      </c>
      <c r="GZ82" s="9" t="str">
        <f t="shared" si="341"/>
        <v/>
      </c>
      <c r="HA82" s="9" t="str">
        <f t="shared" si="341"/>
        <v/>
      </c>
      <c r="HB82" s="9" t="str">
        <f t="shared" si="341"/>
        <v>"cl_WHI",</v>
      </c>
      <c r="HC82" s="9" t="str">
        <f t="shared" si="313"/>
        <v>["cl_BLA","cl_GRE","cl_RED","cl_WHI"]</v>
      </c>
      <c r="HE82" s="33"/>
      <c r="HF82" s="34" t="str">
        <f t="shared" si="314"/>
        <v>{couname:"[BRA] Pará",year:"1890 ",region:"rgn_South America",Colors:["cl_BLA","cl_GRE","cl_RED","cl_WHI"],Items:["4Color","lets04","startP","year18","3Bands","Diagon","Unequa","Center","sta","NO_BLU","NO_YEL","myrEQ","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links: "https://en.wikipedia.org/wiki/Flag_of_Pará"},</v>
      </c>
      <c r="HG82" s="35" t="str">
        <f t="shared" si="315"/>
        <v>{couname:"[BRA] Pará",year:"1890 ",region:"rgn_South America",Colors:["cl_BLA","cl_GRE","cl_RED","cl_WHI"],Items:["4Color","lets04","startP","year18","3Bands","Diagon","Unequa","Center","sta","NO_BLU","NO_YEL","myrEQ","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links: "https://en.wikipedia.org/wiki/Flag_of_Pará"},</v>
      </c>
      <c r="HH82" s="9" t="str">
        <f t="shared" si="316"/>
        <v>"\nThe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v>
      </c>
      <c r="HI82" s="9" t="str">
        <f t="shared" si="317"/>
        <v>"\nThe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v>
      </c>
      <c r="HJ82" s="9" t="str">
        <f t="shared" si="318"/>
        <v>"1890 "</v>
      </c>
      <c r="HL82" s="9" t="str">
        <f t="shared" si="319"/>
        <v>"https://en.wikipedia.org/wiki/Flag_of_Pará"</v>
      </c>
      <c r="HM82" s="34" t="str">
        <f t="shared" si="320"/>
        <v>{"couname":"[BRA] Pará","year":"1890 ","region":"rgn_South America","Colors":["cl_BLA","cl_GRE","cl_RED","cl_WHI"],"Items":["4Color","lets04","startP","year18","3Bands","Diagon","Unequa","Center","sta","NO_BLU","NO_YEL","myrEQ","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 "links": "https://en.wikipedia.org/wiki/Flag_of_Pará"},</v>
      </c>
      <c r="HN82" s="36" t="str">
        <f t="shared" si="321"/>
        <v>{"couname":"[BRA] Pará","year":"1890 ","region":"rgn_South America","Colors":["cl_BLA","cl_GRE","cl_RED","cl_WHI"],"Items":["4Color","lets04","startP","year18","3Bands","Diagon","Unequa","Center","sta","NO_BLU","NO_YEL","myrEQ","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 "links": "https://en.wikipedia.org/wiki/Flag_of_Pará"},</v>
      </c>
      <c r="HO82" s="37">
        <v>45644</v>
      </c>
      <c r="HP82" s="9" t="str" cm="1">
        <f t="array" ref="HP82">IF(_xlfn.TEXTJOIN(", ", TRUE, IF(ISNUMBER(SEARCH("BLA", BL82:BT82)), COLUMN(BL82:BT82) - COLUMN(BL82) + 1, ""))&lt;&gt;"","BLA","")</f>
        <v>BLA</v>
      </c>
      <c r="HQ82" s="9" t="str" cm="1">
        <f t="array" ref="HQ82">IF(_xlfn.TEXTJOIN(", ", TRUE, IF(ISNUMBER(SEARCH("BLU", BL82:BT82)), COLUMN(BL82:BT82) - COLUMN(BL82) + 1, ""))&lt;&gt;"","BLU","")</f>
        <v/>
      </c>
      <c r="HR82" s="9" t="str" cm="1">
        <f t="array" ref="HR82">IF(_xlfn.TEXTJOIN(", ", TRUE, IF(ISNUMBER(SEARCH("GRE", BL82:BT82)), COLUMN(BL82:BT82) - COLUMN(BL82) + 1, ""))&lt;&gt;"","GRE","")</f>
        <v>GRE</v>
      </c>
      <c r="HS82" s="9" t="str" cm="1">
        <f t="array" ref="HS82">IF(_xlfn.TEXTJOIN(", ", TRUE, IF(ISNUMBER(SEARCH("RED", BL82:BT82)), COLUMN(BL82:BT82) - COLUMN(BL82) + 1, ""))&lt;&gt;"","RED","")</f>
        <v>RED</v>
      </c>
      <c r="HT82" s="9" t="str" cm="1">
        <f t="array" ref="HT82">IF(_xlfn.TEXTJOIN(", ", TRUE, IF(ISNUMBER(SEARCH("YEL", BL82:BT82)), COLUMN(BL82:BT82) - COLUMN(BL82) + 1, ""))&lt;&gt;"","YEL","")</f>
        <v/>
      </c>
      <c r="HU82" s="9" t="str" cm="1">
        <f t="array" ref="HU82">IF(_xlfn.TEXTJOIN(", ", TRUE, IF(ISNUMBER(SEARCH("ORA", BL82:BT82)), COLUMN(BL82:BT82) - COLUMN(BL82) + 1, ""))&lt;&gt;"","ORA","")</f>
        <v/>
      </c>
      <c r="HV82" s="9" t="str" cm="1">
        <f t="array" ref="HV82">IF(_xlfn.TEXTJOIN(", ", TRUE, IF(ISNUMBER(SEARCH("BRO", BL82:BT82)), COLUMN(BL82:BT82) - COLUMN(BL82) + 1, ""))&lt;&gt;"","BRO","")</f>
        <v/>
      </c>
      <c r="HW82" s="9" t="str" cm="1">
        <f t="array" ref="HW82">IF(_xlfn.TEXTJOIN(", ", TRUE, IF(ISNUMBER(SEARCH("PUR", BL82:BT82)), COLUMN(BL82:BT82) - COLUMN(BL82) + 1, ""))&lt;&gt;"","PUR","")</f>
        <v/>
      </c>
      <c r="HX82" s="9" t="str" cm="1">
        <f t="array" ref="HX82">IF(_xlfn.TEXTJOIN(", ", TRUE, IF(ISNUMBER(SEARCH("WHI", BL82:BT82)), COLUMN(BL82:BT82) - COLUMN(BL82) + 1, ""))&lt;&gt;"","WHI","")</f>
        <v>WHI</v>
      </c>
      <c r="HY82" s="38"/>
      <c r="HZ82" s="38"/>
      <c r="IA82" s="28"/>
      <c r="IB82" s="28"/>
      <c r="IC82" s="39"/>
      <c r="ID82" s="39"/>
      <c r="IE82" s="39"/>
      <c r="IF82" s="39"/>
      <c r="IG82" s="39"/>
      <c r="IH82" s="39"/>
      <c r="II82" s="39"/>
      <c r="IJ82" s="39"/>
      <c r="IK82" s="39"/>
      <c r="IM82" s="6">
        <f t="shared" si="322"/>
        <v>-4</v>
      </c>
      <c r="IN82" s="40" t="str">
        <f t="shared" si="323"/>
        <v>http://mkweb.bcgsc.ca/color-summarizer/?url=https://upload.wikimedia.org/wikipedia/commons/thumb/4/44/Bandeira_do_par%C3%A1.png/640px-Bandeira_do_par%C3%A1.png&amp;precision=low&amp;num_clusters=4&amp;text=1</v>
      </c>
      <c r="IO82" s="9" t="str">
        <f t="shared" si="324"/>
        <v>"black"</v>
      </c>
      <c r="IP82" s="9" t="str">
        <f t="shared" si="325"/>
        <v/>
      </c>
      <c r="IQ82" s="9" t="str">
        <f t="shared" si="326"/>
        <v>"green"</v>
      </c>
      <c r="IR82" s="9" t="str">
        <f t="shared" si="327"/>
        <v>"red"</v>
      </c>
      <c r="IS82" s="9" t="str">
        <f t="shared" si="328"/>
        <v/>
      </c>
      <c r="IT82" s="9" t="str">
        <f t="shared" si="329"/>
        <v/>
      </c>
      <c r="IU82" s="9" t="str">
        <f t="shared" si="330"/>
        <v/>
      </c>
      <c r="IV82" s="9" t="str">
        <f t="shared" si="331"/>
        <v/>
      </c>
      <c r="IW82" s="9" t="str">
        <f t="shared" si="332"/>
        <v>"white"</v>
      </c>
      <c r="IX82" s="9" t="str">
        <f t="shared" si="333"/>
        <v>{"url":"http://mkweb.bcgsc.ca/color-summarizer/?url=https://upload.wikimedia.org/wikipedia/commons/thumb/4/44/Bandeira_do_par%C3%A1.png/640px-Bandeira_do_par%C3%A1.png&amp;precision=low&amp;num_clusters=4&amp;text=1","name":"[BRA] Pará"},</v>
      </c>
      <c r="IY82" s="9">
        <v>1503</v>
      </c>
    </row>
    <row r="83" spans="1:259" s="9" customFormat="1" ht="38.4" customHeight="1" thickBot="1" x14ac:dyDescent="0.35">
      <c r="A83" s="79" t="s">
        <v>1083</v>
      </c>
      <c r="B83" s="1" t="e" vm="82">
        <v>#VALUE!</v>
      </c>
      <c r="C83" s="2">
        <v>2</v>
      </c>
      <c r="D83" s="3" t="s">
        <v>1084</v>
      </c>
      <c r="E83" s="4" t="s">
        <v>1085</v>
      </c>
      <c r="F83" s="5" t="s">
        <v>0</v>
      </c>
      <c r="G83" s="6">
        <f>COUNTIF($A$1:$A$8312,A83)</f>
        <v>1</v>
      </c>
      <c r="H83" s="7"/>
      <c r="I83" s="8" t="s">
        <v>1086</v>
      </c>
      <c r="J83" s="9" t="str">
        <f>""</f>
        <v/>
      </c>
      <c r="K83" s="10"/>
      <c r="L83" s="11"/>
      <c r="M83" s="11"/>
      <c r="N83" s="12" t="s">
        <v>1</v>
      </c>
      <c r="O83" s="13" t="s">
        <v>1087</v>
      </c>
      <c r="P83" s="14" t="s">
        <v>1088</v>
      </c>
      <c r="Q83" s="15">
        <v>1</v>
      </c>
      <c r="R83" s="16" t="s">
        <v>1</v>
      </c>
      <c r="S83" s="17">
        <v>2</v>
      </c>
      <c r="T83" s="18" t="s">
        <v>2</v>
      </c>
      <c r="U83" s="19" t="s">
        <v>2</v>
      </c>
      <c r="V83" s="19" t="s">
        <v>2</v>
      </c>
      <c r="W83" s="19" t="s">
        <v>3</v>
      </c>
      <c r="X83" s="19" t="s">
        <v>2</v>
      </c>
      <c r="Y83" s="19" t="s">
        <v>2</v>
      </c>
      <c r="Z83" s="19" t="s">
        <v>2</v>
      </c>
      <c r="AA83" s="19" t="s">
        <v>2</v>
      </c>
      <c r="AB83" s="19" t="s">
        <v>3</v>
      </c>
      <c r="AC83" s="19" t="s">
        <v>2</v>
      </c>
      <c r="AD83" s="19" t="s">
        <v>2</v>
      </c>
      <c r="AE83" s="19" t="s">
        <v>2</v>
      </c>
      <c r="AF83" s="20" t="s">
        <v>2</v>
      </c>
      <c r="AG83" s="20" t="s">
        <v>2</v>
      </c>
      <c r="AH83" s="20" t="s">
        <v>2</v>
      </c>
      <c r="AI83" s="20" t="s">
        <v>2</v>
      </c>
      <c r="AJ83" s="20" t="s">
        <v>2</v>
      </c>
      <c r="AK83" s="20" t="s">
        <v>2</v>
      </c>
      <c r="AL83" s="20" t="s">
        <v>2</v>
      </c>
      <c r="AM83" s="20" t="s">
        <v>2</v>
      </c>
      <c r="AN83" s="20" t="s">
        <v>2</v>
      </c>
      <c r="AO83" s="20" t="s">
        <v>2</v>
      </c>
      <c r="AP83" s="20" t="s">
        <v>2</v>
      </c>
      <c r="AQ83" s="20" t="s">
        <v>2</v>
      </c>
      <c r="AR83" s="20" t="s">
        <v>2</v>
      </c>
      <c r="AS83" s="20" t="s">
        <v>2</v>
      </c>
      <c r="AT83" s="21">
        <v>0</v>
      </c>
      <c r="AU83" s="20" t="s">
        <v>204</v>
      </c>
      <c r="AV83" s="20" t="str">
        <f>IF(LEFT(A83,1)="[",LEFT(A83,5)&amp;AU83&amp;A83,"")</f>
        <v>[BRA]State[BRA] Paraiba</v>
      </c>
      <c r="AW83" s="20" t="str">
        <f>C83&amp;H83&amp;A83</f>
        <v>2[BRA] Paraiba</v>
      </c>
      <c r="AX83" s="22"/>
      <c r="AY83" s="22"/>
      <c r="AZ83" s="23" t="s">
        <v>5</v>
      </c>
      <c r="BA83" s="23" t="s">
        <v>8</v>
      </c>
      <c r="BB83" s="23"/>
      <c r="BC83" s="24"/>
      <c r="BD83" s="25" t="s">
        <v>5</v>
      </c>
      <c r="BE83" s="8"/>
      <c r="BF83" s="25" t="s">
        <v>8</v>
      </c>
      <c r="BG83" s="25"/>
      <c r="BH83" s="25" t="s">
        <v>8</v>
      </c>
      <c r="BI83" s="25"/>
      <c r="BJ83" s="25"/>
      <c r="BK83" s="8"/>
      <c r="BL83" s="25" t="s">
        <v>12</v>
      </c>
      <c r="BM83" s="25" t="s">
        <v>4</v>
      </c>
      <c r="BN83" s="25" t="s">
        <v>8</v>
      </c>
      <c r="BO83" s="25" t="s">
        <v>9</v>
      </c>
      <c r="BP83" s="25" t="s">
        <v>8</v>
      </c>
      <c r="BQ83" s="25" t="s">
        <v>8</v>
      </c>
      <c r="BR83" s="25" t="s">
        <v>8</v>
      </c>
      <c r="BS83" s="25" t="s">
        <v>8</v>
      </c>
      <c r="BT83" s="25" t="s">
        <v>5</v>
      </c>
      <c r="BU83" s="26" t="s">
        <v>2</v>
      </c>
      <c r="BV83" s="27"/>
      <c r="BW83" s="27">
        <v>0</v>
      </c>
      <c r="BX83" s="8"/>
      <c r="CB83" s="28"/>
      <c r="CC83" s="28"/>
      <c r="CD83" s="29">
        <v>0</v>
      </c>
      <c r="CE83" s="29">
        <v>0</v>
      </c>
      <c r="CF83" s="29" t="e">
        <v>#REF!</v>
      </c>
      <c r="CG83" s="30" cm="1">
        <f t="array" ref="CG83">SUMPRODUCT(--(LEN(TRIM(BL83:BT83))&gt;0))</f>
        <v>4</v>
      </c>
      <c r="CH83" s="20" t="str">
        <f t="shared" si="246"/>
        <v>n</v>
      </c>
      <c r="CI83" s="20" t="str">
        <f t="shared" si="247"/>
        <v>n</v>
      </c>
      <c r="CJ83" s="20" t="str">
        <f t="shared" si="248"/>
        <v>y</v>
      </c>
      <c r="CK83" s="20" t="str">
        <f t="shared" si="249"/>
        <v>n</v>
      </c>
      <c r="CL83" s="20" t="str">
        <f t="shared" si="250"/>
        <v>n</v>
      </c>
      <c r="CM83" s="20" t="str">
        <f t="shared" si="251"/>
        <v>y</v>
      </c>
      <c r="CN83" s="20" t="str">
        <f t="shared" si="252"/>
        <v>n</v>
      </c>
      <c r="CO83" s="20" t="str">
        <f t="shared" si="253"/>
        <v>n</v>
      </c>
      <c r="CP83" s="20" t="str">
        <f t="shared" si="254"/>
        <v>y</v>
      </c>
      <c r="CQ83" s="20" t="str">
        <f t="shared" si="255"/>
        <v>n</v>
      </c>
      <c r="CR83" s="20" t="str">
        <f t="shared" si="256"/>
        <v>n</v>
      </c>
      <c r="CS83" s="20" t="str">
        <f t="shared" si="257"/>
        <v>n</v>
      </c>
      <c r="CT83" s="31" t="str">
        <f t="shared" si="258"/>
        <v>"[BRA] Paraiba"</v>
      </c>
      <c r="CU83" s="32" t="str">
        <f t="shared" si="259"/>
        <v>"rgn_South America"</v>
      </c>
      <c r="CV83" s="9" t="str">
        <f t="shared" si="260"/>
        <v>"https://upload.wikimedia.org/wikipedia/commons/thumb/b/bb/Bandeira_da_Para%C3%ADba.svg/640px-Bandeira_da_Para%C3%ADba.svg.png"</v>
      </c>
      <c r="CW83" s="9" t="str">
        <f t="shared" si="335"/>
        <v/>
      </c>
      <c r="CX83" s="9" t="str">
        <f t="shared" si="335"/>
        <v/>
      </c>
      <c r="CY83" s="9" t="str">
        <f t="shared" si="335"/>
        <v>"4Color",</v>
      </c>
      <c r="CZ83" s="9" t="str">
        <f t="shared" si="335"/>
        <v/>
      </c>
      <c r="DA83" s="9" t="str">
        <f t="shared" si="261"/>
        <v/>
      </c>
      <c r="DB83" s="9" t="str">
        <f>IF(Q83&gt;2,CHAR(34)&amp;"words3"&amp;CHAR(34)&amp;",","")</f>
        <v/>
      </c>
      <c r="DD83" s="9" t="str">
        <f>IF(LEN(CHAR(34)&amp;"lets"&amp;LEN(SUBSTITUTE(SUBSTITUTE(IFERROR(TRIM(SUBSTITUTE(A83,MID(A83,FIND("[",A83),FIND("]",A83)-FIND("[",A83)+1),"")),A83)," ",""),"-",""))&amp;CHAR(34)&amp;",")=9,CHAR(34)&amp;"lets"&amp;LEN(SUBSTITUTE(SUBSTITUTE(IFERROR(TRIM(SUBSTITUTE(A83,MID(A83,FIND("[",A83),FIND("]",A83)-FIND("[",A83)+1),"")),A83)," ",""),"-",""))&amp;CHAR(34)&amp;",",CHAR(34)&amp;"lets0"&amp;LEN(SUBSTITUTE(SUBSTITUTE(IFERROR(TRIM(SUBSTITUTE(A83,MID(A83,FIND("[",A83),FIND("]",A83)-FIND("[",A83)+1),"")),A83)," ",""),"-",""))&amp;CHAR(34)&amp;",")</f>
        <v>"lets07",</v>
      </c>
      <c r="DE83" s="9" t="str">
        <f>CHAR(34)&amp;"start"&amp;IFERROR(LEFT(SUBSTITUTE(A83,"["&amp;MID(A83,FIND("[",A83)+1,FIND("]",A83)-FIND("[",A83)-1)&amp;"] ",""),1),LEFT(A83,1))&amp;CHAR(34)&amp;","</f>
        <v>"startP",</v>
      </c>
      <c r="DF83" s="9" t="str">
        <f t="shared" si="263"/>
        <v/>
      </c>
      <c r="DG83" s="9" t="str">
        <f t="shared" si="264"/>
        <v/>
      </c>
      <c r="DH83" s="9" t="str">
        <f t="shared" si="265"/>
        <v/>
      </c>
      <c r="DI83" s="9" t="str">
        <f t="shared" si="266"/>
        <v/>
      </c>
      <c r="DJ83" s="9" t="str">
        <f t="shared" si="267"/>
        <v/>
      </c>
      <c r="DK83" s="9" t="str">
        <f t="shared" si="268"/>
        <v/>
      </c>
      <c r="DL83" s="9" t="str">
        <f t="shared" si="269"/>
        <v/>
      </c>
      <c r="DM83" s="9" t="str" cm="1">
        <f t="array" ref="DM83">IF(CG83=3,CHAR(34) &amp; _xlfn.TEXTJOIN("", TRUE, RIGHT(HP83:HX83, 2)) &amp; CHAR(34) &amp; ",", "")</f>
        <v/>
      </c>
      <c r="DN83" s="9" t="str">
        <f t="shared" si="270"/>
        <v/>
      </c>
      <c r="DO83" s="9" t="str">
        <f t="shared" si="271"/>
        <v>"year19",</v>
      </c>
      <c r="DP83" s="28" t="str">
        <f t="shared" si="272"/>
        <v/>
      </c>
      <c r="DQ83" s="28" t="str">
        <f t="shared" si="273"/>
        <v/>
      </c>
      <c r="DR83" s="28" t="str">
        <f t="shared" si="274"/>
        <v/>
      </c>
      <c r="DS83" s="28" t="str">
        <f t="shared" si="275"/>
        <v>"allver",</v>
      </c>
      <c r="DT83" s="28" t="str">
        <f t="shared" si="276"/>
        <v/>
      </c>
      <c r="DU83" s="28" t="str">
        <f t="shared" si="277"/>
        <v/>
      </c>
      <c r="DW83" s="9" t="str">
        <f t="shared" si="336"/>
        <v/>
      </c>
      <c r="DX83" s="9" t="str">
        <f t="shared" si="336"/>
        <v>"2Bands",</v>
      </c>
      <c r="DY83" s="9" t="str">
        <f t="shared" si="336"/>
        <v/>
      </c>
      <c r="DZ83" s="9" t="str">
        <f t="shared" si="336"/>
        <v/>
      </c>
      <c r="EA83" s="9" t="str">
        <f t="shared" si="337"/>
        <v/>
      </c>
      <c r="EB83" s="9" t="str">
        <f t="shared" si="337"/>
        <v/>
      </c>
      <c r="EC83" s="9" t="str">
        <f t="shared" si="337"/>
        <v/>
      </c>
      <c r="ED83" s="9" t="str">
        <f t="shared" si="337"/>
        <v>"Vertic",</v>
      </c>
      <c r="EE83" s="9" t="str">
        <f t="shared" si="337"/>
        <v/>
      </c>
      <c r="EF83" s="9" t="str">
        <f t="shared" si="278"/>
        <v/>
      </c>
      <c r="EG83" s="9" t="str">
        <f t="shared" si="340"/>
        <v/>
      </c>
      <c r="EH83" s="9" t="str">
        <f t="shared" si="340"/>
        <v/>
      </c>
      <c r="EI83" s="9" t="str">
        <f t="shared" si="340"/>
        <v>"Texted",</v>
      </c>
      <c r="EJ83" s="9" t="str">
        <f t="shared" si="340"/>
        <v/>
      </c>
      <c r="EK83" s="9" t="str">
        <f t="shared" si="340"/>
        <v/>
      </c>
      <c r="EL83" s="9" t="str">
        <f t="shared" si="340"/>
        <v/>
      </c>
      <c r="EM83" s="9" t="str">
        <f t="shared" si="340"/>
        <v/>
      </c>
      <c r="EN83" s="9" t="str">
        <f t="shared" si="340"/>
        <v/>
      </c>
      <c r="EO83" s="9" t="str">
        <f t="shared" si="340"/>
        <v/>
      </c>
      <c r="EP83" s="9" t="str">
        <f t="shared" si="340"/>
        <v/>
      </c>
      <c r="EQ83" s="9" t="str">
        <f t="shared" si="340"/>
        <v/>
      </c>
      <c r="ER83" s="9" t="str">
        <f t="shared" si="340"/>
        <v/>
      </c>
      <c r="ES83" s="9" t="str">
        <f t="shared" si="340"/>
        <v/>
      </c>
      <c r="ET83" s="9" t="str">
        <f t="shared" si="340"/>
        <v/>
      </c>
      <c r="EU83" s="9" t="str">
        <f t="shared" si="340"/>
        <v/>
      </c>
      <c r="EV83" s="9" t="str">
        <f t="shared" si="340"/>
        <v/>
      </c>
      <c r="EW83" s="9" t="str">
        <f t="shared" si="338"/>
        <v/>
      </c>
      <c r="EX83" s="9" t="str">
        <f t="shared" si="338"/>
        <v/>
      </c>
      <c r="EY83" s="9" t="str">
        <f t="shared" si="338"/>
        <v/>
      </c>
      <c r="EZ83" s="9" t="str">
        <f t="shared" si="338"/>
        <v/>
      </c>
      <c r="FA83" s="9" t="str">
        <f t="shared" si="279"/>
        <v/>
      </c>
      <c r="FB83" s="9" t="str">
        <f t="shared" si="280"/>
        <v/>
      </c>
      <c r="FD83" s="9" t="str">
        <f t="shared" si="281"/>
        <v/>
      </c>
      <c r="FE83" s="9" t="str">
        <f t="shared" si="282"/>
        <v/>
      </c>
      <c r="FF83" s="9" t="str">
        <f t="shared" si="283"/>
        <v/>
      </c>
      <c r="FG83" s="9" t="str">
        <f t="shared" si="284"/>
        <v/>
      </c>
      <c r="FH83" s="9" t="str">
        <f t="shared" si="285"/>
        <v>"NO_GRE",</v>
      </c>
      <c r="FI83" s="9" t="str">
        <f t="shared" si="286"/>
        <v>"NO_YEL",</v>
      </c>
      <c r="FJ83" s="9" t="str">
        <f t="shared" si="287"/>
        <v/>
      </c>
      <c r="FK83" s="9" t="str">
        <f t="shared" si="288"/>
        <v/>
      </c>
      <c r="FL83" s="9" t="str">
        <f t="shared" si="289"/>
        <v/>
      </c>
      <c r="FM83" s="9" t="str">
        <f t="shared" si="290"/>
        <v/>
      </c>
      <c r="FN83" s="9" t="str">
        <f t="shared" si="291"/>
        <v/>
      </c>
      <c r="FO83" s="9" t="str">
        <f t="shared" si="292"/>
        <v/>
      </c>
      <c r="FP83" s="9" t="str">
        <f t="shared" si="293"/>
        <v/>
      </c>
      <c r="FQ83" s="9" t="str">
        <f t="shared" si="294"/>
        <v/>
      </c>
      <c r="FR83" s="9" t="str">
        <f t="shared" si="295"/>
        <v/>
      </c>
      <c r="FS83" s="9" t="str">
        <f t="shared" si="296"/>
        <v/>
      </c>
      <c r="FT83" s="9" t="str">
        <f t="shared" si="297"/>
        <v>"myrWHI",</v>
      </c>
      <c r="FU83" s="9" t="str">
        <f t="shared" si="298"/>
        <v/>
      </c>
      <c r="FV83" s="9" t="str">
        <f t="shared" si="299"/>
        <v/>
      </c>
      <c r="FW83" s="9" t="str">
        <f t="shared" si="300"/>
        <v/>
      </c>
      <c r="FY83" s="9" t="str">
        <f t="shared" si="301"/>
        <v/>
      </c>
      <c r="FZ83" s="9" t="str">
        <f t="shared" si="302"/>
        <v/>
      </c>
      <c r="GA83" s="9" t="str">
        <f t="shared" si="303"/>
        <v/>
      </c>
      <c r="GB83" s="9" t="str">
        <f t="shared" si="304"/>
        <v/>
      </c>
      <c r="GE83" s="9" t="str">
        <f t="shared" si="305"/>
        <v/>
      </c>
      <c r="GF83" s="9" t="str">
        <f t="shared" si="334"/>
        <v/>
      </c>
      <c r="GG83" s="9" t="str">
        <f t="shared" si="306"/>
        <v/>
      </c>
      <c r="GH83" s="9" t="str">
        <f t="shared" si="307"/>
        <v/>
      </c>
      <c r="GI83" s="9" t="str">
        <f t="shared" si="308"/>
        <v/>
      </c>
      <c r="GJ83" s="9" t="str">
        <f t="shared" si="309"/>
        <v>"NoStar",</v>
      </c>
      <c r="GK83" s="9" t="str">
        <f t="shared" si="310"/>
        <v/>
      </c>
      <c r="GL83" s="9" t="str">
        <f t="shared" si="339"/>
        <v/>
      </c>
      <c r="GM83" s="9" t="str">
        <f t="shared" si="339"/>
        <v/>
      </c>
      <c r="GN83" s="9" t="str">
        <f t="shared" si="339"/>
        <v/>
      </c>
      <c r="GP83" s="9" t="str">
        <f t="shared" si="311"/>
        <v>"State"</v>
      </c>
      <c r="GS83" s="9" t="str">
        <f t="shared" si="312"/>
        <v>["4Color","lets07","startP","year19","allver","2Bands","Vertic","Texted","NO_GRE","NO_YEL","myrWHI","NoStar"]</v>
      </c>
      <c r="GT83" s="9" t="str">
        <f t="shared" si="341"/>
        <v>"cl_BLA",</v>
      </c>
      <c r="GU83" s="9" t="str">
        <f t="shared" si="341"/>
        <v>"cl_BLU",</v>
      </c>
      <c r="GV83" s="9" t="str">
        <f t="shared" si="341"/>
        <v/>
      </c>
      <c r="GW83" s="9" t="str">
        <f t="shared" si="341"/>
        <v>"cl_RED",</v>
      </c>
      <c r="GX83" s="9" t="str">
        <f t="shared" si="341"/>
        <v/>
      </c>
      <c r="GY83" s="9" t="str">
        <f t="shared" si="341"/>
        <v/>
      </c>
      <c r="GZ83" s="9" t="str">
        <f t="shared" si="341"/>
        <v/>
      </c>
      <c r="HA83" s="9" t="str">
        <f t="shared" si="341"/>
        <v/>
      </c>
      <c r="HB83" s="9" t="str">
        <f t="shared" si="341"/>
        <v>"cl_WHI",</v>
      </c>
      <c r="HC83" s="9" t="str">
        <f t="shared" si="313"/>
        <v>["cl_BLA","cl_BLU","cl_RED","cl_WHI"]</v>
      </c>
      <c r="HE83" s="33"/>
      <c r="HF83" s="34" t="str">
        <f t="shared" si="314"/>
        <v>{couname:"[BRA] Paraiba",year:"1965 ",region:"rgn_South America",Colors:["cl_BLA","cl_BLU","cl_RED","cl_WHI"],Items:["4Color","lets07","startP","year19","allver","2Bands","Vertic","Texted","NO_GRE","NO_YEL","myrWHI","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links: "https://en.wikipedia.org/wiki/Paraíba"},</v>
      </c>
      <c r="HG83" s="35" t="str">
        <f t="shared" si="315"/>
        <v>{couname:"[BRA] Paraiba",year:"1965 ",region:"rgn_South America",Colors:["cl_BLA","cl_BLU","cl_RED","cl_WHI"],Items:["4Color","lets07","startP","year19","allver","2Bands","Vertic","Texted","NO_GRE","NO_YEL","myrWHI","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links: "https://en.wikipedia.org/wiki/Paraíba"},</v>
      </c>
      <c r="HH83" s="9" t="str">
        <f t="shared" si="316"/>
        <v>"\nThe word nego on the state flag is Portuguese for I deny or I refuse, referring to the events that led to the Brazilian Revolution of 1930. The red color stands for the blood of João Pessoa after his assassination, while the black color represents mourning."</v>
      </c>
      <c r="HI83" s="9" t="str">
        <f t="shared" si="317"/>
        <v>"\nThe word nego on the state flag is Portuguese for I deny or I refuse, referring to the events that led to the Brazilian Revolution of 1930. The red color stands for the blood of João Pessoa after his assassination, while the black color represents mourning."</v>
      </c>
      <c r="HJ83" s="9" t="str">
        <f t="shared" si="318"/>
        <v>"1965 "</v>
      </c>
      <c r="HL83" s="9" t="str">
        <f t="shared" si="319"/>
        <v>"https://en.wikipedia.org/wiki/Paraíba"</v>
      </c>
      <c r="HM83" s="34" t="str">
        <f t="shared" si="320"/>
        <v>{"couname":"[BRA] Paraiba","year":"1965 ","region":"rgn_South America","Colors":["cl_BLA","cl_BLU","cl_RED","cl_WHI"],"Items":["4Color","lets07","startP","year19","allver","2Bands","Vertic","Texted","NO_GRE","NO_YEL","myrWHI","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 "links": "https://en.wikipedia.org/wiki/Paraíba"},</v>
      </c>
      <c r="HN83" s="36" t="str">
        <f t="shared" si="321"/>
        <v>{"couname":"[BRA] Paraiba","year":"1965 ","region":"rgn_South America","Colors":["cl_BLA","cl_BLU","cl_RED","cl_WHI"],"Items":["4Color","lets07","startP","year19","allver","2Bands","Vertic","Texted","NO_GRE","NO_YEL","myrWHI","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 "links": "https://en.wikipedia.org/wiki/Paraíba"},</v>
      </c>
      <c r="HO83" s="37">
        <v>45618</v>
      </c>
      <c r="HP83" s="9" t="str" cm="1">
        <f t="array" ref="HP83">IF(_xlfn.TEXTJOIN(", ", TRUE, IF(ISNUMBER(SEARCH("BLA", BL83:BT83)), COLUMN(BL83:BT83) - COLUMN(BL83) + 1, ""))&lt;&gt;"","BLA","")</f>
        <v>BLA</v>
      </c>
      <c r="HQ83" s="9" t="str" cm="1">
        <f t="array" ref="HQ83">IF(_xlfn.TEXTJOIN(", ", TRUE, IF(ISNUMBER(SEARCH("BLU", BL83:BT83)), COLUMN(BL83:BT83) - COLUMN(BL83) + 1, ""))&lt;&gt;"","BLU","")</f>
        <v>BLU</v>
      </c>
      <c r="HR83" s="9" t="str" cm="1">
        <f t="array" ref="HR83">IF(_xlfn.TEXTJOIN(", ", TRUE, IF(ISNUMBER(SEARCH("GRE", BL83:BT83)), COLUMN(BL83:BT83) - COLUMN(BL83) + 1, ""))&lt;&gt;"","GRE","")</f>
        <v/>
      </c>
      <c r="HS83" s="9" t="str" cm="1">
        <f t="array" ref="HS83">IF(_xlfn.TEXTJOIN(", ", TRUE, IF(ISNUMBER(SEARCH("RED", BL83:BT83)), COLUMN(BL83:BT83) - COLUMN(BL83) + 1, ""))&lt;&gt;"","RED","")</f>
        <v>RED</v>
      </c>
      <c r="HT83" s="9" t="str" cm="1">
        <f t="array" ref="HT83">IF(_xlfn.TEXTJOIN(", ", TRUE, IF(ISNUMBER(SEARCH("YEL", BL83:BT83)), COLUMN(BL83:BT83) - COLUMN(BL83) + 1, ""))&lt;&gt;"","YEL","")</f>
        <v/>
      </c>
      <c r="HU83" s="9" t="str" cm="1">
        <f t="array" ref="HU83">IF(_xlfn.TEXTJOIN(", ", TRUE, IF(ISNUMBER(SEARCH("ORA", BL83:BT83)), COLUMN(BL83:BT83) - COLUMN(BL83) + 1, ""))&lt;&gt;"","ORA","")</f>
        <v/>
      </c>
      <c r="HV83" s="9" t="str" cm="1">
        <f t="array" ref="HV83">IF(_xlfn.TEXTJOIN(", ", TRUE, IF(ISNUMBER(SEARCH("BRO", BL83:BT83)), COLUMN(BL83:BT83) - COLUMN(BL83) + 1, ""))&lt;&gt;"","BRO","")</f>
        <v/>
      </c>
      <c r="HW83" s="9" t="str" cm="1">
        <f t="array" ref="HW83">IF(_xlfn.TEXTJOIN(", ", TRUE, IF(ISNUMBER(SEARCH("PUR", BL83:BT83)), COLUMN(BL83:BT83) - COLUMN(BL83) + 1, ""))&lt;&gt;"","PUR","")</f>
        <v/>
      </c>
      <c r="HX83" s="9" t="str" cm="1">
        <f t="array" ref="HX83">IF(_xlfn.TEXTJOIN(", ", TRUE, IF(ISNUMBER(SEARCH("WHI", BL83:BT83)), COLUMN(BL83:BT83) - COLUMN(BL83) + 1, ""))&lt;&gt;"","WHI","")</f>
        <v>WHI</v>
      </c>
      <c r="HY83" s="38"/>
      <c r="HZ83" s="38"/>
      <c r="IA83" s="28"/>
      <c r="IB83" s="28"/>
      <c r="IC83" s="39"/>
      <c r="ID83" s="39"/>
      <c r="IE83" s="39"/>
      <c r="IF83" s="39"/>
      <c r="IG83" s="39"/>
      <c r="IH83" s="39"/>
      <c r="II83" s="39"/>
      <c r="IJ83" s="39"/>
      <c r="IK83" s="39"/>
      <c r="IM83" s="6">
        <f t="shared" si="322"/>
        <v>-4</v>
      </c>
      <c r="IN83" s="40" t="str">
        <f t="shared" si="323"/>
        <v>http://mkweb.bcgsc.ca/color-summarizer/?url=https://upload.wikimedia.org/wikipedia/commons/thumb/b/bb/Bandeira_da_Para%C3%ADba.svg/640px-Bandeira_da_Para%C3%ADba.svg.png&amp;precision=low&amp;num_clusters=4&amp;text=1</v>
      </c>
      <c r="IO83" s="9" t="str">
        <f t="shared" si="324"/>
        <v>"black"</v>
      </c>
      <c r="IP83" s="9" t="str">
        <f t="shared" si="325"/>
        <v>"blue"</v>
      </c>
      <c r="IQ83" s="9" t="str">
        <f t="shared" si="326"/>
        <v/>
      </c>
      <c r="IR83" s="9" t="str">
        <f t="shared" si="327"/>
        <v>"red"</v>
      </c>
      <c r="IS83" s="9" t="str">
        <f t="shared" si="328"/>
        <v/>
      </c>
      <c r="IT83" s="9" t="str">
        <f t="shared" si="329"/>
        <v/>
      </c>
      <c r="IU83" s="9" t="str">
        <f t="shared" si="330"/>
        <v/>
      </c>
      <c r="IV83" s="9" t="str">
        <f t="shared" si="331"/>
        <v/>
      </c>
      <c r="IW83" s="9" t="str">
        <f t="shared" si="332"/>
        <v>"white"</v>
      </c>
      <c r="IX83" s="9" t="str">
        <f t="shared" si="333"/>
        <v>{"url":"http://mkweb.bcgsc.ca/color-summarizer/?url=https://upload.wikimedia.org/wikipedia/commons/thumb/b/bb/Bandeira_da_Para%C3%ADba.svg/640px-Bandeira_da_Para%C3%ADba.svg.png&amp;precision=low&amp;num_clusters=4&amp;text=1","name":"[BRA] Paraiba"},</v>
      </c>
      <c r="IY83" s="9">
        <v>1050</v>
      </c>
    </row>
    <row r="84" spans="1:259" s="9" customFormat="1" ht="38.4" customHeight="1" thickBot="1" x14ac:dyDescent="0.35">
      <c r="A84" s="79" t="s">
        <v>1089</v>
      </c>
      <c r="B84" s="1" t="e" vm="83">
        <v>#VALUE!</v>
      </c>
      <c r="C84" s="2">
        <v>2</v>
      </c>
      <c r="D84" s="3" t="s">
        <v>1090</v>
      </c>
      <c r="E84" s="4" t="s">
        <v>1091</v>
      </c>
      <c r="F84" s="5" t="s">
        <v>0</v>
      </c>
      <c r="G84" s="6">
        <f>COUNTIF($A$1:$A$8312,A84)</f>
        <v>1</v>
      </c>
      <c r="H84" s="7"/>
      <c r="I84" s="8" t="s">
        <v>1092</v>
      </c>
      <c r="J84" s="9" t="str">
        <f>""</f>
        <v/>
      </c>
      <c r="K84" s="10"/>
      <c r="L84" s="11"/>
      <c r="M84" s="11"/>
      <c r="N84" s="12" t="s">
        <v>1</v>
      </c>
      <c r="O84" s="13" t="s">
        <v>1093</v>
      </c>
      <c r="P84" s="14" t="s">
        <v>1094</v>
      </c>
      <c r="Q84" s="15">
        <v>1</v>
      </c>
      <c r="R84" s="16" t="s">
        <v>1</v>
      </c>
      <c r="S84" s="17">
        <v>3</v>
      </c>
      <c r="T84" s="18" t="s">
        <v>3</v>
      </c>
      <c r="U84" s="19" t="s">
        <v>2</v>
      </c>
      <c r="V84" s="19" t="s">
        <v>2</v>
      </c>
      <c r="W84" s="19" t="s">
        <v>2</v>
      </c>
      <c r="X84" s="19" t="s">
        <v>3</v>
      </c>
      <c r="Y84" s="19" t="s">
        <v>2</v>
      </c>
      <c r="Z84" s="19" t="s">
        <v>2</v>
      </c>
      <c r="AA84" s="19" t="s">
        <v>3</v>
      </c>
      <c r="AB84" s="19" t="s">
        <v>3</v>
      </c>
      <c r="AC84" s="19" t="s">
        <v>2</v>
      </c>
      <c r="AD84" s="19" t="s">
        <v>2</v>
      </c>
      <c r="AE84" s="19" t="s">
        <v>2</v>
      </c>
      <c r="AF84" s="20" t="s">
        <v>2</v>
      </c>
      <c r="AG84" s="20" t="s">
        <v>3</v>
      </c>
      <c r="AH84" s="20" t="s">
        <v>3</v>
      </c>
      <c r="AI84" s="20" t="s">
        <v>2</v>
      </c>
      <c r="AJ84" s="20" t="s">
        <v>2</v>
      </c>
      <c r="AK84" s="20" t="s">
        <v>2</v>
      </c>
      <c r="AL84" s="20" t="s">
        <v>2</v>
      </c>
      <c r="AM84" s="20" t="s">
        <v>2</v>
      </c>
      <c r="AN84" s="20" t="s">
        <v>2</v>
      </c>
      <c r="AO84" s="20" t="s">
        <v>2</v>
      </c>
      <c r="AP84" s="20" t="s">
        <v>2</v>
      </c>
      <c r="AQ84" s="20" t="s">
        <v>2</v>
      </c>
      <c r="AR84" s="20" t="s">
        <v>2</v>
      </c>
      <c r="AS84" s="20" t="s">
        <v>2</v>
      </c>
      <c r="AT84" s="21">
        <v>5</v>
      </c>
      <c r="AU84" s="20" t="s">
        <v>204</v>
      </c>
      <c r="AV84" s="20" t="str">
        <f>IF(LEFT(A84,1)="[",LEFT(A84,5)&amp;AU84&amp;A84,"")</f>
        <v>[BRA]State[BRA] Paraná</v>
      </c>
      <c r="AW84" s="20" t="str">
        <f>C84&amp;H84&amp;A84</f>
        <v>2[BRA] Paraná</v>
      </c>
      <c r="AX84" s="22"/>
      <c r="AY84" s="22"/>
      <c r="AZ84" s="23" t="s">
        <v>5</v>
      </c>
      <c r="BA84" s="23" t="s">
        <v>8</v>
      </c>
      <c r="BB84" s="23"/>
      <c r="BC84" s="24"/>
      <c r="BD84" s="25" t="s">
        <v>5</v>
      </c>
      <c r="BE84" s="8"/>
      <c r="BF84" s="25" t="s">
        <v>8</v>
      </c>
      <c r="BG84" s="25"/>
      <c r="BH84" s="25" t="s">
        <v>8</v>
      </c>
      <c r="BI84" s="25"/>
      <c r="BJ84" s="25"/>
      <c r="BK84" s="8"/>
      <c r="BL84" s="25" t="s">
        <v>8</v>
      </c>
      <c r="BM84" s="25" t="s">
        <v>4</v>
      </c>
      <c r="BN84" s="25" t="s">
        <v>8</v>
      </c>
      <c r="BO84" s="25" t="s">
        <v>9</v>
      </c>
      <c r="BP84" s="25" t="s">
        <v>8</v>
      </c>
      <c r="BQ84" s="25" t="s">
        <v>8</v>
      </c>
      <c r="BR84" s="25" t="s">
        <v>8</v>
      </c>
      <c r="BS84" s="25" t="s">
        <v>8</v>
      </c>
      <c r="BT84" s="25" t="s">
        <v>5</v>
      </c>
      <c r="BU84" s="26" t="s">
        <v>2</v>
      </c>
      <c r="BV84" s="27"/>
      <c r="BW84" s="27">
        <v>0</v>
      </c>
      <c r="BX84" s="8"/>
      <c r="CB84" s="28"/>
      <c r="CC84" s="28"/>
      <c r="CD84" s="29">
        <v>0</v>
      </c>
      <c r="CE84" s="29">
        <v>0</v>
      </c>
      <c r="CF84" s="29" t="e">
        <v>#REF!</v>
      </c>
      <c r="CG84" s="30" cm="1">
        <f t="array" ref="CG84">SUMPRODUCT(--(LEN(TRIM(BL84:BT84))&gt;0))</f>
        <v>3</v>
      </c>
      <c r="CH84" s="20" t="str">
        <f t="shared" si="246"/>
        <v>n</v>
      </c>
      <c r="CI84" s="20" t="str">
        <f t="shared" si="247"/>
        <v>y</v>
      </c>
      <c r="CJ84" s="20" t="str">
        <f t="shared" si="248"/>
        <v>n</v>
      </c>
      <c r="CK84" s="20" t="str">
        <f t="shared" si="249"/>
        <v>n</v>
      </c>
      <c r="CL84" s="20" t="str">
        <f t="shared" si="250"/>
        <v>n</v>
      </c>
      <c r="CM84" s="20" t="str">
        <f t="shared" si="251"/>
        <v>n</v>
      </c>
      <c r="CN84" s="20" t="str">
        <f t="shared" si="252"/>
        <v>y</v>
      </c>
      <c r="CO84" s="20" t="str">
        <f t="shared" si="253"/>
        <v>n</v>
      </c>
      <c r="CP84" s="20" t="str">
        <f t="shared" si="254"/>
        <v>n</v>
      </c>
      <c r="CQ84" s="20" t="str">
        <f t="shared" si="255"/>
        <v>n</v>
      </c>
      <c r="CR84" s="20" t="str">
        <f t="shared" si="256"/>
        <v>n</v>
      </c>
      <c r="CS84" s="20" t="str">
        <f t="shared" si="257"/>
        <v>y</v>
      </c>
      <c r="CT84" s="31" t="str">
        <f t="shared" si="258"/>
        <v>"[BRA] Paraná"</v>
      </c>
      <c r="CU84" s="32" t="str">
        <f t="shared" si="259"/>
        <v>"rgn_South America"</v>
      </c>
      <c r="CV84" s="9" t="str">
        <f t="shared" si="260"/>
        <v>"https://upload.wikimedia.org/wikipedia/commons/thumb/9/93/Bandeira_do_Paran%C3%A1.svg/640px-Bandeira_do_Paran%C3%A1.svg.png"</v>
      </c>
      <c r="CW84" s="9" t="str">
        <f t="shared" si="335"/>
        <v/>
      </c>
      <c r="CX84" s="9" t="str">
        <f t="shared" si="335"/>
        <v>"3Color",</v>
      </c>
      <c r="CY84" s="9" t="str">
        <f t="shared" si="335"/>
        <v/>
      </c>
      <c r="CZ84" s="9" t="str">
        <f t="shared" si="335"/>
        <v/>
      </c>
      <c r="DA84" s="9" t="str">
        <f t="shared" si="261"/>
        <v/>
      </c>
      <c r="DB84" s="9" t="str">
        <f>IF(Q84&gt;2,CHAR(34)&amp;"words3"&amp;CHAR(34)&amp;",","")</f>
        <v/>
      </c>
      <c r="DD84" s="9" t="str">
        <f>IF(LEN(CHAR(34)&amp;"lets"&amp;LEN(SUBSTITUTE(SUBSTITUTE(IFERROR(TRIM(SUBSTITUTE(A84,MID(A84,FIND("[",A84),FIND("]",A84)-FIND("[",A84)+1),"")),A84)," ",""),"-",""))&amp;CHAR(34)&amp;",")=9,CHAR(34)&amp;"lets"&amp;LEN(SUBSTITUTE(SUBSTITUTE(IFERROR(TRIM(SUBSTITUTE(A84,MID(A84,FIND("[",A84),FIND("]",A84)-FIND("[",A84)+1),"")),A84)," ",""),"-",""))&amp;CHAR(34)&amp;",",CHAR(34)&amp;"lets0"&amp;LEN(SUBSTITUTE(SUBSTITUTE(IFERROR(TRIM(SUBSTITUTE(A84,MID(A84,FIND("[",A84),FIND("]",A84)-FIND("[",A84)+1),"")),A84)," ",""),"-",""))&amp;CHAR(34)&amp;",")</f>
        <v>"lets06",</v>
      </c>
      <c r="DE84" s="9" t="str">
        <f>CHAR(34)&amp;"start"&amp;IFERROR(LEFT(SUBSTITUTE(A84,"["&amp;MID(A84,FIND("[",A84)+1,FIND("]",A84)-FIND("[",A84)-1)&amp;"] ",""),1),LEFT(A84,1))&amp;CHAR(34)&amp;","</f>
        <v>"startP",</v>
      </c>
      <c r="DF84" s="9" t="str">
        <f t="shared" si="263"/>
        <v/>
      </c>
      <c r="DG84" s="9" t="str">
        <f t="shared" si="264"/>
        <v/>
      </c>
      <c r="DH84" s="9" t="str">
        <f t="shared" si="265"/>
        <v/>
      </c>
      <c r="DI84" s="9" t="str">
        <f t="shared" si="266"/>
        <v/>
      </c>
      <c r="DJ84" s="9" t="str">
        <f t="shared" si="267"/>
        <v/>
      </c>
      <c r="DK84" s="9" t="str">
        <f t="shared" si="268"/>
        <v/>
      </c>
      <c r="DL84" s="9" t="str">
        <f t="shared" si="269"/>
        <v/>
      </c>
      <c r="DM84" s="9" t="str" cm="1">
        <f t="array" ref="DM84">IF(CG84=3,CHAR(34) &amp; _xlfn.TEXTJOIN("", TRUE, RIGHT(HP84:HX84, 2)) &amp; CHAR(34) &amp; ",", "")</f>
        <v>"LUEDHI",</v>
      </c>
      <c r="DN84" s="9" t="str">
        <f t="shared" si="270"/>
        <v>"year18",</v>
      </c>
      <c r="DO84" s="9" t="str">
        <f t="shared" si="271"/>
        <v/>
      </c>
      <c r="DP84" s="28" t="str">
        <f t="shared" si="272"/>
        <v/>
      </c>
      <c r="DQ84" s="28" t="str">
        <f t="shared" si="273"/>
        <v/>
      </c>
      <c r="DR84" s="28" t="str">
        <f t="shared" si="274"/>
        <v/>
      </c>
      <c r="DS84" s="28" t="str">
        <f t="shared" si="275"/>
        <v/>
      </c>
      <c r="DT84" s="28" t="str">
        <f t="shared" si="276"/>
        <v/>
      </c>
      <c r="DU84" s="28" t="str">
        <f t="shared" si="277"/>
        <v/>
      </c>
      <c r="DW84" s="9" t="str">
        <f t="shared" si="336"/>
        <v/>
      </c>
      <c r="DX84" s="9" t="str">
        <f t="shared" si="336"/>
        <v/>
      </c>
      <c r="DY84" s="9" t="str">
        <f t="shared" si="336"/>
        <v>"3Bands",</v>
      </c>
      <c r="DZ84" s="9" t="str">
        <f t="shared" si="336"/>
        <v/>
      </c>
      <c r="EA84" s="9" t="str">
        <f t="shared" si="337"/>
        <v>"Diagon",</v>
      </c>
      <c r="EB84" s="9" t="str">
        <f t="shared" si="337"/>
        <v/>
      </c>
      <c r="EC84" s="9" t="str">
        <f t="shared" si="337"/>
        <v/>
      </c>
      <c r="ED84" s="9" t="str">
        <f t="shared" si="337"/>
        <v/>
      </c>
      <c r="EE84" s="9" t="str">
        <f t="shared" si="337"/>
        <v>"Circle",</v>
      </c>
      <c r="EF84" s="9" t="str">
        <f t="shared" si="278"/>
        <v/>
      </c>
      <c r="EG84" s="9" t="str">
        <f t="shared" si="340"/>
        <v/>
      </c>
      <c r="EH84" s="9" t="str">
        <f t="shared" si="340"/>
        <v>"Plants",</v>
      </c>
      <c r="EI84" s="9" t="str">
        <f t="shared" si="340"/>
        <v>"Texted",</v>
      </c>
      <c r="EJ84" s="9" t="str">
        <f t="shared" si="340"/>
        <v/>
      </c>
      <c r="EK84" s="9" t="str">
        <f t="shared" si="340"/>
        <v/>
      </c>
      <c r="EL84" s="9" t="str">
        <f t="shared" si="340"/>
        <v/>
      </c>
      <c r="EM84" s="9" t="str">
        <f t="shared" si="340"/>
        <v/>
      </c>
      <c r="EN84" s="9" t="str">
        <f t="shared" si="340"/>
        <v>"Unequa",</v>
      </c>
      <c r="EO84" s="9" t="str">
        <f t="shared" si="340"/>
        <v>"Center",</v>
      </c>
      <c r="EP84" s="9" t="str">
        <f t="shared" si="340"/>
        <v/>
      </c>
      <c r="EQ84" s="9" t="str">
        <f t="shared" si="340"/>
        <v/>
      </c>
      <c r="ER84" s="9" t="str">
        <f t="shared" si="340"/>
        <v/>
      </c>
      <c r="ES84" s="9" t="str">
        <f t="shared" si="340"/>
        <v/>
      </c>
      <c r="ET84" s="9" t="str">
        <f t="shared" si="340"/>
        <v/>
      </c>
      <c r="EU84" s="9" t="str">
        <f t="shared" si="340"/>
        <v/>
      </c>
      <c r="EV84" s="9" t="str">
        <f t="shared" si="340"/>
        <v/>
      </c>
      <c r="EW84" s="9" t="str">
        <f t="shared" si="338"/>
        <v/>
      </c>
      <c r="EX84" s="9" t="str">
        <f t="shared" si="338"/>
        <v/>
      </c>
      <c r="EY84" s="9" t="str">
        <f t="shared" si="338"/>
        <v/>
      </c>
      <c r="EZ84" s="9" t="str">
        <f t="shared" si="338"/>
        <v/>
      </c>
      <c r="FA84" s="9" t="str">
        <f t="shared" si="279"/>
        <v>"staWHI",</v>
      </c>
      <c r="FB84" s="9" t="str">
        <f t="shared" si="280"/>
        <v/>
      </c>
      <c r="FD84" s="9" t="str">
        <f t="shared" si="281"/>
        <v/>
      </c>
      <c r="FE84" s="9" t="str">
        <f t="shared" si="282"/>
        <v/>
      </c>
      <c r="FF84" s="9" t="str">
        <f t="shared" si="283"/>
        <v/>
      </c>
      <c r="FG84" s="9" t="str">
        <f t="shared" si="284"/>
        <v/>
      </c>
      <c r="FH84" s="9" t="str">
        <f t="shared" si="285"/>
        <v>"NO_GRE",</v>
      </c>
      <c r="FI84" s="9" t="str">
        <f t="shared" si="286"/>
        <v>"NO_YEL",</v>
      </c>
      <c r="FJ84" s="9" t="str">
        <f t="shared" si="287"/>
        <v>"NO_BLA",</v>
      </c>
      <c r="FK84" s="9" t="str">
        <f t="shared" si="288"/>
        <v/>
      </c>
      <c r="FL84" s="9" t="str">
        <f t="shared" si="289"/>
        <v/>
      </c>
      <c r="FM84" s="9" t="str">
        <f t="shared" si="290"/>
        <v/>
      </c>
      <c r="FN84" s="9" t="str">
        <f t="shared" si="291"/>
        <v/>
      </c>
      <c r="FO84" s="9" t="str">
        <f t="shared" si="292"/>
        <v/>
      </c>
      <c r="FP84" s="9" t="str">
        <f t="shared" si="293"/>
        <v/>
      </c>
      <c r="FQ84" s="9" t="str">
        <f t="shared" si="294"/>
        <v/>
      </c>
      <c r="FR84" s="9" t="str">
        <f t="shared" si="295"/>
        <v/>
      </c>
      <c r="FS84" s="9" t="str">
        <f t="shared" si="296"/>
        <v/>
      </c>
      <c r="FT84" s="9" t="str">
        <f t="shared" si="297"/>
        <v>"myrWHI",</v>
      </c>
      <c r="FU84" s="9" t="str">
        <f t="shared" si="298"/>
        <v/>
      </c>
      <c r="FV84" s="9" t="str">
        <f t="shared" si="299"/>
        <v/>
      </c>
      <c r="FW84" s="9" t="str">
        <f t="shared" si="300"/>
        <v/>
      </c>
      <c r="FY84" s="9" t="str">
        <f t="shared" si="301"/>
        <v/>
      </c>
      <c r="FZ84" s="9" t="str">
        <f t="shared" si="302"/>
        <v/>
      </c>
      <c r="GA84" s="9" t="str">
        <f t="shared" si="303"/>
        <v/>
      </c>
      <c r="GB84" s="9" t="str">
        <f t="shared" si="304"/>
        <v/>
      </c>
      <c r="GE84" s="9" t="str">
        <f t="shared" si="305"/>
        <v/>
      </c>
      <c r="GF84" s="9" t="str">
        <f t="shared" si="334"/>
        <v/>
      </c>
      <c r="GG84" s="9" t="str">
        <f t="shared" si="306"/>
        <v/>
      </c>
      <c r="GH84" s="9" t="str">
        <f t="shared" si="307"/>
        <v/>
      </c>
      <c r="GI84" s="9" t="str">
        <f t="shared" si="308"/>
        <v/>
      </c>
      <c r="GJ84" s="9" t="str">
        <f t="shared" si="309"/>
        <v/>
      </c>
      <c r="GK84" s="9" t="str">
        <f t="shared" si="310"/>
        <v>"HasSta",</v>
      </c>
      <c r="GL84" s="9" t="str">
        <f t="shared" si="339"/>
        <v/>
      </c>
      <c r="GM84" s="9" t="str">
        <f t="shared" si="339"/>
        <v/>
      </c>
      <c r="GN84" s="9" t="str">
        <f t="shared" si="339"/>
        <v>"3+Star",</v>
      </c>
      <c r="GP84" s="9" t="str">
        <f t="shared" si="311"/>
        <v>"State"</v>
      </c>
      <c r="GS84" s="9" t="str">
        <f t="shared" si="312"/>
        <v>["3Color","lets06","startP","LUEDHI","year18","3Bands","Diagon","Circle","Plants","Texted","Unequa","Center","staWHI","NO_GRE","NO_YEL","NO_BLA","myrWHI","HasSta","3+Star"]</v>
      </c>
      <c r="GT84" s="9" t="str">
        <f t="shared" si="341"/>
        <v/>
      </c>
      <c r="GU84" s="9" t="str">
        <f t="shared" si="341"/>
        <v>"cl_BLU",</v>
      </c>
      <c r="GV84" s="9" t="str">
        <f t="shared" si="341"/>
        <v/>
      </c>
      <c r="GW84" s="9" t="str">
        <f t="shared" si="341"/>
        <v>"cl_RED",</v>
      </c>
      <c r="GX84" s="9" t="str">
        <f t="shared" si="341"/>
        <v/>
      </c>
      <c r="GY84" s="9" t="str">
        <f t="shared" si="341"/>
        <v/>
      </c>
      <c r="GZ84" s="9" t="str">
        <f t="shared" si="341"/>
        <v/>
      </c>
      <c r="HA84" s="9" t="str">
        <f t="shared" si="341"/>
        <v/>
      </c>
      <c r="HB84" s="9" t="str">
        <f t="shared" si="341"/>
        <v>"cl_WHI",</v>
      </c>
      <c r="HC84" s="9" t="str">
        <f t="shared" si="313"/>
        <v>["cl_BLU","cl_RED","cl_WHI"]</v>
      </c>
      <c r="HE84" s="33"/>
      <c r="HF84" s="34" t="str">
        <f t="shared" si="314"/>
        <v>{couname:"[BRA] Paraná",year:"1892 ",region:"rgn_South America",Colors:["cl_BLU","cl_RED","cl_WHI"],Items:["3Color","lets06","startP","LUEDHI","year18","3Bands","Diagon","Circle","Plants","Texted","Unequa","Center","staWHI","NO_GRE","NO_YEL","NO_BLA","myrWHI","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links: "https://en.wikipedia.org/wiki/Flag_of_Paraná_(state)"},</v>
      </c>
      <c r="HG84" s="35" t="str">
        <f t="shared" si="315"/>
        <v>{couname:"[BRA] Paraná",year:"1892 ",region:"rgn_South America",Colors:["cl_BLU","cl_RED","cl_WHI"],Items:["3Color","lets06","startP","LUEDHI","year18","3Bands","Diagon","Circle","Plants","Texted","Unequa","Center","staWHI","NO_GRE","NO_YEL","NO_BLA","myrWHI","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links: "https://en.wikipedia.org/wiki/Flag_of_Paraná_(state)"},</v>
      </c>
      <c r="HH84" s="9" t="str">
        <f t="shared" si="316"/>
        <v>"\nIt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v>
      </c>
      <c r="HI84" s="9" t="str">
        <f t="shared" si="317"/>
        <v>"\nIt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v>
      </c>
      <c r="HJ84" s="9" t="str">
        <f t="shared" si="318"/>
        <v>"1892 "</v>
      </c>
      <c r="HL84" s="9" t="str">
        <f t="shared" si="319"/>
        <v>"https://en.wikipedia.org/wiki/Flag_of_Paraná_(state)"</v>
      </c>
      <c r="HM84" s="34" t="str">
        <f t="shared" si="320"/>
        <v>{"couname":"[BRA] Paraná","year":"1892 ","region":"rgn_South America","Colors":["cl_BLU","cl_RED","cl_WHI"],"Items":["3Color","lets06","startP","LUEDHI","year18","3Bands","Diagon","Circle","Plants","Texted","Unequa","Center","staWHI","NO_GRE","NO_YEL","NO_BLA","myrWHI","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 "links": "https://en.wikipedia.org/wiki/Flag_of_Paraná_(state)"},</v>
      </c>
      <c r="HN84" s="36" t="str">
        <f t="shared" si="321"/>
        <v>{"couname":"[BRA] Paraná","year":"1892 ","region":"rgn_South America","Colors":["cl_BLU","cl_RED","cl_WHI"],"Items":["3Color","lets06","startP","LUEDHI","year18","3Bands","Diagon","Circle","Plants","Texted","Unequa","Center","staWHI","NO_GRE","NO_YEL","NO_BLA","myrWHI","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 "links": "https://en.wikipedia.org/wiki/Flag_of_Paraná_(state)"},</v>
      </c>
      <c r="HO84" s="37">
        <v>45596</v>
      </c>
      <c r="HP84" s="9" t="str" cm="1">
        <f t="array" ref="HP84">IF(_xlfn.TEXTJOIN(", ", TRUE, IF(ISNUMBER(SEARCH("BLA", BL84:BT84)), COLUMN(BL84:BT84) - COLUMN(BL84) + 1, ""))&lt;&gt;"","BLA","")</f>
        <v/>
      </c>
      <c r="HQ84" s="9" t="str" cm="1">
        <f t="array" ref="HQ84">IF(_xlfn.TEXTJOIN(", ", TRUE, IF(ISNUMBER(SEARCH("BLU", BL84:BT84)), COLUMN(BL84:BT84) - COLUMN(BL84) + 1, ""))&lt;&gt;"","BLU","")</f>
        <v>BLU</v>
      </c>
      <c r="HR84" s="9" t="str" cm="1">
        <f t="array" ref="HR84">IF(_xlfn.TEXTJOIN(", ", TRUE, IF(ISNUMBER(SEARCH("GRE", BL84:BT84)), COLUMN(BL84:BT84) - COLUMN(BL84) + 1, ""))&lt;&gt;"","GRE","")</f>
        <v/>
      </c>
      <c r="HS84" s="9" t="str" cm="1">
        <f t="array" ref="HS84">IF(_xlfn.TEXTJOIN(", ", TRUE, IF(ISNUMBER(SEARCH("RED", BL84:BT84)), COLUMN(BL84:BT84) - COLUMN(BL84) + 1, ""))&lt;&gt;"","RED","")</f>
        <v>RED</v>
      </c>
      <c r="HT84" s="9" t="str" cm="1">
        <f t="array" ref="HT84">IF(_xlfn.TEXTJOIN(", ", TRUE, IF(ISNUMBER(SEARCH("YEL", BL84:BT84)), COLUMN(BL84:BT84) - COLUMN(BL84) + 1, ""))&lt;&gt;"","YEL","")</f>
        <v/>
      </c>
      <c r="HU84" s="9" t="str" cm="1">
        <f t="array" ref="HU84">IF(_xlfn.TEXTJOIN(", ", TRUE, IF(ISNUMBER(SEARCH("ORA", BL84:BT84)), COLUMN(BL84:BT84) - COLUMN(BL84) + 1, ""))&lt;&gt;"","ORA","")</f>
        <v/>
      </c>
      <c r="HV84" s="9" t="str" cm="1">
        <f t="array" ref="HV84">IF(_xlfn.TEXTJOIN(", ", TRUE, IF(ISNUMBER(SEARCH("BRO", BL84:BT84)), COLUMN(BL84:BT84) - COLUMN(BL84) + 1, ""))&lt;&gt;"","BRO","")</f>
        <v/>
      </c>
      <c r="HW84" s="9" t="str" cm="1">
        <f t="array" ref="HW84">IF(_xlfn.TEXTJOIN(", ", TRUE, IF(ISNUMBER(SEARCH("PUR", BL84:BT84)), COLUMN(BL84:BT84) - COLUMN(BL84) + 1, ""))&lt;&gt;"","PUR","")</f>
        <v/>
      </c>
      <c r="HX84" s="9" t="str" cm="1">
        <f t="array" ref="HX84">IF(_xlfn.TEXTJOIN(", ", TRUE, IF(ISNUMBER(SEARCH("WHI", BL84:BT84)), COLUMN(BL84:BT84) - COLUMN(BL84) + 1, ""))&lt;&gt;"","WHI","")</f>
        <v>WHI</v>
      </c>
      <c r="HY84" s="38"/>
      <c r="HZ84" s="38"/>
      <c r="IA84" s="28"/>
      <c r="IB84" s="28"/>
      <c r="IC84" s="39"/>
      <c r="ID84" s="39"/>
      <c r="IE84" s="39"/>
      <c r="IF84" s="39"/>
      <c r="IG84" s="39"/>
      <c r="IH84" s="39"/>
      <c r="II84" s="39"/>
      <c r="IJ84" s="39"/>
      <c r="IK84" s="39"/>
      <c r="IM84" s="6">
        <f t="shared" si="322"/>
        <v>-3</v>
      </c>
      <c r="IN84" s="40" t="str">
        <f t="shared" si="323"/>
        <v>http://mkweb.bcgsc.ca/color-summarizer/?url=https://upload.wikimedia.org/wikipedia/commons/thumb/9/93/Bandeira_do_Paran%C3%A1.svg/640px-Bandeira_do_Paran%C3%A1.svg.png&amp;precision=low&amp;num_clusters=3&amp;text=1</v>
      </c>
      <c r="IO84" s="9" t="str">
        <f t="shared" si="324"/>
        <v/>
      </c>
      <c r="IP84" s="9" t="str">
        <f t="shared" si="325"/>
        <v>"blue"</v>
      </c>
      <c r="IQ84" s="9" t="str">
        <f t="shared" si="326"/>
        <v/>
      </c>
      <c r="IR84" s="9" t="str">
        <f t="shared" si="327"/>
        <v>"red"</v>
      </c>
      <c r="IS84" s="9" t="str">
        <f t="shared" si="328"/>
        <v/>
      </c>
      <c r="IT84" s="9" t="str">
        <f t="shared" si="329"/>
        <v/>
      </c>
      <c r="IU84" s="9" t="str">
        <f t="shared" si="330"/>
        <v/>
      </c>
      <c r="IV84" s="9" t="str">
        <f t="shared" si="331"/>
        <v/>
      </c>
      <c r="IW84" s="9" t="str">
        <f t="shared" si="332"/>
        <v>"white"</v>
      </c>
      <c r="IX84" s="9" t="str">
        <f t="shared" si="333"/>
        <v>{"url":"http://mkweb.bcgsc.ca/color-summarizer/?url=https://upload.wikimedia.org/wikipedia/commons/thumb/9/93/Bandeira_do_Paran%C3%A1.svg/640px-Bandeira_do_Paran%C3%A1.svg.png&amp;precision=low&amp;num_clusters=3&amp;text=1","name":"[BRA] Paraná"},</v>
      </c>
      <c r="IY84" s="9">
        <v>1371</v>
      </c>
    </row>
    <row r="85" spans="1:259" s="9" customFormat="1" ht="38.4" customHeight="1" thickBot="1" x14ac:dyDescent="0.35">
      <c r="A85" s="79" t="s">
        <v>1095</v>
      </c>
      <c r="B85" s="1" t="e" vm="84">
        <v>#VALUE!</v>
      </c>
      <c r="C85" s="2">
        <v>2</v>
      </c>
      <c r="D85" s="3" t="s">
        <v>1096</v>
      </c>
      <c r="E85" s="4" t="s">
        <v>1097</v>
      </c>
      <c r="F85" s="5" t="s">
        <v>0</v>
      </c>
      <c r="G85" s="6">
        <f>COUNTIF($A$1:$A$8312,A85)</f>
        <v>1</v>
      </c>
      <c r="H85" s="7"/>
      <c r="I85" s="8" t="s">
        <v>1098</v>
      </c>
      <c r="J85" s="9" t="str">
        <f>""</f>
        <v/>
      </c>
      <c r="K85" s="10"/>
      <c r="L85" s="11"/>
      <c r="M85" s="11"/>
      <c r="N85" s="12" t="s">
        <v>1</v>
      </c>
      <c r="O85" s="13" t="s">
        <v>1099</v>
      </c>
      <c r="P85" s="14" t="s">
        <v>1100</v>
      </c>
      <c r="Q85" s="15">
        <v>1</v>
      </c>
      <c r="R85" s="16" t="s">
        <v>1</v>
      </c>
      <c r="S85" s="17">
        <v>2</v>
      </c>
      <c r="T85" s="18" t="s">
        <v>2</v>
      </c>
      <c r="U85" s="19" t="s">
        <v>3</v>
      </c>
      <c r="V85" s="19" t="s">
        <v>3</v>
      </c>
      <c r="W85" s="19" t="s">
        <v>2</v>
      </c>
      <c r="X85" s="19" t="s">
        <v>3</v>
      </c>
      <c r="Y85" s="19" t="s">
        <v>2</v>
      </c>
      <c r="Z85" s="19" t="s">
        <v>2</v>
      </c>
      <c r="AA85" s="19" t="s">
        <v>2</v>
      </c>
      <c r="AB85" s="19" t="s">
        <v>2</v>
      </c>
      <c r="AC85" s="19" t="s">
        <v>2</v>
      </c>
      <c r="AD85" s="19" t="s">
        <v>3</v>
      </c>
      <c r="AE85" s="19" t="s">
        <v>2</v>
      </c>
      <c r="AF85" s="20" t="s">
        <v>2</v>
      </c>
      <c r="AG85" s="20" t="s">
        <v>2</v>
      </c>
      <c r="AH85" s="20" t="s">
        <v>2</v>
      </c>
      <c r="AI85" s="20" t="s">
        <v>2</v>
      </c>
      <c r="AJ85" s="20" t="s">
        <v>2</v>
      </c>
      <c r="AK85" s="20" t="s">
        <v>2</v>
      </c>
      <c r="AL85" s="20" t="s">
        <v>2</v>
      </c>
      <c r="AM85" s="20" t="s">
        <v>2</v>
      </c>
      <c r="AN85" s="20" t="s">
        <v>2</v>
      </c>
      <c r="AO85" s="20" t="s">
        <v>2</v>
      </c>
      <c r="AP85" s="20" t="s">
        <v>2</v>
      </c>
      <c r="AQ85" s="20" t="s">
        <v>2</v>
      </c>
      <c r="AR85" s="20" t="s">
        <v>2</v>
      </c>
      <c r="AS85" s="20" t="s">
        <v>2</v>
      </c>
      <c r="AT85" s="21">
        <v>1</v>
      </c>
      <c r="AU85" s="20" t="s">
        <v>204</v>
      </c>
      <c r="AV85" s="20" t="str">
        <f>IF(LEFT(A85,1)="[",LEFT(A85,5)&amp;AU85&amp;A85,"")</f>
        <v>[BRA]State[BRA] Pernambuco</v>
      </c>
      <c r="AW85" s="20" t="str">
        <f>C85&amp;H85&amp;A85</f>
        <v>2[BRA] Pernambuco</v>
      </c>
      <c r="AX85" s="22" t="str">
        <f>_xlfn.TEXTJOIN(";",TRUE,AU85:AW85)</f>
        <v>State;[BRA]State[BRA] Pernambuco;2[BRA] Pernambuco</v>
      </c>
      <c r="AY85" s="22" t="s">
        <v>3</v>
      </c>
      <c r="AZ85" s="23"/>
      <c r="BA85" s="23"/>
      <c r="BB85" s="23"/>
      <c r="BC85" s="24"/>
      <c r="BD85" s="25" t="s">
        <v>4</v>
      </c>
      <c r="BE85" s="8"/>
      <c r="BF85" s="25"/>
      <c r="BG85" s="25"/>
      <c r="BH85" s="25"/>
      <c r="BI85" s="25"/>
      <c r="BJ85" s="25"/>
      <c r="BK85" s="8"/>
      <c r="BL85" s="25" t="s">
        <v>4</v>
      </c>
      <c r="BM85" s="25" t="s">
        <v>6</v>
      </c>
      <c r="BN85" s="25"/>
      <c r="BO85" s="25"/>
      <c r="BP85" s="25"/>
      <c r="BQ85" s="25"/>
      <c r="BR85" s="25"/>
      <c r="BS85" s="25"/>
      <c r="BT85" s="25"/>
      <c r="BU85" s="26"/>
      <c r="BV85" s="27" t="s">
        <v>184</v>
      </c>
      <c r="BW85" s="27">
        <v>0</v>
      </c>
      <c r="BX85" s="8"/>
      <c r="CB85" s="28" t="s">
        <v>669</v>
      </c>
      <c r="CC85" s="28"/>
      <c r="CD85" s="29">
        <v>0</v>
      </c>
      <c r="CE85" s="29">
        <v>0</v>
      </c>
      <c r="CF85" s="29" t="e">
        <v>#REF!</v>
      </c>
      <c r="CG85" s="30" cm="1">
        <f t="array" ref="CG85">SUMPRODUCT(--(LEN(TRIM(BL85:BT85))&gt;0))</f>
        <v>2</v>
      </c>
      <c r="CH85" s="20" t="str">
        <f t="shared" si="246"/>
        <v>y</v>
      </c>
      <c r="CI85" s="20" t="str">
        <f t="shared" si="247"/>
        <v>n</v>
      </c>
      <c r="CJ85" s="20" t="str">
        <f t="shared" si="248"/>
        <v>n</v>
      </c>
      <c r="CK85" s="20" t="str">
        <f t="shared" si="249"/>
        <v>n</v>
      </c>
      <c r="CL85" s="20" t="str">
        <f t="shared" si="250"/>
        <v>n</v>
      </c>
      <c r="CM85" s="20" t="str">
        <f t="shared" si="251"/>
        <v>y</v>
      </c>
      <c r="CN85" s="20" t="str">
        <f t="shared" si="252"/>
        <v>n</v>
      </c>
      <c r="CO85" s="20" t="str">
        <f t="shared" si="253"/>
        <v>n</v>
      </c>
      <c r="CP85" s="20" t="str">
        <f t="shared" si="254"/>
        <v>n</v>
      </c>
      <c r="CQ85" s="20" t="str">
        <f t="shared" si="255"/>
        <v>y</v>
      </c>
      <c r="CR85" s="20" t="str">
        <f t="shared" si="256"/>
        <v>n</v>
      </c>
      <c r="CS85" s="20" t="str">
        <f t="shared" si="257"/>
        <v>n</v>
      </c>
      <c r="CT85" s="31" t="str">
        <f t="shared" si="258"/>
        <v>"[BRA] Pernambuco"</v>
      </c>
      <c r="CU85" s="32" t="str">
        <f t="shared" si="259"/>
        <v>"rgn_South America"</v>
      </c>
      <c r="CV85" s="9" t="str">
        <f t="shared" si="260"/>
        <v>"https://upload.wikimedia.org/wikipedia/commons/thumb/5/59/Bandeira_de_Pernambuco.svg/640px-Bandeira_de_Pernambuco.svg.png"</v>
      </c>
      <c r="CW85" s="9" t="str">
        <f t="shared" si="335"/>
        <v>"2Color",</v>
      </c>
      <c r="CX85" s="9" t="str">
        <f t="shared" si="335"/>
        <v/>
      </c>
      <c r="CY85" s="9" t="str">
        <f t="shared" si="335"/>
        <v/>
      </c>
      <c r="CZ85" s="9" t="str">
        <f t="shared" si="335"/>
        <v/>
      </c>
      <c r="DA85" s="9" t="str">
        <f t="shared" si="261"/>
        <v/>
      </c>
      <c r="DB85" s="9" t="str">
        <f t="shared" ref="DB85:DB94" si="342">IF(Q85&gt;2,CHAR(34)&amp;"words3"&amp;CHAR(34)&amp;",","")</f>
        <v/>
      </c>
      <c r="DC85" s="9" t="str">
        <f t="shared" ref="DC85:DC92" si="343">IF(Q85=2,CHAR(34)&amp;"exact2"&amp;CHAR(34)&amp;",","")</f>
        <v/>
      </c>
      <c r="DD85" s="9" t="str">
        <f t="shared" ref="DD85:DD92" si="344">IF(LEN(CHAR(34)&amp;"lets"&amp;LEN(SUBSTITUTE(SUBSTITUTE(IFERROR(TRIM(SUBSTITUTE(SUBSTITUTE(SUBSTITUTE(IFERROR(TRIM(SUBSTITUTE(A85,MID(A85,FIND("(",A85),FIND(")",A85)-FIND("(",A85)+1),"")),A85)," ",""),"-",""),MID(SUBSTITUTE(SUBSTITUTE(IFERROR(TRIM(SUBSTITUTE(A85,MID(A85,FIND("(",A85),FIND(")",A85)-FIND("(",A85)+1),"")),A85)," ",""),"-",""),FIND("[",SUBSTITUTE(SUBSTITUTE(IFERROR(TRIM(SUBSTITUTE(A85,MID(A85,FIND("(",A85),FIND(")",A85)-FIND("(",A85)+1),"")),A85)," ",""),"-","")),FIND("]",SUBSTITUTE(SUBSTITUTE(IFERROR(TRIM(SUBSTITUTE(A85,MID(A85,FIND("(",A85),FIND(")",A85)-FIND("(",A85)+1),"")),A85)," ",""),"-",""))-FIND("[",SUBSTITUTE(SUBSTITUTE(IFERROR(TRIM(SUBSTITUTE(A85,MID(A85,FIND("(",A85),FIND(")",A85)-FIND("(",A85)+1),"")),A85)," ",""),"-",""))+1),"")),SUBSTITUTE(SUBSTITUTE(IFERROR(TRIM(SUBSTITUTE(A85,MID(A85,FIND("(",A85),FIND(")",A85)-FIND("(",A85)+1),"")),A85)," ",""),"-",""))," ",""),"-",""))&amp;CHAR(34)&amp;",")=9,CHAR(34)&amp;"lets"&amp;LEN(SUBSTITUTE(SUBSTITUTE(IFERROR(TRIM(SUBSTITUTE(SUBSTITUTE(SUBSTITUTE(IFERROR(TRIM(SUBSTITUTE(A85,MID(A85,FIND("(",A85),FIND(")",A85)-FIND("(",A85)+1),"")),A85)," ",""),"-",""),MID(SUBSTITUTE(SUBSTITUTE(IFERROR(TRIM(SUBSTITUTE(A85,MID(A85,FIND("(",A85),FIND(")",A85)-FIND("(",A85)+1),"")),A85)," ",""),"-",""),FIND("[",SUBSTITUTE(SUBSTITUTE(IFERROR(TRIM(SUBSTITUTE(A85,MID(A85,FIND("(",A85),FIND(")",A85)-FIND("(",A85)+1),"")),A85)," ",""),"-","")),FIND("]",SUBSTITUTE(SUBSTITUTE(IFERROR(TRIM(SUBSTITUTE(A85,MID(A85,FIND("(",A85),FIND(")",A85)-FIND("(",A85)+1),"")),A85)," ",""),"-",""))-FIND("[",SUBSTITUTE(SUBSTITUTE(IFERROR(TRIM(SUBSTITUTE(A85,MID(A85,FIND("(",A85),FIND(")",A85)-FIND("(",A85)+1),"")),A85)," ",""),"-",""))+1),"")),SUBSTITUTE(SUBSTITUTE(IFERROR(TRIM(SUBSTITUTE(A85,MID(A85,FIND("(",A85),FIND(")",A85)-FIND("(",A85)+1),"")),A85)," ",""),"-",""))," ",""),"-",""))&amp;CHAR(34)&amp;",",CHAR(34)&amp;"lets0"&amp;LEN(SUBSTITUTE(SUBSTITUTE(IFERROR(TRIM(SUBSTITUTE(SUBSTITUTE(SUBSTITUTE(IFERROR(TRIM(SUBSTITUTE(A85,MID(A85,FIND("(",A85),FIND(")",A85)-FIND("(",A85)+1),"")),A85)," ",""),"-",""),MID(SUBSTITUTE(SUBSTITUTE(IFERROR(TRIM(SUBSTITUTE(A85,MID(A85,FIND("(",A85),FIND(")",A85)-FIND("(",A85)+1),"")),A85)," ",""),"-",""),FIND("[",SUBSTITUTE(SUBSTITUTE(IFERROR(TRIM(SUBSTITUTE(A85,MID(A85,FIND("(",A85),FIND(")",A85)-FIND("(",A85)+1),"")),A85)," ",""),"-","")),FIND("]",SUBSTITUTE(SUBSTITUTE(IFERROR(TRIM(SUBSTITUTE(A85,MID(A85,FIND("(",A85),FIND(")",A85)-FIND("(",A85)+1),"")),A85)," ",""),"-",""))-FIND("[",SUBSTITUTE(SUBSTITUTE(IFERROR(TRIM(SUBSTITUTE(A85,MID(A85,FIND("(",A85),FIND(")",A85)-FIND("(",A85)+1),"")),A85)," ",""),"-",""))+1),"")),SUBSTITUTE(SUBSTITUTE(IFERROR(TRIM(SUBSTITUTE(A85,MID(A85,FIND("(",A85),FIND(")",A85)-FIND("(",A85)+1),"")),A85)," ",""),"-",""))," ",""),"-",""))&amp;CHAR(34)&amp;",")</f>
        <v>"lets10",</v>
      </c>
      <c r="DE85" s="9" t="str">
        <f t="shared" ref="DE85:DE92" si="345">IFERROR(CHAR(34)&amp;"start"&amp;LEFT(TRIM(SUBSTITUTE(SUBSTITUTE(TRIM(SUBSTITUTE(SUBSTITUTE(A85, MID(A85, FIND("[", A85), FIND("]", A85) - FIND("[", A85) + 1), ""), "  ", " ")), MID(TRIM(SUBSTITUTE(SUBSTITUTE(A85, MID(A85, FIND("[", A85), FIND("]", A85) - FIND("[", A85) + 1), ""), "  ", " ")), FIND("[", TRIM(SUBSTITUTE(SUBSTITUTE(A85, MID(A85, FIND("[", A85), FIND("]", A85) - FIND("[", A85) + 1), ""), "  ", " "))), FIND("]", TRIM(SUBSTITUTE(SUBSTITUTE(A85, MID(A85, FIND("[", A85), FIND("]", A85) - FIND("[", A85) + 1), ""), "  ", " "))) - FIND("[", TRIM(SUBSTITUTE(SUBSTITUTE(A85, MID(A85, FIND("[", A85), FIND("]", A85) - FIND("[", A85) + 1), ""), "  ", " "))) + 1), ""), "  ", " ")),1)&amp;CHAR(34)&amp;",",CHAR(34)&amp;"start"&amp;IFERROR(LEFT(SUBSTITUTE(A85,"["&amp;MID(A85,FIND("[",A85)+1,FIND("]",A85)-FIND("[",A85)-1)&amp;"] ",""),1),LEFT(A85,1))&amp;CHAR(34)&amp;",")</f>
        <v>"startP",</v>
      </c>
      <c r="DF85" s="9" t="str">
        <f t="shared" si="263"/>
        <v/>
      </c>
      <c r="DG85" s="9" t="str">
        <f t="shared" si="264"/>
        <v/>
      </c>
      <c r="DH85" s="9" t="str">
        <f t="shared" si="265"/>
        <v/>
      </c>
      <c r="DI85" s="9" t="str">
        <f t="shared" si="266"/>
        <v/>
      </c>
      <c r="DJ85" s="9" t="str">
        <f t="shared" si="267"/>
        <v/>
      </c>
      <c r="DK85" s="9" t="str">
        <f t="shared" si="268"/>
        <v/>
      </c>
      <c r="DL85" s="9" t="str">
        <f t="shared" si="269"/>
        <v>"BLUYEL",</v>
      </c>
      <c r="DM85" s="9" t="str" cm="1">
        <f t="array" ref="DM85">IF(CG85=3,CHAR(34) &amp; _xlfn.TEXTJOIN("", TRUE, RIGHT(HP85:HX85, 2)) &amp; CHAR(34) &amp; ",", "")</f>
        <v/>
      </c>
      <c r="DN85" s="9" t="str">
        <f t="shared" si="270"/>
        <v/>
      </c>
      <c r="DO85" s="9" t="str">
        <f t="shared" si="271"/>
        <v>"year19",</v>
      </c>
      <c r="DP85" s="28" t="str">
        <f t="shared" si="272"/>
        <v/>
      </c>
      <c r="DQ85" s="28" t="str">
        <f t="shared" si="273"/>
        <v/>
      </c>
      <c r="DR85" s="28" t="str">
        <f t="shared" si="274"/>
        <v/>
      </c>
      <c r="DS85" s="28" t="str">
        <f t="shared" si="275"/>
        <v/>
      </c>
      <c r="DT85" s="28" t="str">
        <f t="shared" si="276"/>
        <v>"allhor",</v>
      </c>
      <c r="DU85" s="28" t="str">
        <f t="shared" si="277"/>
        <v/>
      </c>
      <c r="DV85" s="9" t="str">
        <f t="shared" ref="DV85:DV92" si="346">IF(IA85&lt;&gt;"",(IF(IA85="y",CHAR(34)&amp;"largec"&amp;CHAR(34)&amp;",",CHAR(34)&amp;"smallc"&amp;CHAR(34)&amp;",")),"")</f>
        <v/>
      </c>
      <c r="DW85" s="9" t="str">
        <f t="shared" si="336"/>
        <v/>
      </c>
      <c r="DX85" s="9" t="str">
        <f t="shared" si="336"/>
        <v>"2Bands",</v>
      </c>
      <c r="DY85" s="9" t="str">
        <f t="shared" si="336"/>
        <v/>
      </c>
      <c r="DZ85" s="9" t="str">
        <f t="shared" si="336"/>
        <v/>
      </c>
      <c r="EA85" s="9" t="str">
        <f t="shared" si="337"/>
        <v/>
      </c>
      <c r="EB85" s="9" t="str">
        <f t="shared" si="337"/>
        <v>"Crosse",</v>
      </c>
      <c r="EC85" s="9" t="str">
        <f t="shared" si="337"/>
        <v>"Horizo",</v>
      </c>
      <c r="ED85" s="9" t="str">
        <f t="shared" si="337"/>
        <v/>
      </c>
      <c r="EE85" s="9" t="str">
        <f t="shared" si="337"/>
        <v>"Circle",</v>
      </c>
      <c r="EF85" s="9" t="str">
        <f t="shared" si="278"/>
        <v/>
      </c>
      <c r="EG85" s="9" t="str">
        <f t="shared" si="340"/>
        <v/>
      </c>
      <c r="EH85" s="9" t="str">
        <f t="shared" si="340"/>
        <v/>
      </c>
      <c r="EI85" s="9" t="str">
        <f t="shared" si="340"/>
        <v/>
      </c>
      <c r="EJ85" s="9" t="str">
        <f t="shared" si="340"/>
        <v/>
      </c>
      <c r="EK85" s="9" t="str">
        <f t="shared" si="340"/>
        <v>"HasSun",</v>
      </c>
      <c r="EL85" s="9" t="str">
        <f t="shared" si="340"/>
        <v/>
      </c>
      <c r="EM85" s="9" t="str">
        <f t="shared" si="340"/>
        <v/>
      </c>
      <c r="EN85" s="9" t="str">
        <f t="shared" si="340"/>
        <v/>
      </c>
      <c r="EO85" s="9" t="str">
        <f t="shared" si="340"/>
        <v/>
      </c>
      <c r="EP85" s="9" t="str">
        <f t="shared" si="340"/>
        <v/>
      </c>
      <c r="EQ85" s="9" t="str">
        <f t="shared" si="340"/>
        <v/>
      </c>
      <c r="ER85" s="9" t="str">
        <f t="shared" si="340"/>
        <v/>
      </c>
      <c r="ES85" s="9" t="str">
        <f t="shared" si="340"/>
        <v/>
      </c>
      <c r="ET85" s="9" t="str">
        <f t="shared" si="340"/>
        <v/>
      </c>
      <c r="EU85" s="9" t="str">
        <f t="shared" si="340"/>
        <v/>
      </c>
      <c r="EV85" s="9" t="str">
        <f t="shared" si="340"/>
        <v/>
      </c>
      <c r="EW85" s="9" t="str">
        <f t="shared" si="338"/>
        <v/>
      </c>
      <c r="EX85" s="9" t="str">
        <f t="shared" si="338"/>
        <v/>
      </c>
      <c r="EY85" s="9" t="str">
        <f t="shared" si="338"/>
        <v/>
      </c>
      <c r="EZ85" s="9" t="str">
        <f t="shared" si="338"/>
        <v/>
      </c>
      <c r="FA85" s="9" t="str">
        <f t="shared" si="279"/>
        <v>"sta",</v>
      </c>
      <c r="FB85" s="9" t="str">
        <f t="shared" si="280"/>
        <v/>
      </c>
      <c r="FC85" s="9" t="str">
        <f t="shared" ref="FC85:FC92" si="347">IF(AND(AT85&gt;0,BB85&lt;&gt;""),CHAR(34)&amp;"sta"&amp;BB85&amp;CHAR(34)&amp;",","")</f>
        <v/>
      </c>
      <c r="FD85" s="9" t="str">
        <f t="shared" si="281"/>
        <v/>
      </c>
      <c r="FE85" s="9" t="str">
        <f t="shared" si="282"/>
        <v/>
      </c>
      <c r="FF85" s="9" t="str">
        <f t="shared" si="283"/>
        <v>"NO_WHI",</v>
      </c>
      <c r="FG85" s="9" t="str">
        <f t="shared" si="284"/>
        <v>"NO_RED",</v>
      </c>
      <c r="FH85" s="9" t="str">
        <f t="shared" si="285"/>
        <v>"NO_GRE",</v>
      </c>
      <c r="FI85" s="9" t="str">
        <f t="shared" si="286"/>
        <v/>
      </c>
      <c r="FJ85" s="9" t="str">
        <f t="shared" si="287"/>
        <v>"NO_BLA",</v>
      </c>
      <c r="FK85" s="9" t="str">
        <f t="shared" si="288"/>
        <v>"WHGRNO",</v>
      </c>
      <c r="FL85" s="9" t="str">
        <f t="shared" si="289"/>
        <v/>
      </c>
      <c r="FM85" s="9" t="str">
        <f t="shared" si="290"/>
        <v>"BAWHNO",</v>
      </c>
      <c r="FN85" s="9" t="str">
        <f t="shared" si="291"/>
        <v/>
      </c>
      <c r="FO85" s="9" t="str">
        <f t="shared" si="292"/>
        <v/>
      </c>
      <c r="FP85" s="9" t="str">
        <f t="shared" si="293"/>
        <v>"WHRENO",</v>
      </c>
      <c r="FQ85" s="9" t="str">
        <f t="shared" si="294"/>
        <v/>
      </c>
      <c r="FR85" s="9" t="str">
        <f t="shared" si="295"/>
        <v/>
      </c>
      <c r="FS85" s="9" t="str">
        <f t="shared" si="296"/>
        <v/>
      </c>
      <c r="FT85" s="9" t="str">
        <f t="shared" si="297"/>
        <v>"myrBLU",</v>
      </c>
      <c r="FU85" s="9" t="str">
        <f t="shared" si="298"/>
        <v>"island",</v>
      </c>
      <c r="FV85" s="9" t="str">
        <f t="shared" si="299"/>
        <v/>
      </c>
      <c r="FW85" s="9" t="str">
        <f t="shared" si="300"/>
        <v/>
      </c>
      <c r="FX85" s="9" t="str">
        <f t="shared" ref="FX85:FX92" si="348">SUBSTITUTE(IFERROR(SEARCH("[",A85),IFERROR(IF(AND(CA85&lt;&gt;"y",SEARCH("Europe",R85)&gt;0),CHAR(34)&amp;"noeuni"&amp;CHAR(34)&amp;",",""),"")),"1","")</f>
        <v/>
      </c>
      <c r="FY85" s="9" t="str">
        <f t="shared" si="301"/>
        <v/>
      </c>
      <c r="FZ85" s="9" t="str">
        <f t="shared" si="302"/>
        <v>"englis",</v>
      </c>
      <c r="GA85" s="9" t="str">
        <f t="shared" si="303"/>
        <v/>
      </c>
      <c r="GB85" s="9" t="str">
        <f t="shared" si="304"/>
        <v/>
      </c>
      <c r="GC85" s="9" t="str">
        <f t="shared" ref="GC85:GC92" si="349">IFERROR(IF(SEARCH("Portuguese",CB85)&gt;0,CHAR(34)&amp;"portug"&amp;CHAR(34)&amp;",",""),"")</f>
        <v/>
      </c>
      <c r="GD85" s="9" t="str">
        <f t="shared" ref="GD85:GD92" si="350">IFERROR(IF(SEARCH("German",CB85)&gt;0,CHAR(34)&amp;"german"&amp;CHAR(34)&amp;",",""),"")</f>
        <v/>
      </c>
      <c r="GE85" s="9" t="str">
        <f t="shared" si="305"/>
        <v/>
      </c>
      <c r="GF85" s="9" t="str">
        <f>IFERROR(IF(SEARCH("Histor",AU85)&gt;0,CHAR(34)&amp;"histor"&amp;CHAR(34)&amp;",",""),"")</f>
        <v/>
      </c>
      <c r="GG85" s="9" t="str">
        <f t="shared" si="306"/>
        <v/>
      </c>
      <c r="GH85" s="9" t="str">
        <f t="shared" si="307"/>
        <v/>
      </c>
      <c r="GI85" s="9" t="str">
        <f t="shared" si="308"/>
        <v/>
      </c>
      <c r="GJ85" s="9" t="str">
        <f t="shared" si="309"/>
        <v/>
      </c>
      <c r="GK85" s="9" t="str">
        <f t="shared" si="310"/>
        <v>"HasSta",</v>
      </c>
      <c r="GL85" s="9" t="str">
        <f t="shared" si="339"/>
        <v>"1Stars",</v>
      </c>
      <c r="GM85" s="9" t="str">
        <f t="shared" si="339"/>
        <v/>
      </c>
      <c r="GN85" s="9" t="str">
        <f t="shared" si="339"/>
        <v/>
      </c>
      <c r="GP85" s="9" t="str">
        <f t="shared" si="311"/>
        <v>"State"</v>
      </c>
      <c r="GS85" s="9" t="str">
        <f t="shared" si="312"/>
        <v>["2Color","lets10","startP","BLUYEL","year19","allhor","2Bands","Crosse","Horizo","Circle","HasSun","sta","NO_WHI","NO_RED","NO_GRE","NO_BLA","WHGRNO","BAWHNO","WHRENO","myrBLU","island","englis","HasSta","1Stars"]</v>
      </c>
      <c r="GT85" s="9" t="str">
        <f t="shared" si="341"/>
        <v>"cl_BLU",</v>
      </c>
      <c r="GU85" s="9" t="str">
        <f t="shared" si="341"/>
        <v>"cl_YEL",</v>
      </c>
      <c r="GV85" s="9" t="str">
        <f t="shared" si="341"/>
        <v/>
      </c>
      <c r="GW85" s="9" t="str">
        <f t="shared" si="341"/>
        <v/>
      </c>
      <c r="GX85" s="9" t="str">
        <f t="shared" si="341"/>
        <v/>
      </c>
      <c r="GY85" s="9" t="str">
        <f t="shared" si="341"/>
        <v/>
      </c>
      <c r="GZ85" s="9" t="str">
        <f t="shared" si="341"/>
        <v/>
      </c>
      <c r="HA85" s="9" t="str">
        <f t="shared" si="341"/>
        <v/>
      </c>
      <c r="HB85" s="9" t="str">
        <f t="shared" si="341"/>
        <v/>
      </c>
      <c r="HC85" s="9" t="str">
        <f t="shared" si="313"/>
        <v>["cl_BLU","cl_YEL"]</v>
      </c>
      <c r="HE85" s="33"/>
      <c r="HF85" s="34" t="str">
        <f t="shared" si="314"/>
        <v>{couname:"[BRA] Pernambuco",year:"1917 ",region:"rgn_South America",Colors:["cl_BLU","cl_YEL"],Items:["2Color","lets10","startP","BLUYEL","year19","allhor","2Bands","Crosse","Horizo","Circle","HasSun","sta","NO_WHI","NO_RED","NO_GRE","NO_BLA","WHGRNO","BAWHNO","WHRENO","myrBLU","island","englis","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links: "https://en.wikipedia.org/wiki/Flag_of_Pernambuco"},</v>
      </c>
      <c r="HG85" s="35" t="str">
        <f t="shared" si="315"/>
        <v>{couname:"[BRA] Pernambuco",year:"1917 ",region:"rgn_South America",Colors:["cl_BLU","cl_YEL"],Items:["2Color","lets10","startP","BLUYEL","year19","allhor","2Bands","Crosse","Horizo","Circle","HasSun","sta","NO_WHI","NO_RED","NO_GRE","NO_BLA","WHGRNO","BAWHNO","WHRENO","myrBLU","island","englis","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links: "https://en.wikipedia.org/wiki/Flag_of_Pernambuco"},</v>
      </c>
      <c r="HH85" s="9" t="str">
        <f t="shared" si="316"/>
        <v>"\nThe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v>
      </c>
      <c r="HI85" s="9" t="str">
        <f t="shared" si="317"/>
        <v>"\nThe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v>
      </c>
      <c r="HJ85" s="9" t="str">
        <f t="shared" si="318"/>
        <v>"1917 "</v>
      </c>
      <c r="HL85" s="9" t="str">
        <f t="shared" si="319"/>
        <v>"https://en.wikipedia.org/wiki/Flag_of_Pernambuco"</v>
      </c>
      <c r="HM85" s="34" t="str">
        <f t="shared" si="320"/>
        <v>{"couname":"[BRA] Pernambuco","year":"1917 ","region":"rgn_South America","Colors":["cl_BLU","cl_YEL"],"Items":["2Color","lets10","startP","BLUYEL","year19","allhor","2Bands","Crosse","Horizo","Circle","HasSun","sta","NO_WHI","NO_RED","NO_GRE","NO_BLA","WHGRNO","BAWHNO","WHRENO","myrBLU","island","englis","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 "links": "https://en.wikipedia.org/wiki/Flag_of_Pernambuco"},</v>
      </c>
      <c r="HN85" s="36" t="str">
        <f t="shared" si="321"/>
        <v>{"couname":"[BRA] Pernambuco","year":"1917 ","region":"rgn_South America","Colors":["cl_BLU","cl_YEL"],"Items":["2Color","lets10","startP","BLUYEL","year19","allhor","2Bands","Crosse","Horizo","Circle","HasSun","sta","NO_WHI","NO_RED","NO_GRE","NO_BLA","WHGRNO","BAWHNO","WHRENO","myrBLU","island","englis","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 "links": "https://en.wikipedia.org/wiki/Flag_of_Pernambuco"},</v>
      </c>
      <c r="HO85" s="37"/>
      <c r="HP85" s="9" t="str" cm="1">
        <f t="array" ref="HP85">IF(_xlfn.TEXTJOIN(", ", TRUE, IF(ISNUMBER(SEARCH("BLA", BL85:BT85)), COLUMN(BL85:BT85) - COLUMN(BL85) + 1, ""))&lt;&gt;"","BLA","")</f>
        <v/>
      </c>
      <c r="HQ85" s="9" t="str" cm="1">
        <f t="array" ref="HQ85">IF(_xlfn.TEXTJOIN(", ", TRUE, IF(ISNUMBER(SEARCH("BLU", BL85:BT85)), COLUMN(BL85:BT85) - COLUMN(BL85) + 1, ""))&lt;&gt;"","BLU","")</f>
        <v>BLU</v>
      </c>
      <c r="HR85" s="9" t="str" cm="1">
        <f t="array" ref="HR85">IF(_xlfn.TEXTJOIN(", ", TRUE, IF(ISNUMBER(SEARCH("GRE", BL85:BT85)), COLUMN(BL85:BT85) - COLUMN(BL85) + 1, ""))&lt;&gt;"","GRE","")</f>
        <v/>
      </c>
      <c r="HS85" s="9" t="str" cm="1">
        <f t="array" ref="HS85">IF(_xlfn.TEXTJOIN(", ", TRUE, IF(ISNUMBER(SEARCH("RED", BL85:BT85)), COLUMN(BL85:BT85) - COLUMN(BL85) + 1, ""))&lt;&gt;"","RED","")</f>
        <v/>
      </c>
      <c r="HT85" s="9" t="str" cm="1">
        <f t="array" ref="HT85">IF(_xlfn.TEXTJOIN(", ", TRUE, IF(ISNUMBER(SEARCH("YEL", BL85:BT85)), COLUMN(BL85:BT85) - COLUMN(BL85) + 1, ""))&lt;&gt;"","YEL","")</f>
        <v>YEL</v>
      </c>
      <c r="HU85" s="9" t="str" cm="1">
        <f t="array" ref="HU85">IF(_xlfn.TEXTJOIN(", ", TRUE, IF(ISNUMBER(SEARCH("ORA", BL85:BT85)), COLUMN(BL85:BT85) - COLUMN(BL85) + 1, ""))&lt;&gt;"","ORA","")</f>
        <v/>
      </c>
      <c r="HV85" s="9" t="str" cm="1">
        <f t="array" ref="HV85">IF(_xlfn.TEXTJOIN(", ", TRUE, IF(ISNUMBER(SEARCH("BRO", BL85:BT85)), COLUMN(BL85:BT85) - COLUMN(BL85) + 1, ""))&lt;&gt;"","BRO","")</f>
        <v/>
      </c>
      <c r="HW85" s="9" t="str" cm="1">
        <f t="array" ref="HW85">IF(_xlfn.TEXTJOIN(", ", TRUE, IF(ISNUMBER(SEARCH("PUR", BL85:BT85)), COLUMN(BL85:BT85) - COLUMN(BL85) + 1, ""))&lt;&gt;"","PUR","")</f>
        <v/>
      </c>
      <c r="HX85" s="9" t="str" cm="1">
        <f t="array" ref="HX85">IF(_xlfn.TEXTJOIN(", ", TRUE, IF(ISNUMBER(SEARCH("WHI", BL85:BT85)), COLUMN(BL85:BT85) - COLUMN(BL85) + 1, ""))&lt;&gt;"","WHI","")</f>
        <v/>
      </c>
      <c r="HY85" s="38"/>
      <c r="HZ85" s="38"/>
      <c r="IA85" s="28"/>
      <c r="IB85" s="28"/>
      <c r="IC85" s="39"/>
      <c r="ID85" s="39"/>
      <c r="IE85" s="39"/>
      <c r="IF85" s="39"/>
      <c r="IG85" s="39"/>
      <c r="IH85" s="39"/>
      <c r="II85" s="39"/>
      <c r="IJ85" s="39"/>
      <c r="IK85" s="39"/>
      <c r="IL85" s="9">
        <f t="shared" ref="IL85:IL92" si="351">SUM(IC85:IK85)</f>
        <v>0</v>
      </c>
      <c r="IM85" s="6">
        <f t="shared" si="322"/>
        <v>-2</v>
      </c>
      <c r="IN85" s="40" t="str">
        <f t="shared" si="323"/>
        <v>http://mkweb.bcgsc.ca/color-summarizer/?url=https://upload.wikimedia.org/wikipedia/commons/thumb/5/59/Bandeira_de_Pernambuco.svg/640px-Bandeira_de_Pernambuco.svg.png&amp;precision=low&amp;num_clusters=2&amp;text=1</v>
      </c>
      <c r="IO85" s="9" t="str">
        <f t="shared" si="324"/>
        <v/>
      </c>
      <c r="IP85" s="9" t="str">
        <f t="shared" si="325"/>
        <v>"blue"</v>
      </c>
      <c r="IQ85" s="9" t="str">
        <f t="shared" si="326"/>
        <v/>
      </c>
      <c r="IR85" s="9" t="str">
        <f t="shared" si="327"/>
        <v/>
      </c>
      <c r="IS85" s="9" t="str">
        <f t="shared" si="328"/>
        <v>"yellow"</v>
      </c>
      <c r="IT85" s="9" t="str">
        <f t="shared" si="329"/>
        <v/>
      </c>
      <c r="IU85" s="9" t="str">
        <f t="shared" si="330"/>
        <v/>
      </c>
      <c r="IV85" s="9" t="str">
        <f t="shared" si="331"/>
        <v/>
      </c>
      <c r="IW85" s="9" t="str">
        <f t="shared" si="332"/>
        <v/>
      </c>
      <c r="IX85" s="9" t="str">
        <f t="shared" si="333"/>
        <v>{"url":"http://mkweb.bcgsc.ca/color-summarizer/?url=https://upload.wikimedia.org/wikipedia/commons/thumb/5/59/Bandeira_de_Pernambuco.svg/640px-Bandeira_de_Pernambuco.svg.png&amp;precision=low&amp;num_clusters=2&amp;text=1","name":"[BRA] Pernambuco"},</v>
      </c>
      <c r="IY85" s="9">
        <v>166</v>
      </c>
    </row>
    <row r="86" spans="1:259" s="9" customFormat="1" ht="38.4" customHeight="1" thickBot="1" x14ac:dyDescent="0.35">
      <c r="A86" s="79" t="s">
        <v>1101</v>
      </c>
      <c r="B86" s="1" t="e" vm="85">
        <v>#VALUE!</v>
      </c>
      <c r="C86" s="2">
        <v>2</v>
      </c>
      <c r="D86" s="3" t="s">
        <v>1102</v>
      </c>
      <c r="E86" s="4" t="s">
        <v>1103</v>
      </c>
      <c r="F86" s="5" t="s">
        <v>0</v>
      </c>
      <c r="G86" s="6">
        <f>COUNTIF($A$1:$A$8312,A86)</f>
        <v>1</v>
      </c>
      <c r="H86" s="7"/>
      <c r="I86" s="8" t="s">
        <v>1104</v>
      </c>
      <c r="J86" s="9" t="str">
        <f>""</f>
        <v/>
      </c>
      <c r="K86" s="10"/>
      <c r="L86" s="11"/>
      <c r="M86" s="11"/>
      <c r="N86" s="12" t="s">
        <v>1</v>
      </c>
      <c r="O86" s="13" t="s">
        <v>1035</v>
      </c>
      <c r="P86" s="14" t="s">
        <v>1105</v>
      </c>
      <c r="Q86" s="15">
        <v>1</v>
      </c>
      <c r="R86" s="16" t="s">
        <v>1</v>
      </c>
      <c r="S86" s="17">
        <v>13</v>
      </c>
      <c r="T86" s="18" t="s">
        <v>2</v>
      </c>
      <c r="U86" s="19" t="s">
        <v>2</v>
      </c>
      <c r="V86" s="19" t="s">
        <v>3</v>
      </c>
      <c r="W86" s="19" t="s">
        <v>2</v>
      </c>
      <c r="X86" s="19" t="s">
        <v>2</v>
      </c>
      <c r="Y86" s="19" t="s">
        <v>2</v>
      </c>
      <c r="Z86" s="19" t="s">
        <v>2</v>
      </c>
      <c r="AA86" s="19" t="s">
        <v>2</v>
      </c>
      <c r="AB86" s="19" t="s">
        <v>3</v>
      </c>
      <c r="AC86" s="19" t="s">
        <v>2</v>
      </c>
      <c r="AD86" s="19" t="s">
        <v>2</v>
      </c>
      <c r="AE86" s="19" t="s">
        <v>2</v>
      </c>
      <c r="AF86" s="20" t="s">
        <v>2</v>
      </c>
      <c r="AG86" s="20" t="s">
        <v>2</v>
      </c>
      <c r="AH86" s="20" t="s">
        <v>2</v>
      </c>
      <c r="AI86" s="20" t="s">
        <v>3</v>
      </c>
      <c r="AJ86" s="20" t="s">
        <v>2</v>
      </c>
      <c r="AK86" s="20" t="s">
        <v>2</v>
      </c>
      <c r="AL86" s="20" t="s">
        <v>2</v>
      </c>
      <c r="AM86" s="20" t="s">
        <v>2</v>
      </c>
      <c r="AN86" s="20" t="s">
        <v>2</v>
      </c>
      <c r="AO86" s="20" t="s">
        <v>2</v>
      </c>
      <c r="AP86" s="20" t="s">
        <v>2</v>
      </c>
      <c r="AQ86" s="20" t="s">
        <v>2</v>
      </c>
      <c r="AR86" s="20" t="s">
        <v>2</v>
      </c>
      <c r="AS86" s="20" t="s">
        <v>2</v>
      </c>
      <c r="AT86" s="21">
        <v>1</v>
      </c>
      <c r="AU86" s="20" t="s">
        <v>204</v>
      </c>
      <c r="AV86" s="20" t="str">
        <f>IF(LEFT(A86,1)="[",LEFT(A86,5)&amp;AU86&amp;A86,"")</f>
        <v>[BRA]State[BRA] Piauí</v>
      </c>
      <c r="AW86" s="20" t="str">
        <f>C86&amp;H86&amp;A86</f>
        <v>2[BRA] Piauí</v>
      </c>
      <c r="AX86" s="22"/>
      <c r="AY86" s="22"/>
      <c r="AZ86" s="23" t="s">
        <v>5</v>
      </c>
      <c r="BA86" s="23"/>
      <c r="BB86" s="23"/>
      <c r="BC86" s="24"/>
      <c r="BD86" s="25" t="s">
        <v>168</v>
      </c>
      <c r="BE86" s="8"/>
      <c r="BF86" s="25" t="s">
        <v>10</v>
      </c>
      <c r="BG86" s="25" t="s">
        <v>12</v>
      </c>
      <c r="BH86" s="25" t="s">
        <v>4</v>
      </c>
      <c r="BI86" s="25"/>
      <c r="BJ86" s="25"/>
      <c r="BK86" s="8"/>
      <c r="BL86" s="25" t="s">
        <v>12</v>
      </c>
      <c r="BM86" s="25" t="s">
        <v>4</v>
      </c>
      <c r="BN86" s="25" t="s">
        <v>10</v>
      </c>
      <c r="BO86" s="25" t="s">
        <v>8</v>
      </c>
      <c r="BP86" s="25" t="s">
        <v>8</v>
      </c>
      <c r="BQ86" s="25" t="s">
        <v>8</v>
      </c>
      <c r="BR86" s="25" t="s">
        <v>8</v>
      </c>
      <c r="BS86" s="25" t="s">
        <v>8</v>
      </c>
      <c r="BT86" s="25" t="s">
        <v>5</v>
      </c>
      <c r="BU86" s="26"/>
      <c r="BV86" s="27"/>
      <c r="BW86" s="27">
        <v>0</v>
      </c>
      <c r="BX86" s="8"/>
      <c r="CB86" s="28"/>
      <c r="CC86" s="28"/>
      <c r="CD86" s="29">
        <v>0</v>
      </c>
      <c r="CE86" s="29">
        <v>0</v>
      </c>
      <c r="CF86" s="29" t="e">
        <v>#REF!</v>
      </c>
      <c r="CG86" s="30" cm="1">
        <f t="array" ref="CG86">SUMPRODUCT(--(LEN(TRIM(BL86:BT86))&gt;0))</f>
        <v>4</v>
      </c>
      <c r="CH86" s="20" t="str">
        <f t="shared" si="246"/>
        <v>n</v>
      </c>
      <c r="CI86" s="20" t="str">
        <f t="shared" si="247"/>
        <v>n</v>
      </c>
      <c r="CJ86" s="20" t="str">
        <f t="shared" si="248"/>
        <v>y</v>
      </c>
      <c r="CK86" s="20" t="str">
        <f t="shared" si="249"/>
        <v>n</v>
      </c>
      <c r="CL86" s="20" t="str">
        <f t="shared" si="250"/>
        <v>n</v>
      </c>
      <c r="CM86" s="20" t="str">
        <f t="shared" si="251"/>
        <v>n</v>
      </c>
      <c r="CN86" s="20" t="str">
        <f t="shared" si="252"/>
        <v>n</v>
      </c>
      <c r="CO86" s="20" t="str">
        <f t="shared" si="253"/>
        <v>y</v>
      </c>
      <c r="CP86" s="20" t="str">
        <f t="shared" si="254"/>
        <v>n</v>
      </c>
      <c r="CQ86" s="20" t="str">
        <f t="shared" si="255"/>
        <v>y</v>
      </c>
      <c r="CR86" s="20" t="str">
        <f t="shared" si="256"/>
        <v>n</v>
      </c>
      <c r="CS86" s="20" t="str">
        <f t="shared" si="257"/>
        <v>n</v>
      </c>
      <c r="CT86" s="31" t="str">
        <f t="shared" si="258"/>
        <v>"[BRA] Piauí"</v>
      </c>
      <c r="CU86" s="32" t="str">
        <f t="shared" si="259"/>
        <v>"rgn_South America"</v>
      </c>
      <c r="CV86" s="9" t="str">
        <f t="shared" si="260"/>
        <v>"https://upload.wikimedia.org/wikipedia/commons/thumb/3/33/Bandeira_do_Piau%C3%AD.svg/640px-Bandeira_do_Piau%C3%AD.svg.png"</v>
      </c>
      <c r="CW86" s="9" t="str">
        <f t="shared" si="335"/>
        <v/>
      </c>
      <c r="CX86" s="9" t="str">
        <f t="shared" si="335"/>
        <v/>
      </c>
      <c r="CY86" s="9" t="str">
        <f t="shared" si="335"/>
        <v>"4Color",</v>
      </c>
      <c r="CZ86" s="9" t="str">
        <f t="shared" si="335"/>
        <v/>
      </c>
      <c r="DA86" s="9" t="str">
        <f t="shared" si="261"/>
        <v/>
      </c>
      <c r="DB86" s="9" t="str">
        <f t="shared" si="342"/>
        <v/>
      </c>
      <c r="DC86" s="9" t="str">
        <f t="shared" si="343"/>
        <v/>
      </c>
      <c r="DD86" s="9" t="str">
        <f t="shared" si="344"/>
        <v>"lets05",</v>
      </c>
      <c r="DE86" s="9" t="str">
        <f t="shared" si="345"/>
        <v>"startP",</v>
      </c>
      <c r="DF86" s="9" t="str">
        <f t="shared" si="263"/>
        <v/>
      </c>
      <c r="DG86" s="9" t="str">
        <f t="shared" si="264"/>
        <v/>
      </c>
      <c r="DH86" s="9" t="str">
        <f t="shared" si="265"/>
        <v/>
      </c>
      <c r="DI86" s="9" t="str">
        <f t="shared" si="266"/>
        <v/>
      </c>
      <c r="DJ86" s="9" t="str">
        <f t="shared" si="267"/>
        <v/>
      </c>
      <c r="DK86" s="9" t="str">
        <f t="shared" si="268"/>
        <v/>
      </c>
      <c r="DL86" s="9" t="str">
        <f t="shared" si="269"/>
        <v/>
      </c>
      <c r="DM86" s="9" t="str" cm="1">
        <f t="array" ref="DM86">IF(CG86=3,CHAR(34) &amp; _xlfn.TEXTJOIN("", TRUE, RIGHT(HP86:HX86, 2)) &amp; CHAR(34) &amp; ",", "")</f>
        <v/>
      </c>
      <c r="DN86" s="9" t="str">
        <f t="shared" si="270"/>
        <v/>
      </c>
      <c r="DO86" s="9" t="str">
        <f t="shared" si="271"/>
        <v>"year19",</v>
      </c>
      <c r="DP86" s="28" t="str">
        <f t="shared" si="272"/>
        <v/>
      </c>
      <c r="DQ86" s="28" t="str">
        <f t="shared" si="273"/>
        <v/>
      </c>
      <c r="DR86" s="28" t="str">
        <f t="shared" si="274"/>
        <v/>
      </c>
      <c r="DS86" s="28" t="str">
        <f t="shared" si="275"/>
        <v/>
      </c>
      <c r="DT86" s="28" t="str">
        <f t="shared" si="276"/>
        <v>"allhor",</v>
      </c>
      <c r="DU86" s="28" t="str">
        <f t="shared" si="277"/>
        <v/>
      </c>
      <c r="DV86" s="9" t="str">
        <f t="shared" si="346"/>
        <v/>
      </c>
      <c r="DW86" s="9" t="str">
        <f t="shared" si="336"/>
        <v/>
      </c>
      <c r="DX86" s="9" t="str">
        <f t="shared" si="336"/>
        <v/>
      </c>
      <c r="DY86" s="9" t="str">
        <f t="shared" si="336"/>
        <v/>
      </c>
      <c r="DZ86" s="9" t="str">
        <f t="shared" si="336"/>
        <v>"4+Band",</v>
      </c>
      <c r="EA86" s="9" t="str">
        <f t="shared" si="337"/>
        <v/>
      </c>
      <c r="EB86" s="9" t="str">
        <f t="shared" si="337"/>
        <v/>
      </c>
      <c r="EC86" s="9" t="str">
        <f t="shared" si="337"/>
        <v>"Horizo",</v>
      </c>
      <c r="ED86" s="9" t="str">
        <f t="shared" si="337"/>
        <v/>
      </c>
      <c r="EE86" s="9" t="str">
        <f t="shared" si="337"/>
        <v/>
      </c>
      <c r="EF86" s="9" t="str">
        <f t="shared" si="278"/>
        <v/>
      </c>
      <c r="EG86" s="9" t="str">
        <f t="shared" si="340"/>
        <v/>
      </c>
      <c r="EH86" s="9" t="str">
        <f t="shared" si="340"/>
        <v/>
      </c>
      <c r="EI86" s="9" t="str">
        <f t="shared" si="340"/>
        <v>"Texted",</v>
      </c>
      <c r="EJ86" s="9" t="str">
        <f t="shared" si="340"/>
        <v/>
      </c>
      <c r="EK86" s="9" t="str">
        <f t="shared" si="340"/>
        <v/>
      </c>
      <c r="EL86" s="9" t="str">
        <f t="shared" si="340"/>
        <v/>
      </c>
      <c r="EM86" s="9" t="str">
        <f t="shared" si="340"/>
        <v/>
      </c>
      <c r="EN86" s="9" t="str">
        <f t="shared" si="340"/>
        <v/>
      </c>
      <c r="EO86" s="9" t="str">
        <f t="shared" si="340"/>
        <v/>
      </c>
      <c r="EP86" s="9" t="str">
        <f t="shared" si="340"/>
        <v>"Canton",</v>
      </c>
      <c r="EQ86" s="9" t="str">
        <f t="shared" si="340"/>
        <v/>
      </c>
      <c r="ER86" s="9" t="str">
        <f t="shared" si="340"/>
        <v/>
      </c>
      <c r="ES86" s="9" t="str">
        <f t="shared" si="340"/>
        <v/>
      </c>
      <c r="ET86" s="9" t="str">
        <f t="shared" si="340"/>
        <v/>
      </c>
      <c r="EU86" s="9" t="str">
        <f t="shared" si="340"/>
        <v/>
      </c>
      <c r="EV86" s="9" t="str">
        <f t="shared" si="340"/>
        <v/>
      </c>
      <c r="EW86" s="9" t="str">
        <f t="shared" si="338"/>
        <v/>
      </c>
      <c r="EX86" s="9" t="str">
        <f t="shared" si="338"/>
        <v/>
      </c>
      <c r="EY86" s="9" t="str">
        <f t="shared" si="338"/>
        <v/>
      </c>
      <c r="EZ86" s="9" t="str">
        <f t="shared" si="338"/>
        <v/>
      </c>
      <c r="FA86" s="9" t="str">
        <f t="shared" si="279"/>
        <v>"staWHI",</v>
      </c>
      <c r="FB86" s="9" t="str">
        <f t="shared" si="280"/>
        <v/>
      </c>
      <c r="FC86" s="9" t="str">
        <f t="shared" si="347"/>
        <v/>
      </c>
      <c r="FD86" s="9" t="str">
        <f t="shared" si="281"/>
        <v/>
      </c>
      <c r="FE86" s="9" t="str">
        <f t="shared" si="282"/>
        <v/>
      </c>
      <c r="FF86" s="9" t="str">
        <f t="shared" si="283"/>
        <v/>
      </c>
      <c r="FG86" s="9" t="str">
        <f t="shared" si="284"/>
        <v>"NO_RED",</v>
      </c>
      <c r="FH86" s="9" t="str">
        <f t="shared" si="285"/>
        <v/>
      </c>
      <c r="FI86" s="9" t="str">
        <f t="shared" si="286"/>
        <v>"NO_YEL",</v>
      </c>
      <c r="FJ86" s="9" t="str">
        <f t="shared" si="287"/>
        <v/>
      </c>
      <c r="FK86" s="9" t="str">
        <f t="shared" si="288"/>
        <v/>
      </c>
      <c r="FL86" s="9" t="str">
        <f t="shared" si="289"/>
        <v/>
      </c>
      <c r="FM86" s="9" t="str">
        <f t="shared" si="290"/>
        <v/>
      </c>
      <c r="FN86" s="9" t="str">
        <f t="shared" si="291"/>
        <v/>
      </c>
      <c r="FO86" s="9" t="str">
        <f t="shared" si="292"/>
        <v/>
      </c>
      <c r="FP86" s="9" t="str">
        <f t="shared" si="293"/>
        <v/>
      </c>
      <c r="FQ86" s="9" t="str">
        <f t="shared" si="294"/>
        <v>"001GRE",</v>
      </c>
      <c r="FR86" s="9" t="str">
        <f t="shared" si="295"/>
        <v>"002BLA",</v>
      </c>
      <c r="FS86" s="9" t="str">
        <f t="shared" si="296"/>
        <v>"003BLU",</v>
      </c>
      <c r="FT86" s="9" t="str">
        <f t="shared" si="297"/>
        <v>"myrEQ",</v>
      </c>
      <c r="FU86" s="9" t="str">
        <f t="shared" si="298"/>
        <v/>
      </c>
      <c r="FV86" s="9" t="str">
        <f t="shared" si="299"/>
        <v/>
      </c>
      <c r="FW86" s="9" t="str">
        <f t="shared" si="300"/>
        <v/>
      </c>
      <c r="FX86" s="9" t="str">
        <f t="shared" si="348"/>
        <v/>
      </c>
      <c r="FY86" s="9" t="str">
        <f t="shared" si="301"/>
        <v/>
      </c>
      <c r="FZ86" s="9" t="str">
        <f t="shared" si="302"/>
        <v/>
      </c>
      <c r="GA86" s="9" t="str">
        <f t="shared" si="303"/>
        <v/>
      </c>
      <c r="GB86" s="9" t="str">
        <f t="shared" si="304"/>
        <v/>
      </c>
      <c r="GC86" s="9" t="str">
        <f t="shared" si="349"/>
        <v/>
      </c>
      <c r="GD86" s="9" t="str">
        <f t="shared" si="350"/>
        <v/>
      </c>
      <c r="GE86" s="9" t="str">
        <f t="shared" si="305"/>
        <v/>
      </c>
      <c r="GF86" s="9" t="str">
        <f t="shared" ref="GF86:GF94" si="352">IFERROR(IF(SEARCH("Historical",AU86)&gt;0,CHAR(34)&amp;"histor"&amp;CHAR(34)&amp;",",""),"")</f>
        <v/>
      </c>
      <c r="GG86" s="9" t="str">
        <f t="shared" si="306"/>
        <v/>
      </c>
      <c r="GH86" s="9" t="str">
        <f t="shared" si="307"/>
        <v/>
      </c>
      <c r="GI86" s="9" t="str">
        <f t="shared" si="308"/>
        <v/>
      </c>
      <c r="GJ86" s="9" t="str">
        <f t="shared" si="309"/>
        <v/>
      </c>
      <c r="GK86" s="9" t="str">
        <f t="shared" si="310"/>
        <v>"HasSta",</v>
      </c>
      <c r="GL86" s="9" t="str">
        <f t="shared" si="339"/>
        <v>"1Stars",</v>
      </c>
      <c r="GM86" s="9" t="str">
        <f t="shared" si="339"/>
        <v/>
      </c>
      <c r="GN86" s="9" t="str">
        <f t="shared" si="339"/>
        <v/>
      </c>
      <c r="GP86" s="9" t="str">
        <f t="shared" si="311"/>
        <v>"State"</v>
      </c>
      <c r="GS86" s="9" t="str">
        <f t="shared" si="312"/>
        <v>["4Color","lets05","startP","year19","allhor","4+Band","Horizo","Texted","Canton","staWHI","NO_RED","NO_YEL","001GRE","002BLA","003BLU","myrEQ","HasSta","1Stars"]</v>
      </c>
      <c r="GT86" s="9" t="str">
        <f t="shared" si="341"/>
        <v>"cl_BLA",</v>
      </c>
      <c r="GU86" s="9" t="str">
        <f t="shared" si="341"/>
        <v>"cl_BLU",</v>
      </c>
      <c r="GV86" s="9" t="str">
        <f t="shared" si="341"/>
        <v>"cl_GRE",</v>
      </c>
      <c r="GW86" s="9" t="str">
        <f t="shared" si="341"/>
        <v/>
      </c>
      <c r="GX86" s="9" t="str">
        <f t="shared" si="341"/>
        <v/>
      </c>
      <c r="GY86" s="9" t="str">
        <f t="shared" si="341"/>
        <v/>
      </c>
      <c r="GZ86" s="9" t="str">
        <f t="shared" si="341"/>
        <v/>
      </c>
      <c r="HA86" s="9" t="str">
        <f t="shared" si="341"/>
        <v/>
      </c>
      <c r="HB86" s="9" t="str">
        <f t="shared" si="341"/>
        <v>"cl_WHI",</v>
      </c>
      <c r="HC86" s="9" t="str">
        <f t="shared" si="313"/>
        <v>["cl_BLA","cl_BLU","cl_GRE","cl_WHI"]</v>
      </c>
      <c r="HE86" s="33"/>
      <c r="HF86" s="34" t="str">
        <f t="shared" si="314"/>
        <v>{couname:"[BRA] Piauí",year:"1922 ",region:"rgn_South America",Colors:["cl_BLA","cl_BLU","cl_GRE","cl_WHI"],Items:["4Color","lets05","startP","year19","allhor","4+Band","Horizo","Texted","Canton","staWHI","NO_RED","NO_YEL","001GRE","002BLA","003BLU","myrEQ","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links: "https://en.wikipedia.org/wiki/Flag_of_Piauí"},</v>
      </c>
      <c r="HG86" s="35" t="str">
        <f t="shared" si="315"/>
        <v>{couname:"[BRA] Piauí",year:"1922 ",region:"rgn_South America",Colors:["cl_BLA","cl_BLU","cl_GRE","cl_WHI"],Items:["4Color","lets05","startP","year19","allhor","4+Band","Horizo","Texted","Canton","staWHI","NO_RED","NO_YEL","001GRE","002BLA","003BLU","myrEQ","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links: "https://en.wikipedia.org/wiki/Flag_of_Piauí"},</v>
      </c>
      <c r="HH86" s="9" t="str">
        <f t="shared" si="316"/>
        <v>"\nYellow represents the mineral wealth, green represents hope. The star represents Antares, which in the Brazilian flag symbolizes the state of Piauí. The inscription inside the blue rectangle: 13 DE MARÇO DE 1823, was the day of the Battle of Jenipapo, in the state's territory."</v>
      </c>
      <c r="HI86" s="9" t="str">
        <f t="shared" si="317"/>
        <v>"\nYellow represents the mineral wealth, green represents hope. The star represents Antares, which in the Brazilian flag symbolizes the state of Piauí. The inscription inside the blue rectangle: 13 DE MARÇO DE 1823, was the day of the Battle of Jenipapo, in the state's territory."</v>
      </c>
      <c r="HJ86" s="9" t="str">
        <f t="shared" si="318"/>
        <v>"1922 "</v>
      </c>
      <c r="HL86" s="9" t="str">
        <f t="shared" si="319"/>
        <v>"https://en.wikipedia.org/wiki/Flag_of_Piauí"</v>
      </c>
      <c r="HM86" s="34" t="str">
        <f t="shared" si="320"/>
        <v>{"couname":"[BRA] Piauí","year":"1922 ","region":"rgn_South America","Colors":["cl_BLA","cl_BLU","cl_GRE","cl_WHI"],"Items":["4Color","lets05","startP","year19","allhor","4+Band","Horizo","Texted","Canton","staWHI","NO_RED","NO_YEL","001GRE","002BLA","003BLU","myrEQ","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 "links": "https://en.wikipedia.org/wiki/Flag_of_Piauí"},</v>
      </c>
      <c r="HN86" s="36" t="str">
        <f t="shared" si="321"/>
        <v>{"couname":"[BRA] Piauí","year":"1922 ","region":"rgn_South America","Colors":["cl_BLA","cl_BLU","cl_GRE","cl_WHI"],"Items":["4Color","lets05","startP","year19","allhor","4+Band","Horizo","Texted","Canton","staWHI","NO_RED","NO_YEL","001GRE","002BLA","003BLU","myrEQ","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 "links": "https://en.wikipedia.org/wiki/Flag_of_Piauí"},</v>
      </c>
      <c r="HO86" s="37"/>
      <c r="HP86" s="9" t="str" cm="1">
        <f t="array" ref="HP86">IF(_xlfn.TEXTJOIN(", ", TRUE, IF(ISNUMBER(SEARCH("BLA", BL86:BT86)), COLUMN(BL86:BT86) - COLUMN(BL86) + 1, ""))&lt;&gt;"","BLA","")</f>
        <v>BLA</v>
      </c>
      <c r="HQ86" s="9" t="str" cm="1">
        <f t="array" ref="HQ86">IF(_xlfn.TEXTJOIN(", ", TRUE, IF(ISNUMBER(SEARCH("BLU", BL86:BT86)), COLUMN(BL86:BT86) - COLUMN(BL86) + 1, ""))&lt;&gt;"","BLU","")</f>
        <v>BLU</v>
      </c>
      <c r="HR86" s="9" t="str" cm="1">
        <f t="array" ref="HR86">IF(_xlfn.TEXTJOIN(", ", TRUE, IF(ISNUMBER(SEARCH("GRE", BL86:BT86)), COLUMN(BL86:BT86) - COLUMN(BL86) + 1, ""))&lt;&gt;"","GRE","")</f>
        <v>GRE</v>
      </c>
      <c r="HS86" s="9" t="str" cm="1">
        <f t="array" ref="HS86">IF(_xlfn.TEXTJOIN(", ", TRUE, IF(ISNUMBER(SEARCH("RED", BL86:BT86)), COLUMN(BL86:BT86) - COLUMN(BL86) + 1, ""))&lt;&gt;"","RED","")</f>
        <v/>
      </c>
      <c r="HT86" s="9" t="str" cm="1">
        <f t="array" ref="HT86">IF(_xlfn.TEXTJOIN(", ", TRUE, IF(ISNUMBER(SEARCH("YEL", BL86:BT86)), COLUMN(BL86:BT86) - COLUMN(BL86) + 1, ""))&lt;&gt;"","YEL","")</f>
        <v/>
      </c>
      <c r="HU86" s="9" t="str" cm="1">
        <f t="array" ref="HU86">IF(_xlfn.TEXTJOIN(", ", TRUE, IF(ISNUMBER(SEARCH("ORA", BL86:BT86)), COLUMN(BL86:BT86) - COLUMN(BL86) + 1, ""))&lt;&gt;"","ORA","")</f>
        <v/>
      </c>
      <c r="HV86" s="9" t="str" cm="1">
        <f t="array" ref="HV86">IF(_xlfn.TEXTJOIN(", ", TRUE, IF(ISNUMBER(SEARCH("BRO", BL86:BT86)), COLUMN(BL86:BT86) - COLUMN(BL86) + 1, ""))&lt;&gt;"","BRO","")</f>
        <v/>
      </c>
      <c r="HW86" s="9" t="str" cm="1">
        <f t="array" ref="HW86">IF(_xlfn.TEXTJOIN(", ", TRUE, IF(ISNUMBER(SEARCH("PUR", BL86:BT86)), COLUMN(BL86:BT86) - COLUMN(BL86) + 1, ""))&lt;&gt;"","PUR","")</f>
        <v/>
      </c>
      <c r="HX86" s="9" t="str" cm="1">
        <f t="array" ref="HX86">IF(_xlfn.TEXTJOIN(", ", TRUE, IF(ISNUMBER(SEARCH("WHI", BL86:BT86)), COLUMN(BL86:BT86) - COLUMN(BL86) + 1, ""))&lt;&gt;"","WHI","")</f>
        <v>WHI</v>
      </c>
      <c r="HY86" s="38"/>
      <c r="HZ86" s="38"/>
      <c r="IA86" s="28"/>
      <c r="IB86" s="28"/>
      <c r="IC86" s="39"/>
      <c r="ID86" s="39"/>
      <c r="IE86" s="39"/>
      <c r="IF86" s="39"/>
      <c r="IG86" s="39"/>
      <c r="IH86" s="39"/>
      <c r="II86" s="39"/>
      <c r="IJ86" s="39"/>
      <c r="IK86" s="39"/>
      <c r="IL86" s="9">
        <f t="shared" si="351"/>
        <v>0</v>
      </c>
      <c r="IM86" s="6">
        <f t="shared" si="322"/>
        <v>-4</v>
      </c>
      <c r="IN86" s="40" t="str">
        <f t="shared" si="323"/>
        <v>http://mkweb.bcgsc.ca/color-summarizer/?url=https://upload.wikimedia.org/wikipedia/commons/thumb/3/33/Bandeira_do_Piau%C3%AD.svg/640px-Bandeira_do_Piau%C3%AD.svg.png&amp;precision=low&amp;num_clusters=4&amp;text=1</v>
      </c>
      <c r="IO86" s="9" t="str">
        <f t="shared" si="324"/>
        <v>"black"</v>
      </c>
      <c r="IP86" s="9" t="str">
        <f t="shared" si="325"/>
        <v>"blue"</v>
      </c>
      <c r="IQ86" s="9" t="str">
        <f t="shared" si="326"/>
        <v>"green"</v>
      </c>
      <c r="IR86" s="9" t="str">
        <f t="shared" si="327"/>
        <v/>
      </c>
      <c r="IS86" s="9" t="str">
        <f t="shared" si="328"/>
        <v/>
      </c>
      <c r="IT86" s="9" t="str">
        <f t="shared" si="329"/>
        <v/>
      </c>
      <c r="IU86" s="9" t="str">
        <f t="shared" si="330"/>
        <v/>
      </c>
      <c r="IV86" s="9" t="str">
        <f t="shared" si="331"/>
        <v/>
      </c>
      <c r="IW86" s="9" t="str">
        <f t="shared" si="332"/>
        <v>"white"</v>
      </c>
      <c r="IX86" s="9" t="str">
        <f t="shared" si="333"/>
        <v>{"url":"http://mkweb.bcgsc.ca/color-summarizer/?url=https://upload.wikimedia.org/wikipedia/commons/thumb/3/33/Bandeira_do_Piau%C3%AD.svg/640px-Bandeira_do_Piau%C3%AD.svg.png&amp;precision=low&amp;num_clusters=4&amp;text=1","name":"[BRA] Piauí"},</v>
      </c>
      <c r="IY86" s="9">
        <v>685</v>
      </c>
    </row>
    <row r="87" spans="1:259" s="9" customFormat="1" ht="38.4" customHeight="1" thickBot="1" x14ac:dyDescent="0.35">
      <c r="A87" s="79" t="s">
        <v>1106</v>
      </c>
      <c r="B87" s="1" t="e" vm="86">
        <v>#VALUE!</v>
      </c>
      <c r="C87" s="2">
        <v>2</v>
      </c>
      <c r="D87" s="3" t="s">
        <v>1107</v>
      </c>
      <c r="E87" s="4" t="s">
        <v>1108</v>
      </c>
      <c r="F87" s="5" t="s">
        <v>0</v>
      </c>
      <c r="G87" s="6">
        <f>COUNTIF($A$1:$A$8312,A87)</f>
        <v>1</v>
      </c>
      <c r="H87" s="7"/>
      <c r="I87" s="8" t="s">
        <v>1109</v>
      </c>
      <c r="J87" s="9" t="str">
        <f>""</f>
        <v/>
      </c>
      <c r="K87" s="10"/>
      <c r="L87" s="11"/>
      <c r="M87" s="11"/>
      <c r="N87" s="12" t="s">
        <v>1</v>
      </c>
      <c r="O87" s="13" t="s">
        <v>550</v>
      </c>
      <c r="P87" s="14" t="s">
        <v>741</v>
      </c>
      <c r="Q87" s="15">
        <v>3</v>
      </c>
      <c r="R87" s="16" t="s">
        <v>1</v>
      </c>
      <c r="S87" s="17">
        <v>0</v>
      </c>
      <c r="T87" s="18" t="s">
        <v>2</v>
      </c>
      <c r="U87" s="19" t="s">
        <v>2</v>
      </c>
      <c r="V87" s="19" t="s">
        <v>2</v>
      </c>
      <c r="W87" s="19" t="s">
        <v>2</v>
      </c>
      <c r="X87" s="19" t="s">
        <v>3</v>
      </c>
      <c r="Y87" s="19" t="s">
        <v>1110</v>
      </c>
      <c r="Z87" s="19" t="s">
        <v>3</v>
      </c>
      <c r="AA87" s="19" t="s">
        <v>3</v>
      </c>
      <c r="AB87" s="19" t="s">
        <v>3</v>
      </c>
      <c r="AC87" s="19" t="s">
        <v>2</v>
      </c>
      <c r="AD87" s="19" t="s">
        <v>2</v>
      </c>
      <c r="AE87" s="19" t="s">
        <v>2</v>
      </c>
      <c r="AF87" s="20" t="s">
        <v>2</v>
      </c>
      <c r="AG87" s="20" t="s">
        <v>2</v>
      </c>
      <c r="AH87" s="20" t="s">
        <v>3</v>
      </c>
      <c r="AI87" s="20" t="s">
        <v>2</v>
      </c>
      <c r="AJ87" s="20" t="s">
        <v>2</v>
      </c>
      <c r="AK87" s="20" t="s">
        <v>2</v>
      </c>
      <c r="AL87" s="20" t="s">
        <v>2</v>
      </c>
      <c r="AM87" s="20" t="s">
        <v>3</v>
      </c>
      <c r="AN87" s="20" t="s">
        <v>2</v>
      </c>
      <c r="AO87" s="20" t="s">
        <v>2</v>
      </c>
      <c r="AP87" s="20" t="s">
        <v>2</v>
      </c>
      <c r="AQ87" s="20" t="s">
        <v>2</v>
      </c>
      <c r="AR87" s="20" t="s">
        <v>2</v>
      </c>
      <c r="AS87" s="20" t="s">
        <v>2</v>
      </c>
      <c r="AT87" s="21">
        <v>2</v>
      </c>
      <c r="AU87" s="20" t="s">
        <v>204</v>
      </c>
      <c r="AV87" s="20" t="str">
        <f>IF(LEFT(A87,1)="[",LEFT(A87,5)&amp;AU87&amp;A87,"")</f>
        <v>[BRA]State[BRA] Rio de Janeiro (State)</v>
      </c>
      <c r="AW87" s="20" t="str">
        <f>C87&amp;H87&amp;A87</f>
        <v>2[BRA] Rio de Janeiro (State)</v>
      </c>
      <c r="AX87" s="22"/>
      <c r="AY87" s="22"/>
      <c r="AZ87" s="23" t="s">
        <v>6</v>
      </c>
      <c r="BA87" s="23"/>
      <c r="BB87" s="23"/>
      <c r="BC87" s="24"/>
      <c r="BD87" s="25" t="s">
        <v>4</v>
      </c>
      <c r="BE87" s="8"/>
      <c r="BF87" s="25" t="s">
        <v>8</v>
      </c>
      <c r="BG87" s="25" t="s">
        <v>8</v>
      </c>
      <c r="BH87" s="25" t="s">
        <v>8</v>
      </c>
      <c r="BI87" s="25"/>
      <c r="BJ87" s="25"/>
      <c r="BK87" s="8"/>
      <c r="BL87" s="25" t="s">
        <v>12</v>
      </c>
      <c r="BM87" s="25" t="s">
        <v>4</v>
      </c>
      <c r="BN87" s="25" t="s">
        <v>8</v>
      </c>
      <c r="BO87" s="25" t="s">
        <v>9</v>
      </c>
      <c r="BP87" s="25" t="s">
        <v>6</v>
      </c>
      <c r="BQ87" s="25" t="s">
        <v>8</v>
      </c>
      <c r="BR87" s="25" t="s">
        <v>8</v>
      </c>
      <c r="BS87" s="25" t="s">
        <v>8</v>
      </c>
      <c r="BT87" s="25" t="s">
        <v>5</v>
      </c>
      <c r="BU87" s="26"/>
      <c r="BV87" s="27"/>
      <c r="BW87" s="27">
        <v>0</v>
      </c>
      <c r="BX87" s="8"/>
      <c r="CB87" s="28"/>
      <c r="CC87" s="28"/>
      <c r="CD87" s="29">
        <v>0</v>
      </c>
      <c r="CE87" s="29">
        <v>0</v>
      </c>
      <c r="CF87" s="29" t="e">
        <v>#REF!</v>
      </c>
      <c r="CG87" s="30" cm="1">
        <f t="array" ref="CG87">SUMPRODUCT(--(LEN(TRIM(BL87:BT87))&gt;0))</f>
        <v>5</v>
      </c>
      <c r="CH87" s="20" t="str">
        <f t="shared" si="246"/>
        <v>n</v>
      </c>
      <c r="CI87" s="20" t="str">
        <f t="shared" si="247"/>
        <v>n</v>
      </c>
      <c r="CJ87" s="20" t="str">
        <f t="shared" si="248"/>
        <v>n</v>
      </c>
      <c r="CK87" s="20" t="str">
        <f t="shared" si="249"/>
        <v>y</v>
      </c>
      <c r="CL87" s="20" t="str">
        <f t="shared" si="250"/>
        <v>y</v>
      </c>
      <c r="CM87" s="20" t="str">
        <f t="shared" si="251"/>
        <v>n</v>
      </c>
      <c r="CN87" s="20" t="str">
        <f t="shared" si="252"/>
        <v>n</v>
      </c>
      <c r="CO87" s="20" t="str">
        <f t="shared" si="253"/>
        <v>n</v>
      </c>
      <c r="CP87" s="20" t="str">
        <f t="shared" si="254"/>
        <v>n</v>
      </c>
      <c r="CQ87" s="20" t="str">
        <f t="shared" si="255"/>
        <v>n</v>
      </c>
      <c r="CR87" s="20" t="str">
        <f t="shared" si="256"/>
        <v>y</v>
      </c>
      <c r="CS87" s="20" t="str">
        <f t="shared" si="257"/>
        <v>n</v>
      </c>
      <c r="CT87" s="31" t="str">
        <f t="shared" si="258"/>
        <v>"[BRA] Rio de Janeiro (State)"</v>
      </c>
      <c r="CU87" s="32" t="str">
        <f t="shared" si="259"/>
        <v>"rgn_South America"</v>
      </c>
      <c r="CV87" s="9" t="str">
        <f t="shared" si="260"/>
        <v>"https://upload.wikimedia.org/wikipedia/commons/thumb/7/73/Bandeira_do_estado_do_Rio_de_Janeiro.svg/640px-Bandeira_do_estado_do_Rio_de_Janeiro.svg.png"</v>
      </c>
      <c r="CW87" s="9" t="str">
        <f t="shared" si="335"/>
        <v/>
      </c>
      <c r="CX87" s="9" t="str">
        <f t="shared" si="335"/>
        <v/>
      </c>
      <c r="CY87" s="9" t="str">
        <f t="shared" si="335"/>
        <v/>
      </c>
      <c r="CZ87" s="9" t="str">
        <f t="shared" si="335"/>
        <v>"5+Colo",</v>
      </c>
      <c r="DA87" s="9" t="str">
        <f t="shared" si="261"/>
        <v>"words2",</v>
      </c>
      <c r="DB87" s="9" t="str">
        <f t="shared" si="342"/>
        <v>"words3",</v>
      </c>
      <c r="DC87" s="9" t="str">
        <f t="shared" si="343"/>
        <v/>
      </c>
      <c r="DD87" s="9" t="str">
        <f t="shared" si="344"/>
        <v>"lets12",</v>
      </c>
      <c r="DE87" s="9" t="str">
        <f t="shared" si="345"/>
        <v>"startR",</v>
      </c>
      <c r="DF87" s="9" t="str">
        <f t="shared" si="263"/>
        <v/>
      </c>
      <c r="DG87" s="9" t="str">
        <f t="shared" si="264"/>
        <v/>
      </c>
      <c r="DH87" s="9" t="str">
        <f t="shared" si="265"/>
        <v/>
      </c>
      <c r="DI87" s="9" t="str">
        <f t="shared" si="266"/>
        <v/>
      </c>
      <c r="DJ87" s="9" t="str">
        <f t="shared" si="267"/>
        <v/>
      </c>
      <c r="DK87" s="9" t="str">
        <f t="shared" si="268"/>
        <v/>
      </c>
      <c r="DL87" s="9" t="str">
        <f t="shared" si="269"/>
        <v/>
      </c>
      <c r="DM87" s="9" t="str" cm="1">
        <f t="array" ref="DM87">IF(CG87=3,CHAR(34) &amp; _xlfn.TEXTJOIN("", TRUE, RIGHT(HP87:HX87, 2)) &amp; CHAR(34) &amp; ",", "")</f>
        <v/>
      </c>
      <c r="DN87" s="9" t="str">
        <f t="shared" si="270"/>
        <v/>
      </c>
      <c r="DO87" s="9" t="str">
        <f t="shared" si="271"/>
        <v>"year19",</v>
      </c>
      <c r="DP87" s="28" t="str">
        <f t="shared" si="272"/>
        <v/>
      </c>
      <c r="DQ87" s="28" t="str">
        <f t="shared" si="273"/>
        <v/>
      </c>
      <c r="DR87" s="28" t="str">
        <f t="shared" si="274"/>
        <v/>
      </c>
      <c r="DS87" s="28" t="str">
        <f t="shared" si="275"/>
        <v/>
      </c>
      <c r="DT87" s="28" t="str">
        <f t="shared" si="276"/>
        <v/>
      </c>
      <c r="DU87" s="28" t="str">
        <f t="shared" si="277"/>
        <v/>
      </c>
      <c r="DV87" s="9" t="str">
        <f t="shared" si="346"/>
        <v/>
      </c>
      <c r="DW87" s="9" t="str">
        <f t="shared" si="336"/>
        <v>"NoBand",</v>
      </c>
      <c r="DX87" s="9" t="str">
        <f t="shared" si="336"/>
        <v/>
      </c>
      <c r="DY87" s="9" t="str">
        <f t="shared" si="336"/>
        <v/>
      </c>
      <c r="DZ87" s="9" t="str">
        <f t="shared" si="336"/>
        <v/>
      </c>
      <c r="EA87" s="9" t="str">
        <f t="shared" si="337"/>
        <v/>
      </c>
      <c r="EB87" s="9" t="str">
        <f t="shared" si="337"/>
        <v/>
      </c>
      <c r="EC87" s="9" t="str">
        <f t="shared" si="337"/>
        <v/>
      </c>
      <c r="ED87" s="9" t="str">
        <f t="shared" si="337"/>
        <v/>
      </c>
      <c r="EE87" s="9" t="str">
        <f t="shared" si="337"/>
        <v>"Circle",</v>
      </c>
      <c r="EF87" s="9" t="str">
        <f t="shared" si="278"/>
        <v>"Animal",</v>
      </c>
      <c r="EG87" s="9" t="str">
        <f t="shared" si="340"/>
        <v>"Bird",</v>
      </c>
      <c r="EH87" s="9" t="str">
        <f t="shared" si="340"/>
        <v>"Plants",</v>
      </c>
      <c r="EI87" s="9" t="str">
        <f t="shared" si="340"/>
        <v>"Texted",</v>
      </c>
      <c r="EJ87" s="9" t="str">
        <f t="shared" si="340"/>
        <v/>
      </c>
      <c r="EK87" s="9" t="str">
        <f t="shared" si="340"/>
        <v/>
      </c>
      <c r="EL87" s="9" t="str">
        <f t="shared" si="340"/>
        <v/>
      </c>
      <c r="EM87" s="9" t="str">
        <f t="shared" si="340"/>
        <v/>
      </c>
      <c r="EN87" s="9" t="str">
        <f t="shared" si="340"/>
        <v/>
      </c>
      <c r="EO87" s="9" t="str">
        <f t="shared" si="340"/>
        <v>"Center",</v>
      </c>
      <c r="EP87" s="9" t="str">
        <f t="shared" si="340"/>
        <v/>
      </c>
      <c r="EQ87" s="9" t="str">
        <f t="shared" si="340"/>
        <v/>
      </c>
      <c r="ER87" s="9" t="str">
        <f t="shared" si="340"/>
        <v/>
      </c>
      <c r="ES87" s="9" t="str">
        <f t="shared" si="340"/>
        <v/>
      </c>
      <c r="ET87" s="9" t="str">
        <f t="shared" si="340"/>
        <v>"Geogrh",</v>
      </c>
      <c r="EU87" s="9" t="str">
        <f t="shared" si="340"/>
        <v/>
      </c>
      <c r="EV87" s="9" t="str">
        <f t="shared" si="340"/>
        <v/>
      </c>
      <c r="EW87" s="9" t="str">
        <f t="shared" si="338"/>
        <v/>
      </c>
      <c r="EX87" s="9" t="str">
        <f t="shared" si="338"/>
        <v/>
      </c>
      <c r="EY87" s="9" t="str">
        <f t="shared" si="338"/>
        <v/>
      </c>
      <c r="EZ87" s="9" t="str">
        <f t="shared" si="338"/>
        <v/>
      </c>
      <c r="FA87" s="9" t="str">
        <f t="shared" si="279"/>
        <v>"staYEL",</v>
      </c>
      <c r="FB87" s="9" t="str">
        <f t="shared" si="280"/>
        <v/>
      </c>
      <c r="FC87" s="9" t="str">
        <f t="shared" si="347"/>
        <v/>
      </c>
      <c r="FD87" s="9" t="str">
        <f t="shared" si="281"/>
        <v/>
      </c>
      <c r="FE87" s="9" t="str">
        <f t="shared" si="282"/>
        <v/>
      </c>
      <c r="FF87" s="9" t="str">
        <f t="shared" si="283"/>
        <v/>
      </c>
      <c r="FG87" s="9" t="str">
        <f t="shared" si="284"/>
        <v/>
      </c>
      <c r="FH87" s="9" t="str">
        <f t="shared" si="285"/>
        <v>"NO_GRE",</v>
      </c>
      <c r="FI87" s="9" t="str">
        <f t="shared" si="286"/>
        <v/>
      </c>
      <c r="FJ87" s="9" t="str">
        <f t="shared" si="287"/>
        <v/>
      </c>
      <c r="FK87" s="9" t="str">
        <f t="shared" si="288"/>
        <v/>
      </c>
      <c r="FL87" s="9" t="str">
        <f t="shared" si="289"/>
        <v/>
      </c>
      <c r="FM87" s="9" t="str">
        <f t="shared" si="290"/>
        <v/>
      </c>
      <c r="FN87" s="9" t="str">
        <f t="shared" si="291"/>
        <v/>
      </c>
      <c r="FO87" s="9" t="str">
        <f t="shared" si="292"/>
        <v/>
      </c>
      <c r="FP87" s="9" t="str">
        <f t="shared" si="293"/>
        <v/>
      </c>
      <c r="FQ87" s="9" t="str">
        <f t="shared" si="294"/>
        <v/>
      </c>
      <c r="FR87" s="9" t="str">
        <f t="shared" si="295"/>
        <v/>
      </c>
      <c r="FS87" s="9" t="str">
        <f t="shared" si="296"/>
        <v/>
      </c>
      <c r="FT87" s="9" t="str">
        <f t="shared" si="297"/>
        <v>"myrBLU",</v>
      </c>
      <c r="FU87" s="9" t="str">
        <f t="shared" si="298"/>
        <v/>
      </c>
      <c r="FV87" s="9" t="str">
        <f t="shared" si="299"/>
        <v/>
      </c>
      <c r="FW87" s="9" t="str">
        <f t="shared" si="300"/>
        <v/>
      </c>
      <c r="FX87" s="9" t="str">
        <f t="shared" si="348"/>
        <v/>
      </c>
      <c r="FY87" s="9" t="str">
        <f t="shared" si="301"/>
        <v/>
      </c>
      <c r="FZ87" s="9" t="str">
        <f t="shared" si="302"/>
        <v/>
      </c>
      <c r="GA87" s="9" t="str">
        <f t="shared" si="303"/>
        <v/>
      </c>
      <c r="GB87" s="9" t="str">
        <f t="shared" si="304"/>
        <v/>
      </c>
      <c r="GC87" s="9" t="str">
        <f t="shared" si="349"/>
        <v/>
      </c>
      <c r="GD87" s="9" t="str">
        <f t="shared" si="350"/>
        <v/>
      </c>
      <c r="GE87" s="9" t="str">
        <f t="shared" si="305"/>
        <v/>
      </c>
      <c r="GF87" s="9" t="str">
        <f t="shared" si="352"/>
        <v/>
      </c>
      <c r="GG87" s="9" t="str">
        <f t="shared" si="306"/>
        <v/>
      </c>
      <c r="GH87" s="9" t="str">
        <f t="shared" si="307"/>
        <v/>
      </c>
      <c r="GI87" s="9" t="str">
        <f t="shared" si="308"/>
        <v/>
      </c>
      <c r="GJ87" s="9" t="str">
        <f t="shared" si="309"/>
        <v/>
      </c>
      <c r="GK87" s="9" t="str">
        <f t="shared" si="310"/>
        <v>"HasSta",</v>
      </c>
      <c r="GL87" s="9" t="str">
        <f t="shared" si="339"/>
        <v/>
      </c>
      <c r="GM87" s="9" t="str">
        <f t="shared" si="339"/>
        <v>"2Stars",</v>
      </c>
      <c r="GN87" s="9" t="str">
        <f t="shared" si="339"/>
        <v/>
      </c>
      <c r="GP87" s="9" t="str">
        <f t="shared" si="311"/>
        <v>"State"</v>
      </c>
      <c r="GS87" s="9" t="str">
        <f t="shared" si="312"/>
        <v>["5+Colo","words2","words3","lets12","startR","year19","NoBand","Circle","Animal","Bird","Plants","Texted","Center","Geogrh","staYEL","NO_GRE","myrBLU","HasSta","2Stars"]</v>
      </c>
      <c r="GT87" s="9" t="str">
        <f t="shared" si="341"/>
        <v>"cl_BLA",</v>
      </c>
      <c r="GU87" s="9" t="str">
        <f t="shared" si="341"/>
        <v>"cl_BLU",</v>
      </c>
      <c r="GV87" s="9" t="str">
        <f t="shared" si="341"/>
        <v/>
      </c>
      <c r="GW87" s="9" t="str">
        <f t="shared" si="341"/>
        <v>"cl_RED",</v>
      </c>
      <c r="GX87" s="9" t="str">
        <f t="shared" si="341"/>
        <v>"cl_YEL",</v>
      </c>
      <c r="GY87" s="9" t="str">
        <f t="shared" si="341"/>
        <v/>
      </c>
      <c r="GZ87" s="9" t="str">
        <f t="shared" si="341"/>
        <v/>
      </c>
      <c r="HA87" s="9" t="str">
        <f t="shared" si="341"/>
        <v/>
      </c>
      <c r="HB87" s="9" t="str">
        <f t="shared" si="341"/>
        <v>"cl_WHI",</v>
      </c>
      <c r="HC87" s="9" t="str">
        <f t="shared" si="313"/>
        <v>["cl_BLA","cl_BLU","cl_RED","cl_YEL","cl_WHI"]</v>
      </c>
      <c r="HE87" s="33"/>
      <c r="HF87" s="34" t="str">
        <f t="shared" si="314"/>
        <v>{couname:"[BRA] Rio de Janeiro (State)",year:"1975 ",region:"rgn_South America",Colors:["cl_BLA","cl_BLU","cl_RED","cl_YEL","cl_WHI"],Items:["5+Colo","words2","words3","lets12","startR","year19","NoBand","Circle","Animal","Bird","Plants","Texted","Center","Geogrh","staYEL","NO_GRE","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links: "https://www.fotw.info/flags/br-rj.html"},</v>
      </c>
      <c r="HG87" s="35" t="str">
        <f t="shared" si="315"/>
        <v>{couname:"[BRA] Rio de Janeiro (State)",year:"1975 ",region:"rgn_South America",Colors:["cl_BLA","cl_BLU","cl_RED","cl_YEL","cl_WHI"],Items:["5+Colo","words2","words3","lets12","startR","year19","NoBand","Circle","Animal","Bird","Plants","Texted","Center","Geogrh","staYEL","NO_GRE","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links: "https://www.fotw.info/flags/br-rj.html"},</v>
      </c>
      <c r="HH87" s="9" t="str">
        <f t="shared" si="316"/>
        <v>"\nNot available"</v>
      </c>
      <c r="HI87" s="9" t="str">
        <f t="shared" si="317"/>
        <v>"\nNot available"</v>
      </c>
      <c r="HJ87" s="9" t="str">
        <f t="shared" si="318"/>
        <v>"1975 "</v>
      </c>
      <c r="HL87" s="9" t="str">
        <f t="shared" si="319"/>
        <v>"https://www.fotw.info/flags/br-rj.html"</v>
      </c>
      <c r="HM87" s="34" t="str">
        <f t="shared" si="320"/>
        <v>{"couname":"[BRA] Rio de Janeiro (State)","year":"1975 ","region":"rgn_South America","Colors":["cl_BLA","cl_BLU","cl_RED","cl_YEL","cl_WHI"],"Items":["5+Colo","words2","words3","lets12","startR","year19","NoBand","Circle","Animal","Bird","Plants","Texted","Center","Geogrh","staYEL","NO_GRE","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 "links": "https://www.fotw.info/flags/br-rj.html"},</v>
      </c>
      <c r="HN87" s="36" t="str">
        <f t="shared" si="321"/>
        <v>{"couname":"[BRA] Rio de Janeiro (State)","year":"1975 ","region":"rgn_South America","Colors":["cl_BLA","cl_BLU","cl_RED","cl_YEL","cl_WHI"],"Items":["5+Colo","words2","words3","lets12","startR","year19","NoBand","Circle","Animal","Bird","Plants","Texted","Center","Geogrh","staYEL","NO_GRE","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 "links": "https://www.fotw.info/flags/br-rj.html"},</v>
      </c>
      <c r="HO87" s="37"/>
      <c r="HP87" s="9" t="str" cm="1">
        <f t="array" ref="HP87">IF(_xlfn.TEXTJOIN(", ", TRUE, IF(ISNUMBER(SEARCH("BLA", BL87:BT87)), COLUMN(BL87:BT87) - COLUMN(BL87) + 1, ""))&lt;&gt;"","BLA","")</f>
        <v>BLA</v>
      </c>
      <c r="HQ87" s="9" t="str" cm="1">
        <f t="array" ref="HQ87">IF(_xlfn.TEXTJOIN(", ", TRUE, IF(ISNUMBER(SEARCH("BLU", BL87:BT87)), COLUMN(BL87:BT87) - COLUMN(BL87) + 1, ""))&lt;&gt;"","BLU","")</f>
        <v>BLU</v>
      </c>
      <c r="HR87" s="9" t="str" cm="1">
        <f t="array" ref="HR87">IF(_xlfn.TEXTJOIN(", ", TRUE, IF(ISNUMBER(SEARCH("GRE", BL87:BT87)), COLUMN(BL87:BT87) - COLUMN(BL87) + 1, ""))&lt;&gt;"","GRE","")</f>
        <v/>
      </c>
      <c r="HS87" s="9" t="str" cm="1">
        <f t="array" ref="HS87">IF(_xlfn.TEXTJOIN(", ", TRUE, IF(ISNUMBER(SEARCH("RED", BL87:BT87)), COLUMN(BL87:BT87) - COLUMN(BL87) + 1, ""))&lt;&gt;"","RED","")</f>
        <v>RED</v>
      </c>
      <c r="HT87" s="9" t="str" cm="1">
        <f t="array" ref="HT87">IF(_xlfn.TEXTJOIN(", ", TRUE, IF(ISNUMBER(SEARCH("YEL", BL87:BT87)), COLUMN(BL87:BT87) - COLUMN(BL87) + 1, ""))&lt;&gt;"","YEL","")</f>
        <v>YEL</v>
      </c>
      <c r="HU87" s="9" t="str" cm="1">
        <f t="array" ref="HU87">IF(_xlfn.TEXTJOIN(", ", TRUE, IF(ISNUMBER(SEARCH("ORA", BL87:BT87)), COLUMN(BL87:BT87) - COLUMN(BL87) + 1, ""))&lt;&gt;"","ORA","")</f>
        <v/>
      </c>
      <c r="HV87" s="9" t="str" cm="1">
        <f t="array" ref="HV87">IF(_xlfn.TEXTJOIN(", ", TRUE, IF(ISNUMBER(SEARCH("BRO", BL87:BT87)), COLUMN(BL87:BT87) - COLUMN(BL87) + 1, ""))&lt;&gt;"","BRO","")</f>
        <v/>
      </c>
      <c r="HW87" s="9" t="str" cm="1">
        <f t="array" ref="HW87">IF(_xlfn.TEXTJOIN(", ", TRUE, IF(ISNUMBER(SEARCH("PUR", BL87:BT87)), COLUMN(BL87:BT87) - COLUMN(BL87) + 1, ""))&lt;&gt;"","PUR","")</f>
        <v/>
      </c>
      <c r="HX87" s="9" t="str" cm="1">
        <f t="array" ref="HX87">IF(_xlfn.TEXTJOIN(", ", TRUE, IF(ISNUMBER(SEARCH("WHI", BL87:BT87)), COLUMN(BL87:BT87) - COLUMN(BL87) + 1, ""))&lt;&gt;"","WHI","")</f>
        <v>WHI</v>
      </c>
      <c r="HY87" s="38"/>
      <c r="HZ87" s="38"/>
      <c r="IA87" s="28"/>
      <c r="IB87" s="28"/>
      <c r="IC87" s="39"/>
      <c r="ID87" s="39"/>
      <c r="IE87" s="39"/>
      <c r="IF87" s="39"/>
      <c r="IG87" s="39"/>
      <c r="IH87" s="39"/>
      <c r="II87" s="39"/>
      <c r="IJ87" s="39"/>
      <c r="IK87" s="39"/>
      <c r="IL87" s="9">
        <f t="shared" si="351"/>
        <v>0</v>
      </c>
      <c r="IM87" s="6">
        <f t="shared" si="322"/>
        <v>-5</v>
      </c>
      <c r="IN87" s="40" t="str">
        <f t="shared" si="323"/>
        <v>http://mkweb.bcgsc.ca/color-summarizer/?url=https://upload.wikimedia.org/wikipedia/commons/thumb/7/73/Bandeira_do_estado_do_Rio_de_Janeiro.svg/640px-Bandeira_do_estado_do_Rio_de_Janeiro.svg.png&amp;precision=low&amp;num_clusters=5&amp;text=1</v>
      </c>
      <c r="IO87" s="9" t="str">
        <f t="shared" si="324"/>
        <v>"black"</v>
      </c>
      <c r="IP87" s="9" t="str">
        <f t="shared" si="325"/>
        <v>"blue"</v>
      </c>
      <c r="IQ87" s="9" t="str">
        <f t="shared" si="326"/>
        <v/>
      </c>
      <c r="IR87" s="9" t="str">
        <f t="shared" si="327"/>
        <v>"red"</v>
      </c>
      <c r="IS87" s="9" t="str">
        <f t="shared" si="328"/>
        <v>"yellow"</v>
      </c>
      <c r="IT87" s="9" t="str">
        <f t="shared" si="329"/>
        <v/>
      </c>
      <c r="IU87" s="9" t="str">
        <f t="shared" si="330"/>
        <v/>
      </c>
      <c r="IV87" s="9" t="str">
        <f t="shared" si="331"/>
        <v/>
      </c>
      <c r="IW87" s="9" t="str">
        <f t="shared" si="332"/>
        <v>"white"</v>
      </c>
      <c r="IX87" s="9" t="str">
        <f t="shared" si="333"/>
        <v>{"url":"http://mkweb.bcgsc.ca/color-summarizer/?url=https://upload.wikimedia.org/wikipedia/commons/thumb/7/73/Bandeira_do_estado_do_Rio_de_Janeiro.svg/640px-Bandeira_do_estado_do_Rio_de_Janeiro.svg.png&amp;precision=low&amp;num_clusters=5&amp;text=1","name":"[BRA] Rio de Janeiro (State)"},</v>
      </c>
      <c r="IY87" s="9">
        <v>686</v>
      </c>
    </row>
    <row r="88" spans="1:259" s="9" customFormat="1" ht="38.4" customHeight="1" thickBot="1" x14ac:dyDescent="0.35">
      <c r="A88" s="79" t="s">
        <v>1111</v>
      </c>
      <c r="B88" s="1" t="e" vm="87">
        <v>#VALUE!</v>
      </c>
      <c r="C88" s="2">
        <v>2</v>
      </c>
      <c r="D88" s="3" t="s">
        <v>1112</v>
      </c>
      <c r="E88" s="4" t="s">
        <v>1113</v>
      </c>
      <c r="F88" s="5" t="s">
        <v>0</v>
      </c>
      <c r="G88" s="6">
        <f>COUNTIF($A$1:$A$8312,A88)</f>
        <v>1</v>
      </c>
      <c r="H88" s="7"/>
      <c r="I88" s="8" t="s">
        <v>1114</v>
      </c>
      <c r="J88" s="9" t="str">
        <f>""</f>
        <v/>
      </c>
      <c r="K88" s="10"/>
      <c r="L88" s="11"/>
      <c r="M88" s="11"/>
      <c r="N88" s="12" t="s">
        <v>1</v>
      </c>
      <c r="O88" s="13" t="s">
        <v>1115</v>
      </c>
      <c r="P88" s="14" t="s">
        <v>1116</v>
      </c>
      <c r="Q88" s="15">
        <v>4</v>
      </c>
      <c r="R88" s="16" t="s">
        <v>1</v>
      </c>
      <c r="S88" s="17">
        <v>2</v>
      </c>
      <c r="T88" s="18" t="s">
        <v>2</v>
      </c>
      <c r="U88" s="19" t="s">
        <v>2</v>
      </c>
      <c r="V88" s="19" t="s">
        <v>3</v>
      </c>
      <c r="W88" s="19" t="s">
        <v>2</v>
      </c>
      <c r="X88" s="19" t="s">
        <v>2</v>
      </c>
      <c r="Y88" s="19" t="s">
        <v>2</v>
      </c>
      <c r="Z88" s="19" t="s">
        <v>2</v>
      </c>
      <c r="AA88" s="19" t="s">
        <v>3</v>
      </c>
      <c r="AB88" s="19" t="s">
        <v>2</v>
      </c>
      <c r="AC88" s="19" t="s">
        <v>2</v>
      </c>
      <c r="AD88" s="19" t="s">
        <v>2</v>
      </c>
      <c r="AE88" s="19" t="s">
        <v>2</v>
      </c>
      <c r="AF88" s="20" t="s">
        <v>2</v>
      </c>
      <c r="AG88" s="20" t="s">
        <v>2</v>
      </c>
      <c r="AH88" s="20" t="s">
        <v>3</v>
      </c>
      <c r="AI88" s="20" t="s">
        <v>2</v>
      </c>
      <c r="AJ88" s="20" t="s">
        <v>2</v>
      </c>
      <c r="AK88" s="20" t="s">
        <v>2</v>
      </c>
      <c r="AL88" s="20" t="s">
        <v>3</v>
      </c>
      <c r="AM88" s="20" t="s">
        <v>2</v>
      </c>
      <c r="AN88" s="20" t="s">
        <v>2</v>
      </c>
      <c r="AO88" s="20" t="s">
        <v>2</v>
      </c>
      <c r="AP88" s="20" t="s">
        <v>3</v>
      </c>
      <c r="AQ88" s="20" t="s">
        <v>2</v>
      </c>
      <c r="AR88" s="20" t="s">
        <v>2</v>
      </c>
      <c r="AS88" s="20" t="s">
        <v>3</v>
      </c>
      <c r="AT88" s="21">
        <v>1</v>
      </c>
      <c r="AU88" s="20" t="s">
        <v>204</v>
      </c>
      <c r="AV88" s="20" t="str">
        <f>IF(LEFT(A88,1)="[",LEFT(A88,5)&amp;AU88&amp;A88,"")</f>
        <v>[BRA]State[BRA] Rio Grande do Norte</v>
      </c>
      <c r="AW88" s="20" t="str">
        <f>C88&amp;H88&amp;A88</f>
        <v>2[BRA] Rio Grande do Norte</v>
      </c>
      <c r="AX88" s="22"/>
      <c r="AY88" s="22"/>
      <c r="AZ88" s="23" t="s">
        <v>8</v>
      </c>
      <c r="BA88" s="23"/>
      <c r="BB88" s="23"/>
      <c r="BC88" s="24"/>
      <c r="BD88" s="25" t="s">
        <v>168</v>
      </c>
      <c r="BE88" s="8"/>
      <c r="BF88" s="25" t="s">
        <v>10</v>
      </c>
      <c r="BG88" s="25" t="s">
        <v>8</v>
      </c>
      <c r="BH88" s="25" t="s">
        <v>4</v>
      </c>
      <c r="BI88" s="25"/>
      <c r="BJ88" s="25"/>
      <c r="BK88" s="8"/>
      <c r="BL88" s="25" t="s">
        <v>12</v>
      </c>
      <c r="BM88" s="25" t="s">
        <v>4</v>
      </c>
      <c r="BN88" s="25" t="s">
        <v>10</v>
      </c>
      <c r="BO88" s="25" t="s">
        <v>9</v>
      </c>
      <c r="BP88" s="25" t="s">
        <v>8</v>
      </c>
      <c r="BQ88" s="25" t="s">
        <v>11</v>
      </c>
      <c r="BR88" s="25" t="s">
        <v>8</v>
      </c>
      <c r="BS88" s="25" t="s">
        <v>8</v>
      </c>
      <c r="BT88" s="25" t="s">
        <v>5</v>
      </c>
      <c r="BU88" s="26"/>
      <c r="BV88" s="27"/>
      <c r="BW88" s="27">
        <v>0</v>
      </c>
      <c r="BX88" s="8"/>
      <c r="CB88" s="28"/>
      <c r="CC88" s="28"/>
      <c r="CD88" s="29">
        <v>0</v>
      </c>
      <c r="CE88" s="29">
        <v>0</v>
      </c>
      <c r="CF88" s="29" t="e">
        <v>#REF!</v>
      </c>
      <c r="CG88" s="30" cm="1">
        <f t="array" ref="CG88">SUMPRODUCT(--(LEN(TRIM(BL88:BT88))&gt;0))</f>
        <v>6</v>
      </c>
      <c r="CH88" s="20" t="str">
        <f t="shared" si="246"/>
        <v>n</v>
      </c>
      <c r="CI88" s="20" t="str">
        <f t="shared" si="247"/>
        <v>n</v>
      </c>
      <c r="CJ88" s="20" t="str">
        <f t="shared" si="248"/>
        <v>n</v>
      </c>
      <c r="CK88" s="20" t="str">
        <f t="shared" si="249"/>
        <v>y</v>
      </c>
      <c r="CL88" s="20" t="str">
        <f t="shared" si="250"/>
        <v>n</v>
      </c>
      <c r="CM88" s="20" t="str">
        <f t="shared" si="251"/>
        <v>y</v>
      </c>
      <c r="CN88" s="20" t="str">
        <f t="shared" si="252"/>
        <v>n</v>
      </c>
      <c r="CO88" s="20" t="str">
        <f t="shared" si="253"/>
        <v>n</v>
      </c>
      <c r="CP88" s="20" t="str">
        <f t="shared" si="254"/>
        <v>n</v>
      </c>
      <c r="CQ88" s="20" t="str">
        <f t="shared" si="255"/>
        <v>y</v>
      </c>
      <c r="CR88" s="20" t="str">
        <f t="shared" si="256"/>
        <v>n</v>
      </c>
      <c r="CS88" s="20" t="str">
        <f t="shared" si="257"/>
        <v>n</v>
      </c>
      <c r="CT88" s="31" t="str">
        <f t="shared" si="258"/>
        <v>"[BRA] Rio Grande do Norte"</v>
      </c>
      <c r="CU88" s="32" t="str">
        <f t="shared" si="259"/>
        <v>"rgn_South America"</v>
      </c>
      <c r="CV88" s="9" t="str">
        <f t="shared" si="260"/>
        <v>"https://upload.wikimedia.org/wikipedia/commons/thumb/3/30/Bandeira_do_Rio_Grande_do_Norte.svg/640px-Bandeira_do_Rio_Grande_do_Norte.svg.png"</v>
      </c>
      <c r="CW88" s="9" t="str">
        <f t="shared" si="335"/>
        <v/>
      </c>
      <c r="CX88" s="9" t="str">
        <f t="shared" si="335"/>
        <v/>
      </c>
      <c r="CY88" s="9" t="str">
        <f t="shared" si="335"/>
        <v/>
      </c>
      <c r="CZ88" s="9" t="str">
        <f t="shared" si="335"/>
        <v>"5+Colo",</v>
      </c>
      <c r="DA88" s="9" t="str">
        <f t="shared" si="261"/>
        <v>"words2",</v>
      </c>
      <c r="DB88" s="9" t="str">
        <f t="shared" si="342"/>
        <v>"words3",</v>
      </c>
      <c r="DC88" s="9" t="str">
        <f t="shared" si="343"/>
        <v/>
      </c>
      <c r="DD88" s="9" t="str">
        <f t="shared" si="344"/>
        <v>"lets16",</v>
      </c>
      <c r="DE88" s="9" t="str">
        <f t="shared" si="345"/>
        <v>"startR",</v>
      </c>
      <c r="DF88" s="9" t="str">
        <f t="shared" si="263"/>
        <v/>
      </c>
      <c r="DG88" s="9" t="str">
        <f t="shared" si="264"/>
        <v/>
      </c>
      <c r="DH88" s="9" t="str">
        <f t="shared" si="265"/>
        <v/>
      </c>
      <c r="DI88" s="9" t="str">
        <f t="shared" si="266"/>
        <v/>
      </c>
      <c r="DJ88" s="9" t="str">
        <f t="shared" si="267"/>
        <v/>
      </c>
      <c r="DK88" s="9" t="str">
        <f t="shared" si="268"/>
        <v/>
      </c>
      <c r="DL88" s="9" t="str">
        <f t="shared" si="269"/>
        <v/>
      </c>
      <c r="DM88" s="9" t="str" cm="1">
        <f t="array" ref="DM88">IF(CG88=3,CHAR(34) &amp; _xlfn.TEXTJOIN("", TRUE, RIGHT(HP88:HX88, 2)) &amp; CHAR(34) &amp; ",", "")</f>
        <v/>
      </c>
      <c r="DN88" s="9" t="str">
        <f t="shared" si="270"/>
        <v/>
      </c>
      <c r="DO88" s="9" t="str">
        <f t="shared" si="271"/>
        <v>"year19",</v>
      </c>
      <c r="DP88" s="28" t="str">
        <f t="shared" si="272"/>
        <v/>
      </c>
      <c r="DQ88" s="28" t="str">
        <f t="shared" si="273"/>
        <v/>
      </c>
      <c r="DR88" s="28" t="str">
        <f t="shared" si="274"/>
        <v/>
      </c>
      <c r="DS88" s="28" t="str">
        <f t="shared" si="275"/>
        <v/>
      </c>
      <c r="DT88" s="28" t="str">
        <f t="shared" si="276"/>
        <v>"allhor",</v>
      </c>
      <c r="DU88" s="28" t="str">
        <f t="shared" si="277"/>
        <v/>
      </c>
      <c r="DV88" s="9" t="str">
        <f t="shared" si="346"/>
        <v/>
      </c>
      <c r="DW88" s="9" t="str">
        <f t="shared" si="336"/>
        <v/>
      </c>
      <c r="DX88" s="9" t="str">
        <f t="shared" si="336"/>
        <v>"2Bands",</v>
      </c>
      <c r="DY88" s="9" t="str">
        <f t="shared" si="336"/>
        <v/>
      </c>
      <c r="DZ88" s="9" t="str">
        <f t="shared" si="336"/>
        <v/>
      </c>
      <c r="EA88" s="9" t="str">
        <f t="shared" si="337"/>
        <v/>
      </c>
      <c r="EB88" s="9" t="str">
        <f t="shared" si="337"/>
        <v/>
      </c>
      <c r="EC88" s="9" t="str">
        <f t="shared" si="337"/>
        <v>"Horizo",</v>
      </c>
      <c r="ED88" s="9" t="str">
        <f t="shared" si="337"/>
        <v/>
      </c>
      <c r="EE88" s="9" t="str">
        <f t="shared" si="337"/>
        <v/>
      </c>
      <c r="EF88" s="9" t="str">
        <f t="shared" si="278"/>
        <v/>
      </c>
      <c r="EG88" s="9" t="str">
        <f t="shared" si="340"/>
        <v/>
      </c>
      <c r="EH88" s="9" t="str">
        <f t="shared" si="340"/>
        <v>"Plants",</v>
      </c>
      <c r="EI88" s="9" t="str">
        <f t="shared" si="340"/>
        <v/>
      </c>
      <c r="EJ88" s="9" t="str">
        <f t="shared" si="340"/>
        <v/>
      </c>
      <c r="EK88" s="9" t="str">
        <f t="shared" si="340"/>
        <v/>
      </c>
      <c r="EL88" s="9" t="str">
        <f t="shared" si="340"/>
        <v/>
      </c>
      <c r="EM88" s="9" t="str">
        <f t="shared" si="340"/>
        <v/>
      </c>
      <c r="EN88" s="9" t="str">
        <f t="shared" si="340"/>
        <v/>
      </c>
      <c r="EO88" s="9" t="str">
        <f t="shared" si="340"/>
        <v>"Center",</v>
      </c>
      <c r="EP88" s="9" t="str">
        <f t="shared" si="340"/>
        <v/>
      </c>
      <c r="EQ88" s="9" t="str">
        <f t="shared" si="340"/>
        <v/>
      </c>
      <c r="ER88" s="9" t="str">
        <f t="shared" si="340"/>
        <v/>
      </c>
      <c r="ES88" s="9" t="str">
        <f t="shared" si="340"/>
        <v>"Wavess",</v>
      </c>
      <c r="ET88" s="9" t="str">
        <f t="shared" si="340"/>
        <v/>
      </c>
      <c r="EU88" s="9" t="str">
        <f t="shared" si="340"/>
        <v/>
      </c>
      <c r="EV88" s="9" t="str">
        <f t="shared" si="340"/>
        <v/>
      </c>
      <c r="EW88" s="9" t="str">
        <f t="shared" si="338"/>
        <v>"Ships!",</v>
      </c>
      <c r="EX88" s="9" t="str">
        <f t="shared" si="338"/>
        <v/>
      </c>
      <c r="EY88" s="9" t="str">
        <f t="shared" si="338"/>
        <v/>
      </c>
      <c r="EZ88" s="9" t="str">
        <f t="shared" si="338"/>
        <v>"Waters",</v>
      </c>
      <c r="FA88" s="9" t="str">
        <f t="shared" si="279"/>
        <v>"sta",</v>
      </c>
      <c r="FB88" s="9" t="str">
        <f t="shared" si="280"/>
        <v/>
      </c>
      <c r="FC88" s="9" t="str">
        <f t="shared" si="347"/>
        <v/>
      </c>
      <c r="FD88" s="9" t="str">
        <f t="shared" si="281"/>
        <v/>
      </c>
      <c r="FE88" s="9" t="str">
        <f t="shared" si="282"/>
        <v/>
      </c>
      <c r="FF88" s="9" t="str">
        <f t="shared" si="283"/>
        <v/>
      </c>
      <c r="FG88" s="9" t="str">
        <f t="shared" si="284"/>
        <v/>
      </c>
      <c r="FH88" s="9" t="str">
        <f t="shared" si="285"/>
        <v/>
      </c>
      <c r="FI88" s="9" t="str">
        <f t="shared" si="286"/>
        <v>"NO_YEL",</v>
      </c>
      <c r="FJ88" s="9" t="str">
        <f t="shared" si="287"/>
        <v/>
      </c>
      <c r="FK88" s="9" t="str">
        <f t="shared" si="288"/>
        <v/>
      </c>
      <c r="FL88" s="9" t="str">
        <f t="shared" si="289"/>
        <v/>
      </c>
      <c r="FM88" s="9" t="str">
        <f t="shared" si="290"/>
        <v/>
      </c>
      <c r="FN88" s="9" t="str">
        <f t="shared" si="291"/>
        <v/>
      </c>
      <c r="FO88" s="9" t="str">
        <f t="shared" si="292"/>
        <v/>
      </c>
      <c r="FP88" s="9" t="str">
        <f t="shared" si="293"/>
        <v/>
      </c>
      <c r="FQ88" s="9" t="str">
        <f t="shared" si="294"/>
        <v>"001GRE",</v>
      </c>
      <c r="FR88" s="9" t="str">
        <f t="shared" si="295"/>
        <v/>
      </c>
      <c r="FS88" s="9" t="str">
        <f t="shared" si="296"/>
        <v>"003BLU",</v>
      </c>
      <c r="FT88" s="9" t="str">
        <f t="shared" si="297"/>
        <v>"myrEQ",</v>
      </c>
      <c r="FU88" s="9" t="str">
        <f t="shared" si="298"/>
        <v/>
      </c>
      <c r="FV88" s="9" t="str">
        <f t="shared" si="299"/>
        <v/>
      </c>
      <c r="FW88" s="9" t="str">
        <f t="shared" si="300"/>
        <v/>
      </c>
      <c r="FX88" s="9" t="str">
        <f t="shared" si="348"/>
        <v/>
      </c>
      <c r="FY88" s="9" t="str">
        <f t="shared" si="301"/>
        <v/>
      </c>
      <c r="FZ88" s="9" t="str">
        <f t="shared" si="302"/>
        <v/>
      </c>
      <c r="GA88" s="9" t="str">
        <f t="shared" si="303"/>
        <v/>
      </c>
      <c r="GB88" s="9" t="str">
        <f t="shared" si="304"/>
        <v/>
      </c>
      <c r="GC88" s="9" t="str">
        <f t="shared" si="349"/>
        <v/>
      </c>
      <c r="GD88" s="9" t="str">
        <f t="shared" si="350"/>
        <v/>
      </c>
      <c r="GE88" s="9" t="str">
        <f t="shared" si="305"/>
        <v/>
      </c>
      <c r="GF88" s="9" t="str">
        <f t="shared" si="352"/>
        <v/>
      </c>
      <c r="GG88" s="9" t="str">
        <f t="shared" si="306"/>
        <v/>
      </c>
      <c r="GH88" s="9" t="str">
        <f t="shared" si="307"/>
        <v/>
      </c>
      <c r="GI88" s="9" t="str">
        <f t="shared" si="308"/>
        <v/>
      </c>
      <c r="GJ88" s="9" t="str">
        <f t="shared" si="309"/>
        <v/>
      </c>
      <c r="GK88" s="9" t="str">
        <f t="shared" si="310"/>
        <v>"HasSta",</v>
      </c>
      <c r="GL88" s="9" t="str">
        <f t="shared" si="339"/>
        <v>"1Stars",</v>
      </c>
      <c r="GM88" s="9" t="str">
        <f t="shared" si="339"/>
        <v/>
      </c>
      <c r="GN88" s="9" t="str">
        <f t="shared" si="339"/>
        <v/>
      </c>
      <c r="GP88" s="9" t="str">
        <f t="shared" si="311"/>
        <v>"State"</v>
      </c>
      <c r="GS88" s="9" t="str">
        <f t="shared" si="312"/>
        <v>["5+Colo","words2","words3","lets16","startR","year19","allhor","2Bands","Horizo","Plants","Center","Wavess","Ships!","Waters","sta","NO_YEL","001GRE","003BLU","myrEQ","HasSta","1Stars"]</v>
      </c>
      <c r="GT88" s="9" t="str">
        <f t="shared" si="341"/>
        <v>"cl_BLA",</v>
      </c>
      <c r="GU88" s="9" t="str">
        <f t="shared" si="341"/>
        <v>"cl_BLU",</v>
      </c>
      <c r="GV88" s="9" t="str">
        <f t="shared" si="341"/>
        <v>"cl_GRE",</v>
      </c>
      <c r="GW88" s="9" t="str">
        <f t="shared" si="341"/>
        <v>"cl_RED",</v>
      </c>
      <c r="GX88" s="9" t="str">
        <f t="shared" si="341"/>
        <v/>
      </c>
      <c r="GY88" s="9" t="str">
        <f t="shared" si="341"/>
        <v>"cl_ORA",</v>
      </c>
      <c r="GZ88" s="9" t="str">
        <f t="shared" si="341"/>
        <v/>
      </c>
      <c r="HA88" s="9" t="str">
        <f t="shared" si="341"/>
        <v/>
      </c>
      <c r="HB88" s="9" t="str">
        <f t="shared" si="341"/>
        <v>"cl_WHI",</v>
      </c>
      <c r="HC88" s="9" t="str">
        <f t="shared" si="313"/>
        <v>["cl_BLA","cl_BLU","cl_GRE","cl_RED","cl_ORA","cl_WHI"]</v>
      </c>
      <c r="HE88" s="33"/>
      <c r="HF88" s="34" t="str">
        <f t="shared" si="314"/>
        <v>{couname:"[BRA] Rio Grande do Norte",year:"1957 ",region:"rgn_South America",Colors:["cl_BLA","cl_BLU","cl_GRE","cl_RED","cl_ORA","cl_WHI"],Items:["5+Colo","words2","words3","lets16","startR","year19","allhor","2Bands","Horizo","Plants","Center","Wavess","Ships!","Waters","sta","NO_YEL","001GRE","003BLU","myrEQ","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links: "https://en.wikipedia.org/wiki/Flag_of_Rio_Grande_do_Norte"},</v>
      </c>
      <c r="HG88" s="35" t="str">
        <f t="shared" si="315"/>
        <v>{couname:"[BRA] Rio Grande do Norte",year:"1957 ",region:"rgn_South America",Colors:["cl_BLA","cl_BLU","cl_GRE","cl_RED","cl_ORA","cl_WHI"],Items:["5+Colo","words2","words3","lets16","startR","year19","allhor","2Bands","Horizo","Plants","Center","Wavess","Ships!","Waters","sta","NO_YEL","001GRE","003BLU","myrEQ","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links: "https://en.wikipedia.org/wiki/Flag_of_Rio_Grande_do_Norte"},</v>
      </c>
      <c r="HH88" s="9" t="str">
        <f t="shared" si="316"/>
        <v>"\nThe arms features the basic elements that best represents Rio Grande do Norte: the coconut tree on the left, the Copernicia prunifera on the right, the sugarcane and the cotton, represents the flora. The sea with the jangada stands for the fishing and the salt extraction."</v>
      </c>
      <c r="HI88" s="9" t="str">
        <f t="shared" si="317"/>
        <v>"\nThe arms features the basic elements that best represents Rio Grande do Norte: the coconut tree on the left, the Copernicia prunifera on the right, the sugarcane and the cotton, represents the flora. The sea with the jangada stands for the fishing and the salt extraction."</v>
      </c>
      <c r="HJ88" s="9" t="str">
        <f t="shared" si="318"/>
        <v>"1957 "</v>
      </c>
      <c r="HL88" s="9" t="str">
        <f t="shared" si="319"/>
        <v>"https://en.wikipedia.org/wiki/Flag_of_Rio_Grande_do_Norte"</v>
      </c>
      <c r="HM88" s="34" t="str">
        <f t="shared" si="320"/>
        <v>{"couname":"[BRA] Rio Grande do Norte","year":"1957 ","region":"rgn_South America","Colors":["cl_BLA","cl_BLU","cl_GRE","cl_RED","cl_ORA","cl_WHI"],"Items":["5+Colo","words2","words3","lets16","startR","year19","allhor","2Bands","Horizo","Plants","Center","Wavess","Ships!","Waters","sta","NO_YEL","001GRE","003BLU","myrEQ","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 "links": "https://en.wikipedia.org/wiki/Flag_of_Rio_Grande_do_Norte"},</v>
      </c>
      <c r="HN88" s="36" t="str">
        <f t="shared" si="321"/>
        <v>{"couname":"[BRA] Rio Grande do Norte","year":"1957 ","region":"rgn_South America","Colors":["cl_BLA","cl_BLU","cl_GRE","cl_RED","cl_ORA","cl_WHI"],"Items":["5+Colo","words2","words3","lets16","startR","year19","allhor","2Bands","Horizo","Plants","Center","Wavess","Ships!","Waters","sta","NO_YEL","001GRE","003BLU","myrEQ","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 "links": "https://en.wikipedia.org/wiki/Flag_of_Rio_Grande_do_Norte"},</v>
      </c>
      <c r="HO88" s="37"/>
      <c r="HP88" s="9" t="str" cm="1">
        <f t="array" ref="HP88">IF(_xlfn.TEXTJOIN(", ", TRUE, IF(ISNUMBER(SEARCH("BLA", BL88:BT88)), COLUMN(BL88:BT88) - COLUMN(BL88) + 1, ""))&lt;&gt;"","BLA","")</f>
        <v>BLA</v>
      </c>
      <c r="HQ88" s="9" t="str" cm="1">
        <f t="array" ref="HQ88">IF(_xlfn.TEXTJOIN(", ", TRUE, IF(ISNUMBER(SEARCH("BLU", BL88:BT88)), COLUMN(BL88:BT88) - COLUMN(BL88) + 1, ""))&lt;&gt;"","BLU","")</f>
        <v>BLU</v>
      </c>
      <c r="HR88" s="9" t="str" cm="1">
        <f t="array" ref="HR88">IF(_xlfn.TEXTJOIN(", ", TRUE, IF(ISNUMBER(SEARCH("GRE", BL88:BT88)), COLUMN(BL88:BT88) - COLUMN(BL88) + 1, ""))&lt;&gt;"","GRE","")</f>
        <v>GRE</v>
      </c>
      <c r="HS88" s="9" t="str" cm="1">
        <f t="array" ref="HS88">IF(_xlfn.TEXTJOIN(", ", TRUE, IF(ISNUMBER(SEARCH("RED", BL88:BT88)), COLUMN(BL88:BT88) - COLUMN(BL88) + 1, ""))&lt;&gt;"","RED","")</f>
        <v>RED</v>
      </c>
      <c r="HT88" s="9" t="str" cm="1">
        <f t="array" ref="HT88">IF(_xlfn.TEXTJOIN(", ", TRUE, IF(ISNUMBER(SEARCH("YEL", BL88:BT88)), COLUMN(BL88:BT88) - COLUMN(BL88) + 1, ""))&lt;&gt;"","YEL","")</f>
        <v/>
      </c>
      <c r="HU88" s="9" t="str" cm="1">
        <f t="array" ref="HU88">IF(_xlfn.TEXTJOIN(", ", TRUE, IF(ISNUMBER(SEARCH("ORA", BL88:BT88)), COLUMN(BL88:BT88) - COLUMN(BL88) + 1, ""))&lt;&gt;"","ORA","")</f>
        <v>ORA</v>
      </c>
      <c r="HV88" s="9" t="str" cm="1">
        <f t="array" ref="HV88">IF(_xlfn.TEXTJOIN(", ", TRUE, IF(ISNUMBER(SEARCH("BRO", BL88:BT88)), COLUMN(BL88:BT88) - COLUMN(BL88) + 1, ""))&lt;&gt;"","BRO","")</f>
        <v/>
      </c>
      <c r="HW88" s="9" t="str" cm="1">
        <f t="array" ref="HW88">IF(_xlfn.TEXTJOIN(", ", TRUE, IF(ISNUMBER(SEARCH("PUR", BL88:BT88)), COLUMN(BL88:BT88) - COLUMN(BL88) + 1, ""))&lt;&gt;"","PUR","")</f>
        <v/>
      </c>
      <c r="HX88" s="9" t="str" cm="1">
        <f t="array" ref="HX88">IF(_xlfn.TEXTJOIN(", ", TRUE, IF(ISNUMBER(SEARCH("WHI", BL88:BT88)), COLUMN(BL88:BT88) - COLUMN(BL88) + 1, ""))&lt;&gt;"","WHI","")</f>
        <v>WHI</v>
      </c>
      <c r="HY88" s="38"/>
      <c r="HZ88" s="38"/>
      <c r="IA88" s="28"/>
      <c r="IB88" s="28"/>
      <c r="IC88" s="39"/>
      <c r="ID88" s="39"/>
      <c r="IE88" s="39"/>
      <c r="IF88" s="39"/>
      <c r="IG88" s="39"/>
      <c r="IH88" s="39"/>
      <c r="II88" s="39"/>
      <c r="IJ88" s="39"/>
      <c r="IK88" s="39"/>
      <c r="IL88" s="9">
        <f t="shared" si="351"/>
        <v>0</v>
      </c>
      <c r="IM88" s="6">
        <f t="shared" si="322"/>
        <v>-6</v>
      </c>
      <c r="IN88" s="40" t="str">
        <f t="shared" si="323"/>
        <v>http://mkweb.bcgsc.ca/color-summarizer/?url=https://upload.wikimedia.org/wikipedia/commons/thumb/3/30/Bandeira_do_Rio_Grande_do_Norte.svg/640px-Bandeira_do_Rio_Grande_do_Norte.svg.png&amp;precision=low&amp;num_clusters=6&amp;text=1</v>
      </c>
      <c r="IO88" s="9" t="str">
        <f t="shared" si="324"/>
        <v>"black"</v>
      </c>
      <c r="IP88" s="9" t="str">
        <f t="shared" si="325"/>
        <v>"blue"</v>
      </c>
      <c r="IQ88" s="9" t="str">
        <f t="shared" si="326"/>
        <v>"green"</v>
      </c>
      <c r="IR88" s="9" t="str">
        <f t="shared" si="327"/>
        <v>"red"</v>
      </c>
      <c r="IS88" s="9" t="str">
        <f t="shared" si="328"/>
        <v/>
      </c>
      <c r="IT88" s="9" t="str">
        <f t="shared" si="329"/>
        <v>"orange"</v>
      </c>
      <c r="IU88" s="9" t="str">
        <f t="shared" si="330"/>
        <v/>
      </c>
      <c r="IV88" s="9" t="str">
        <f t="shared" si="331"/>
        <v/>
      </c>
      <c r="IW88" s="9" t="str">
        <f t="shared" si="332"/>
        <v>"white"</v>
      </c>
      <c r="IX88" s="9" t="str">
        <f t="shared" si="333"/>
        <v>{"url":"http://mkweb.bcgsc.ca/color-summarizer/?url=https://upload.wikimedia.org/wikipedia/commons/thumb/3/30/Bandeira_do_Rio_Grande_do_Norte.svg/640px-Bandeira_do_Rio_Grande_do_Norte.svg.png&amp;precision=low&amp;num_clusters=6&amp;text=1","name":"[BRA] Rio Grande do Norte"},</v>
      </c>
      <c r="IY88" s="9">
        <v>687</v>
      </c>
    </row>
    <row r="89" spans="1:259" s="9" customFormat="1" ht="38.4" customHeight="1" thickBot="1" x14ac:dyDescent="0.35">
      <c r="A89" s="79" t="s">
        <v>1117</v>
      </c>
      <c r="B89" s="1" t="e" vm="88">
        <v>#VALUE!</v>
      </c>
      <c r="C89" s="2">
        <v>2</v>
      </c>
      <c r="D89" s="3" t="s">
        <v>1118</v>
      </c>
      <c r="E89" s="4" t="s">
        <v>1119</v>
      </c>
      <c r="F89" s="5" t="s">
        <v>0</v>
      </c>
      <c r="G89" s="6">
        <f>COUNTIF($A$1:$A$8312,A89)</f>
        <v>1</v>
      </c>
      <c r="H89" s="7"/>
      <c r="I89" s="8" t="s">
        <v>1120</v>
      </c>
      <c r="J89" s="9" t="str">
        <f>""</f>
        <v/>
      </c>
      <c r="K89" s="10"/>
      <c r="L89" s="11"/>
      <c r="M89" s="11"/>
      <c r="N89" s="12" t="s">
        <v>1</v>
      </c>
      <c r="O89" s="13" t="s">
        <v>1121</v>
      </c>
      <c r="P89" s="14" t="s">
        <v>1122</v>
      </c>
      <c r="Q89" s="15">
        <v>4</v>
      </c>
      <c r="R89" s="16" t="s">
        <v>1</v>
      </c>
      <c r="S89" s="17">
        <v>3</v>
      </c>
      <c r="T89" s="18" t="s">
        <v>3</v>
      </c>
      <c r="U89" s="19" t="s">
        <v>2</v>
      </c>
      <c r="V89" s="19" t="s">
        <v>2</v>
      </c>
      <c r="W89" s="19" t="s">
        <v>2</v>
      </c>
      <c r="X89" s="19" t="s">
        <v>3</v>
      </c>
      <c r="Y89" s="19" t="s">
        <v>2</v>
      </c>
      <c r="Z89" s="19" t="s">
        <v>2</v>
      </c>
      <c r="AA89" s="19" t="s">
        <v>3</v>
      </c>
      <c r="AB89" s="19" t="s">
        <v>3</v>
      </c>
      <c r="AC89" s="19" t="s">
        <v>3</v>
      </c>
      <c r="AD89" s="19" t="s">
        <v>2</v>
      </c>
      <c r="AE89" s="19" t="s">
        <v>2</v>
      </c>
      <c r="AF89" s="20" t="s">
        <v>2</v>
      </c>
      <c r="AG89" s="20" t="s">
        <v>2</v>
      </c>
      <c r="AH89" s="20" t="s">
        <v>3</v>
      </c>
      <c r="AI89" s="20" t="s">
        <v>2</v>
      </c>
      <c r="AJ89" s="20" t="s">
        <v>2</v>
      </c>
      <c r="AK89" s="20" t="s">
        <v>2</v>
      </c>
      <c r="AL89" s="20" t="s">
        <v>2</v>
      </c>
      <c r="AM89" s="20" t="s">
        <v>2</v>
      </c>
      <c r="AN89" s="20" t="s">
        <v>2</v>
      </c>
      <c r="AO89" s="20" t="s">
        <v>3</v>
      </c>
      <c r="AP89" s="20" t="s">
        <v>2</v>
      </c>
      <c r="AQ89" s="20" t="s">
        <v>2</v>
      </c>
      <c r="AR89" s="20" t="s">
        <v>2</v>
      </c>
      <c r="AS89" s="20" t="s">
        <v>2</v>
      </c>
      <c r="AT89" s="21">
        <v>2</v>
      </c>
      <c r="AU89" s="20" t="s">
        <v>204</v>
      </c>
      <c r="AV89" s="20" t="str">
        <f>IF(LEFT(A89,1)="[",LEFT(A89,5)&amp;AU89&amp;A89,"")</f>
        <v>[BRA]State[BRA] Rio Grande do Sul</v>
      </c>
      <c r="AW89" s="20" t="str">
        <f>C89&amp;H89&amp;A89</f>
        <v>2[BRA] Rio Grande do Sul</v>
      </c>
      <c r="AX89" s="22"/>
      <c r="AY89" s="22"/>
      <c r="AZ89" s="23" t="s">
        <v>5</v>
      </c>
      <c r="BA89" s="23"/>
      <c r="BB89" s="23"/>
      <c r="BC89" s="24"/>
      <c r="BD89" s="25" t="s">
        <v>4</v>
      </c>
      <c r="BE89" s="8"/>
      <c r="BF89" s="25" t="s">
        <v>8</v>
      </c>
      <c r="BG89" s="25" t="s">
        <v>8</v>
      </c>
      <c r="BH89" s="25" t="s">
        <v>8</v>
      </c>
      <c r="BI89" s="25"/>
      <c r="BJ89" s="25"/>
      <c r="BK89" s="8"/>
      <c r="BL89" s="25" t="s">
        <v>8</v>
      </c>
      <c r="BM89" s="25" t="s">
        <v>4</v>
      </c>
      <c r="BN89" s="25" t="s">
        <v>8</v>
      </c>
      <c r="BO89" s="25" t="s">
        <v>8</v>
      </c>
      <c r="BP89" s="25" t="s">
        <v>8</v>
      </c>
      <c r="BQ89" s="25" t="s">
        <v>8</v>
      </c>
      <c r="BR89" s="25" t="s">
        <v>8</v>
      </c>
      <c r="BS89" s="25" t="s">
        <v>8</v>
      </c>
      <c r="BT89" s="25" t="s">
        <v>5</v>
      </c>
      <c r="BU89" s="26"/>
      <c r="BV89" s="27"/>
      <c r="BW89" s="27">
        <v>0</v>
      </c>
      <c r="BX89" s="8"/>
      <c r="CB89" s="28"/>
      <c r="CC89" s="28"/>
      <c r="CD89" s="29">
        <v>0</v>
      </c>
      <c r="CE89" s="29">
        <v>0</v>
      </c>
      <c r="CF89" s="29" t="e">
        <v>#REF!</v>
      </c>
      <c r="CG89" s="30" cm="1">
        <f t="array" ref="CG89">SUMPRODUCT(--(LEN(TRIM(BL89:BT89))&gt;0))</f>
        <v>2</v>
      </c>
      <c r="CH89" s="20" t="str">
        <f t="shared" si="246"/>
        <v>y</v>
      </c>
      <c r="CI89" s="20" t="str">
        <f t="shared" si="247"/>
        <v>n</v>
      </c>
      <c r="CJ89" s="20" t="str">
        <f t="shared" si="248"/>
        <v>n</v>
      </c>
      <c r="CK89" s="20" t="str">
        <f t="shared" si="249"/>
        <v>n</v>
      </c>
      <c r="CL89" s="20" t="str">
        <f t="shared" si="250"/>
        <v>n</v>
      </c>
      <c r="CM89" s="20" t="str">
        <f t="shared" si="251"/>
        <v>n</v>
      </c>
      <c r="CN89" s="20" t="str">
        <f t="shared" si="252"/>
        <v>y</v>
      </c>
      <c r="CO89" s="20" t="str">
        <f t="shared" si="253"/>
        <v>n</v>
      </c>
      <c r="CP89" s="20" t="str">
        <f t="shared" si="254"/>
        <v>n</v>
      </c>
      <c r="CQ89" s="20" t="str">
        <f t="shared" si="255"/>
        <v>n</v>
      </c>
      <c r="CR89" s="20" t="str">
        <f t="shared" si="256"/>
        <v>y</v>
      </c>
      <c r="CS89" s="20" t="str">
        <f t="shared" si="257"/>
        <v>n</v>
      </c>
      <c r="CT89" s="31" t="str">
        <f t="shared" si="258"/>
        <v>"[BRA] Rio Grande do Sul"</v>
      </c>
      <c r="CU89" s="32" t="str">
        <f t="shared" si="259"/>
        <v>"rgn_South America"</v>
      </c>
      <c r="CV89" s="9" t="str">
        <f t="shared" si="260"/>
        <v>"https://upload.wikimedia.org/wikipedia/commons/thumb/6/63/Bandeira_do_Rio_Grande_do_Sul.svg/640px-Bandeira_do_Rio_Grande_do_Sul.svg.png"</v>
      </c>
      <c r="CW89" s="9" t="str">
        <f t="shared" si="335"/>
        <v>"2Color",</v>
      </c>
      <c r="CX89" s="9" t="str">
        <f t="shared" si="335"/>
        <v/>
      </c>
      <c r="CY89" s="9" t="str">
        <f t="shared" si="335"/>
        <v/>
      </c>
      <c r="CZ89" s="9" t="str">
        <f t="shared" si="335"/>
        <v/>
      </c>
      <c r="DA89" s="9" t="str">
        <f t="shared" si="261"/>
        <v>"words2",</v>
      </c>
      <c r="DB89" s="9" t="str">
        <f t="shared" si="342"/>
        <v>"words3",</v>
      </c>
      <c r="DC89" s="9" t="str">
        <f t="shared" si="343"/>
        <v/>
      </c>
      <c r="DD89" s="9" t="str">
        <f t="shared" si="344"/>
        <v>"lets14",</v>
      </c>
      <c r="DE89" s="9" t="str">
        <f t="shared" si="345"/>
        <v>"startR",</v>
      </c>
      <c r="DF89" s="9" t="str">
        <f t="shared" si="263"/>
        <v/>
      </c>
      <c r="DG89" s="9" t="str">
        <f t="shared" si="264"/>
        <v/>
      </c>
      <c r="DH89" s="9" t="str">
        <f t="shared" si="265"/>
        <v/>
      </c>
      <c r="DI89" s="9" t="str">
        <f t="shared" si="266"/>
        <v/>
      </c>
      <c r="DJ89" s="9" t="str">
        <f t="shared" si="267"/>
        <v/>
      </c>
      <c r="DK89" s="9" t="str">
        <f t="shared" si="268"/>
        <v/>
      </c>
      <c r="DL89" s="9" t="str">
        <f t="shared" si="269"/>
        <v>"BLUWHI",</v>
      </c>
      <c r="DM89" s="9" t="str" cm="1">
        <f t="array" ref="DM89">IF(CG89=3,CHAR(34) &amp; _xlfn.TEXTJOIN("", TRUE, RIGHT(HP89:HX89, 2)) &amp; CHAR(34) &amp; ",", "")</f>
        <v/>
      </c>
      <c r="DN89" s="9" t="str">
        <f t="shared" si="270"/>
        <v/>
      </c>
      <c r="DO89" s="9" t="str">
        <f t="shared" si="271"/>
        <v>"year19",</v>
      </c>
      <c r="DP89" s="28" t="str">
        <f t="shared" si="272"/>
        <v/>
      </c>
      <c r="DQ89" s="28" t="str">
        <f t="shared" si="273"/>
        <v/>
      </c>
      <c r="DR89" s="28" t="str">
        <f t="shared" si="274"/>
        <v/>
      </c>
      <c r="DS89" s="28" t="str">
        <f t="shared" si="275"/>
        <v/>
      </c>
      <c r="DT89" s="28" t="str">
        <f t="shared" si="276"/>
        <v/>
      </c>
      <c r="DU89" s="28" t="str">
        <f t="shared" si="277"/>
        <v/>
      </c>
      <c r="DV89" s="9" t="str">
        <f t="shared" si="346"/>
        <v/>
      </c>
      <c r="DW89" s="9" t="str">
        <f t="shared" si="336"/>
        <v/>
      </c>
      <c r="DX89" s="9" t="str">
        <f t="shared" si="336"/>
        <v/>
      </c>
      <c r="DY89" s="9" t="str">
        <f t="shared" si="336"/>
        <v>"3Bands",</v>
      </c>
      <c r="DZ89" s="9" t="str">
        <f t="shared" si="336"/>
        <v/>
      </c>
      <c r="EA89" s="9" t="str">
        <f t="shared" si="337"/>
        <v>"Diagon",</v>
      </c>
      <c r="EB89" s="9" t="str">
        <f t="shared" si="337"/>
        <v/>
      </c>
      <c r="EC89" s="9" t="str">
        <f t="shared" si="337"/>
        <v/>
      </c>
      <c r="ED89" s="9" t="str">
        <f t="shared" si="337"/>
        <v/>
      </c>
      <c r="EE89" s="9" t="str">
        <f t="shared" si="337"/>
        <v>"Circle",</v>
      </c>
      <c r="EF89" s="9" t="str">
        <f t="shared" si="278"/>
        <v/>
      </c>
      <c r="EG89" s="9" t="str">
        <f t="shared" si="340"/>
        <v/>
      </c>
      <c r="EH89" s="9" t="str">
        <f t="shared" si="340"/>
        <v>"Plants",</v>
      </c>
      <c r="EI89" s="9" t="str">
        <f t="shared" si="340"/>
        <v>"Texted",</v>
      </c>
      <c r="EJ89" s="9" t="str">
        <f t="shared" si="340"/>
        <v>"Weapon",</v>
      </c>
      <c r="EK89" s="9" t="str">
        <f t="shared" si="340"/>
        <v/>
      </c>
      <c r="EL89" s="9" t="str">
        <f t="shared" si="340"/>
        <v/>
      </c>
      <c r="EM89" s="9" t="str">
        <f t="shared" si="340"/>
        <v/>
      </c>
      <c r="EN89" s="9" t="str">
        <f t="shared" si="340"/>
        <v/>
      </c>
      <c r="EO89" s="9" t="str">
        <f t="shared" si="340"/>
        <v>"Center",</v>
      </c>
      <c r="EP89" s="9" t="str">
        <f t="shared" si="340"/>
        <v/>
      </c>
      <c r="EQ89" s="9" t="str">
        <f t="shared" si="340"/>
        <v/>
      </c>
      <c r="ER89" s="9" t="str">
        <f t="shared" si="340"/>
        <v/>
      </c>
      <c r="ES89" s="9" t="str">
        <f t="shared" si="340"/>
        <v/>
      </c>
      <c r="ET89" s="9" t="str">
        <f t="shared" si="340"/>
        <v/>
      </c>
      <c r="EU89" s="9" t="str">
        <f t="shared" si="340"/>
        <v/>
      </c>
      <c r="EV89" s="9" t="str">
        <f t="shared" si="340"/>
        <v>"Builds",</v>
      </c>
      <c r="EW89" s="9" t="str">
        <f t="shared" si="338"/>
        <v/>
      </c>
      <c r="EX89" s="9" t="str">
        <f t="shared" si="338"/>
        <v/>
      </c>
      <c r="EY89" s="9" t="str">
        <f t="shared" si="338"/>
        <v/>
      </c>
      <c r="EZ89" s="9" t="str">
        <f t="shared" si="338"/>
        <v/>
      </c>
      <c r="FA89" s="9" t="str">
        <f t="shared" si="279"/>
        <v>"staWHI",</v>
      </c>
      <c r="FB89" s="9" t="str">
        <f t="shared" si="280"/>
        <v/>
      </c>
      <c r="FC89" s="9" t="str">
        <f t="shared" si="347"/>
        <v/>
      </c>
      <c r="FD89" s="9" t="str">
        <f t="shared" si="281"/>
        <v/>
      </c>
      <c r="FE89" s="9" t="str">
        <f t="shared" si="282"/>
        <v/>
      </c>
      <c r="FF89" s="9" t="str">
        <f t="shared" si="283"/>
        <v/>
      </c>
      <c r="FG89" s="9" t="str">
        <f t="shared" si="284"/>
        <v>"NO_RED",</v>
      </c>
      <c r="FH89" s="9" t="str">
        <f t="shared" si="285"/>
        <v>"NO_GRE",</v>
      </c>
      <c r="FI89" s="9" t="str">
        <f t="shared" si="286"/>
        <v>"NO_YEL",</v>
      </c>
      <c r="FJ89" s="9" t="str">
        <f t="shared" si="287"/>
        <v>"NO_BLA",</v>
      </c>
      <c r="FK89" s="9" t="str">
        <f t="shared" si="288"/>
        <v/>
      </c>
      <c r="FL89" s="9" t="str">
        <f t="shared" si="289"/>
        <v/>
      </c>
      <c r="FM89" s="9" t="str">
        <f t="shared" si="290"/>
        <v/>
      </c>
      <c r="FN89" s="9" t="str">
        <f t="shared" si="291"/>
        <v/>
      </c>
      <c r="FO89" s="9" t="str">
        <f t="shared" si="292"/>
        <v/>
      </c>
      <c r="FP89" s="9" t="str">
        <f t="shared" si="293"/>
        <v/>
      </c>
      <c r="FQ89" s="9" t="str">
        <f t="shared" si="294"/>
        <v/>
      </c>
      <c r="FR89" s="9" t="str">
        <f t="shared" si="295"/>
        <v/>
      </c>
      <c r="FS89" s="9" t="str">
        <f t="shared" si="296"/>
        <v/>
      </c>
      <c r="FT89" s="9" t="str">
        <f t="shared" si="297"/>
        <v>"myrBLU",</v>
      </c>
      <c r="FU89" s="9" t="str">
        <f t="shared" si="298"/>
        <v/>
      </c>
      <c r="FV89" s="9" t="str">
        <f t="shared" si="299"/>
        <v/>
      </c>
      <c r="FW89" s="9" t="str">
        <f t="shared" si="300"/>
        <v/>
      </c>
      <c r="FX89" s="9" t="str">
        <f t="shared" si="348"/>
        <v/>
      </c>
      <c r="FY89" s="9" t="str">
        <f t="shared" si="301"/>
        <v/>
      </c>
      <c r="FZ89" s="9" t="str">
        <f t="shared" si="302"/>
        <v/>
      </c>
      <c r="GA89" s="9" t="str">
        <f t="shared" si="303"/>
        <v/>
      </c>
      <c r="GB89" s="9" t="str">
        <f t="shared" si="304"/>
        <v/>
      </c>
      <c r="GC89" s="9" t="str">
        <f t="shared" si="349"/>
        <v/>
      </c>
      <c r="GD89" s="9" t="str">
        <f t="shared" si="350"/>
        <v/>
      </c>
      <c r="GE89" s="9" t="str">
        <f t="shared" si="305"/>
        <v/>
      </c>
      <c r="GF89" s="9" t="str">
        <f t="shared" si="352"/>
        <v/>
      </c>
      <c r="GG89" s="9" t="str">
        <f t="shared" si="306"/>
        <v/>
      </c>
      <c r="GH89" s="9" t="str">
        <f t="shared" si="307"/>
        <v/>
      </c>
      <c r="GI89" s="9" t="str">
        <f t="shared" si="308"/>
        <v/>
      </c>
      <c r="GJ89" s="9" t="str">
        <f t="shared" si="309"/>
        <v/>
      </c>
      <c r="GK89" s="9" t="str">
        <f t="shared" si="310"/>
        <v>"HasSta",</v>
      </c>
      <c r="GL89" s="9" t="str">
        <f t="shared" si="339"/>
        <v/>
      </c>
      <c r="GM89" s="9" t="str">
        <f t="shared" si="339"/>
        <v>"2Stars",</v>
      </c>
      <c r="GN89" s="9" t="str">
        <f t="shared" si="339"/>
        <v/>
      </c>
      <c r="GP89" s="9" t="str">
        <f t="shared" si="311"/>
        <v>"State"</v>
      </c>
      <c r="GS89" s="9" t="str">
        <f t="shared" si="312"/>
        <v>["2Color","words2","words3","lets14","startR","BLUWHI","year19","3Bands","Diagon","Circle","Plants","Texted","Weapon","Center","Builds","staWHI","NO_RED","NO_GRE","NO_YEL","NO_BLA","myrBLU","HasSta","2Stars"]</v>
      </c>
      <c r="GT89" s="9" t="str">
        <f t="shared" si="341"/>
        <v/>
      </c>
      <c r="GU89" s="9" t="str">
        <f t="shared" si="341"/>
        <v>"cl_BLU",</v>
      </c>
      <c r="GV89" s="9" t="str">
        <f t="shared" si="341"/>
        <v/>
      </c>
      <c r="GW89" s="9" t="str">
        <f t="shared" si="341"/>
        <v/>
      </c>
      <c r="GX89" s="9" t="str">
        <f t="shared" si="341"/>
        <v/>
      </c>
      <c r="GY89" s="9" t="str">
        <f t="shared" si="341"/>
        <v/>
      </c>
      <c r="GZ89" s="9" t="str">
        <f t="shared" si="341"/>
        <v/>
      </c>
      <c r="HA89" s="9" t="str">
        <f t="shared" si="341"/>
        <v/>
      </c>
      <c r="HB89" s="9" t="str">
        <f t="shared" si="341"/>
        <v>"cl_WHI",</v>
      </c>
      <c r="HC89" s="9" t="str">
        <f t="shared" si="313"/>
        <v>["cl_BLU","cl_WHI"]</v>
      </c>
      <c r="HE89" s="33"/>
      <c r="HF89" s="34" t="str">
        <f t="shared" si="314"/>
        <v>{couname:"[BRA] Rio Grande do Sul",year:"1966 ",region:"rgn_South America",Colors:["cl_BLU","cl_WHI"],Items:["2Color","words2","words3","lets14","startR","BLUWHI","year19","3Bands","Diagon","Circle","Plants","Texted","Weapon","Center","Builds","staWHI","NO_RED","NO_GRE","NO_YEL","NO_BLA","myrBLU","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links: "https://pt.wikipedia.org/wiki/Bandeira_do_Rio_Grande_do_Sul"},</v>
      </c>
      <c r="HG89" s="35" t="str">
        <f t="shared" si="315"/>
        <v>{couname:"[BRA] Rio Grande do Sul",year:"1966 ",region:"rgn_South America",Colors:["cl_BLU","cl_WHI"],Items:["2Color","words2","words3","lets14","startR","BLUWHI","year19","3Bands","Diagon","Circle","Plants","Texted","Weapon","Center","Builds","staWHI","NO_RED","NO_GRE","NO_YEL","NO_BLA","myrBLU","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links: "https://pt.wikipedia.org/wiki/Bandeira_do_Rio_Grande_do_Sul"},</v>
      </c>
      <c r="HH89" s="9" t="str">
        <f t="shared" si="316"/>
        <v>"\nMansueto Bernardi said: Is identified with the green of our landscapes, the gold of the ground we walk on, and the red of the modesty that makes us honorable and always prepared to defend our land."</v>
      </c>
      <c r="HI89" s="9" t="str">
        <f t="shared" si="317"/>
        <v>"\nMansueto Bernardi said: Is identified with the green of our landscapes, the gold of the ground we walk on, and the red of the modesty that makes us honorable and always prepared to defend our land."</v>
      </c>
      <c r="HJ89" s="9" t="str">
        <f t="shared" si="318"/>
        <v>"1966 "</v>
      </c>
      <c r="HL89" s="9" t="str">
        <f t="shared" si="319"/>
        <v>"https://pt.wikipedia.org/wiki/Bandeira_do_Rio_Grande_do_Sul"</v>
      </c>
      <c r="HM89" s="34" t="str">
        <f t="shared" si="320"/>
        <v>{"couname":"[BRA] Rio Grande do Sul","year":"1966 ","region":"rgn_South America","Colors":["cl_BLU","cl_WHI"],"Items":["2Color","words2","words3","lets14","startR","BLUWHI","year19","3Bands","Diagon","Circle","Plants","Texted","Weapon","Center","Builds","staWHI","NO_RED","NO_GRE","NO_YEL","NO_BLA","myrBLU","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 "links": "https://pt.wikipedia.org/wiki/Bandeira_do_Rio_Grande_do_Sul"},</v>
      </c>
      <c r="HN89" s="36" t="str">
        <f t="shared" si="321"/>
        <v>{"couname":"[BRA] Rio Grande do Sul","year":"1966 ","region":"rgn_South America","Colors":["cl_BLU","cl_WHI"],"Items":["2Color","words2","words3","lets14","startR","BLUWHI","year19","3Bands","Diagon","Circle","Plants","Texted","Weapon","Center","Builds","staWHI","NO_RED","NO_GRE","NO_YEL","NO_BLA","myrBLU","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 "links": "https://pt.wikipedia.org/wiki/Bandeira_do_Rio_Grande_do_Sul"},</v>
      </c>
      <c r="HO89" s="37"/>
      <c r="HP89" s="9" t="str" cm="1">
        <f t="array" ref="HP89">IF(_xlfn.TEXTJOIN(", ", TRUE, IF(ISNUMBER(SEARCH("BLA", BL89:BT89)), COLUMN(BL89:BT89) - COLUMN(BL89) + 1, ""))&lt;&gt;"","BLA","")</f>
        <v/>
      </c>
      <c r="HQ89" s="9" t="str" cm="1">
        <f t="array" ref="HQ89">IF(_xlfn.TEXTJOIN(", ", TRUE, IF(ISNUMBER(SEARCH("BLU", BL89:BT89)), COLUMN(BL89:BT89) - COLUMN(BL89) + 1, ""))&lt;&gt;"","BLU","")</f>
        <v>BLU</v>
      </c>
      <c r="HR89" s="9" t="str" cm="1">
        <f t="array" ref="HR89">IF(_xlfn.TEXTJOIN(", ", TRUE, IF(ISNUMBER(SEARCH("GRE", BL89:BT89)), COLUMN(BL89:BT89) - COLUMN(BL89) + 1, ""))&lt;&gt;"","GRE","")</f>
        <v/>
      </c>
      <c r="HS89" s="9" t="str" cm="1">
        <f t="array" ref="HS89">IF(_xlfn.TEXTJOIN(", ", TRUE, IF(ISNUMBER(SEARCH("RED", BL89:BT89)), COLUMN(BL89:BT89) - COLUMN(BL89) + 1, ""))&lt;&gt;"","RED","")</f>
        <v/>
      </c>
      <c r="HT89" s="9" t="str" cm="1">
        <f t="array" ref="HT89">IF(_xlfn.TEXTJOIN(", ", TRUE, IF(ISNUMBER(SEARCH("YEL", BL89:BT89)), COLUMN(BL89:BT89) - COLUMN(BL89) + 1, ""))&lt;&gt;"","YEL","")</f>
        <v/>
      </c>
      <c r="HU89" s="9" t="str" cm="1">
        <f t="array" ref="HU89">IF(_xlfn.TEXTJOIN(", ", TRUE, IF(ISNUMBER(SEARCH("ORA", BL89:BT89)), COLUMN(BL89:BT89) - COLUMN(BL89) + 1, ""))&lt;&gt;"","ORA","")</f>
        <v/>
      </c>
      <c r="HV89" s="9" t="str" cm="1">
        <f t="array" ref="HV89">IF(_xlfn.TEXTJOIN(", ", TRUE, IF(ISNUMBER(SEARCH("BRO", BL89:BT89)), COLUMN(BL89:BT89) - COLUMN(BL89) + 1, ""))&lt;&gt;"","BRO","")</f>
        <v/>
      </c>
      <c r="HW89" s="9" t="str" cm="1">
        <f t="array" ref="HW89">IF(_xlfn.TEXTJOIN(", ", TRUE, IF(ISNUMBER(SEARCH("PUR", BL89:BT89)), COLUMN(BL89:BT89) - COLUMN(BL89) + 1, ""))&lt;&gt;"","PUR","")</f>
        <v/>
      </c>
      <c r="HX89" s="9" t="str" cm="1">
        <f t="array" ref="HX89">IF(_xlfn.TEXTJOIN(", ", TRUE, IF(ISNUMBER(SEARCH("WHI", BL89:BT89)), COLUMN(BL89:BT89) - COLUMN(BL89) + 1, ""))&lt;&gt;"","WHI","")</f>
        <v>WHI</v>
      </c>
      <c r="HY89" s="38"/>
      <c r="HZ89" s="38"/>
      <c r="IA89" s="28"/>
      <c r="IB89" s="28"/>
      <c r="IC89" s="39"/>
      <c r="ID89" s="39"/>
      <c r="IE89" s="39"/>
      <c r="IF89" s="39"/>
      <c r="IG89" s="39"/>
      <c r="IH89" s="39"/>
      <c r="II89" s="39"/>
      <c r="IJ89" s="39"/>
      <c r="IK89" s="39"/>
      <c r="IL89" s="9">
        <f t="shared" si="351"/>
        <v>0</v>
      </c>
      <c r="IM89" s="6">
        <f t="shared" si="322"/>
        <v>-2</v>
      </c>
      <c r="IN89" s="40" t="str">
        <f t="shared" si="323"/>
        <v>http://mkweb.bcgsc.ca/color-summarizer/?url=https://upload.wikimedia.org/wikipedia/commons/thumb/6/63/Bandeira_do_Rio_Grande_do_Sul.svg/640px-Bandeira_do_Rio_Grande_do_Sul.svg.png&amp;precision=low&amp;num_clusters=2&amp;text=1</v>
      </c>
      <c r="IO89" s="9" t="str">
        <f t="shared" si="324"/>
        <v/>
      </c>
      <c r="IP89" s="9" t="str">
        <f t="shared" si="325"/>
        <v>"blue"</v>
      </c>
      <c r="IQ89" s="9" t="str">
        <f t="shared" si="326"/>
        <v/>
      </c>
      <c r="IR89" s="9" t="str">
        <f t="shared" si="327"/>
        <v/>
      </c>
      <c r="IS89" s="9" t="str">
        <f t="shared" si="328"/>
        <v/>
      </c>
      <c r="IT89" s="9" t="str">
        <f t="shared" si="329"/>
        <v/>
      </c>
      <c r="IU89" s="9" t="str">
        <f t="shared" si="330"/>
        <v/>
      </c>
      <c r="IV89" s="9" t="str">
        <f t="shared" si="331"/>
        <v/>
      </c>
      <c r="IW89" s="9" t="str">
        <f t="shared" si="332"/>
        <v>"white"</v>
      </c>
      <c r="IX89" s="9" t="str">
        <f t="shared" si="333"/>
        <v>{"url":"http://mkweb.bcgsc.ca/color-summarizer/?url=https://upload.wikimedia.org/wikipedia/commons/thumb/6/63/Bandeira_do_Rio_Grande_do_Sul.svg/640px-Bandeira_do_Rio_Grande_do_Sul.svg.png&amp;precision=low&amp;num_clusters=2&amp;text=1","name":"[BRA] Rio Grande do Sul"},</v>
      </c>
      <c r="IY89" s="9">
        <v>688</v>
      </c>
    </row>
    <row r="90" spans="1:259" s="9" customFormat="1" ht="38.4" customHeight="1" thickBot="1" x14ac:dyDescent="0.35">
      <c r="A90" s="79" t="s">
        <v>1123</v>
      </c>
      <c r="B90" s="1" t="e" vm="89">
        <v>#VALUE!</v>
      </c>
      <c r="C90" s="2">
        <v>2</v>
      </c>
      <c r="D90" s="3" t="s">
        <v>1124</v>
      </c>
      <c r="E90" s="4" t="s">
        <v>1125</v>
      </c>
      <c r="F90" s="5" t="s">
        <v>0</v>
      </c>
      <c r="G90" s="6">
        <f>COUNTIF($A$1:$A$8312,A90)</f>
        <v>1</v>
      </c>
      <c r="H90" s="7"/>
      <c r="I90" s="8" t="s">
        <v>1126</v>
      </c>
      <c r="J90" s="9" t="str">
        <f>""</f>
        <v/>
      </c>
      <c r="K90" s="10"/>
      <c r="L90" s="11"/>
      <c r="M90" s="11"/>
      <c r="N90" s="12" t="s">
        <v>1</v>
      </c>
      <c r="O90" s="13" t="s">
        <v>667</v>
      </c>
      <c r="P90" s="14" t="s">
        <v>1127</v>
      </c>
      <c r="Q90" s="15">
        <v>1</v>
      </c>
      <c r="R90" s="16" t="s">
        <v>1</v>
      </c>
      <c r="S90" s="17">
        <v>2</v>
      </c>
      <c r="T90" s="18" t="s">
        <v>3</v>
      </c>
      <c r="U90" s="19" t="s">
        <v>2</v>
      </c>
      <c r="V90" s="19" t="s">
        <v>3</v>
      </c>
      <c r="W90" s="19" t="s">
        <v>2</v>
      </c>
      <c r="X90" s="19" t="s">
        <v>2</v>
      </c>
      <c r="Y90" s="19" t="s">
        <v>2</v>
      </c>
      <c r="Z90" s="19" t="s">
        <v>2</v>
      </c>
      <c r="AA90" s="19" t="s">
        <v>2</v>
      </c>
      <c r="AB90" s="19" t="s">
        <v>2</v>
      </c>
      <c r="AC90" s="19" t="s">
        <v>2</v>
      </c>
      <c r="AD90" s="19" t="s">
        <v>2</v>
      </c>
      <c r="AE90" s="19" t="s">
        <v>2</v>
      </c>
      <c r="AF90" s="20" t="s">
        <v>2</v>
      </c>
      <c r="AG90" s="20" t="s">
        <v>2</v>
      </c>
      <c r="AH90" s="20" t="s">
        <v>3</v>
      </c>
      <c r="AI90" s="20" t="s">
        <v>2</v>
      </c>
      <c r="AJ90" s="20" t="s">
        <v>2</v>
      </c>
      <c r="AK90" s="20" t="s">
        <v>2</v>
      </c>
      <c r="AL90" s="20" t="s">
        <v>2</v>
      </c>
      <c r="AM90" s="20" t="s">
        <v>2</v>
      </c>
      <c r="AN90" s="20" t="s">
        <v>2</v>
      </c>
      <c r="AO90" s="20" t="s">
        <v>2</v>
      </c>
      <c r="AP90" s="20" t="s">
        <v>2</v>
      </c>
      <c r="AQ90" s="20" t="s">
        <v>2</v>
      </c>
      <c r="AR90" s="20" t="s">
        <v>2</v>
      </c>
      <c r="AS90" s="20" t="s">
        <v>2</v>
      </c>
      <c r="AT90" s="21">
        <v>1</v>
      </c>
      <c r="AU90" s="20" t="s">
        <v>204</v>
      </c>
      <c r="AV90" s="20" t="str">
        <f>IF(LEFT(A90,1)="[",LEFT(A90,5)&amp;AU90&amp;A90,"")</f>
        <v>[BRA]State[BRA] Rondonia</v>
      </c>
      <c r="AW90" s="20" t="str">
        <f>C90&amp;H90&amp;A90</f>
        <v>2[BRA] Rondonia</v>
      </c>
      <c r="AX90" s="22"/>
      <c r="AY90" s="22"/>
      <c r="AZ90" s="23" t="s">
        <v>8</v>
      </c>
      <c r="BA90" s="23" t="s">
        <v>8</v>
      </c>
      <c r="BB90" s="23"/>
      <c r="BC90" s="24"/>
      <c r="BD90" s="25" t="s">
        <v>4</v>
      </c>
      <c r="BE90" s="8"/>
      <c r="BF90" s="25" t="s">
        <v>8</v>
      </c>
      <c r="BG90" s="25" t="s">
        <v>8</v>
      </c>
      <c r="BH90" s="25" t="s">
        <v>8</v>
      </c>
      <c r="BI90" s="25"/>
      <c r="BJ90" s="25"/>
      <c r="BK90" s="8"/>
      <c r="BL90" s="25" t="s">
        <v>12</v>
      </c>
      <c r="BM90" s="25" t="s">
        <v>4</v>
      </c>
      <c r="BN90" s="25" t="s">
        <v>10</v>
      </c>
      <c r="BO90" s="25" t="s">
        <v>8</v>
      </c>
      <c r="BP90" s="25" t="s">
        <v>6</v>
      </c>
      <c r="BQ90" s="25" t="s">
        <v>8</v>
      </c>
      <c r="BR90" s="25" t="s">
        <v>13</v>
      </c>
      <c r="BS90" s="25" t="s">
        <v>8</v>
      </c>
      <c r="BT90" s="25" t="s">
        <v>8</v>
      </c>
      <c r="BU90" s="26"/>
      <c r="BV90" s="27"/>
      <c r="BW90" s="27">
        <v>0</v>
      </c>
      <c r="BX90" s="8"/>
      <c r="CB90" s="28"/>
      <c r="CC90" s="28"/>
      <c r="CD90" s="29">
        <v>0</v>
      </c>
      <c r="CE90" s="29">
        <v>0</v>
      </c>
      <c r="CF90" s="29" t="e">
        <v>#REF!</v>
      </c>
      <c r="CG90" s="30" cm="1">
        <f t="array" ref="CG90">SUMPRODUCT(--(LEN(TRIM(BL90:BT90))&gt;0))</f>
        <v>5</v>
      </c>
      <c r="CH90" s="20" t="str">
        <f t="shared" si="246"/>
        <v>n</v>
      </c>
      <c r="CI90" s="20" t="str">
        <f t="shared" si="247"/>
        <v>n</v>
      </c>
      <c r="CJ90" s="20" t="str">
        <f t="shared" si="248"/>
        <v>n</v>
      </c>
      <c r="CK90" s="20" t="str">
        <f t="shared" si="249"/>
        <v>y</v>
      </c>
      <c r="CL90" s="20" t="str">
        <f t="shared" si="250"/>
        <v>n</v>
      </c>
      <c r="CM90" s="20" t="str">
        <f t="shared" si="251"/>
        <v>y</v>
      </c>
      <c r="CN90" s="20" t="str">
        <f t="shared" si="252"/>
        <v>n</v>
      </c>
      <c r="CO90" s="20" t="str">
        <f t="shared" si="253"/>
        <v>n</v>
      </c>
      <c r="CP90" s="20" t="str">
        <f t="shared" si="254"/>
        <v>n</v>
      </c>
      <c r="CQ90" s="20" t="str">
        <f t="shared" si="255"/>
        <v>y</v>
      </c>
      <c r="CR90" s="20" t="str">
        <f t="shared" si="256"/>
        <v>n</v>
      </c>
      <c r="CS90" s="20" t="str">
        <f t="shared" si="257"/>
        <v>n</v>
      </c>
      <c r="CT90" s="31" t="str">
        <f t="shared" si="258"/>
        <v>"[BRA] Rondonia"</v>
      </c>
      <c r="CU90" s="32" t="str">
        <f t="shared" si="259"/>
        <v>"rgn_South America"</v>
      </c>
      <c r="CV90" s="9" t="str">
        <f t="shared" si="260"/>
        <v>"https://upload.wikimedia.org/wikipedia/commons/thumb/f/fa/Bandeira_de_Rond%C3%B4nia.svg/640px-Bandeira_de_Rond%C3%B4nia.svg.png"</v>
      </c>
      <c r="CW90" s="9" t="str">
        <f t="shared" si="335"/>
        <v/>
      </c>
      <c r="CX90" s="9" t="str">
        <f t="shared" si="335"/>
        <v/>
      </c>
      <c r="CY90" s="9" t="str">
        <f t="shared" si="335"/>
        <v/>
      </c>
      <c r="CZ90" s="9" t="str">
        <f t="shared" si="335"/>
        <v>"5+Colo",</v>
      </c>
      <c r="DA90" s="9" t="str">
        <f t="shared" si="261"/>
        <v/>
      </c>
      <c r="DB90" s="9" t="str">
        <f t="shared" si="342"/>
        <v/>
      </c>
      <c r="DC90" s="9" t="str">
        <f t="shared" si="343"/>
        <v/>
      </c>
      <c r="DD90" s="9" t="str">
        <f t="shared" si="344"/>
        <v>"lets08",</v>
      </c>
      <c r="DE90" s="9" t="str">
        <f t="shared" si="345"/>
        <v>"startR",</v>
      </c>
      <c r="DF90" s="9" t="str">
        <f t="shared" si="263"/>
        <v/>
      </c>
      <c r="DG90" s="9" t="str">
        <f t="shared" si="264"/>
        <v/>
      </c>
      <c r="DH90" s="9" t="str">
        <f t="shared" si="265"/>
        <v/>
      </c>
      <c r="DI90" s="9" t="str">
        <f t="shared" si="266"/>
        <v/>
      </c>
      <c r="DJ90" s="9" t="str">
        <f t="shared" si="267"/>
        <v/>
      </c>
      <c r="DK90" s="9" t="str">
        <f t="shared" si="268"/>
        <v/>
      </c>
      <c r="DL90" s="9" t="str">
        <f t="shared" si="269"/>
        <v/>
      </c>
      <c r="DM90" s="9" t="str" cm="1">
        <f t="array" ref="DM90">IF(CG90=3,CHAR(34) &amp; _xlfn.TEXTJOIN("", TRUE, RIGHT(HP90:HX90, 2)) &amp; CHAR(34) &amp; ",", "")</f>
        <v/>
      </c>
      <c r="DN90" s="9" t="str">
        <f t="shared" si="270"/>
        <v/>
      </c>
      <c r="DO90" s="9" t="str">
        <f t="shared" si="271"/>
        <v>"year19",</v>
      </c>
      <c r="DP90" s="28" t="str">
        <f t="shared" si="272"/>
        <v/>
      </c>
      <c r="DQ90" s="28" t="str">
        <f t="shared" si="273"/>
        <v/>
      </c>
      <c r="DR90" s="28" t="str">
        <f t="shared" si="274"/>
        <v/>
      </c>
      <c r="DS90" s="28" t="str">
        <f t="shared" si="275"/>
        <v/>
      </c>
      <c r="DT90" s="28" t="str">
        <f t="shared" si="276"/>
        <v>"allhor",</v>
      </c>
      <c r="DU90" s="28" t="str">
        <f t="shared" si="277"/>
        <v/>
      </c>
      <c r="DV90" s="9" t="str">
        <f t="shared" si="346"/>
        <v/>
      </c>
      <c r="DW90" s="9" t="str">
        <f t="shared" si="336"/>
        <v/>
      </c>
      <c r="DX90" s="9" t="str">
        <f t="shared" si="336"/>
        <v>"2Bands",</v>
      </c>
      <c r="DY90" s="9" t="str">
        <f t="shared" si="336"/>
        <v/>
      </c>
      <c r="DZ90" s="9" t="str">
        <f t="shared" si="336"/>
        <v/>
      </c>
      <c r="EA90" s="9" t="str">
        <f t="shared" si="337"/>
        <v>"Diagon",</v>
      </c>
      <c r="EB90" s="9" t="str">
        <f t="shared" si="337"/>
        <v/>
      </c>
      <c r="EC90" s="9" t="str">
        <f t="shared" si="337"/>
        <v>"Horizo",</v>
      </c>
      <c r="ED90" s="9" t="str">
        <f t="shared" si="337"/>
        <v/>
      </c>
      <c r="EE90" s="9" t="str">
        <f t="shared" si="337"/>
        <v/>
      </c>
      <c r="EF90" s="9" t="str">
        <f t="shared" si="278"/>
        <v/>
      </c>
      <c r="EG90" s="9" t="str">
        <f t="shared" si="340"/>
        <v/>
      </c>
      <c r="EH90" s="9" t="str">
        <f t="shared" si="340"/>
        <v/>
      </c>
      <c r="EI90" s="9" t="str">
        <f t="shared" si="340"/>
        <v/>
      </c>
      <c r="EJ90" s="9" t="str">
        <f t="shared" si="340"/>
        <v/>
      </c>
      <c r="EK90" s="9" t="str">
        <f t="shared" si="340"/>
        <v/>
      </c>
      <c r="EL90" s="9" t="str">
        <f t="shared" si="340"/>
        <v/>
      </c>
      <c r="EM90" s="9" t="str">
        <f t="shared" si="340"/>
        <v/>
      </c>
      <c r="EN90" s="9" t="str">
        <f t="shared" si="340"/>
        <v/>
      </c>
      <c r="EO90" s="9" t="str">
        <f t="shared" si="340"/>
        <v>"Center",</v>
      </c>
      <c r="EP90" s="9" t="str">
        <f t="shared" si="340"/>
        <v/>
      </c>
      <c r="EQ90" s="9" t="str">
        <f t="shared" si="340"/>
        <v/>
      </c>
      <c r="ER90" s="9" t="str">
        <f t="shared" si="340"/>
        <v/>
      </c>
      <c r="ES90" s="9" t="str">
        <f t="shared" si="340"/>
        <v/>
      </c>
      <c r="ET90" s="9" t="str">
        <f t="shared" si="340"/>
        <v/>
      </c>
      <c r="EU90" s="9" t="str">
        <f t="shared" si="340"/>
        <v/>
      </c>
      <c r="EV90" s="9" t="str">
        <f t="shared" si="340"/>
        <v/>
      </c>
      <c r="EW90" s="9" t="str">
        <f t="shared" si="338"/>
        <v/>
      </c>
      <c r="EX90" s="9" t="str">
        <f t="shared" si="338"/>
        <v/>
      </c>
      <c r="EY90" s="9" t="str">
        <f t="shared" si="338"/>
        <v/>
      </c>
      <c r="EZ90" s="9" t="str">
        <f t="shared" si="338"/>
        <v/>
      </c>
      <c r="FA90" s="9" t="str">
        <f t="shared" si="279"/>
        <v>"sta",</v>
      </c>
      <c r="FB90" s="9" t="str">
        <f t="shared" si="280"/>
        <v/>
      </c>
      <c r="FC90" s="9" t="str">
        <f t="shared" si="347"/>
        <v/>
      </c>
      <c r="FD90" s="9" t="str">
        <f t="shared" si="281"/>
        <v/>
      </c>
      <c r="FE90" s="9" t="str">
        <f t="shared" si="282"/>
        <v/>
      </c>
      <c r="FF90" s="9" t="str">
        <f t="shared" si="283"/>
        <v>"NO_WHI",</v>
      </c>
      <c r="FG90" s="9" t="str">
        <f t="shared" si="284"/>
        <v>"NO_RED",</v>
      </c>
      <c r="FH90" s="9" t="str">
        <f t="shared" si="285"/>
        <v/>
      </c>
      <c r="FI90" s="9" t="str">
        <f t="shared" si="286"/>
        <v/>
      </c>
      <c r="FJ90" s="9" t="str">
        <f t="shared" si="287"/>
        <v/>
      </c>
      <c r="FK90" s="9" t="str">
        <f t="shared" si="288"/>
        <v/>
      </c>
      <c r="FL90" s="9" t="str">
        <f t="shared" si="289"/>
        <v/>
      </c>
      <c r="FM90" s="9" t="str">
        <f t="shared" si="290"/>
        <v/>
      </c>
      <c r="FN90" s="9" t="str">
        <f t="shared" si="291"/>
        <v/>
      </c>
      <c r="FO90" s="9" t="str">
        <f t="shared" si="292"/>
        <v/>
      </c>
      <c r="FP90" s="9" t="str">
        <f t="shared" si="293"/>
        <v>"WHRENO",</v>
      </c>
      <c r="FQ90" s="9" t="str">
        <f t="shared" si="294"/>
        <v/>
      </c>
      <c r="FR90" s="9" t="str">
        <f t="shared" si="295"/>
        <v/>
      </c>
      <c r="FS90" s="9" t="str">
        <f t="shared" si="296"/>
        <v/>
      </c>
      <c r="FT90" s="9" t="str">
        <f t="shared" si="297"/>
        <v>"myrBLU",</v>
      </c>
      <c r="FU90" s="9" t="str">
        <f t="shared" si="298"/>
        <v/>
      </c>
      <c r="FV90" s="9" t="str">
        <f t="shared" si="299"/>
        <v/>
      </c>
      <c r="FW90" s="9" t="str">
        <f t="shared" si="300"/>
        <v/>
      </c>
      <c r="FX90" s="9" t="str">
        <f t="shared" si="348"/>
        <v/>
      </c>
      <c r="FY90" s="9" t="str">
        <f t="shared" si="301"/>
        <v/>
      </c>
      <c r="FZ90" s="9" t="str">
        <f t="shared" si="302"/>
        <v/>
      </c>
      <c r="GA90" s="9" t="str">
        <f t="shared" si="303"/>
        <v/>
      </c>
      <c r="GB90" s="9" t="str">
        <f t="shared" si="304"/>
        <v/>
      </c>
      <c r="GC90" s="9" t="str">
        <f t="shared" si="349"/>
        <v/>
      </c>
      <c r="GD90" s="9" t="str">
        <f t="shared" si="350"/>
        <v/>
      </c>
      <c r="GE90" s="9" t="str">
        <f t="shared" si="305"/>
        <v/>
      </c>
      <c r="GF90" s="9" t="str">
        <f t="shared" si="352"/>
        <v/>
      </c>
      <c r="GG90" s="9" t="str">
        <f t="shared" si="306"/>
        <v/>
      </c>
      <c r="GH90" s="9" t="str">
        <f t="shared" si="307"/>
        <v/>
      </c>
      <c r="GI90" s="9" t="str">
        <f t="shared" si="308"/>
        <v/>
      </c>
      <c r="GJ90" s="9" t="str">
        <f t="shared" si="309"/>
        <v/>
      </c>
      <c r="GK90" s="9" t="str">
        <f t="shared" si="310"/>
        <v>"HasSta",</v>
      </c>
      <c r="GL90" s="9" t="str">
        <f t="shared" si="339"/>
        <v>"1Stars",</v>
      </c>
      <c r="GM90" s="9" t="str">
        <f t="shared" si="339"/>
        <v/>
      </c>
      <c r="GN90" s="9" t="str">
        <f t="shared" si="339"/>
        <v/>
      </c>
      <c r="GP90" s="9" t="str">
        <f t="shared" si="311"/>
        <v>"State"</v>
      </c>
      <c r="GS90" s="9" t="str">
        <f t="shared" si="312"/>
        <v>["5+Colo","lets08","startR","year19","allhor","2Bands","Diagon","Horizo","Center","sta","NO_WHI","NO_RED","WHRENO","myrBLU","HasSta","1Stars"]</v>
      </c>
      <c r="GT90" s="9" t="str">
        <f t="shared" si="341"/>
        <v>"cl_BLA",</v>
      </c>
      <c r="GU90" s="9" t="str">
        <f t="shared" si="341"/>
        <v>"cl_BLU",</v>
      </c>
      <c r="GV90" s="9" t="str">
        <f t="shared" si="341"/>
        <v>"cl_GRE",</v>
      </c>
      <c r="GW90" s="9" t="str">
        <f t="shared" si="341"/>
        <v/>
      </c>
      <c r="GX90" s="9" t="str">
        <f t="shared" si="341"/>
        <v>"cl_YEL",</v>
      </c>
      <c r="GY90" s="9" t="str">
        <f t="shared" si="341"/>
        <v/>
      </c>
      <c r="GZ90" s="9" t="str">
        <f t="shared" si="341"/>
        <v>"cl_BRO",</v>
      </c>
      <c r="HA90" s="9" t="str">
        <f t="shared" si="341"/>
        <v/>
      </c>
      <c r="HB90" s="9" t="str">
        <f t="shared" si="341"/>
        <v/>
      </c>
      <c r="HC90" s="9" t="str">
        <f t="shared" si="313"/>
        <v>["cl_BLA","cl_BLU","cl_GRE","cl_YEL","cl_BRO"]</v>
      </c>
      <c r="HE90" s="33"/>
      <c r="HF90" s="34" t="str">
        <f t="shared" si="314"/>
        <v>{couname:"[BRA] Rondonia",year:"1981 ",region:"rgn_South America",Colors:["cl_BLA","cl_BLU","cl_GRE","cl_YEL","cl_BRO"],Items:["5+Colo","lets08","startR","year19","allhor","2Bands","Diagon","Horizo","Center","sta","NO_WHI","NO_RED","WHRENO","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links: "https://en.wikipedia.org/wiki/Flag_of_Rondônia"},</v>
      </c>
      <c r="HG90" s="35" t="str">
        <f t="shared" si="315"/>
        <v>{couname:"[BRA] Rondonia",year:"1981 ",region:"rgn_South America",Colors:["cl_BLA","cl_BLU","cl_GRE","cl_YEL","cl_BRO"],Items:["5+Colo","lets08","startR","year19","allhor","2Bands","Diagon","Horizo","Center","sta","NO_WHI","NO_RED","WHRENO","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links: "https://en.wikipedia.org/wiki/Flag_of_Rondônia"},</v>
      </c>
      <c r="HH90" s="9" t="str">
        <f t="shared" si="316"/>
        <v>"\nThe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v>
      </c>
      <c r="HI90" s="9" t="str">
        <f t="shared" si="317"/>
        <v>"\nThe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v>
      </c>
      <c r="HJ90" s="9" t="str">
        <f t="shared" si="318"/>
        <v>"1981 "</v>
      </c>
      <c r="HL90" s="9" t="str">
        <f t="shared" si="319"/>
        <v>"https://en.wikipedia.org/wiki/Flag_of_Rondônia"</v>
      </c>
      <c r="HM90" s="34" t="str">
        <f t="shared" si="320"/>
        <v>{"couname":"[BRA] Rondonia","year":"1981 ","region":"rgn_South America","Colors":["cl_BLA","cl_BLU","cl_GRE","cl_YEL","cl_BRO"],"Items":["5+Colo","lets08","startR","year19","allhor","2Bands","Diagon","Horizo","Center","sta","NO_WHI","NO_RED","WHRENO","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 "links": "https://en.wikipedia.org/wiki/Flag_of_Rondônia"},</v>
      </c>
      <c r="HN90" s="36" t="str">
        <f t="shared" si="321"/>
        <v>{"couname":"[BRA] Rondonia","year":"1981 ","region":"rgn_South America","Colors":["cl_BLA","cl_BLU","cl_GRE","cl_YEL","cl_BRO"],"Items":["5+Colo","lets08","startR","year19","allhor","2Bands","Diagon","Horizo","Center","sta","NO_WHI","NO_RED","WHRENO","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 "links": "https://en.wikipedia.org/wiki/Flag_of_Rondônia"},</v>
      </c>
      <c r="HO90" s="37">
        <v>45583</v>
      </c>
      <c r="HP90" s="9" t="str" cm="1">
        <f t="array" ref="HP90">IF(_xlfn.TEXTJOIN(", ", TRUE, IF(ISNUMBER(SEARCH("BLA", BL90:BT90)), COLUMN(BL90:BT90) - COLUMN(BL90) + 1, ""))&lt;&gt;"","BLA","")</f>
        <v>BLA</v>
      </c>
      <c r="HQ90" s="9" t="str" cm="1">
        <f t="array" ref="HQ90">IF(_xlfn.TEXTJOIN(", ", TRUE, IF(ISNUMBER(SEARCH("BLU", BL90:BT90)), COLUMN(BL90:BT90) - COLUMN(BL90) + 1, ""))&lt;&gt;"","BLU","")</f>
        <v>BLU</v>
      </c>
      <c r="HR90" s="9" t="str" cm="1">
        <f t="array" ref="HR90">IF(_xlfn.TEXTJOIN(", ", TRUE, IF(ISNUMBER(SEARCH("GRE", BL90:BT90)), COLUMN(BL90:BT90) - COLUMN(BL90) + 1, ""))&lt;&gt;"","GRE","")</f>
        <v>GRE</v>
      </c>
      <c r="HS90" s="9" t="str" cm="1">
        <f t="array" ref="HS90">IF(_xlfn.TEXTJOIN(", ", TRUE, IF(ISNUMBER(SEARCH("RED", BL90:BT90)), COLUMN(BL90:BT90) - COLUMN(BL90) + 1, ""))&lt;&gt;"","RED","")</f>
        <v/>
      </c>
      <c r="HT90" s="9" t="str" cm="1">
        <f t="array" ref="HT90">IF(_xlfn.TEXTJOIN(", ", TRUE, IF(ISNUMBER(SEARCH("YEL", BL90:BT90)), COLUMN(BL90:BT90) - COLUMN(BL90) + 1, ""))&lt;&gt;"","YEL","")</f>
        <v>YEL</v>
      </c>
      <c r="HU90" s="9" t="str" cm="1">
        <f t="array" ref="HU90">IF(_xlfn.TEXTJOIN(", ", TRUE, IF(ISNUMBER(SEARCH("ORA", BL90:BT90)), COLUMN(BL90:BT90) - COLUMN(BL90) + 1, ""))&lt;&gt;"","ORA","")</f>
        <v/>
      </c>
      <c r="HV90" s="9" t="str" cm="1">
        <f t="array" ref="HV90">IF(_xlfn.TEXTJOIN(", ", TRUE, IF(ISNUMBER(SEARCH("BRO", BL90:BT90)), COLUMN(BL90:BT90) - COLUMN(BL90) + 1, ""))&lt;&gt;"","BRO","")</f>
        <v>BRO</v>
      </c>
      <c r="HW90" s="9" t="str" cm="1">
        <f t="array" ref="HW90">IF(_xlfn.TEXTJOIN(", ", TRUE, IF(ISNUMBER(SEARCH("PUR", BL90:BT90)), COLUMN(BL90:BT90) - COLUMN(BL90) + 1, ""))&lt;&gt;"","PUR","")</f>
        <v/>
      </c>
      <c r="HX90" s="9" t="str" cm="1">
        <f t="array" ref="HX90">IF(_xlfn.TEXTJOIN(", ", TRUE, IF(ISNUMBER(SEARCH("WHI", BL90:BT90)), COLUMN(BL90:BT90) - COLUMN(BL90) + 1, ""))&lt;&gt;"","WHI","")</f>
        <v/>
      </c>
      <c r="HY90" s="38"/>
      <c r="HZ90" s="38"/>
      <c r="IA90" s="28"/>
      <c r="IB90" s="28"/>
      <c r="IC90" s="39"/>
      <c r="ID90" s="39"/>
      <c r="IE90" s="39"/>
      <c r="IF90" s="39"/>
      <c r="IG90" s="39"/>
      <c r="IH90" s="39"/>
      <c r="II90" s="39"/>
      <c r="IJ90" s="39"/>
      <c r="IK90" s="39"/>
      <c r="IL90" s="9">
        <f t="shared" si="351"/>
        <v>0</v>
      </c>
      <c r="IM90" s="6">
        <f t="shared" si="322"/>
        <v>-5</v>
      </c>
      <c r="IN90" s="40" t="str">
        <f t="shared" si="323"/>
        <v>http://mkweb.bcgsc.ca/color-summarizer/?url=https://upload.wikimedia.org/wikipedia/commons/thumb/f/fa/Bandeira_de_Rond%C3%B4nia.svg/640px-Bandeira_de_Rond%C3%B4nia.svg.png&amp;precision=low&amp;num_clusters=5&amp;text=1</v>
      </c>
      <c r="IO90" s="9" t="str">
        <f t="shared" si="324"/>
        <v>"black"</v>
      </c>
      <c r="IP90" s="9" t="str">
        <f t="shared" si="325"/>
        <v>"blue"</v>
      </c>
      <c r="IQ90" s="9" t="str">
        <f t="shared" si="326"/>
        <v>"green"</v>
      </c>
      <c r="IR90" s="9" t="str">
        <f t="shared" si="327"/>
        <v/>
      </c>
      <c r="IS90" s="9" t="str">
        <f t="shared" si="328"/>
        <v>"yellow"</v>
      </c>
      <c r="IT90" s="9" t="str">
        <f t="shared" si="329"/>
        <v/>
      </c>
      <c r="IU90" s="9" t="str">
        <f t="shared" si="330"/>
        <v>"brown"</v>
      </c>
      <c r="IV90" s="9" t="str">
        <f t="shared" si="331"/>
        <v/>
      </c>
      <c r="IW90" s="9" t="str">
        <f t="shared" si="332"/>
        <v/>
      </c>
      <c r="IX90" s="9" t="str">
        <f t="shared" si="333"/>
        <v>{"url":"http://mkweb.bcgsc.ca/color-summarizer/?url=https://upload.wikimedia.org/wikipedia/commons/thumb/f/fa/Bandeira_de_Rond%C3%B4nia.svg/640px-Bandeira_de_Rond%C3%B4nia.svg.png&amp;precision=low&amp;num_clusters=5&amp;text=1","name":"[BRA] Rondonia"},</v>
      </c>
      <c r="IY90" s="9">
        <v>689</v>
      </c>
    </row>
    <row r="91" spans="1:259" s="9" customFormat="1" ht="38.4" customHeight="1" thickBot="1" x14ac:dyDescent="0.35">
      <c r="A91" s="79" t="s">
        <v>1128</v>
      </c>
      <c r="B91" s="1" t="e" vm="90">
        <v>#VALUE!</v>
      </c>
      <c r="C91" s="2">
        <v>2</v>
      </c>
      <c r="D91" s="3" t="s">
        <v>1129</v>
      </c>
      <c r="E91" s="4" t="s">
        <v>1130</v>
      </c>
      <c r="F91" s="5" t="s">
        <v>0</v>
      </c>
      <c r="G91" s="6">
        <f>COUNTIF($A$1:$A$8312,A91)</f>
        <v>1</v>
      </c>
      <c r="H91" s="7"/>
      <c r="I91" s="8" t="s">
        <v>1131</v>
      </c>
      <c r="J91" s="9" t="str">
        <f>""</f>
        <v/>
      </c>
      <c r="K91" s="10"/>
      <c r="L91" s="11"/>
      <c r="M91" s="11"/>
      <c r="N91" s="12" t="s">
        <v>1</v>
      </c>
      <c r="O91" s="13" t="s">
        <v>1132</v>
      </c>
      <c r="P91" s="14" t="s">
        <v>1133</v>
      </c>
      <c r="Q91" s="15">
        <v>1</v>
      </c>
      <c r="R91" s="16" t="s">
        <v>1</v>
      </c>
      <c r="S91" s="17">
        <v>4</v>
      </c>
      <c r="T91" s="18" t="s">
        <v>3</v>
      </c>
      <c r="U91" s="19" t="s">
        <v>2</v>
      </c>
      <c r="V91" s="19" t="s">
        <v>3</v>
      </c>
      <c r="W91" s="19" t="s">
        <v>2</v>
      </c>
      <c r="X91" s="19" t="s">
        <v>2</v>
      </c>
      <c r="Y91" s="19" t="s">
        <v>2</v>
      </c>
      <c r="Z91" s="19" t="s">
        <v>2</v>
      </c>
      <c r="AA91" s="19" t="s">
        <v>2</v>
      </c>
      <c r="AB91" s="19" t="s">
        <v>2</v>
      </c>
      <c r="AC91" s="19" t="s">
        <v>2</v>
      </c>
      <c r="AD91" s="19" t="s">
        <v>2</v>
      </c>
      <c r="AE91" s="19" t="s">
        <v>2</v>
      </c>
      <c r="AF91" s="20" t="s">
        <v>2</v>
      </c>
      <c r="AG91" s="20" t="s">
        <v>2</v>
      </c>
      <c r="AH91" s="20" t="s">
        <v>3</v>
      </c>
      <c r="AI91" s="20" t="s">
        <v>2</v>
      </c>
      <c r="AJ91" s="20" t="s">
        <v>2</v>
      </c>
      <c r="AK91" s="20" t="s">
        <v>2</v>
      </c>
      <c r="AL91" s="20" t="s">
        <v>2</v>
      </c>
      <c r="AM91" s="20" t="s">
        <v>2</v>
      </c>
      <c r="AN91" s="20" t="s">
        <v>2</v>
      </c>
      <c r="AO91" s="20" t="s">
        <v>2</v>
      </c>
      <c r="AP91" s="20" t="s">
        <v>2</v>
      </c>
      <c r="AQ91" s="20" t="s">
        <v>2</v>
      </c>
      <c r="AR91" s="20" t="s">
        <v>2</v>
      </c>
      <c r="AS91" s="20" t="s">
        <v>2</v>
      </c>
      <c r="AT91" s="21">
        <v>1</v>
      </c>
      <c r="AU91" s="20" t="s">
        <v>204</v>
      </c>
      <c r="AV91" s="20" t="str">
        <f>IF(LEFT(A91,1)="[",LEFT(A91,5)&amp;AU91&amp;A91,"")</f>
        <v>[BRA]State[BRA] Roraima</v>
      </c>
      <c r="AW91" s="20" t="str">
        <f>C91&amp;H91&amp;A91</f>
        <v>2[BRA] Roraima</v>
      </c>
      <c r="AX91" s="22"/>
      <c r="AY91" s="22"/>
      <c r="AZ91" s="23" t="s">
        <v>6</v>
      </c>
      <c r="BA91" s="23"/>
      <c r="BB91" s="23"/>
      <c r="BC91" s="24"/>
      <c r="BD91" s="25" t="s">
        <v>4</v>
      </c>
      <c r="BE91" s="8"/>
      <c r="BF91" s="25" t="s">
        <v>8</v>
      </c>
      <c r="BG91" s="25" t="s">
        <v>8</v>
      </c>
      <c r="BH91" s="25" t="s">
        <v>8</v>
      </c>
      <c r="BI91" s="25"/>
      <c r="BJ91" s="25"/>
      <c r="BK91" s="8"/>
      <c r="BL91" s="25" t="s">
        <v>12</v>
      </c>
      <c r="BM91" s="25" t="s">
        <v>4</v>
      </c>
      <c r="BN91" s="25" t="s">
        <v>8</v>
      </c>
      <c r="BO91" s="25" t="s">
        <v>8</v>
      </c>
      <c r="BP91" s="25" t="s">
        <v>6</v>
      </c>
      <c r="BQ91" s="25" t="s">
        <v>11</v>
      </c>
      <c r="BR91" s="25" t="s">
        <v>13</v>
      </c>
      <c r="BS91" s="25" t="s">
        <v>8</v>
      </c>
      <c r="BT91" s="25" t="s">
        <v>8</v>
      </c>
      <c r="BU91" s="26"/>
      <c r="BV91" s="27"/>
      <c r="BW91" s="27">
        <v>0</v>
      </c>
      <c r="BX91" s="8"/>
      <c r="BY91" s="9" t="s">
        <v>2</v>
      </c>
      <c r="CB91" s="28"/>
      <c r="CC91" s="28"/>
      <c r="CD91" s="29">
        <v>0</v>
      </c>
      <c r="CE91" s="29">
        <v>0</v>
      </c>
      <c r="CF91" s="29" t="e">
        <v>#REF!</v>
      </c>
      <c r="CG91" s="30" cm="1">
        <f t="array" ref="CG91">SUMPRODUCT(--(LEN(TRIM(BL91:BT91))&gt;0))</f>
        <v>5</v>
      </c>
      <c r="CH91" s="20" t="str">
        <f t="shared" si="246"/>
        <v>n</v>
      </c>
      <c r="CI91" s="20" t="str">
        <f t="shared" si="247"/>
        <v>n</v>
      </c>
      <c r="CJ91" s="20" t="str">
        <f t="shared" si="248"/>
        <v>n</v>
      </c>
      <c r="CK91" s="20" t="str">
        <f t="shared" si="249"/>
        <v>y</v>
      </c>
      <c r="CL91" s="20" t="str">
        <f t="shared" si="250"/>
        <v>n</v>
      </c>
      <c r="CM91" s="20" t="str">
        <f t="shared" si="251"/>
        <v>n</v>
      </c>
      <c r="CN91" s="20" t="str">
        <f t="shared" si="252"/>
        <v>n</v>
      </c>
      <c r="CO91" s="20" t="str">
        <f t="shared" si="253"/>
        <v>y</v>
      </c>
      <c r="CP91" s="20" t="str">
        <f t="shared" si="254"/>
        <v>n</v>
      </c>
      <c r="CQ91" s="20" t="str">
        <f t="shared" si="255"/>
        <v>y</v>
      </c>
      <c r="CR91" s="20" t="str">
        <f t="shared" si="256"/>
        <v>n</v>
      </c>
      <c r="CS91" s="20" t="str">
        <f t="shared" si="257"/>
        <v>n</v>
      </c>
      <c r="CT91" s="31" t="str">
        <f t="shared" si="258"/>
        <v>"[BRA] Roraima"</v>
      </c>
      <c r="CU91" s="32" t="str">
        <f t="shared" si="259"/>
        <v>"rgn_South America"</v>
      </c>
      <c r="CV91" s="9" t="str">
        <f t="shared" si="260"/>
        <v>"https://upload.wikimedia.org/wikipedia/commons/thumb/9/98/Bandeira_de_Roraima.svg/640px-Bandeira_de_Roraima.svg.png"</v>
      </c>
      <c r="CW91" s="9" t="str">
        <f t="shared" si="335"/>
        <v/>
      </c>
      <c r="CX91" s="9" t="str">
        <f t="shared" si="335"/>
        <v/>
      </c>
      <c r="CY91" s="9" t="str">
        <f t="shared" si="335"/>
        <v/>
      </c>
      <c r="CZ91" s="9" t="str">
        <f t="shared" si="335"/>
        <v>"5+Colo",</v>
      </c>
      <c r="DA91" s="9" t="str">
        <f t="shared" si="261"/>
        <v/>
      </c>
      <c r="DB91" s="9" t="str">
        <f t="shared" si="342"/>
        <v/>
      </c>
      <c r="DC91" s="9" t="str">
        <f t="shared" si="343"/>
        <v/>
      </c>
      <c r="DD91" s="9" t="str">
        <f t="shared" si="344"/>
        <v>"lets07",</v>
      </c>
      <c r="DE91" s="9" t="str">
        <f t="shared" si="345"/>
        <v>"startR",</v>
      </c>
      <c r="DF91" s="9" t="str">
        <f t="shared" si="263"/>
        <v/>
      </c>
      <c r="DG91" s="9" t="str">
        <f t="shared" si="264"/>
        <v/>
      </c>
      <c r="DH91" s="9" t="str">
        <f t="shared" si="265"/>
        <v/>
      </c>
      <c r="DI91" s="9" t="str">
        <f t="shared" si="266"/>
        <v/>
      </c>
      <c r="DJ91" s="9" t="str">
        <f t="shared" si="267"/>
        <v/>
      </c>
      <c r="DK91" s="9" t="str">
        <f t="shared" si="268"/>
        <v/>
      </c>
      <c r="DL91" s="9" t="str">
        <f t="shared" si="269"/>
        <v/>
      </c>
      <c r="DM91" s="9" t="str" cm="1">
        <f t="array" ref="DM91">IF(CG91=3,CHAR(34) &amp; _xlfn.TEXTJOIN("", TRUE, RIGHT(HP91:HX91, 2)) &amp; CHAR(34) &amp; ",", "")</f>
        <v/>
      </c>
      <c r="DN91" s="9" t="str">
        <f t="shared" si="270"/>
        <v/>
      </c>
      <c r="DO91" s="9" t="str">
        <f t="shared" si="271"/>
        <v>"year19",</v>
      </c>
      <c r="DP91" s="28" t="str">
        <f t="shared" si="272"/>
        <v/>
      </c>
      <c r="DQ91" s="28" t="str">
        <f t="shared" si="273"/>
        <v/>
      </c>
      <c r="DR91" s="28" t="str">
        <f t="shared" si="274"/>
        <v/>
      </c>
      <c r="DS91" s="28" t="str">
        <f t="shared" si="275"/>
        <v/>
      </c>
      <c r="DT91" s="28" t="str">
        <f t="shared" si="276"/>
        <v>"allhor",</v>
      </c>
      <c r="DU91" s="28" t="str">
        <f t="shared" si="277"/>
        <v/>
      </c>
      <c r="DV91" s="9" t="str">
        <f t="shared" si="346"/>
        <v/>
      </c>
      <c r="DW91" s="9" t="str">
        <f t="shared" si="336"/>
        <v/>
      </c>
      <c r="DX91" s="9" t="str">
        <f t="shared" si="336"/>
        <v/>
      </c>
      <c r="DY91" s="9" t="str">
        <f t="shared" si="336"/>
        <v/>
      </c>
      <c r="DZ91" s="9" t="str">
        <f t="shared" si="336"/>
        <v>"4+Band",</v>
      </c>
      <c r="EA91" s="9" t="str">
        <f t="shared" si="337"/>
        <v>"Diagon",</v>
      </c>
      <c r="EB91" s="9" t="str">
        <f t="shared" si="337"/>
        <v/>
      </c>
      <c r="EC91" s="9" t="str">
        <f t="shared" si="337"/>
        <v>"Horizo",</v>
      </c>
      <c r="ED91" s="9" t="str">
        <f t="shared" si="337"/>
        <v/>
      </c>
      <c r="EE91" s="9" t="str">
        <f t="shared" si="337"/>
        <v/>
      </c>
      <c r="EF91" s="9" t="str">
        <f t="shared" si="278"/>
        <v/>
      </c>
      <c r="EG91" s="9" t="str">
        <f t="shared" si="340"/>
        <v/>
      </c>
      <c r="EH91" s="9" t="str">
        <f t="shared" si="340"/>
        <v/>
      </c>
      <c r="EI91" s="9" t="str">
        <f t="shared" si="340"/>
        <v/>
      </c>
      <c r="EJ91" s="9" t="str">
        <f t="shared" si="340"/>
        <v/>
      </c>
      <c r="EK91" s="9" t="str">
        <f t="shared" si="340"/>
        <v/>
      </c>
      <c r="EL91" s="9" t="str">
        <f t="shared" si="340"/>
        <v/>
      </c>
      <c r="EM91" s="9" t="str">
        <f t="shared" si="340"/>
        <v/>
      </c>
      <c r="EN91" s="9" t="str">
        <f t="shared" si="340"/>
        <v/>
      </c>
      <c r="EO91" s="9" t="str">
        <f t="shared" si="340"/>
        <v>"Center",</v>
      </c>
      <c r="EP91" s="9" t="str">
        <f t="shared" si="340"/>
        <v/>
      </c>
      <c r="EQ91" s="9" t="str">
        <f t="shared" si="340"/>
        <v/>
      </c>
      <c r="ER91" s="9" t="str">
        <f t="shared" si="340"/>
        <v/>
      </c>
      <c r="ES91" s="9" t="str">
        <f t="shared" si="340"/>
        <v/>
      </c>
      <c r="ET91" s="9" t="str">
        <f t="shared" si="340"/>
        <v/>
      </c>
      <c r="EU91" s="9" t="str">
        <f t="shared" si="340"/>
        <v/>
      </c>
      <c r="EV91" s="9" t="str">
        <f t="shared" si="340"/>
        <v/>
      </c>
      <c r="EW91" s="9" t="str">
        <f t="shared" si="338"/>
        <v/>
      </c>
      <c r="EX91" s="9" t="str">
        <f t="shared" si="338"/>
        <v/>
      </c>
      <c r="EY91" s="9" t="str">
        <f t="shared" si="338"/>
        <v/>
      </c>
      <c r="EZ91" s="9" t="str">
        <f t="shared" si="338"/>
        <v/>
      </c>
      <c r="FA91" s="9" t="str">
        <f t="shared" si="279"/>
        <v>"staYEL",</v>
      </c>
      <c r="FB91" s="9" t="str">
        <f t="shared" si="280"/>
        <v/>
      </c>
      <c r="FC91" s="9" t="str">
        <f t="shared" si="347"/>
        <v/>
      </c>
      <c r="FD91" s="9" t="str">
        <f t="shared" si="281"/>
        <v/>
      </c>
      <c r="FE91" s="9" t="str">
        <f t="shared" si="282"/>
        <v/>
      </c>
      <c r="FF91" s="9" t="str">
        <f t="shared" si="283"/>
        <v>"NO_WHI",</v>
      </c>
      <c r="FG91" s="9" t="str">
        <f t="shared" si="284"/>
        <v>"NO_RED",</v>
      </c>
      <c r="FH91" s="9" t="str">
        <f t="shared" si="285"/>
        <v>"NO_GRE",</v>
      </c>
      <c r="FI91" s="9" t="str">
        <f t="shared" si="286"/>
        <v/>
      </c>
      <c r="FJ91" s="9" t="str">
        <f t="shared" si="287"/>
        <v/>
      </c>
      <c r="FK91" s="9" t="str">
        <f t="shared" si="288"/>
        <v>"WHGRNO",</v>
      </c>
      <c r="FL91" s="9" t="str">
        <f t="shared" si="289"/>
        <v/>
      </c>
      <c r="FM91" s="9" t="str">
        <f t="shared" si="290"/>
        <v/>
      </c>
      <c r="FN91" s="9" t="str">
        <f t="shared" si="291"/>
        <v/>
      </c>
      <c r="FO91" s="9" t="str">
        <f t="shared" si="292"/>
        <v/>
      </c>
      <c r="FP91" s="9" t="str">
        <f t="shared" si="293"/>
        <v>"WHRENO",</v>
      </c>
      <c r="FQ91" s="9" t="str">
        <f t="shared" si="294"/>
        <v/>
      </c>
      <c r="FR91" s="9" t="str">
        <f t="shared" si="295"/>
        <v/>
      </c>
      <c r="FS91" s="9" t="str">
        <f t="shared" si="296"/>
        <v/>
      </c>
      <c r="FT91" s="9" t="str">
        <f t="shared" si="297"/>
        <v>"myrBLU",</v>
      </c>
      <c r="FU91" s="9" t="str">
        <f t="shared" si="298"/>
        <v/>
      </c>
      <c r="FV91" s="9" t="str">
        <f t="shared" si="299"/>
        <v/>
      </c>
      <c r="FW91" s="9" t="str">
        <f t="shared" si="300"/>
        <v/>
      </c>
      <c r="FX91" s="9" t="str">
        <f t="shared" si="348"/>
        <v/>
      </c>
      <c r="FY91" s="9" t="str">
        <f t="shared" si="301"/>
        <v/>
      </c>
      <c r="FZ91" s="9" t="str">
        <f t="shared" si="302"/>
        <v/>
      </c>
      <c r="GA91" s="9" t="str">
        <f t="shared" si="303"/>
        <v/>
      </c>
      <c r="GB91" s="9" t="str">
        <f t="shared" si="304"/>
        <v/>
      </c>
      <c r="GC91" s="9" t="str">
        <f t="shared" si="349"/>
        <v/>
      </c>
      <c r="GD91" s="9" t="str">
        <f t="shared" si="350"/>
        <v/>
      </c>
      <c r="GE91" s="9" t="str">
        <f t="shared" si="305"/>
        <v/>
      </c>
      <c r="GF91" s="9" t="str">
        <f t="shared" si="352"/>
        <v/>
      </c>
      <c r="GG91" s="9" t="str">
        <f t="shared" si="306"/>
        <v/>
      </c>
      <c r="GH91" s="9" t="str">
        <f t="shared" si="307"/>
        <v/>
      </c>
      <c r="GI91" s="9" t="str">
        <f t="shared" si="308"/>
        <v/>
      </c>
      <c r="GJ91" s="9" t="str">
        <f t="shared" si="309"/>
        <v/>
      </c>
      <c r="GK91" s="9" t="str">
        <f t="shared" si="310"/>
        <v>"HasSta",</v>
      </c>
      <c r="GL91" s="9" t="str">
        <f t="shared" si="339"/>
        <v>"1Stars",</v>
      </c>
      <c r="GM91" s="9" t="str">
        <f t="shared" si="339"/>
        <v/>
      </c>
      <c r="GN91" s="9" t="str">
        <f t="shared" si="339"/>
        <v/>
      </c>
      <c r="GP91" s="9" t="str">
        <f t="shared" si="311"/>
        <v>"State"</v>
      </c>
      <c r="GS91" s="9" t="str">
        <f t="shared" si="312"/>
        <v>["5+Colo","lets07","startR","year19","allhor","4+Band","Diagon","Horizo","Center","staYEL","NO_WHI","NO_RED","NO_GRE","WHGRNO","WHRENO","myrBLU","HasSta","1Stars"]</v>
      </c>
      <c r="GT91" s="9" t="str">
        <f t="shared" si="341"/>
        <v>"cl_BLA",</v>
      </c>
      <c r="GU91" s="9" t="str">
        <f t="shared" si="341"/>
        <v>"cl_BLU",</v>
      </c>
      <c r="GV91" s="9" t="str">
        <f t="shared" si="341"/>
        <v/>
      </c>
      <c r="GW91" s="9" t="str">
        <f t="shared" si="341"/>
        <v/>
      </c>
      <c r="GX91" s="9" t="str">
        <f t="shared" si="341"/>
        <v>"cl_YEL",</v>
      </c>
      <c r="GY91" s="9" t="str">
        <f t="shared" si="341"/>
        <v>"cl_ORA",</v>
      </c>
      <c r="GZ91" s="9" t="str">
        <f t="shared" si="341"/>
        <v>"cl_BRO",</v>
      </c>
      <c r="HA91" s="9" t="str">
        <f t="shared" si="341"/>
        <v/>
      </c>
      <c r="HB91" s="9" t="str">
        <f t="shared" si="341"/>
        <v/>
      </c>
      <c r="HC91" s="9" t="str">
        <f t="shared" si="313"/>
        <v>["cl_BLA","cl_BLU","cl_YEL","cl_ORA","cl_BRO"]</v>
      </c>
      <c r="HE91" s="33"/>
      <c r="HF91" s="34" t="str">
        <f t="shared" si="314"/>
        <v>{couname:"[BRA] Roraima",year:"1996 ",region:"rgn_South America",Colors:["cl_BLA","cl_BLU","cl_YEL","cl_ORA","cl_BRO"],Items:["5+Colo","lets07","startR","year19","allhor","4+Band","Diagon","Horizo","Center","staYEL","NO_WHI","NO_RED","NO_GRE","WHGRNO","WHRENO","myrBLU","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links: "https://en.wikipedia.org/wiki/Flag_of_Roraima"},</v>
      </c>
      <c r="HG91" s="35" t="str">
        <f t="shared" si="315"/>
        <v>{couname:"[BRA] Roraima",year:"1996 ",region:"rgn_South America",Colors:["cl_BLA","cl_BLU","cl_YEL","cl_ORA","cl_BRO"],Items:["5+Colo","lets07","startR","year19","allhor","4+Band","Diagon","Horizo","Center","staYEL","NO_WHI","NO_RED","NO_GRE","WHGRNO","WHRENO","myrBLU","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links: "https://en.wikipedia.org/wiki/Flag_of_Roraima"},</v>
      </c>
      <c r="HH91" s="9" t="str">
        <f t="shared" si="316"/>
        <v>"\nGreen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v>
      </c>
      <c r="HI91" s="9" t="str">
        <f t="shared" si="317"/>
        <v>"\nGreen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v>
      </c>
      <c r="HJ91" s="9" t="str">
        <f t="shared" si="318"/>
        <v>"1996 "</v>
      </c>
      <c r="HL91" s="9" t="str">
        <f t="shared" si="319"/>
        <v>"https://en.wikipedia.org/wiki/Flag_of_Roraima"</v>
      </c>
      <c r="HM91" s="34" t="str">
        <f t="shared" si="320"/>
        <v>{"couname":"[BRA] Roraima","year":"1996 ","region":"rgn_South America","Colors":["cl_BLA","cl_BLU","cl_YEL","cl_ORA","cl_BRO"],"Items":["5+Colo","lets07","startR","year19","allhor","4+Band","Diagon","Horizo","Center","staYEL","NO_WHI","NO_RED","NO_GRE","WHGRNO","WHRENO","myrBLU","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 "links": "https://en.wikipedia.org/wiki/Flag_of_Roraima"},</v>
      </c>
      <c r="HN91" s="36" t="str">
        <f t="shared" si="321"/>
        <v>{"couname":"[BRA] Roraima","year":"1996 ","region":"rgn_South America","Colors":["cl_BLA","cl_BLU","cl_YEL","cl_ORA","cl_BRO"],"Items":["5+Colo","lets07","startR","year19","allhor","4+Band","Diagon","Horizo","Center","staYEL","NO_WHI","NO_RED","NO_GRE","WHGRNO","WHRENO","myrBLU","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 "links": "https://en.wikipedia.org/wiki/Flag_of_Roraima"},</v>
      </c>
      <c r="HO91" s="37">
        <v>45583</v>
      </c>
      <c r="HP91" s="9" t="str" cm="1">
        <f t="array" ref="HP91">IF(_xlfn.TEXTJOIN(", ", TRUE, IF(ISNUMBER(SEARCH("BLA", BL91:BT91)), COLUMN(BL91:BT91) - COLUMN(BL91) + 1, ""))&lt;&gt;"","BLA","")</f>
        <v>BLA</v>
      </c>
      <c r="HQ91" s="9" t="str" cm="1">
        <f t="array" ref="HQ91">IF(_xlfn.TEXTJOIN(", ", TRUE, IF(ISNUMBER(SEARCH("BLU", BL91:BT91)), COLUMN(BL91:BT91) - COLUMN(BL91) + 1, ""))&lt;&gt;"","BLU","")</f>
        <v>BLU</v>
      </c>
      <c r="HR91" s="9" t="str" cm="1">
        <f t="array" ref="HR91">IF(_xlfn.TEXTJOIN(", ", TRUE, IF(ISNUMBER(SEARCH("GRE", BL91:BT91)), COLUMN(BL91:BT91) - COLUMN(BL91) + 1, ""))&lt;&gt;"","GRE","")</f>
        <v/>
      </c>
      <c r="HS91" s="9" t="str" cm="1">
        <f t="array" ref="HS91">IF(_xlfn.TEXTJOIN(", ", TRUE, IF(ISNUMBER(SEARCH("RED", BL91:BT91)), COLUMN(BL91:BT91) - COLUMN(BL91) + 1, ""))&lt;&gt;"","RED","")</f>
        <v/>
      </c>
      <c r="HT91" s="9" t="str" cm="1">
        <f t="array" ref="HT91">IF(_xlfn.TEXTJOIN(", ", TRUE, IF(ISNUMBER(SEARCH("YEL", BL91:BT91)), COLUMN(BL91:BT91) - COLUMN(BL91) + 1, ""))&lt;&gt;"","YEL","")</f>
        <v>YEL</v>
      </c>
      <c r="HU91" s="9" t="str" cm="1">
        <f t="array" ref="HU91">IF(_xlfn.TEXTJOIN(", ", TRUE, IF(ISNUMBER(SEARCH("ORA", BL91:BT91)), COLUMN(BL91:BT91) - COLUMN(BL91) + 1, ""))&lt;&gt;"","ORA","")</f>
        <v>ORA</v>
      </c>
      <c r="HV91" s="9" t="str" cm="1">
        <f t="array" ref="HV91">IF(_xlfn.TEXTJOIN(", ", TRUE, IF(ISNUMBER(SEARCH("BRO", BL91:BT91)), COLUMN(BL91:BT91) - COLUMN(BL91) + 1, ""))&lt;&gt;"","BRO","")</f>
        <v>BRO</v>
      </c>
      <c r="HW91" s="9" t="str" cm="1">
        <f t="array" ref="HW91">IF(_xlfn.TEXTJOIN(", ", TRUE, IF(ISNUMBER(SEARCH("PUR", BL91:BT91)), COLUMN(BL91:BT91) - COLUMN(BL91) + 1, ""))&lt;&gt;"","PUR","")</f>
        <v/>
      </c>
      <c r="HX91" s="9" t="str" cm="1">
        <f t="array" ref="HX91">IF(_xlfn.TEXTJOIN(", ", TRUE, IF(ISNUMBER(SEARCH("WHI", BL91:BT91)), COLUMN(BL91:BT91) - COLUMN(BL91) + 1, ""))&lt;&gt;"","WHI","")</f>
        <v/>
      </c>
      <c r="HY91" s="38"/>
      <c r="HZ91" s="38"/>
      <c r="IA91" s="28"/>
      <c r="IB91" s="28"/>
      <c r="IC91" s="39"/>
      <c r="ID91" s="39"/>
      <c r="IE91" s="39"/>
      <c r="IF91" s="39"/>
      <c r="IG91" s="39"/>
      <c r="IH91" s="39"/>
      <c r="II91" s="39"/>
      <c r="IJ91" s="39"/>
      <c r="IK91" s="39"/>
      <c r="IL91" s="9">
        <f t="shared" si="351"/>
        <v>0</v>
      </c>
      <c r="IM91" s="6">
        <f t="shared" si="322"/>
        <v>-5</v>
      </c>
      <c r="IN91" s="40" t="str">
        <f t="shared" si="323"/>
        <v>http://mkweb.bcgsc.ca/color-summarizer/?url=https://upload.wikimedia.org/wikipedia/commons/thumb/9/98/Bandeira_de_Roraima.svg/640px-Bandeira_de_Roraima.svg.png&amp;precision=low&amp;num_clusters=5&amp;text=1</v>
      </c>
      <c r="IO91" s="9" t="str">
        <f t="shared" si="324"/>
        <v>"black"</v>
      </c>
      <c r="IP91" s="9" t="str">
        <f t="shared" si="325"/>
        <v>"blue"</v>
      </c>
      <c r="IQ91" s="9" t="str">
        <f t="shared" si="326"/>
        <v/>
      </c>
      <c r="IR91" s="9" t="str">
        <f t="shared" si="327"/>
        <v/>
      </c>
      <c r="IS91" s="9" t="str">
        <f t="shared" si="328"/>
        <v>"yellow"</v>
      </c>
      <c r="IT91" s="9" t="str">
        <f t="shared" si="329"/>
        <v>"orange"</v>
      </c>
      <c r="IU91" s="9" t="str">
        <f t="shared" si="330"/>
        <v>"brown"</v>
      </c>
      <c r="IV91" s="9" t="str">
        <f t="shared" si="331"/>
        <v/>
      </c>
      <c r="IW91" s="9" t="str">
        <f t="shared" si="332"/>
        <v/>
      </c>
      <c r="IX91" s="9" t="str">
        <f t="shared" si="333"/>
        <v>{"url":"http://mkweb.bcgsc.ca/color-summarizer/?url=https://upload.wikimedia.org/wikipedia/commons/thumb/9/98/Bandeira_de_Roraima.svg/640px-Bandeira_de_Roraima.svg.png&amp;precision=low&amp;num_clusters=5&amp;text=1","name":"[BRA] Roraima"},</v>
      </c>
      <c r="IY91" s="9">
        <v>690</v>
      </c>
    </row>
    <row r="92" spans="1:259" s="9" customFormat="1" ht="38.4" customHeight="1" thickBot="1" x14ac:dyDescent="0.35">
      <c r="A92" s="79" t="s">
        <v>1134</v>
      </c>
      <c r="B92" s="1" t="e" vm="91">
        <v>#VALUE!</v>
      </c>
      <c r="C92" s="2">
        <v>2</v>
      </c>
      <c r="D92" s="3" t="s">
        <v>1135</v>
      </c>
      <c r="E92" s="4" t="s">
        <v>1136</v>
      </c>
      <c r="F92" s="5" t="s">
        <v>0</v>
      </c>
      <c r="G92" s="6">
        <f>COUNTIF($A$1:$A$8312,A92)</f>
        <v>1</v>
      </c>
      <c r="H92" s="7"/>
      <c r="I92" s="8" t="s">
        <v>1137</v>
      </c>
      <c r="J92" s="9" t="str">
        <f>""</f>
        <v/>
      </c>
      <c r="K92" s="10"/>
      <c r="L92" s="11"/>
      <c r="M92" s="11"/>
      <c r="N92" s="12" t="s">
        <v>1</v>
      </c>
      <c r="O92" s="13" t="s">
        <v>1138</v>
      </c>
      <c r="P92" s="14" t="s">
        <v>1139</v>
      </c>
      <c r="Q92" s="15">
        <v>2</v>
      </c>
      <c r="R92" s="16" t="s">
        <v>1</v>
      </c>
      <c r="S92" s="17">
        <v>3</v>
      </c>
      <c r="T92" s="18" t="s">
        <v>3</v>
      </c>
      <c r="U92" s="19" t="s">
        <v>2</v>
      </c>
      <c r="V92" s="19" t="s">
        <v>3</v>
      </c>
      <c r="W92" s="19" t="s">
        <v>2</v>
      </c>
      <c r="X92" s="19" t="s">
        <v>3</v>
      </c>
      <c r="Y92" s="19" t="s">
        <v>1110</v>
      </c>
      <c r="Z92" s="19" t="s">
        <v>3</v>
      </c>
      <c r="AA92" s="19" t="s">
        <v>3</v>
      </c>
      <c r="AB92" s="19" t="s">
        <v>3</v>
      </c>
      <c r="AC92" s="19" t="s">
        <v>2</v>
      </c>
      <c r="AD92" s="19" t="s">
        <v>2</v>
      </c>
      <c r="AE92" s="19" t="s">
        <v>2</v>
      </c>
      <c r="AF92" s="20" t="s">
        <v>2</v>
      </c>
      <c r="AG92" s="20" t="s">
        <v>2</v>
      </c>
      <c r="AH92" s="20" t="s">
        <v>3</v>
      </c>
      <c r="AI92" s="20" t="s">
        <v>2</v>
      </c>
      <c r="AJ92" s="20" t="s">
        <v>2</v>
      </c>
      <c r="AK92" s="20" t="s">
        <v>2</v>
      </c>
      <c r="AL92" s="20" t="s">
        <v>2</v>
      </c>
      <c r="AM92" s="20" t="s">
        <v>2</v>
      </c>
      <c r="AN92" s="20" t="s">
        <v>2</v>
      </c>
      <c r="AO92" s="20" t="s">
        <v>2</v>
      </c>
      <c r="AP92" s="20" t="s">
        <v>2</v>
      </c>
      <c r="AQ92" s="20" t="s">
        <v>2</v>
      </c>
      <c r="AR92" s="20" t="s">
        <v>2</v>
      </c>
      <c r="AS92" s="20" t="s">
        <v>2</v>
      </c>
      <c r="AT92" s="21">
        <v>1</v>
      </c>
      <c r="AU92" s="20" t="s">
        <v>204</v>
      </c>
      <c r="AV92" s="20" t="str">
        <f>IF(LEFT(A92,1)="[",LEFT(A92,5)&amp;AU92&amp;A92,"")</f>
        <v>[BRA]State[BRA] Santa Catarina</v>
      </c>
      <c r="AW92" s="20" t="str">
        <f>C92&amp;H92&amp;A92</f>
        <v>2[BRA] Santa Catarina</v>
      </c>
      <c r="AX92" s="22"/>
      <c r="AY92" s="22"/>
      <c r="AZ92" s="23" t="s">
        <v>8</v>
      </c>
      <c r="BA92" s="23"/>
      <c r="BB92" s="23"/>
      <c r="BC92" s="24"/>
      <c r="BD92" s="25" t="s">
        <v>4</v>
      </c>
      <c r="BE92" s="8"/>
      <c r="BF92" s="25" t="s">
        <v>8</v>
      </c>
      <c r="BG92" s="25" t="s">
        <v>8</v>
      </c>
      <c r="BH92" s="25" t="s">
        <v>8</v>
      </c>
      <c r="BI92" s="25"/>
      <c r="BJ92" s="25"/>
      <c r="BK92" s="8"/>
      <c r="BL92" s="25" t="s">
        <v>12</v>
      </c>
      <c r="BM92" s="25" t="s">
        <v>4</v>
      </c>
      <c r="BN92" s="25" t="s">
        <v>8</v>
      </c>
      <c r="BO92" s="25" t="s">
        <v>9</v>
      </c>
      <c r="BP92" s="25" t="s">
        <v>8</v>
      </c>
      <c r="BQ92" s="25" t="s">
        <v>11</v>
      </c>
      <c r="BR92" s="25" t="s">
        <v>8</v>
      </c>
      <c r="BS92" s="25" t="s">
        <v>8</v>
      </c>
      <c r="BT92" s="25" t="s">
        <v>5</v>
      </c>
      <c r="BU92" s="26"/>
      <c r="BV92" s="27"/>
      <c r="BW92" s="27">
        <v>0</v>
      </c>
      <c r="BX92" s="8"/>
      <c r="BY92" s="9" t="s">
        <v>2</v>
      </c>
      <c r="CB92" s="28"/>
      <c r="CC92" s="28"/>
      <c r="CD92" s="29">
        <v>0</v>
      </c>
      <c r="CE92" s="29">
        <v>0</v>
      </c>
      <c r="CF92" s="29" t="e">
        <v>#REF!</v>
      </c>
      <c r="CG92" s="30" cm="1">
        <f t="array" ref="CG92">SUMPRODUCT(--(LEN(TRIM(BL92:BT92))&gt;0))</f>
        <v>5</v>
      </c>
      <c r="CH92" s="20" t="str">
        <f t="shared" si="246"/>
        <v>n</v>
      </c>
      <c r="CI92" s="20" t="str">
        <f t="shared" si="247"/>
        <v>n</v>
      </c>
      <c r="CJ92" s="20" t="str">
        <f t="shared" si="248"/>
        <v>n</v>
      </c>
      <c r="CK92" s="20" t="str">
        <f t="shared" si="249"/>
        <v>y</v>
      </c>
      <c r="CL92" s="20" t="str">
        <f t="shared" si="250"/>
        <v>n</v>
      </c>
      <c r="CM92" s="20" t="str">
        <f t="shared" si="251"/>
        <v>n</v>
      </c>
      <c r="CN92" s="20" t="str">
        <f t="shared" si="252"/>
        <v>y</v>
      </c>
      <c r="CO92" s="20" t="str">
        <f t="shared" si="253"/>
        <v>n</v>
      </c>
      <c r="CP92" s="20" t="str">
        <f t="shared" si="254"/>
        <v>n</v>
      </c>
      <c r="CQ92" s="20" t="str">
        <f t="shared" si="255"/>
        <v>y</v>
      </c>
      <c r="CR92" s="20" t="str">
        <f t="shared" si="256"/>
        <v>n</v>
      </c>
      <c r="CS92" s="20" t="str">
        <f t="shared" si="257"/>
        <v>n</v>
      </c>
      <c r="CT92" s="31" t="str">
        <f t="shared" si="258"/>
        <v>"[BRA] Santa Catarina"</v>
      </c>
      <c r="CU92" s="32" t="str">
        <f t="shared" si="259"/>
        <v>"rgn_South America"</v>
      </c>
      <c r="CV92" s="9" t="str">
        <f t="shared" si="260"/>
        <v>"https://upload.wikimedia.org/wikipedia/commons/thumb/1/1a/Bandeira_de_Santa_Catarina.svg/640px-Bandeira_de_Santa_Catarina.svg.png"</v>
      </c>
      <c r="CW92" s="9" t="str">
        <f t="shared" si="335"/>
        <v/>
      </c>
      <c r="CX92" s="9" t="str">
        <f t="shared" si="335"/>
        <v/>
      </c>
      <c r="CY92" s="9" t="str">
        <f t="shared" si="335"/>
        <v/>
      </c>
      <c r="CZ92" s="9" t="str">
        <f t="shared" si="335"/>
        <v>"5+Colo",</v>
      </c>
      <c r="DA92" s="9" t="str">
        <f t="shared" si="261"/>
        <v>"words2",</v>
      </c>
      <c r="DB92" s="9" t="str">
        <f t="shared" si="342"/>
        <v/>
      </c>
      <c r="DC92" s="9" t="str">
        <f t="shared" si="343"/>
        <v>"exact2",</v>
      </c>
      <c r="DD92" s="9" t="str">
        <f t="shared" si="344"/>
        <v>"lets13",</v>
      </c>
      <c r="DE92" s="9" t="str">
        <f t="shared" si="345"/>
        <v>"startS",</v>
      </c>
      <c r="DF92" s="9" t="str">
        <f t="shared" si="263"/>
        <v/>
      </c>
      <c r="DG92" s="9" t="str">
        <f t="shared" si="264"/>
        <v/>
      </c>
      <c r="DH92" s="9" t="str">
        <f t="shared" si="265"/>
        <v/>
      </c>
      <c r="DI92" s="9" t="str">
        <f t="shared" si="266"/>
        <v/>
      </c>
      <c r="DJ92" s="9" t="str">
        <f t="shared" si="267"/>
        <v/>
      </c>
      <c r="DK92" s="9" t="str">
        <f t="shared" si="268"/>
        <v/>
      </c>
      <c r="DL92" s="9" t="str">
        <f t="shared" si="269"/>
        <v/>
      </c>
      <c r="DM92" s="9" t="str" cm="1">
        <f t="array" ref="DM92">IF(CG92=3,CHAR(34) &amp; _xlfn.TEXTJOIN("", TRUE, RIGHT(HP92:HX92, 2)) &amp; CHAR(34) &amp; ",", "")</f>
        <v/>
      </c>
      <c r="DN92" s="9" t="str">
        <f t="shared" si="270"/>
        <v/>
      </c>
      <c r="DO92" s="9" t="str">
        <f t="shared" si="271"/>
        <v>"year19",</v>
      </c>
      <c r="DP92" s="28" t="str">
        <f t="shared" si="272"/>
        <v/>
      </c>
      <c r="DQ92" s="28" t="str">
        <f t="shared" si="273"/>
        <v/>
      </c>
      <c r="DR92" s="28" t="str">
        <f t="shared" si="274"/>
        <v/>
      </c>
      <c r="DS92" s="28" t="str">
        <f t="shared" si="275"/>
        <v/>
      </c>
      <c r="DT92" s="28" t="str">
        <f t="shared" si="276"/>
        <v>"allhor",</v>
      </c>
      <c r="DU92" s="28" t="str">
        <f t="shared" si="277"/>
        <v/>
      </c>
      <c r="DV92" s="9" t="str">
        <f t="shared" si="346"/>
        <v/>
      </c>
      <c r="DW92" s="9" t="str">
        <f t="shared" si="336"/>
        <v/>
      </c>
      <c r="DX92" s="9" t="str">
        <f t="shared" si="336"/>
        <v/>
      </c>
      <c r="DY92" s="9" t="str">
        <f t="shared" si="336"/>
        <v>"3Bands",</v>
      </c>
      <c r="DZ92" s="9" t="str">
        <f t="shared" si="336"/>
        <v/>
      </c>
      <c r="EA92" s="9" t="str">
        <f t="shared" si="337"/>
        <v>"Diagon",</v>
      </c>
      <c r="EB92" s="9" t="str">
        <f t="shared" si="337"/>
        <v/>
      </c>
      <c r="EC92" s="9" t="str">
        <f t="shared" si="337"/>
        <v>"Horizo",</v>
      </c>
      <c r="ED92" s="9" t="str">
        <f t="shared" si="337"/>
        <v/>
      </c>
      <c r="EE92" s="9" t="str">
        <f t="shared" si="337"/>
        <v>"Circle",</v>
      </c>
      <c r="EF92" s="9" t="str">
        <f t="shared" si="278"/>
        <v>"Animal",</v>
      </c>
      <c r="EG92" s="9" t="str">
        <f t="shared" si="340"/>
        <v>"Bird",</v>
      </c>
      <c r="EH92" s="9" t="str">
        <f t="shared" si="340"/>
        <v>"Plants",</v>
      </c>
      <c r="EI92" s="9" t="str">
        <f t="shared" si="340"/>
        <v>"Texted",</v>
      </c>
      <c r="EJ92" s="9" t="str">
        <f t="shared" si="340"/>
        <v/>
      </c>
      <c r="EK92" s="9" t="str">
        <f t="shared" si="340"/>
        <v/>
      </c>
      <c r="EL92" s="9" t="str">
        <f t="shared" si="340"/>
        <v/>
      </c>
      <c r="EM92" s="9" t="str">
        <f t="shared" si="340"/>
        <v/>
      </c>
      <c r="EN92" s="9" t="str">
        <f t="shared" si="340"/>
        <v/>
      </c>
      <c r="EO92" s="9" t="str">
        <f t="shared" si="340"/>
        <v>"Center",</v>
      </c>
      <c r="EP92" s="9" t="str">
        <f t="shared" si="340"/>
        <v/>
      </c>
      <c r="EQ92" s="9" t="str">
        <f t="shared" si="340"/>
        <v/>
      </c>
      <c r="ER92" s="9" t="str">
        <f t="shared" si="340"/>
        <v/>
      </c>
      <c r="ES92" s="9" t="str">
        <f t="shared" si="340"/>
        <v/>
      </c>
      <c r="ET92" s="9" t="str">
        <f t="shared" si="340"/>
        <v/>
      </c>
      <c r="EU92" s="9" t="str">
        <f t="shared" si="340"/>
        <v/>
      </c>
      <c r="EV92" s="9" t="str">
        <f t="shared" si="340"/>
        <v/>
      </c>
      <c r="EW92" s="9" t="str">
        <f t="shared" si="338"/>
        <v/>
      </c>
      <c r="EX92" s="9" t="str">
        <f t="shared" si="338"/>
        <v/>
      </c>
      <c r="EY92" s="9" t="str">
        <f t="shared" si="338"/>
        <v/>
      </c>
      <c r="EZ92" s="9" t="str">
        <f t="shared" si="338"/>
        <v/>
      </c>
      <c r="FA92" s="9" t="str">
        <f t="shared" si="279"/>
        <v>"sta",</v>
      </c>
      <c r="FB92" s="9" t="str">
        <f t="shared" si="280"/>
        <v/>
      </c>
      <c r="FC92" s="9" t="str">
        <f t="shared" si="347"/>
        <v/>
      </c>
      <c r="FD92" s="9" t="str">
        <f t="shared" si="281"/>
        <v/>
      </c>
      <c r="FE92" s="9" t="str">
        <f t="shared" si="282"/>
        <v/>
      </c>
      <c r="FF92" s="9" t="str">
        <f t="shared" si="283"/>
        <v/>
      </c>
      <c r="FG92" s="9" t="str">
        <f t="shared" si="284"/>
        <v/>
      </c>
      <c r="FH92" s="9" t="str">
        <f t="shared" si="285"/>
        <v>"NO_GRE",</v>
      </c>
      <c r="FI92" s="9" t="str">
        <f t="shared" si="286"/>
        <v>"NO_YEL",</v>
      </c>
      <c r="FJ92" s="9" t="str">
        <f t="shared" si="287"/>
        <v/>
      </c>
      <c r="FK92" s="9" t="str">
        <f t="shared" si="288"/>
        <v/>
      </c>
      <c r="FL92" s="9" t="str">
        <f t="shared" si="289"/>
        <v/>
      </c>
      <c r="FM92" s="9" t="str">
        <f t="shared" si="290"/>
        <v/>
      </c>
      <c r="FN92" s="9" t="str">
        <f t="shared" si="291"/>
        <v/>
      </c>
      <c r="FO92" s="9" t="str">
        <f t="shared" si="292"/>
        <v/>
      </c>
      <c r="FP92" s="9" t="str">
        <f t="shared" si="293"/>
        <v/>
      </c>
      <c r="FQ92" s="9" t="str">
        <f t="shared" si="294"/>
        <v/>
      </c>
      <c r="FR92" s="9" t="str">
        <f t="shared" si="295"/>
        <v/>
      </c>
      <c r="FS92" s="9" t="str">
        <f t="shared" si="296"/>
        <v/>
      </c>
      <c r="FT92" s="9" t="str">
        <f t="shared" si="297"/>
        <v>"myrBLU",</v>
      </c>
      <c r="FU92" s="9" t="str">
        <f t="shared" si="298"/>
        <v/>
      </c>
      <c r="FV92" s="9" t="str">
        <f t="shared" si="299"/>
        <v/>
      </c>
      <c r="FW92" s="9" t="str">
        <f t="shared" si="300"/>
        <v/>
      </c>
      <c r="FX92" s="9" t="str">
        <f t="shared" si="348"/>
        <v/>
      </c>
      <c r="FY92" s="9" t="str">
        <f t="shared" si="301"/>
        <v/>
      </c>
      <c r="FZ92" s="9" t="str">
        <f t="shared" si="302"/>
        <v/>
      </c>
      <c r="GA92" s="9" t="str">
        <f t="shared" si="303"/>
        <v/>
      </c>
      <c r="GB92" s="9" t="str">
        <f t="shared" si="304"/>
        <v/>
      </c>
      <c r="GC92" s="9" t="str">
        <f t="shared" si="349"/>
        <v/>
      </c>
      <c r="GD92" s="9" t="str">
        <f t="shared" si="350"/>
        <v/>
      </c>
      <c r="GE92" s="9" t="str">
        <f t="shared" si="305"/>
        <v/>
      </c>
      <c r="GF92" s="9" t="str">
        <f t="shared" si="352"/>
        <v/>
      </c>
      <c r="GG92" s="9" t="str">
        <f t="shared" si="306"/>
        <v/>
      </c>
      <c r="GH92" s="9" t="str">
        <f t="shared" si="307"/>
        <v/>
      </c>
      <c r="GI92" s="9" t="str">
        <f t="shared" si="308"/>
        <v/>
      </c>
      <c r="GJ92" s="9" t="str">
        <f t="shared" si="309"/>
        <v/>
      </c>
      <c r="GK92" s="9" t="str">
        <f t="shared" si="310"/>
        <v>"HasSta",</v>
      </c>
      <c r="GL92" s="9" t="str">
        <f t="shared" si="339"/>
        <v>"1Stars",</v>
      </c>
      <c r="GM92" s="9" t="str">
        <f t="shared" si="339"/>
        <v/>
      </c>
      <c r="GN92" s="9" t="str">
        <f t="shared" si="339"/>
        <v/>
      </c>
      <c r="GP92" s="9" t="str">
        <f t="shared" si="311"/>
        <v>"State"</v>
      </c>
      <c r="GS92" s="9" t="str">
        <f t="shared" si="312"/>
        <v>["5+Colo","words2","exact2","lets13","startS","year19","allhor","3Bands","Diagon","Horizo","Circle","Animal","Bird","Plants","Texted","Center","sta","NO_GRE","NO_YEL","myrBLU","HasSta","1Stars"]</v>
      </c>
      <c r="GT92" s="9" t="str">
        <f t="shared" si="341"/>
        <v>"cl_BLA",</v>
      </c>
      <c r="GU92" s="9" t="str">
        <f t="shared" si="341"/>
        <v>"cl_BLU",</v>
      </c>
      <c r="GV92" s="9" t="str">
        <f t="shared" si="341"/>
        <v/>
      </c>
      <c r="GW92" s="9" t="str">
        <f t="shared" si="341"/>
        <v>"cl_RED",</v>
      </c>
      <c r="GX92" s="9" t="str">
        <f t="shared" si="341"/>
        <v/>
      </c>
      <c r="GY92" s="9" t="str">
        <f t="shared" si="341"/>
        <v>"cl_ORA",</v>
      </c>
      <c r="GZ92" s="9" t="str">
        <f t="shared" si="341"/>
        <v/>
      </c>
      <c r="HA92" s="9" t="str">
        <f t="shared" si="341"/>
        <v/>
      </c>
      <c r="HB92" s="9" t="str">
        <f t="shared" si="341"/>
        <v>"cl_WHI",</v>
      </c>
      <c r="HC92" s="9" t="str">
        <f t="shared" si="313"/>
        <v>["cl_BLA","cl_BLU","cl_RED","cl_ORA","cl_WHI"]</v>
      </c>
      <c r="HE92" s="33"/>
      <c r="HF92" s="34" t="str">
        <f t="shared" si="314"/>
        <v>{couname:"[BRA] Santa Catarina",year:"1953 ",region:"rgn_South America",Colors:["cl_BLA","cl_BLU","cl_RED","cl_ORA","cl_WHI"],Items:["5+Colo","words2","exact2","lets13","startS","year19","allhor","3Bands","Diagon","Horizo","Circle","Animal","Bird","Plants","Texted","Center","sta","NO_GRE","NO_YEL","myrBLU","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links: "https://vexillology.fandom.com/wiki/Santa_Catarina"},</v>
      </c>
      <c r="HG92" s="35" t="str">
        <f t="shared" si="315"/>
        <v>{couname:"[BRA] Santa Catarina",year:"1953 ",region:"rgn_South America",Colors:["cl_BLA","cl_BLU","cl_RED","cl_ORA","cl_WHI"],Items:["5+Colo","words2","exact2","lets13","startS","year19","allhor","3Bands","Diagon","Horizo","Circle","Animal","Bird","Plants","Texted","Center","sta","NO_GRE","NO_YEL","myrBLU","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links: "https://vexillology.fandom.com/wiki/Santa_Catarina"},</v>
      </c>
      <c r="HH92" s="9" t="str">
        <f t="shared" si="316"/>
        <v>"\nIn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v>
      </c>
      <c r="HI92" s="9" t="str">
        <f t="shared" si="317"/>
        <v>"\nIn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v>
      </c>
      <c r="HJ92" s="9" t="str">
        <f t="shared" si="318"/>
        <v>"1953 "</v>
      </c>
      <c r="HL92" s="9" t="str">
        <f t="shared" si="319"/>
        <v>"https://vexillology.fandom.com/wiki/Santa_Catarina"</v>
      </c>
      <c r="HM92" s="34" t="str">
        <f t="shared" si="320"/>
        <v>{"couname":"[BRA] Santa Catarina","year":"1953 ","region":"rgn_South America","Colors":["cl_BLA","cl_BLU","cl_RED","cl_ORA","cl_WHI"],"Items":["5+Colo","words2","exact2","lets13","startS","year19","allhor","3Bands","Diagon","Horizo","Circle","Animal","Bird","Plants","Texted","Center","sta","NO_GRE","NO_YEL","myrBLU","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 "links": "https://vexillology.fandom.com/wiki/Santa_Catarina"},</v>
      </c>
      <c r="HN92" s="36" t="str">
        <f t="shared" si="321"/>
        <v>{"couname":"[BRA] Santa Catarina","year":"1953 ","region":"rgn_South America","Colors":["cl_BLA","cl_BLU","cl_RED","cl_ORA","cl_WHI"],"Items":["5+Colo","words2","exact2","lets13","startS","year19","allhor","3Bands","Diagon","Horizo","Circle","Animal","Bird","Plants","Texted","Center","sta","NO_GRE","NO_YEL","myrBLU","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 "links": "https://vexillology.fandom.com/wiki/Santa_Catarina"},</v>
      </c>
      <c r="HO92" s="37">
        <v>45583</v>
      </c>
      <c r="HP92" s="9" t="str" cm="1">
        <f t="array" ref="HP92">IF(_xlfn.TEXTJOIN(", ", TRUE, IF(ISNUMBER(SEARCH("BLA", BL92:BT92)), COLUMN(BL92:BT92) - COLUMN(BL92) + 1, ""))&lt;&gt;"","BLA","")</f>
        <v>BLA</v>
      </c>
      <c r="HQ92" s="9" t="str" cm="1">
        <f t="array" ref="HQ92">IF(_xlfn.TEXTJOIN(", ", TRUE, IF(ISNUMBER(SEARCH("BLU", BL92:BT92)), COLUMN(BL92:BT92) - COLUMN(BL92) + 1, ""))&lt;&gt;"","BLU","")</f>
        <v>BLU</v>
      </c>
      <c r="HR92" s="9" t="str" cm="1">
        <f t="array" ref="HR92">IF(_xlfn.TEXTJOIN(", ", TRUE, IF(ISNUMBER(SEARCH("GRE", BL92:BT92)), COLUMN(BL92:BT92) - COLUMN(BL92) + 1, ""))&lt;&gt;"","GRE","")</f>
        <v/>
      </c>
      <c r="HS92" s="9" t="str" cm="1">
        <f t="array" ref="HS92">IF(_xlfn.TEXTJOIN(", ", TRUE, IF(ISNUMBER(SEARCH("RED", BL92:BT92)), COLUMN(BL92:BT92) - COLUMN(BL92) + 1, ""))&lt;&gt;"","RED","")</f>
        <v>RED</v>
      </c>
      <c r="HT92" s="9" t="str" cm="1">
        <f t="array" ref="HT92">IF(_xlfn.TEXTJOIN(", ", TRUE, IF(ISNUMBER(SEARCH("YEL", BL92:BT92)), COLUMN(BL92:BT92) - COLUMN(BL92) + 1, ""))&lt;&gt;"","YEL","")</f>
        <v/>
      </c>
      <c r="HU92" s="9" t="str" cm="1">
        <f t="array" ref="HU92">IF(_xlfn.TEXTJOIN(", ", TRUE, IF(ISNUMBER(SEARCH("ORA", BL92:BT92)), COLUMN(BL92:BT92) - COLUMN(BL92) + 1, ""))&lt;&gt;"","ORA","")</f>
        <v>ORA</v>
      </c>
      <c r="HV92" s="9" t="str" cm="1">
        <f t="array" ref="HV92">IF(_xlfn.TEXTJOIN(", ", TRUE, IF(ISNUMBER(SEARCH("BRO", BL92:BT92)), COLUMN(BL92:BT92) - COLUMN(BL92) + 1, ""))&lt;&gt;"","BRO","")</f>
        <v/>
      </c>
      <c r="HW92" s="9" t="str" cm="1">
        <f t="array" ref="HW92">IF(_xlfn.TEXTJOIN(", ", TRUE, IF(ISNUMBER(SEARCH("PUR", BL92:BT92)), COLUMN(BL92:BT92) - COLUMN(BL92) + 1, ""))&lt;&gt;"","PUR","")</f>
        <v/>
      </c>
      <c r="HX92" s="9" t="str" cm="1">
        <f t="array" ref="HX92">IF(_xlfn.TEXTJOIN(", ", TRUE, IF(ISNUMBER(SEARCH("WHI", BL92:BT92)), COLUMN(BL92:BT92) - COLUMN(BL92) + 1, ""))&lt;&gt;"","WHI","")</f>
        <v>WHI</v>
      </c>
      <c r="HY92" s="38"/>
      <c r="HZ92" s="38"/>
      <c r="IA92" s="28"/>
      <c r="IB92" s="28"/>
      <c r="IC92" s="39"/>
      <c r="ID92" s="39"/>
      <c r="IE92" s="39"/>
      <c r="IF92" s="39"/>
      <c r="IG92" s="39"/>
      <c r="IH92" s="39"/>
      <c r="II92" s="39"/>
      <c r="IJ92" s="39"/>
      <c r="IK92" s="39"/>
      <c r="IL92" s="9">
        <f t="shared" si="351"/>
        <v>0</v>
      </c>
      <c r="IM92" s="6">
        <f t="shared" si="322"/>
        <v>-5</v>
      </c>
      <c r="IN92" s="40" t="str">
        <f t="shared" si="323"/>
        <v>http://mkweb.bcgsc.ca/color-summarizer/?url=https://upload.wikimedia.org/wikipedia/commons/thumb/1/1a/Bandeira_de_Santa_Catarina.svg/640px-Bandeira_de_Santa_Catarina.svg.png&amp;precision=low&amp;num_clusters=5&amp;text=1</v>
      </c>
      <c r="IO92" s="9" t="str">
        <f t="shared" si="324"/>
        <v>"black"</v>
      </c>
      <c r="IP92" s="9" t="str">
        <f t="shared" si="325"/>
        <v>"blue"</v>
      </c>
      <c r="IQ92" s="9" t="str">
        <f t="shared" si="326"/>
        <v/>
      </c>
      <c r="IR92" s="9" t="str">
        <f t="shared" si="327"/>
        <v>"red"</v>
      </c>
      <c r="IS92" s="9" t="str">
        <f t="shared" si="328"/>
        <v/>
      </c>
      <c r="IT92" s="9" t="str">
        <f t="shared" si="329"/>
        <v>"orange"</v>
      </c>
      <c r="IU92" s="9" t="str">
        <f t="shared" si="330"/>
        <v/>
      </c>
      <c r="IV92" s="9" t="str">
        <f t="shared" si="331"/>
        <v/>
      </c>
      <c r="IW92" s="9" t="str">
        <f t="shared" si="332"/>
        <v>"white"</v>
      </c>
      <c r="IX92" s="9" t="str">
        <f t="shared" si="333"/>
        <v>{"url":"http://mkweb.bcgsc.ca/color-summarizer/?url=https://upload.wikimedia.org/wikipedia/commons/thumb/1/1a/Bandeira_de_Santa_Catarina.svg/640px-Bandeira_de_Santa_Catarina.svg.png&amp;precision=low&amp;num_clusters=5&amp;text=1","name":"[BRA] Santa Catarina"},</v>
      </c>
      <c r="IY92" s="9">
        <v>691</v>
      </c>
    </row>
    <row r="93" spans="1:259" s="9" customFormat="1" ht="38.4" customHeight="1" thickBot="1" x14ac:dyDescent="0.35">
      <c r="A93" s="79" t="s">
        <v>1140</v>
      </c>
      <c r="B93" s="1" t="e" vm="92">
        <v>#VALUE!</v>
      </c>
      <c r="C93" s="2">
        <v>2</v>
      </c>
      <c r="D93" s="3" t="s">
        <v>1141</v>
      </c>
      <c r="E93" s="4" t="s">
        <v>1142</v>
      </c>
      <c r="F93" s="5" t="s">
        <v>0</v>
      </c>
      <c r="G93" s="6">
        <f>COUNTIF($A$1:$A$8312,A93)</f>
        <v>1</v>
      </c>
      <c r="H93" s="7"/>
      <c r="I93" s="8" t="s">
        <v>1143</v>
      </c>
      <c r="J93" s="9" t="str">
        <f>""</f>
        <v/>
      </c>
      <c r="K93" s="10"/>
      <c r="L93" s="11"/>
      <c r="M93" s="11"/>
      <c r="N93" s="12" t="s">
        <v>1</v>
      </c>
      <c r="O93" s="13" t="s">
        <v>1144</v>
      </c>
      <c r="P93" s="14" t="s">
        <v>1145</v>
      </c>
      <c r="Q93" s="15">
        <v>2</v>
      </c>
      <c r="R93" s="16" t="s">
        <v>1</v>
      </c>
      <c r="S93" s="17">
        <v>13</v>
      </c>
      <c r="T93" s="18" t="s">
        <v>2</v>
      </c>
      <c r="U93" s="19" t="s">
        <v>2</v>
      </c>
      <c r="V93" s="19" t="s">
        <v>3</v>
      </c>
      <c r="W93" s="19" t="s">
        <v>2</v>
      </c>
      <c r="X93" s="19" t="s">
        <v>3</v>
      </c>
      <c r="Y93" s="19" t="s">
        <v>2</v>
      </c>
      <c r="Z93" s="19" t="s">
        <v>2</v>
      </c>
      <c r="AA93" s="19" t="s">
        <v>2</v>
      </c>
      <c r="AB93" s="19" t="s">
        <v>2</v>
      </c>
      <c r="AC93" s="19" t="s">
        <v>2</v>
      </c>
      <c r="AD93" s="19" t="s">
        <v>2</v>
      </c>
      <c r="AE93" s="19" t="s">
        <v>2</v>
      </c>
      <c r="AF93" s="20" t="s">
        <v>2</v>
      </c>
      <c r="AG93" s="20" t="s">
        <v>2</v>
      </c>
      <c r="AH93" s="20" t="s">
        <v>2</v>
      </c>
      <c r="AI93" s="20" t="s">
        <v>3</v>
      </c>
      <c r="AJ93" s="20" t="s">
        <v>2</v>
      </c>
      <c r="AK93" s="20" t="s">
        <v>2</v>
      </c>
      <c r="AL93" s="20" t="s">
        <v>2</v>
      </c>
      <c r="AM93" s="20" t="s">
        <v>3</v>
      </c>
      <c r="AN93" s="20" t="s">
        <v>2</v>
      </c>
      <c r="AO93" s="20" t="s">
        <v>2</v>
      </c>
      <c r="AP93" s="20" t="s">
        <v>2</v>
      </c>
      <c r="AQ93" s="20" t="s">
        <v>2</v>
      </c>
      <c r="AR93" s="20" t="s">
        <v>2</v>
      </c>
      <c r="AS93" s="20" t="s">
        <v>2</v>
      </c>
      <c r="AT93" s="21">
        <v>4</v>
      </c>
      <c r="AU93" s="20" t="s">
        <v>204</v>
      </c>
      <c r="AV93" s="20" t="str">
        <f>IF(LEFT(A93,1)="[",LEFT(A93,5)&amp;AU93&amp;A93,"")</f>
        <v>[BRA]State[BRA] Sao Paulo</v>
      </c>
      <c r="AW93" s="20" t="str">
        <f>C93&amp;H93&amp;A93</f>
        <v>2[BRA] Sao Paulo</v>
      </c>
      <c r="AX93" s="22"/>
      <c r="AY93" s="22"/>
      <c r="AZ93" s="23" t="s">
        <v>6</v>
      </c>
      <c r="BA93" s="23" t="s">
        <v>8</v>
      </c>
      <c r="BB93" s="23"/>
      <c r="BC93" s="24"/>
      <c r="BD93" s="25" t="s">
        <v>4</v>
      </c>
      <c r="BE93" s="8"/>
      <c r="BF93" s="25" t="s">
        <v>4</v>
      </c>
      <c r="BG93" s="25" t="s">
        <v>9</v>
      </c>
      <c r="BH93" s="25" t="s">
        <v>4</v>
      </c>
      <c r="BI93" s="25"/>
      <c r="BJ93" s="25"/>
      <c r="BK93" s="8"/>
      <c r="BL93" s="25" t="s">
        <v>8</v>
      </c>
      <c r="BM93" s="25" t="s">
        <v>4</v>
      </c>
      <c r="BN93" s="25" t="s">
        <v>8</v>
      </c>
      <c r="BO93" s="25" t="s">
        <v>9</v>
      </c>
      <c r="BP93" s="25" t="s">
        <v>6</v>
      </c>
      <c r="BQ93" s="25" t="s">
        <v>8</v>
      </c>
      <c r="BR93" s="25" t="s">
        <v>8</v>
      </c>
      <c r="BS93" s="25" t="s">
        <v>8</v>
      </c>
      <c r="BT93" s="25" t="s">
        <v>8</v>
      </c>
      <c r="BU93" s="26"/>
      <c r="BV93" s="27"/>
      <c r="BW93" s="27">
        <v>0</v>
      </c>
      <c r="BX93" s="8"/>
      <c r="BY93" s="9" t="s">
        <v>3</v>
      </c>
      <c r="CB93" s="28"/>
      <c r="CC93" s="28"/>
      <c r="CD93" s="29">
        <v>0</v>
      </c>
      <c r="CE93" s="29">
        <v>0</v>
      </c>
      <c r="CF93" s="29" t="e">
        <v>#REF!</v>
      </c>
      <c r="CG93" s="30" cm="1">
        <f t="array" ref="CG93">SUMPRODUCT(--(LEN(TRIM(BL93:BT93))&gt;0))</f>
        <v>3</v>
      </c>
      <c r="CH93" s="20" t="str">
        <f t="shared" si="246"/>
        <v>n</v>
      </c>
      <c r="CI93" s="20" t="str">
        <f t="shared" si="247"/>
        <v>y</v>
      </c>
      <c r="CJ93" s="20" t="str">
        <f t="shared" si="248"/>
        <v>n</v>
      </c>
      <c r="CK93" s="20" t="str">
        <f t="shared" si="249"/>
        <v>n</v>
      </c>
      <c r="CL93" s="20" t="str">
        <f t="shared" si="250"/>
        <v>n</v>
      </c>
      <c r="CM93" s="20" t="str">
        <f t="shared" si="251"/>
        <v>n</v>
      </c>
      <c r="CN93" s="20" t="str">
        <f t="shared" si="252"/>
        <v>n</v>
      </c>
      <c r="CO93" s="20" t="str">
        <f t="shared" si="253"/>
        <v>y</v>
      </c>
      <c r="CP93" s="20" t="str">
        <f t="shared" si="254"/>
        <v>n</v>
      </c>
      <c r="CQ93" s="20" t="str">
        <f t="shared" si="255"/>
        <v>n</v>
      </c>
      <c r="CR93" s="20" t="str">
        <f t="shared" si="256"/>
        <v>n</v>
      </c>
      <c r="CS93" s="20" t="str">
        <f t="shared" si="257"/>
        <v>y</v>
      </c>
      <c r="CT93" s="31" t="str">
        <f t="shared" si="258"/>
        <v>"[BRA] Sao Paulo"</v>
      </c>
      <c r="CU93" s="32" t="str">
        <f t="shared" si="259"/>
        <v>"rgn_South America"</v>
      </c>
      <c r="CV93" s="9" t="str">
        <f t="shared" si="260"/>
        <v>"https://upload.wikimedia.org/wikipedia/commons/thumb/2/2b/Bandeira_do_estado_de_S%C3%A3o_Paulo.svg/640px-Bandeira_do_estado_de_S%C3%A3o_Paulo.svg.png"</v>
      </c>
      <c r="CW93" s="9" t="str">
        <f t="shared" si="335"/>
        <v/>
      </c>
      <c r="CX93" s="9" t="str">
        <f t="shared" si="335"/>
        <v>"3Color",</v>
      </c>
      <c r="CY93" s="9" t="str">
        <f t="shared" si="335"/>
        <v/>
      </c>
      <c r="CZ93" s="9" t="str">
        <f t="shared" si="335"/>
        <v/>
      </c>
      <c r="DA93" s="9" t="str">
        <f t="shared" si="261"/>
        <v>"words2",</v>
      </c>
      <c r="DB93" s="9" t="str">
        <f t="shared" si="342"/>
        <v/>
      </c>
      <c r="DD93" s="9" t="str">
        <f>IF(LEN(CHAR(34)&amp;"lets"&amp;LEN(SUBSTITUTE(SUBSTITUTE(IFERROR(TRIM(SUBSTITUTE(A93,MID(A93,FIND("[",A93),FIND("]",A93)-FIND("[",A93)+1),"")),A93)," ",""),"-",""))&amp;CHAR(34)&amp;",")=9,CHAR(34)&amp;"lets"&amp;LEN(SUBSTITUTE(SUBSTITUTE(IFERROR(TRIM(SUBSTITUTE(A93,MID(A93,FIND("[",A93),FIND("]",A93)-FIND("[",A93)+1),"")),A93)," ",""),"-",""))&amp;CHAR(34)&amp;",",CHAR(34)&amp;"lets0"&amp;LEN(SUBSTITUTE(SUBSTITUTE(IFERROR(TRIM(SUBSTITUTE(A93,MID(A93,FIND("[",A93),FIND("]",A93)-FIND("[",A93)+1),"")),A93)," ",""),"-",""))&amp;CHAR(34)&amp;",")</f>
        <v>"lets08",</v>
      </c>
      <c r="DE93" s="9" t="str">
        <f>CHAR(34)&amp;"start"&amp;IFERROR(LEFT(SUBSTITUTE(A93,"["&amp;MID(A93,FIND("[",A93)+1,FIND("]",A93)-FIND("[",A93)-1)&amp;"] ",""),1),LEFT(A93,1))&amp;CHAR(34)&amp;","</f>
        <v>"startS",</v>
      </c>
      <c r="DF93" s="9" t="str">
        <f t="shared" si="263"/>
        <v/>
      </c>
      <c r="DG93" s="9" t="str">
        <f t="shared" si="264"/>
        <v/>
      </c>
      <c r="DH93" s="9" t="str">
        <f t="shared" si="265"/>
        <v/>
      </c>
      <c r="DI93" s="9" t="str">
        <f t="shared" si="266"/>
        <v/>
      </c>
      <c r="DJ93" s="9" t="str">
        <f t="shared" si="267"/>
        <v/>
      </c>
      <c r="DK93" s="9" t="str">
        <f t="shared" si="268"/>
        <v/>
      </c>
      <c r="DL93" s="9" t="str">
        <f t="shared" si="269"/>
        <v/>
      </c>
      <c r="DM93" s="9" t="str" cm="1">
        <f t="array" ref="DM93">IF(CG93=3,CHAR(34) &amp; _xlfn.TEXTJOIN("", TRUE, RIGHT(HP93:HX93, 2)) &amp; CHAR(34) &amp; ",", "")</f>
        <v>"LUEDEL",</v>
      </c>
      <c r="DN93" s="9" t="str">
        <f t="shared" si="270"/>
        <v/>
      </c>
      <c r="DO93" s="9" t="str">
        <f t="shared" si="271"/>
        <v>"year19",</v>
      </c>
      <c r="DP93" s="28" t="str">
        <f t="shared" si="272"/>
        <v/>
      </c>
      <c r="DQ93" s="28" t="str">
        <f t="shared" si="273"/>
        <v/>
      </c>
      <c r="DR93" s="28" t="str">
        <f t="shared" si="274"/>
        <v>"dgband",</v>
      </c>
      <c r="DS93" s="28" t="str">
        <f t="shared" si="275"/>
        <v/>
      </c>
      <c r="DT93" s="28" t="str">
        <f t="shared" si="276"/>
        <v/>
      </c>
      <c r="DU93" s="28" t="str">
        <f t="shared" si="277"/>
        <v/>
      </c>
      <c r="DW93" s="9" t="str">
        <f t="shared" si="336"/>
        <v/>
      </c>
      <c r="DX93" s="9" t="str">
        <f t="shared" si="336"/>
        <v/>
      </c>
      <c r="DY93" s="9" t="str">
        <f t="shared" si="336"/>
        <v/>
      </c>
      <c r="DZ93" s="9" t="str">
        <f t="shared" si="336"/>
        <v>"4+Band",</v>
      </c>
      <c r="EA93" s="9" t="str">
        <f t="shared" si="337"/>
        <v/>
      </c>
      <c r="EB93" s="9" t="str">
        <f t="shared" si="337"/>
        <v/>
      </c>
      <c r="EC93" s="9" t="str">
        <f t="shared" si="337"/>
        <v>"Horizo",</v>
      </c>
      <c r="ED93" s="9" t="str">
        <f t="shared" si="337"/>
        <v/>
      </c>
      <c r="EE93" s="9" t="str">
        <f t="shared" si="337"/>
        <v>"Circle",</v>
      </c>
      <c r="EF93" s="9" t="str">
        <f t="shared" si="278"/>
        <v/>
      </c>
      <c r="EG93" s="9" t="str">
        <f t="shared" si="340"/>
        <v/>
      </c>
      <c r="EH93" s="9" t="str">
        <f t="shared" si="340"/>
        <v/>
      </c>
      <c r="EI93" s="9" t="str">
        <f t="shared" si="340"/>
        <v/>
      </c>
      <c r="EJ93" s="9" t="str">
        <f t="shared" si="340"/>
        <v/>
      </c>
      <c r="EK93" s="9" t="str">
        <f t="shared" si="340"/>
        <v/>
      </c>
      <c r="EL93" s="9" t="str">
        <f t="shared" si="340"/>
        <v/>
      </c>
      <c r="EM93" s="9" t="str">
        <f t="shared" si="340"/>
        <v/>
      </c>
      <c r="EN93" s="9" t="str">
        <f t="shared" si="340"/>
        <v/>
      </c>
      <c r="EO93" s="9" t="str">
        <f t="shared" si="340"/>
        <v/>
      </c>
      <c r="EP93" s="9" t="str">
        <f t="shared" si="340"/>
        <v>"Canton",</v>
      </c>
      <c r="EQ93" s="9" t="str">
        <f t="shared" si="340"/>
        <v/>
      </c>
      <c r="ER93" s="9" t="str">
        <f t="shared" si="340"/>
        <v/>
      </c>
      <c r="ES93" s="9" t="str">
        <f t="shared" si="340"/>
        <v/>
      </c>
      <c r="ET93" s="9" t="str">
        <f t="shared" si="340"/>
        <v>"Geogrh",</v>
      </c>
      <c r="EU93" s="9" t="str">
        <f t="shared" si="340"/>
        <v/>
      </c>
      <c r="EV93" s="9" t="str">
        <f t="shared" si="340"/>
        <v/>
      </c>
      <c r="EW93" s="9" t="str">
        <f t="shared" si="338"/>
        <v/>
      </c>
      <c r="EX93" s="9" t="str">
        <f t="shared" si="338"/>
        <v/>
      </c>
      <c r="EY93" s="9" t="str">
        <f t="shared" si="338"/>
        <v/>
      </c>
      <c r="EZ93" s="9" t="str">
        <f t="shared" si="338"/>
        <v/>
      </c>
      <c r="FA93" s="9" t="str">
        <f t="shared" si="279"/>
        <v>"staYEL",</v>
      </c>
      <c r="FB93" s="9" t="str">
        <f t="shared" si="280"/>
        <v/>
      </c>
      <c r="FD93" s="9" t="str">
        <f t="shared" si="281"/>
        <v/>
      </c>
      <c r="FE93" s="9" t="str">
        <f t="shared" si="282"/>
        <v/>
      </c>
      <c r="FF93" s="9" t="str">
        <f t="shared" si="283"/>
        <v>"NO_WHI",</v>
      </c>
      <c r="FG93" s="9" t="str">
        <f t="shared" si="284"/>
        <v/>
      </c>
      <c r="FH93" s="9" t="str">
        <f t="shared" si="285"/>
        <v>"NO_GRE",</v>
      </c>
      <c r="FI93" s="9" t="str">
        <f t="shared" si="286"/>
        <v/>
      </c>
      <c r="FJ93" s="9" t="str">
        <f t="shared" si="287"/>
        <v>"NO_BLA",</v>
      </c>
      <c r="FK93" s="9" t="str">
        <f t="shared" si="288"/>
        <v>"WHGRNO",</v>
      </c>
      <c r="FL93" s="9" t="str">
        <f t="shared" si="289"/>
        <v/>
      </c>
      <c r="FM93" s="9" t="str">
        <f t="shared" si="290"/>
        <v>"BAWHNO",</v>
      </c>
      <c r="FN93" s="9" t="str">
        <f t="shared" si="291"/>
        <v/>
      </c>
      <c r="FO93" s="9" t="str">
        <f t="shared" si="292"/>
        <v/>
      </c>
      <c r="FP93" s="9" t="str">
        <f t="shared" si="293"/>
        <v>"WHRENO",</v>
      </c>
      <c r="FQ93" s="9" t="str">
        <f t="shared" si="294"/>
        <v>"001BLU",</v>
      </c>
      <c r="FR93" s="9" t="str">
        <f t="shared" si="295"/>
        <v>"002RED",</v>
      </c>
      <c r="FS93" s="9" t="str">
        <f t="shared" si="296"/>
        <v>"003BLU",</v>
      </c>
      <c r="FT93" s="9" t="str">
        <f t="shared" si="297"/>
        <v>"myrBLU",</v>
      </c>
      <c r="FU93" s="9" t="str">
        <f t="shared" si="298"/>
        <v/>
      </c>
      <c r="FV93" s="9" t="str">
        <f t="shared" si="299"/>
        <v/>
      </c>
      <c r="FW93" s="9" t="str">
        <f t="shared" si="300"/>
        <v/>
      </c>
      <c r="FY93" s="9" t="str">
        <f t="shared" si="301"/>
        <v/>
      </c>
      <c r="FZ93" s="9" t="str">
        <f t="shared" si="302"/>
        <v/>
      </c>
      <c r="GA93" s="9" t="str">
        <f t="shared" si="303"/>
        <v/>
      </c>
      <c r="GB93" s="9" t="str">
        <f t="shared" si="304"/>
        <v/>
      </c>
      <c r="GE93" s="9" t="str">
        <f t="shared" si="305"/>
        <v/>
      </c>
      <c r="GF93" s="9" t="str">
        <f t="shared" si="352"/>
        <v/>
      </c>
      <c r="GG93" s="9" t="str">
        <f t="shared" si="306"/>
        <v/>
      </c>
      <c r="GH93" s="9" t="str">
        <f t="shared" si="307"/>
        <v/>
      </c>
      <c r="GI93" s="9" t="str">
        <f t="shared" si="308"/>
        <v/>
      </c>
      <c r="GJ93" s="9" t="str">
        <f t="shared" si="309"/>
        <v/>
      </c>
      <c r="GK93" s="9" t="str">
        <f t="shared" si="310"/>
        <v>"HasSta",</v>
      </c>
      <c r="GL93" s="9" t="str">
        <f t="shared" si="339"/>
        <v/>
      </c>
      <c r="GM93" s="9" t="str">
        <f t="shared" si="339"/>
        <v/>
      </c>
      <c r="GN93" s="9" t="str">
        <f t="shared" si="339"/>
        <v>"3+Star",</v>
      </c>
      <c r="GP93" s="9" t="str">
        <f t="shared" si="311"/>
        <v>"State"</v>
      </c>
      <c r="GS93" s="9" t="str">
        <f t="shared" si="312"/>
        <v>["3Color","words2","lets08","startS","LUEDEL","year19","dgband","4+Band","Horizo","Circle","Canton","Geogrh","staYEL","NO_WHI","NO_GRE","NO_BLA","WHGRNO","BAWHNO","WHRENO","001BLU","002RED","003BLU","myrBLU","HasSta","3+Star"]</v>
      </c>
      <c r="GT93" s="9" t="str">
        <f t="shared" si="341"/>
        <v/>
      </c>
      <c r="GU93" s="9" t="str">
        <f t="shared" si="341"/>
        <v>"cl_BLU",</v>
      </c>
      <c r="GV93" s="9" t="str">
        <f t="shared" si="341"/>
        <v/>
      </c>
      <c r="GW93" s="9" t="str">
        <f t="shared" si="341"/>
        <v>"cl_RED",</v>
      </c>
      <c r="GX93" s="9" t="str">
        <f t="shared" si="341"/>
        <v>"cl_YEL",</v>
      </c>
      <c r="GY93" s="9" t="str">
        <f t="shared" si="341"/>
        <v/>
      </c>
      <c r="GZ93" s="9" t="str">
        <f t="shared" si="341"/>
        <v/>
      </c>
      <c r="HA93" s="9" t="str">
        <f t="shared" si="341"/>
        <v/>
      </c>
      <c r="HB93" s="9" t="str">
        <f t="shared" si="341"/>
        <v/>
      </c>
      <c r="HC93" s="9" t="str">
        <f t="shared" si="313"/>
        <v>["cl_BLU","cl_RED","cl_YEL"]</v>
      </c>
      <c r="HE93" s="33"/>
      <c r="HF93" s="34" t="str">
        <f t="shared" si="314"/>
        <v>{couname:"[BRA] Sao Paulo",year:"1946 ",region:"rgn_South America",Colors:["cl_BLU","cl_RED","cl_YEL"],Items:["3Color","words2","lets08","startS","LUEDEL","year19","dgband","4+Band","Horizo","Circle","Canton","Geogrh","staYEL","NO_WHI","NO_GRE","NO_BLA","WHGRNO","BAWHNO","WHRENO","001BLU","002RED","003BLU","myrBLU","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links: "https://en.wikipedia.org/wiki/Flag_of_São_Paulo_(state)"},</v>
      </c>
      <c r="HG93" s="35" t="str">
        <f t="shared" si="315"/>
        <v>{couname:"[BRA] Sao Paulo",year:"1946 ",region:"rgn_South America",Colors:["cl_BLU","cl_RED","cl_YEL"],Items:["3Color","words2","lets08","startS","LUEDEL","year19","dgband","4+Band","Horizo","Circle","Canton","Geogrh","staYEL","NO_WHI","NO_GRE","NO_BLA","WHGRNO","BAWHNO","WHRENO","001BLU","002RED","003BLU","myrBLU","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links: "https://en.wikipedia.org/wiki/Flag_of_São_Paulo_(state)"},</v>
      </c>
      <c r="HH93" s="9" t="str">
        <f t="shared" si="316"/>
        <v>"\nThe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v>
      </c>
      <c r="HI93" s="9" t="str">
        <f t="shared" si="317"/>
        <v>"\nThe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v>
      </c>
      <c r="HJ93" s="9" t="str">
        <f t="shared" si="318"/>
        <v>"1946 "</v>
      </c>
      <c r="HL93" s="9" t="str">
        <f t="shared" si="319"/>
        <v>"https://en.wikipedia.org/wiki/Flag_of_São_Paulo_(state)"</v>
      </c>
      <c r="HM93" s="34" t="str">
        <f t="shared" si="320"/>
        <v>{"couname":"[BRA] Sao Paulo","year":"1946 ","region":"rgn_South America","Colors":["cl_BLU","cl_RED","cl_YEL"],"Items":["3Color","words2","lets08","startS","LUEDEL","year19","dgband","4+Band","Horizo","Circle","Canton","Geogrh","staYEL","NO_WHI","NO_GRE","NO_BLA","WHGRNO","BAWHNO","WHRENO","001BLU","002RED","003BLU","myrBLU","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 "links": "https://en.wikipedia.org/wiki/Flag_of_São_Paulo_(state)"},</v>
      </c>
      <c r="HN93" s="36" t="str">
        <f t="shared" si="321"/>
        <v>{"couname":"[BRA] Sao Paulo","year":"1946 ","region":"rgn_South America","Colors":["cl_BLU","cl_RED","cl_YEL"],"Items":["3Color","words2","lets08","startS","LUEDEL","year19","dgband","4+Band","Horizo","Circle","Canton","Geogrh","staYEL","NO_WHI","NO_GRE","NO_BLA","WHGRNO","BAWHNO","WHRENO","001BLU","002RED","003BLU","myrBLU","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 "links": "https://en.wikipedia.org/wiki/Flag_of_São_Paulo_(state)"},</v>
      </c>
      <c r="HO93" s="37">
        <v>45618</v>
      </c>
      <c r="HP93" s="9" t="str" cm="1">
        <f t="array" ref="HP93">IF(_xlfn.TEXTJOIN(", ", TRUE, IF(ISNUMBER(SEARCH("BLA", BL93:BT93)), COLUMN(BL93:BT93) - COLUMN(BL93) + 1, ""))&lt;&gt;"","BLA","")</f>
        <v/>
      </c>
      <c r="HQ93" s="9" t="str" cm="1">
        <f t="array" ref="HQ93">IF(_xlfn.TEXTJOIN(", ", TRUE, IF(ISNUMBER(SEARCH("BLU", BL93:BT93)), COLUMN(BL93:BT93) - COLUMN(BL93) + 1, ""))&lt;&gt;"","BLU","")</f>
        <v>BLU</v>
      </c>
      <c r="HR93" s="9" t="str" cm="1">
        <f t="array" ref="HR93">IF(_xlfn.TEXTJOIN(", ", TRUE, IF(ISNUMBER(SEARCH("GRE", BL93:BT93)), COLUMN(BL93:BT93) - COLUMN(BL93) + 1, ""))&lt;&gt;"","GRE","")</f>
        <v/>
      </c>
      <c r="HS93" s="9" t="str" cm="1">
        <f t="array" ref="HS93">IF(_xlfn.TEXTJOIN(", ", TRUE, IF(ISNUMBER(SEARCH("RED", BL93:BT93)), COLUMN(BL93:BT93) - COLUMN(BL93) + 1, ""))&lt;&gt;"","RED","")</f>
        <v>RED</v>
      </c>
      <c r="HT93" s="9" t="str" cm="1">
        <f t="array" ref="HT93">IF(_xlfn.TEXTJOIN(", ", TRUE, IF(ISNUMBER(SEARCH("YEL", BL93:BT93)), COLUMN(BL93:BT93) - COLUMN(BL93) + 1, ""))&lt;&gt;"","YEL","")</f>
        <v>YEL</v>
      </c>
      <c r="HU93" s="9" t="str" cm="1">
        <f t="array" ref="HU93">IF(_xlfn.TEXTJOIN(", ", TRUE, IF(ISNUMBER(SEARCH("ORA", BL93:BT93)), COLUMN(BL93:BT93) - COLUMN(BL93) + 1, ""))&lt;&gt;"","ORA","")</f>
        <v/>
      </c>
      <c r="HV93" s="9" t="str" cm="1">
        <f t="array" ref="HV93">IF(_xlfn.TEXTJOIN(", ", TRUE, IF(ISNUMBER(SEARCH("BRO", BL93:BT93)), COLUMN(BL93:BT93) - COLUMN(BL93) + 1, ""))&lt;&gt;"","BRO","")</f>
        <v/>
      </c>
      <c r="HW93" s="9" t="str" cm="1">
        <f t="array" ref="HW93">IF(_xlfn.TEXTJOIN(", ", TRUE, IF(ISNUMBER(SEARCH("PUR", BL93:BT93)), COLUMN(BL93:BT93) - COLUMN(BL93) + 1, ""))&lt;&gt;"","PUR","")</f>
        <v/>
      </c>
      <c r="HX93" s="9" t="str" cm="1">
        <f t="array" ref="HX93">IF(_xlfn.TEXTJOIN(", ", TRUE, IF(ISNUMBER(SEARCH("WHI", BL93:BT93)), COLUMN(BL93:BT93) - COLUMN(BL93) + 1, ""))&lt;&gt;"","WHI","")</f>
        <v/>
      </c>
      <c r="HY93" s="38"/>
      <c r="HZ93" s="38"/>
      <c r="IA93" s="28"/>
      <c r="IB93" s="28"/>
      <c r="IC93" s="39"/>
      <c r="ID93" s="39"/>
      <c r="IE93" s="39"/>
      <c r="IF93" s="39"/>
      <c r="IG93" s="39"/>
      <c r="IH93" s="39"/>
      <c r="II93" s="39"/>
      <c r="IJ93" s="39"/>
      <c r="IK93" s="39"/>
      <c r="IM93" s="6">
        <f t="shared" si="322"/>
        <v>-3</v>
      </c>
      <c r="IN93" s="40" t="str">
        <f t="shared" si="323"/>
        <v>http://mkweb.bcgsc.ca/color-summarizer/?url=https://upload.wikimedia.org/wikipedia/commons/thumb/2/2b/Bandeira_do_estado_de_S%C3%A3o_Paulo.svg/640px-Bandeira_do_estado_de_S%C3%A3o_Paulo.svg.png&amp;precision=low&amp;num_clusters=3&amp;text=1</v>
      </c>
      <c r="IO93" s="9" t="str">
        <f t="shared" si="324"/>
        <v/>
      </c>
      <c r="IP93" s="9" t="str">
        <f t="shared" si="325"/>
        <v>"blue"</v>
      </c>
      <c r="IQ93" s="9" t="str">
        <f t="shared" si="326"/>
        <v/>
      </c>
      <c r="IR93" s="9" t="str">
        <f t="shared" si="327"/>
        <v>"red"</v>
      </c>
      <c r="IS93" s="9" t="str">
        <f t="shared" si="328"/>
        <v>"yellow"</v>
      </c>
      <c r="IT93" s="9" t="str">
        <f t="shared" si="329"/>
        <v/>
      </c>
      <c r="IU93" s="9" t="str">
        <f t="shared" si="330"/>
        <v/>
      </c>
      <c r="IV93" s="9" t="str">
        <f t="shared" si="331"/>
        <v/>
      </c>
      <c r="IW93" s="9" t="str">
        <f t="shared" si="332"/>
        <v/>
      </c>
      <c r="IX93" s="9" t="str">
        <f t="shared" si="333"/>
        <v>{"url":"http://mkweb.bcgsc.ca/color-summarizer/?url=https://upload.wikimedia.org/wikipedia/commons/thumb/2/2b/Bandeira_do_estado_de_S%C3%A3o_Paulo.svg/640px-Bandeira_do_estado_de_S%C3%A3o_Paulo.svg.png&amp;precision=low&amp;num_clusters=3&amp;text=1","name":"[BRA] Sao Paulo"},</v>
      </c>
      <c r="IY93" s="9">
        <v>1051</v>
      </c>
    </row>
    <row r="94" spans="1:259" s="9" customFormat="1" ht="38.4" customHeight="1" thickBot="1" x14ac:dyDescent="0.35">
      <c r="A94" s="79" t="s">
        <v>1146</v>
      </c>
      <c r="B94" s="1" t="e" vm="93">
        <v>#VALUE!</v>
      </c>
      <c r="C94" s="2">
        <v>2</v>
      </c>
      <c r="D94" s="3" t="s">
        <v>1147</v>
      </c>
      <c r="E94" s="4" t="s">
        <v>1148</v>
      </c>
      <c r="F94" s="5" t="s">
        <v>0</v>
      </c>
      <c r="G94" s="6">
        <f>COUNTIF($A$1:$A$8312,A94)</f>
        <v>1</v>
      </c>
      <c r="H94" s="7"/>
      <c r="I94" s="8" t="s">
        <v>1149</v>
      </c>
      <c r="J94" s="9" t="str">
        <f>""</f>
        <v/>
      </c>
      <c r="K94" s="10"/>
      <c r="L94" s="11"/>
      <c r="M94" s="11"/>
      <c r="N94" s="12" t="s">
        <v>1</v>
      </c>
      <c r="O94" s="13" t="s">
        <v>1150</v>
      </c>
      <c r="P94" s="14" t="s">
        <v>1151</v>
      </c>
      <c r="Q94" s="15">
        <v>1</v>
      </c>
      <c r="R94" s="16" t="s">
        <v>1</v>
      </c>
      <c r="S94" s="17">
        <v>4</v>
      </c>
      <c r="T94" s="18" t="s">
        <v>2</v>
      </c>
      <c r="U94" s="19" t="s">
        <v>2</v>
      </c>
      <c r="V94" s="19" t="s">
        <v>3</v>
      </c>
      <c r="W94" s="19" t="s">
        <v>2</v>
      </c>
      <c r="X94" s="19" t="s">
        <v>2</v>
      </c>
      <c r="Y94" s="19" t="s">
        <v>2</v>
      </c>
      <c r="Z94" s="19" t="s">
        <v>2</v>
      </c>
      <c r="AA94" s="19" t="s">
        <v>2</v>
      </c>
      <c r="AB94" s="19" t="s">
        <v>2</v>
      </c>
      <c r="AC94" s="19" t="s">
        <v>2</v>
      </c>
      <c r="AD94" s="19" t="s">
        <v>2</v>
      </c>
      <c r="AE94" s="19" t="s">
        <v>2</v>
      </c>
      <c r="AF94" s="20" t="s">
        <v>2</v>
      </c>
      <c r="AG94" s="20" t="s">
        <v>2</v>
      </c>
      <c r="AH94" s="20" t="s">
        <v>2</v>
      </c>
      <c r="AI94" s="20" t="s">
        <v>3</v>
      </c>
      <c r="AJ94" s="20" t="s">
        <v>2</v>
      </c>
      <c r="AK94" s="20" t="s">
        <v>2</v>
      </c>
      <c r="AL94" s="20" t="s">
        <v>2</v>
      </c>
      <c r="AM94" s="20" t="s">
        <v>2</v>
      </c>
      <c r="AN94" s="20" t="s">
        <v>2</v>
      </c>
      <c r="AO94" s="20" t="s">
        <v>2</v>
      </c>
      <c r="AP94" s="20" t="s">
        <v>2</v>
      </c>
      <c r="AQ94" s="20" t="s">
        <v>2</v>
      </c>
      <c r="AR94" s="20" t="s">
        <v>2</v>
      </c>
      <c r="AS94" s="20" t="s">
        <v>2</v>
      </c>
      <c r="AT94" s="21">
        <v>5</v>
      </c>
      <c r="AU94" s="20" t="s">
        <v>204</v>
      </c>
      <c r="AV94" s="20" t="str">
        <f>IF(LEFT(A94,1)="[",LEFT(A94,5)&amp;AU94&amp;A94,"")</f>
        <v>[BRA]State[BRA] Sergipe</v>
      </c>
      <c r="AW94" s="20" t="str">
        <f>C94&amp;H94&amp;A94</f>
        <v>2[BRA] Sergipe</v>
      </c>
      <c r="AX94" s="22"/>
      <c r="AY94" s="22"/>
      <c r="AZ94" s="23" t="s">
        <v>5</v>
      </c>
      <c r="BA94" s="23" t="s">
        <v>8</v>
      </c>
      <c r="BB94" s="23"/>
      <c r="BC94" s="24"/>
      <c r="BD94" s="25" t="s">
        <v>4</v>
      </c>
      <c r="BE94" s="8"/>
      <c r="BF94" s="25" t="s">
        <v>4</v>
      </c>
      <c r="BG94" s="25" t="s">
        <v>5</v>
      </c>
      <c r="BH94" s="25" t="s">
        <v>4</v>
      </c>
      <c r="BI94" s="25"/>
      <c r="BJ94" s="25"/>
      <c r="BK94" s="8"/>
      <c r="BL94" s="25" t="s">
        <v>8</v>
      </c>
      <c r="BM94" s="25" t="s">
        <v>4</v>
      </c>
      <c r="BN94" s="25" t="s">
        <v>8</v>
      </c>
      <c r="BO94" s="25" t="s">
        <v>9</v>
      </c>
      <c r="BP94" s="25" t="s">
        <v>8</v>
      </c>
      <c r="BQ94" s="25" t="s">
        <v>8</v>
      </c>
      <c r="BR94" s="25" t="s">
        <v>8</v>
      </c>
      <c r="BS94" s="25" t="s">
        <v>8</v>
      </c>
      <c r="BT94" s="25" t="s">
        <v>5</v>
      </c>
      <c r="BU94" s="26"/>
      <c r="BV94" s="27"/>
      <c r="BW94" s="27">
        <v>0</v>
      </c>
      <c r="BX94" s="8"/>
      <c r="CB94" s="28"/>
      <c r="CC94" s="28"/>
      <c r="CD94" s="29">
        <v>0</v>
      </c>
      <c r="CE94" s="29">
        <v>0</v>
      </c>
      <c r="CF94" s="29" t="e">
        <v>#REF!</v>
      </c>
      <c r="CG94" s="30" cm="1">
        <f t="array" ref="CG94">SUMPRODUCT(--(LEN(TRIM(BL94:BT94))&gt;0))</f>
        <v>3</v>
      </c>
      <c r="CH94" s="20" t="str">
        <f t="shared" si="246"/>
        <v>n</v>
      </c>
      <c r="CI94" s="20" t="str">
        <f t="shared" si="247"/>
        <v>y</v>
      </c>
      <c r="CJ94" s="20" t="str">
        <f t="shared" si="248"/>
        <v>n</v>
      </c>
      <c r="CK94" s="20" t="str">
        <f t="shared" si="249"/>
        <v>n</v>
      </c>
      <c r="CL94" s="20" t="str">
        <f t="shared" si="250"/>
        <v>n</v>
      </c>
      <c r="CM94" s="20" t="str">
        <f t="shared" si="251"/>
        <v>n</v>
      </c>
      <c r="CN94" s="20" t="str">
        <f t="shared" si="252"/>
        <v>n</v>
      </c>
      <c r="CO94" s="20" t="str">
        <f t="shared" si="253"/>
        <v>y</v>
      </c>
      <c r="CP94" s="20" t="str">
        <f t="shared" si="254"/>
        <v>n</v>
      </c>
      <c r="CQ94" s="20" t="str">
        <f t="shared" si="255"/>
        <v>n</v>
      </c>
      <c r="CR94" s="20" t="str">
        <f t="shared" si="256"/>
        <v>n</v>
      </c>
      <c r="CS94" s="20" t="str">
        <f t="shared" si="257"/>
        <v>y</v>
      </c>
      <c r="CT94" s="31" t="str">
        <f t="shared" si="258"/>
        <v>"[BRA] Sergipe"</v>
      </c>
      <c r="CU94" s="32" t="str">
        <f t="shared" si="259"/>
        <v>"rgn_South America"</v>
      </c>
      <c r="CV94" s="9" t="str">
        <f t="shared" si="260"/>
        <v>"https://upload.wikimedia.org/wikipedia/commons/thumb/b/be/Bandeira_de_Sergipe.svg/640px-Bandeira_de_Sergipe.svg.png"</v>
      </c>
      <c r="CW94" s="9" t="str">
        <f t="shared" si="335"/>
        <v/>
      </c>
      <c r="CX94" s="9" t="str">
        <f t="shared" si="335"/>
        <v>"3Color",</v>
      </c>
      <c r="CY94" s="9" t="str">
        <f t="shared" si="335"/>
        <v/>
      </c>
      <c r="CZ94" s="9" t="str">
        <f t="shared" si="335"/>
        <v/>
      </c>
      <c r="DA94" s="9" t="str">
        <f t="shared" si="261"/>
        <v/>
      </c>
      <c r="DB94" s="9" t="str">
        <f t="shared" si="342"/>
        <v/>
      </c>
      <c r="DD94" s="9" t="str">
        <f>IF(LEN(CHAR(34)&amp;"lets"&amp;LEN(SUBSTITUTE(SUBSTITUTE(IFERROR(TRIM(SUBSTITUTE(A94,MID(A94,FIND("[",A94),FIND("]",A94)-FIND("[",A94)+1),"")),A94)," ",""),"-",""))&amp;CHAR(34)&amp;",")=9,CHAR(34)&amp;"lets"&amp;LEN(SUBSTITUTE(SUBSTITUTE(IFERROR(TRIM(SUBSTITUTE(A94,MID(A94,FIND("[",A94),FIND("]",A94)-FIND("[",A94)+1),"")),A94)," ",""),"-",""))&amp;CHAR(34)&amp;",",CHAR(34)&amp;"lets0"&amp;LEN(SUBSTITUTE(SUBSTITUTE(IFERROR(TRIM(SUBSTITUTE(A94,MID(A94,FIND("[",A94),FIND("]",A94)-FIND("[",A94)+1),"")),A94)," ",""),"-",""))&amp;CHAR(34)&amp;",")</f>
        <v>"lets07",</v>
      </c>
      <c r="DE94" s="9" t="str">
        <f>CHAR(34)&amp;"start"&amp;IFERROR(LEFT(SUBSTITUTE(A94,"["&amp;MID(A94,FIND("[",A94)+1,FIND("]",A94)-FIND("[",A94)-1)&amp;"] ",""),1),LEFT(A94,1))&amp;CHAR(34)&amp;","</f>
        <v>"startS",</v>
      </c>
      <c r="DF94" s="9" t="str">
        <f t="shared" si="263"/>
        <v/>
      </c>
      <c r="DG94" s="9" t="str">
        <f t="shared" si="264"/>
        <v/>
      </c>
      <c r="DH94" s="9" t="str">
        <f t="shared" si="265"/>
        <v/>
      </c>
      <c r="DI94" s="9" t="str">
        <f t="shared" si="266"/>
        <v/>
      </c>
      <c r="DJ94" s="9" t="str">
        <f t="shared" si="267"/>
        <v/>
      </c>
      <c r="DK94" s="9" t="str">
        <f t="shared" si="268"/>
        <v/>
      </c>
      <c r="DL94" s="9" t="str">
        <f t="shared" si="269"/>
        <v/>
      </c>
      <c r="DM94" s="9" t="str" cm="1">
        <f t="array" ref="DM94">IF(CG94=3,CHAR(34) &amp; _xlfn.TEXTJOIN("", TRUE, RIGHT(HP94:HX94, 2)) &amp; CHAR(34) &amp; ",", "")</f>
        <v>"LUEDHI",</v>
      </c>
      <c r="DN94" s="9" t="str">
        <f t="shared" si="270"/>
        <v/>
      </c>
      <c r="DO94" s="9" t="str">
        <f t="shared" si="271"/>
        <v>"year19",</v>
      </c>
      <c r="DP94" s="28" t="str">
        <f t="shared" si="272"/>
        <v/>
      </c>
      <c r="DQ94" s="28" t="str">
        <f t="shared" si="273"/>
        <v/>
      </c>
      <c r="DR94" s="28" t="str">
        <f t="shared" si="274"/>
        <v/>
      </c>
      <c r="DS94" s="28" t="str">
        <f t="shared" si="275"/>
        <v/>
      </c>
      <c r="DT94" s="28" t="str">
        <f t="shared" si="276"/>
        <v>"allhor",</v>
      </c>
      <c r="DU94" s="28" t="str">
        <f t="shared" si="277"/>
        <v/>
      </c>
      <c r="DW94" s="9" t="str">
        <f t="shared" si="336"/>
        <v/>
      </c>
      <c r="DX94" s="9" t="str">
        <f t="shared" si="336"/>
        <v/>
      </c>
      <c r="DY94" s="9" t="str">
        <f t="shared" si="336"/>
        <v/>
      </c>
      <c r="DZ94" s="9" t="str">
        <f t="shared" si="336"/>
        <v>"4+Band",</v>
      </c>
      <c r="EA94" s="9" t="str">
        <f t="shared" si="337"/>
        <v/>
      </c>
      <c r="EB94" s="9" t="str">
        <f t="shared" si="337"/>
        <v/>
      </c>
      <c r="EC94" s="9" t="str">
        <f t="shared" si="337"/>
        <v>"Horizo",</v>
      </c>
      <c r="ED94" s="9" t="str">
        <f t="shared" si="337"/>
        <v/>
      </c>
      <c r="EE94" s="9" t="str">
        <f t="shared" si="337"/>
        <v/>
      </c>
      <c r="EF94" s="9" t="str">
        <f t="shared" si="278"/>
        <v/>
      </c>
      <c r="EG94" s="9" t="str">
        <f t="shared" si="340"/>
        <v/>
      </c>
      <c r="EH94" s="9" t="str">
        <f t="shared" si="340"/>
        <v/>
      </c>
      <c r="EI94" s="9" t="str">
        <f t="shared" si="340"/>
        <v/>
      </c>
      <c r="EJ94" s="9" t="str">
        <f t="shared" si="340"/>
        <v/>
      </c>
      <c r="EK94" s="9" t="str">
        <f t="shared" si="340"/>
        <v/>
      </c>
      <c r="EL94" s="9" t="str">
        <f t="shared" si="340"/>
        <v/>
      </c>
      <c r="EM94" s="9" t="str">
        <f t="shared" si="340"/>
        <v/>
      </c>
      <c r="EN94" s="9" t="str">
        <f t="shared" si="340"/>
        <v/>
      </c>
      <c r="EO94" s="9" t="str">
        <f t="shared" si="340"/>
        <v/>
      </c>
      <c r="EP94" s="9" t="str">
        <f t="shared" si="340"/>
        <v>"Canton",</v>
      </c>
      <c r="EQ94" s="9" t="str">
        <f t="shared" si="340"/>
        <v/>
      </c>
      <c r="ER94" s="9" t="str">
        <f t="shared" si="340"/>
        <v/>
      </c>
      <c r="ES94" s="9" t="str">
        <f t="shared" si="340"/>
        <v/>
      </c>
      <c r="ET94" s="9" t="str">
        <f t="shared" si="340"/>
        <v/>
      </c>
      <c r="EU94" s="9" t="str">
        <f t="shared" si="340"/>
        <v/>
      </c>
      <c r="EV94" s="9" t="str">
        <f t="shared" si="340"/>
        <v/>
      </c>
      <c r="EW94" s="9" t="str">
        <f t="shared" si="338"/>
        <v/>
      </c>
      <c r="EX94" s="9" t="str">
        <f t="shared" si="338"/>
        <v/>
      </c>
      <c r="EY94" s="9" t="str">
        <f t="shared" si="338"/>
        <v/>
      </c>
      <c r="EZ94" s="9" t="str">
        <f t="shared" si="338"/>
        <v/>
      </c>
      <c r="FA94" s="9" t="str">
        <f t="shared" si="279"/>
        <v>"staWHI",</v>
      </c>
      <c r="FB94" s="9" t="str">
        <f t="shared" si="280"/>
        <v/>
      </c>
      <c r="FD94" s="9" t="str">
        <f t="shared" si="281"/>
        <v/>
      </c>
      <c r="FE94" s="9" t="str">
        <f t="shared" si="282"/>
        <v/>
      </c>
      <c r="FF94" s="9" t="str">
        <f t="shared" si="283"/>
        <v/>
      </c>
      <c r="FG94" s="9" t="str">
        <f t="shared" si="284"/>
        <v/>
      </c>
      <c r="FH94" s="9" t="str">
        <f t="shared" si="285"/>
        <v>"NO_GRE",</v>
      </c>
      <c r="FI94" s="9" t="str">
        <f t="shared" si="286"/>
        <v>"NO_YEL",</v>
      </c>
      <c r="FJ94" s="9" t="str">
        <f t="shared" si="287"/>
        <v>"NO_BLA",</v>
      </c>
      <c r="FK94" s="9" t="str">
        <f t="shared" si="288"/>
        <v/>
      </c>
      <c r="FL94" s="9" t="str">
        <f t="shared" si="289"/>
        <v/>
      </c>
      <c r="FM94" s="9" t="str">
        <f t="shared" si="290"/>
        <v/>
      </c>
      <c r="FN94" s="9" t="str">
        <f t="shared" si="291"/>
        <v/>
      </c>
      <c r="FO94" s="9" t="str">
        <f t="shared" si="292"/>
        <v/>
      </c>
      <c r="FP94" s="9" t="str">
        <f t="shared" si="293"/>
        <v/>
      </c>
      <c r="FQ94" s="9" t="str">
        <f t="shared" si="294"/>
        <v>"001BLU",</v>
      </c>
      <c r="FR94" s="9" t="str">
        <f t="shared" si="295"/>
        <v>"002WHI",</v>
      </c>
      <c r="FS94" s="9" t="str">
        <f t="shared" si="296"/>
        <v>"003BLU",</v>
      </c>
      <c r="FT94" s="9" t="str">
        <f t="shared" si="297"/>
        <v>"myrBLU",</v>
      </c>
      <c r="FU94" s="9" t="str">
        <f t="shared" si="298"/>
        <v/>
      </c>
      <c r="FV94" s="9" t="str">
        <f t="shared" si="299"/>
        <v/>
      </c>
      <c r="FW94" s="9" t="str">
        <f t="shared" si="300"/>
        <v/>
      </c>
      <c r="FY94" s="9" t="str">
        <f t="shared" si="301"/>
        <v/>
      </c>
      <c r="FZ94" s="9" t="str">
        <f t="shared" si="302"/>
        <v/>
      </c>
      <c r="GA94" s="9" t="str">
        <f t="shared" si="303"/>
        <v/>
      </c>
      <c r="GB94" s="9" t="str">
        <f t="shared" si="304"/>
        <v/>
      </c>
      <c r="GE94" s="9" t="str">
        <f t="shared" si="305"/>
        <v/>
      </c>
      <c r="GF94" s="9" t="str">
        <f t="shared" si="352"/>
        <v/>
      </c>
      <c r="GG94" s="9" t="str">
        <f t="shared" si="306"/>
        <v/>
      </c>
      <c r="GH94" s="9" t="str">
        <f t="shared" si="307"/>
        <v/>
      </c>
      <c r="GI94" s="9" t="str">
        <f t="shared" si="308"/>
        <v/>
      </c>
      <c r="GJ94" s="9" t="str">
        <f t="shared" si="309"/>
        <v/>
      </c>
      <c r="GK94" s="9" t="str">
        <f t="shared" si="310"/>
        <v>"HasSta",</v>
      </c>
      <c r="GL94" s="9" t="str">
        <f t="shared" si="339"/>
        <v/>
      </c>
      <c r="GM94" s="9" t="str">
        <f t="shared" si="339"/>
        <v/>
      </c>
      <c r="GN94" s="9" t="str">
        <f t="shared" si="339"/>
        <v>"3+Star",</v>
      </c>
      <c r="GP94" s="9" t="str">
        <f t="shared" si="311"/>
        <v>"State"</v>
      </c>
      <c r="GS94" s="9" t="str">
        <f t="shared" si="312"/>
        <v>["3Color","lets07","startS","LUEDHI","year19","allhor","4+Band","Horizo","Canton","staWHI","NO_GRE","NO_YEL","NO_BLA","001BLU","002WHI","003BLU","myrBLU","HasSta","3+Star"]</v>
      </c>
      <c r="GT94" s="9" t="str">
        <f t="shared" si="341"/>
        <v/>
      </c>
      <c r="GU94" s="9" t="str">
        <f t="shared" si="341"/>
        <v>"cl_BLU",</v>
      </c>
      <c r="GV94" s="9" t="str">
        <f t="shared" si="341"/>
        <v/>
      </c>
      <c r="GW94" s="9" t="str">
        <f t="shared" si="341"/>
        <v>"cl_RED",</v>
      </c>
      <c r="GX94" s="9" t="str">
        <f t="shared" si="341"/>
        <v/>
      </c>
      <c r="GY94" s="9" t="str">
        <f t="shared" si="341"/>
        <v/>
      </c>
      <c r="GZ94" s="9" t="str">
        <f t="shared" si="341"/>
        <v/>
      </c>
      <c r="HA94" s="9" t="str">
        <f t="shared" si="341"/>
        <v/>
      </c>
      <c r="HB94" s="9" t="str">
        <f t="shared" si="341"/>
        <v>"cl_WHI",</v>
      </c>
      <c r="HC94" s="9" t="str">
        <f t="shared" si="313"/>
        <v>["cl_BLU","cl_RED","cl_WHI"]</v>
      </c>
      <c r="HE94" s="33"/>
      <c r="HF94" s="34" t="str">
        <f t="shared" si="314"/>
        <v>{couname:"[BRA] Sergipe",year:"1952 ",region:"rgn_South America",Colors:["cl_BLU","cl_RED","cl_WHI"],Items:["3Color","lets07","startS","LUEDHI","year19","allhor","4+Band","Horizo","Canton","staWHI","NO_GRE","NO_YEL","NO_BLA","001BLU","002WHI","003BLU","myrBLU","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links: "https://en.wikipedia.org/wiki/Sergipe"},</v>
      </c>
      <c r="HG94" s="35" t="str">
        <f t="shared" si="315"/>
        <v>{couname:"[BRA] Sergipe",year:"1952 ",region:"rgn_South America",Colors:["cl_BLU","cl_RED","cl_WHI"],Items:["3Color","lets07","startS","LUEDHI","year19","allhor","4+Band","Horizo","Canton","staWHI","NO_GRE","NO_YEL","NO_BLA","001BLU","002WHI","003BLU","myrBLU","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links: "https://en.wikipedia.org/wiki/Sergipe"},</v>
      </c>
      <c r="HH94" s="9" t="str">
        <f t="shared" si="316"/>
        <v>"\nThe stars on the flag of Sergipe represent the number of river estuaries in the state, and the green and yellow stripes represent Sergipe's union with the rest of Brazil."</v>
      </c>
      <c r="HI94" s="9" t="str">
        <f t="shared" si="317"/>
        <v>"\nThe stars on the flag of Sergipe represent the number of river estuaries in the state, and the green and yellow stripes represent Sergipe's union with the rest of Brazil."</v>
      </c>
      <c r="HJ94" s="9" t="str">
        <f t="shared" si="318"/>
        <v>"1952 "</v>
      </c>
      <c r="HL94" s="9" t="str">
        <f t="shared" si="319"/>
        <v>"https://en.wikipedia.org/wiki/Sergipe"</v>
      </c>
      <c r="HM94" s="34" t="str">
        <f t="shared" si="320"/>
        <v>{"couname":"[BRA] Sergipe","year":"1952 ","region":"rgn_South America","Colors":["cl_BLU","cl_RED","cl_WHI"],"Items":["3Color","lets07","startS","LUEDHI","year19","allhor","4+Band","Horizo","Canton","staWHI","NO_GRE","NO_YEL","NO_BLA","001BLU","002WHI","003BLU","myrBLU","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 "links": "https://en.wikipedia.org/wiki/Sergipe"},</v>
      </c>
      <c r="HN94" s="36" t="str">
        <f t="shared" si="321"/>
        <v>{"couname":"[BRA] Sergipe","year":"1952 ","region":"rgn_South America","Colors":["cl_BLU","cl_RED","cl_WHI"],"Items":["3Color","lets07","startS","LUEDHI","year19","allhor","4+Band","Horizo","Canton","staWHI","NO_GRE","NO_YEL","NO_BLA","001BLU","002WHI","003BLU","myrBLU","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 "links": "https://en.wikipedia.org/wiki/Sergipe"},</v>
      </c>
      <c r="HO94" s="37">
        <v>45618</v>
      </c>
      <c r="HP94" s="9" t="str" cm="1">
        <f t="array" ref="HP94">IF(_xlfn.TEXTJOIN(", ", TRUE, IF(ISNUMBER(SEARCH("BLA", BL94:BT94)), COLUMN(BL94:BT94) - COLUMN(BL94) + 1, ""))&lt;&gt;"","BLA","")</f>
        <v/>
      </c>
      <c r="HQ94" s="9" t="str" cm="1">
        <f t="array" ref="HQ94">IF(_xlfn.TEXTJOIN(", ", TRUE, IF(ISNUMBER(SEARCH("BLU", BL94:BT94)), COLUMN(BL94:BT94) - COLUMN(BL94) + 1, ""))&lt;&gt;"","BLU","")</f>
        <v>BLU</v>
      </c>
      <c r="HR94" s="9" t="str" cm="1">
        <f t="array" ref="HR94">IF(_xlfn.TEXTJOIN(", ", TRUE, IF(ISNUMBER(SEARCH("GRE", BL94:BT94)), COLUMN(BL94:BT94) - COLUMN(BL94) + 1, ""))&lt;&gt;"","GRE","")</f>
        <v/>
      </c>
      <c r="HS94" s="9" t="str" cm="1">
        <f t="array" ref="HS94">IF(_xlfn.TEXTJOIN(", ", TRUE, IF(ISNUMBER(SEARCH("RED", BL94:BT94)), COLUMN(BL94:BT94) - COLUMN(BL94) + 1, ""))&lt;&gt;"","RED","")</f>
        <v>RED</v>
      </c>
      <c r="HT94" s="9" t="str" cm="1">
        <f t="array" ref="HT94">IF(_xlfn.TEXTJOIN(", ", TRUE, IF(ISNUMBER(SEARCH("YEL", BL94:BT94)), COLUMN(BL94:BT94) - COLUMN(BL94) + 1, ""))&lt;&gt;"","YEL","")</f>
        <v/>
      </c>
      <c r="HU94" s="9" t="str" cm="1">
        <f t="array" ref="HU94">IF(_xlfn.TEXTJOIN(", ", TRUE, IF(ISNUMBER(SEARCH("ORA", BL94:BT94)), COLUMN(BL94:BT94) - COLUMN(BL94) + 1, ""))&lt;&gt;"","ORA","")</f>
        <v/>
      </c>
      <c r="HV94" s="9" t="str" cm="1">
        <f t="array" ref="HV94">IF(_xlfn.TEXTJOIN(", ", TRUE, IF(ISNUMBER(SEARCH("BRO", BL94:BT94)), COLUMN(BL94:BT94) - COLUMN(BL94) + 1, ""))&lt;&gt;"","BRO","")</f>
        <v/>
      </c>
      <c r="HW94" s="9" t="str" cm="1">
        <f t="array" ref="HW94">IF(_xlfn.TEXTJOIN(", ", TRUE, IF(ISNUMBER(SEARCH("PUR", BL94:BT94)), COLUMN(BL94:BT94) - COLUMN(BL94) + 1, ""))&lt;&gt;"","PUR","")</f>
        <v/>
      </c>
      <c r="HX94" s="9" t="str" cm="1">
        <f t="array" ref="HX94">IF(_xlfn.TEXTJOIN(", ", TRUE, IF(ISNUMBER(SEARCH("WHI", BL94:BT94)), COLUMN(BL94:BT94) - COLUMN(BL94) + 1, ""))&lt;&gt;"","WHI","")</f>
        <v>WHI</v>
      </c>
      <c r="HY94" s="38"/>
      <c r="HZ94" s="38"/>
      <c r="IA94" s="28"/>
      <c r="IB94" s="28"/>
      <c r="IC94" s="39"/>
      <c r="ID94" s="39"/>
      <c r="IE94" s="39"/>
      <c r="IF94" s="39"/>
      <c r="IG94" s="39"/>
      <c r="IH94" s="39"/>
      <c r="II94" s="39"/>
      <c r="IJ94" s="39"/>
      <c r="IK94" s="39"/>
      <c r="IM94" s="6">
        <f t="shared" si="322"/>
        <v>-3</v>
      </c>
      <c r="IN94" s="40" t="str">
        <f t="shared" si="323"/>
        <v>http://mkweb.bcgsc.ca/color-summarizer/?url=https://upload.wikimedia.org/wikipedia/commons/thumb/b/be/Bandeira_de_Sergipe.svg/640px-Bandeira_de_Sergipe.svg.png&amp;precision=low&amp;num_clusters=3&amp;text=1</v>
      </c>
      <c r="IO94" s="9" t="str">
        <f t="shared" si="324"/>
        <v/>
      </c>
      <c r="IP94" s="9" t="str">
        <f t="shared" si="325"/>
        <v>"blue"</v>
      </c>
      <c r="IQ94" s="9" t="str">
        <f t="shared" si="326"/>
        <v/>
      </c>
      <c r="IR94" s="9" t="str">
        <f t="shared" si="327"/>
        <v>"red"</v>
      </c>
      <c r="IS94" s="9" t="str">
        <f t="shared" si="328"/>
        <v/>
      </c>
      <c r="IT94" s="9" t="str">
        <f t="shared" si="329"/>
        <v/>
      </c>
      <c r="IU94" s="9" t="str">
        <f t="shared" si="330"/>
        <v/>
      </c>
      <c r="IV94" s="9" t="str">
        <f t="shared" si="331"/>
        <v/>
      </c>
      <c r="IW94" s="9" t="str">
        <f t="shared" si="332"/>
        <v>"white"</v>
      </c>
      <c r="IX94" s="9" t="str">
        <f t="shared" si="333"/>
        <v>{"url":"http://mkweb.bcgsc.ca/color-summarizer/?url=https://upload.wikimedia.org/wikipedia/commons/thumb/b/be/Bandeira_de_Sergipe.svg/640px-Bandeira_de_Sergipe.svg.png&amp;precision=low&amp;num_clusters=3&amp;text=1","name":"[BRA] Sergipe"},</v>
      </c>
      <c r="IY94" s="9">
        <v>1052</v>
      </c>
    </row>
    <row r="95" spans="1:259" s="9" customFormat="1" ht="38.4" customHeight="1" thickBot="1" x14ac:dyDescent="0.35">
      <c r="A95" s="79" t="s">
        <v>1152</v>
      </c>
      <c r="B95" s="1" t="e" vm="94">
        <v>#VALUE!</v>
      </c>
      <c r="C95" s="2">
        <v>2</v>
      </c>
      <c r="D95" s="3" t="s">
        <v>1153</v>
      </c>
      <c r="E95" s="4" t="s">
        <v>1154</v>
      </c>
      <c r="F95" s="5" t="s">
        <v>0</v>
      </c>
      <c r="G95" s="6">
        <f>COUNTIF($A$1:$A$8312,A95)</f>
        <v>1</v>
      </c>
      <c r="H95" s="7"/>
      <c r="I95" s="8" t="s">
        <v>1155</v>
      </c>
      <c r="J95" s="9" t="str">
        <f>""</f>
        <v/>
      </c>
      <c r="K95" s="10"/>
      <c r="L95" s="11"/>
      <c r="M95" s="11"/>
      <c r="N95" s="12" t="s">
        <v>1</v>
      </c>
      <c r="O95" s="13" t="s">
        <v>1156</v>
      </c>
      <c r="P95" s="14" t="s">
        <v>1157</v>
      </c>
      <c r="Q95" s="15">
        <v>1</v>
      </c>
      <c r="R95" s="16" t="s">
        <v>1</v>
      </c>
      <c r="S95" s="17">
        <v>3</v>
      </c>
      <c r="T95" s="18" t="s">
        <v>3</v>
      </c>
      <c r="U95" s="19" t="s">
        <v>2</v>
      </c>
      <c r="V95" s="19" t="s">
        <v>2</v>
      </c>
      <c r="W95" s="19" t="s">
        <v>2</v>
      </c>
      <c r="X95" s="19" t="s">
        <v>3</v>
      </c>
      <c r="Y95" s="19" t="s">
        <v>2</v>
      </c>
      <c r="Z95" s="19" t="s">
        <v>2</v>
      </c>
      <c r="AA95" s="19" t="s">
        <v>2</v>
      </c>
      <c r="AB95" s="19" t="s">
        <v>2</v>
      </c>
      <c r="AC95" s="19" t="s">
        <v>2</v>
      </c>
      <c r="AD95" s="19" t="s">
        <v>3</v>
      </c>
      <c r="AE95" s="19" t="s">
        <v>2</v>
      </c>
      <c r="AF95" s="20" t="s">
        <v>2</v>
      </c>
      <c r="AG95" s="20" t="s">
        <v>3</v>
      </c>
      <c r="AH95" s="20" t="s">
        <v>3</v>
      </c>
      <c r="AI95" s="20" t="s">
        <v>2</v>
      </c>
      <c r="AJ95" s="20" t="s">
        <v>2</v>
      </c>
      <c r="AK95" s="20" t="s">
        <v>2</v>
      </c>
      <c r="AL95" s="20" t="s">
        <v>2</v>
      </c>
      <c r="AM95" s="20" t="s">
        <v>2</v>
      </c>
      <c r="AN95" s="20" t="s">
        <v>2</v>
      </c>
      <c r="AO95" s="20" t="s">
        <v>2</v>
      </c>
      <c r="AP95" s="20" t="s">
        <v>2</v>
      </c>
      <c r="AQ95" s="20" t="s">
        <v>2</v>
      </c>
      <c r="AR95" s="20" t="s">
        <v>2</v>
      </c>
      <c r="AS95" s="20" t="s">
        <v>2</v>
      </c>
      <c r="AT95" s="21">
        <v>0</v>
      </c>
      <c r="AU95" s="20" t="s">
        <v>204</v>
      </c>
      <c r="AV95" s="20" t="str">
        <f>IF(LEFT(A95,1)="[",LEFT(A95,5)&amp;AU95&amp;A95,"")</f>
        <v>[BRA]State[BRA] Tocantins</v>
      </c>
      <c r="AW95" s="20" t="str">
        <f>C95&amp;H95&amp;A95</f>
        <v>2[BRA] Tocantins</v>
      </c>
      <c r="AX95" s="22" t="str">
        <f>_xlfn.TEXTJOIN(";",TRUE,AU95:AW95)</f>
        <v>State;[BRA]State[BRA] Tocantins;2[BRA] Tocantins</v>
      </c>
      <c r="AY95" s="22" t="s">
        <v>3</v>
      </c>
      <c r="AZ95" s="23"/>
      <c r="BA95" s="23"/>
      <c r="BB95" s="23"/>
      <c r="BC95" s="24"/>
      <c r="BD95" s="25" t="s">
        <v>4</v>
      </c>
      <c r="BE95" s="8"/>
      <c r="BF95" s="25"/>
      <c r="BG95" s="25"/>
      <c r="BH95" s="25"/>
      <c r="BI95" s="25"/>
      <c r="BJ95" s="25"/>
      <c r="BK95" s="8"/>
      <c r="BL95" s="25" t="s">
        <v>4</v>
      </c>
      <c r="BM95" s="25" t="s">
        <v>9</v>
      </c>
      <c r="BN95" s="25" t="s">
        <v>5</v>
      </c>
      <c r="BO95" s="25" t="s">
        <v>10</v>
      </c>
      <c r="BP95" s="25" t="s">
        <v>6</v>
      </c>
      <c r="BQ95" s="25" t="s">
        <v>504</v>
      </c>
      <c r="BR95" s="25" t="s">
        <v>12</v>
      </c>
      <c r="BS95" s="25"/>
      <c r="BT95" s="25"/>
      <c r="BU95" s="26" t="s">
        <v>3</v>
      </c>
      <c r="BV95" s="27" t="s">
        <v>3</v>
      </c>
      <c r="BW95" s="27" t="s">
        <v>176</v>
      </c>
      <c r="BX95" s="8"/>
      <c r="CB95" s="28" t="s">
        <v>713</v>
      </c>
      <c r="CC95" s="28"/>
      <c r="CD95" s="29">
        <v>0</v>
      </c>
      <c r="CE95" s="29">
        <v>0</v>
      </c>
      <c r="CF95" s="29" t="e">
        <v>#REF!</v>
      </c>
      <c r="CG95" s="30" cm="1">
        <f t="array" ref="CG95">SUMPRODUCT(--(LEN(TRIM(BL95:BT95))&gt;0))</f>
        <v>7</v>
      </c>
      <c r="CH95" s="20" t="str">
        <f>IF(CG95=2,"y","n")</f>
        <v>n</v>
      </c>
      <c r="CI95" s="20" t="str">
        <f>IF(CG95=3,"y","n")</f>
        <v>n</v>
      </c>
      <c r="CJ95" s="20" t="str">
        <f>IF(CG95=4,"y","n")</f>
        <v>n</v>
      </c>
      <c r="CK95" s="20" t="str">
        <f>IF(CG95&gt;4,"y","n")</f>
        <v>y</v>
      </c>
      <c r="CL95" s="20" t="str">
        <f>IF(S95=0,"y","n")</f>
        <v>n</v>
      </c>
      <c r="CM95" s="20" t="str">
        <f>IF(S95=2,"y","n")</f>
        <v>n</v>
      </c>
      <c r="CN95" s="20" t="str">
        <f>IF(S95=3,"y","n")</f>
        <v>y</v>
      </c>
      <c r="CO95" s="20" t="str">
        <f>IF(S95&gt;=4,"y","n")</f>
        <v>n</v>
      </c>
      <c r="CP95" s="20" t="str">
        <f>IF(AT95=0,"y","n")</f>
        <v>y</v>
      </c>
      <c r="CQ95" s="20" t="str">
        <f>IF(AT95=1,"y","n")</f>
        <v>n</v>
      </c>
      <c r="CR95" s="20" t="str">
        <f>IF(AT95=2,"y","n")</f>
        <v>n</v>
      </c>
      <c r="CS95" s="20" t="str">
        <f>IF(AT95&gt;=3,"y","n")</f>
        <v>n</v>
      </c>
      <c r="CT95" s="31" t="str">
        <f>CHAR(34)&amp;A95&amp;CHAR(34)</f>
        <v>"[BRA] Tocantins"</v>
      </c>
      <c r="CU95" s="32" t="str">
        <f>CHAR(34)&amp;"rgn_"&amp;R95&amp;CHAR(34)</f>
        <v>"rgn_South America"</v>
      </c>
      <c r="CV95" s="9" t="str">
        <f>CHAR(34)&amp;D95&amp;CHAR(34)</f>
        <v>"https://upload.wikimedia.org/wikipedia/commons/thumb/f/ff/Bandeira_do_Tocantins.svg/640px-Bandeira_do_Tocantins.svg.png"</v>
      </c>
      <c r="CW95" s="9" t="str">
        <f t="shared" si="335"/>
        <v/>
      </c>
      <c r="CX95" s="9" t="str">
        <f t="shared" si="335"/>
        <v/>
      </c>
      <c r="CY95" s="9" t="str">
        <f t="shared" si="335"/>
        <v/>
      </c>
      <c r="CZ95" s="9" t="str">
        <f t="shared" si="335"/>
        <v>"5+Colo",</v>
      </c>
      <c r="DA95" s="9" t="str">
        <f>IF(Q95&gt;1,CHAR(34)&amp;"words2"&amp;CHAR(34)&amp;",","")</f>
        <v/>
      </c>
      <c r="DB95" s="9" t="str">
        <f>IF(Q95&gt;2,CHAR(34)&amp;"words3"&amp;CHAR(34)&amp;",","")</f>
        <v/>
      </c>
      <c r="DC95" s="9" t="str">
        <f>IF(Q95=2,CHAR(34)&amp;"exact2"&amp;CHAR(34)&amp;",","")</f>
        <v/>
      </c>
      <c r="DD95" s="9" t="str">
        <f>IF(LEN(CHAR(34)&amp;"lets"&amp;LEN(SUBSTITUTE(SUBSTITUTE(IFERROR(TRIM(SUBSTITUTE(SUBSTITUTE(SUBSTITUTE(IFERROR(TRIM(SUBSTITUTE(A95,MID(A95,FIND("(",A95),FIND(")",A95)-FIND("(",A95)+1),"")),A95)," ",""),"-",""),MID(SUBSTITUTE(SUBSTITUTE(IFERROR(TRIM(SUBSTITUTE(A95,MID(A95,FIND("(",A95),FIND(")",A95)-FIND("(",A95)+1),"")),A95)," ",""),"-",""),FIND("[",SUBSTITUTE(SUBSTITUTE(IFERROR(TRIM(SUBSTITUTE(A95,MID(A95,FIND("(",A95),FIND(")",A95)-FIND("(",A95)+1),"")),A95)," ",""),"-","")),FIND("]",SUBSTITUTE(SUBSTITUTE(IFERROR(TRIM(SUBSTITUTE(A95,MID(A95,FIND("(",A95),FIND(")",A95)-FIND("(",A95)+1),"")),A95)," ",""),"-",""))-FIND("[",SUBSTITUTE(SUBSTITUTE(IFERROR(TRIM(SUBSTITUTE(A95,MID(A95,FIND("(",A95),FIND(")",A95)-FIND("(",A95)+1),"")),A95)," ",""),"-",""))+1),"")),SUBSTITUTE(SUBSTITUTE(IFERROR(TRIM(SUBSTITUTE(A95,MID(A95,FIND("(",A95),FIND(")",A95)-FIND("(",A95)+1),"")),A95)," ",""),"-",""))," ",""),"-",""))&amp;CHAR(34)&amp;",")=9,CHAR(34)&amp;"lets"&amp;LEN(SUBSTITUTE(SUBSTITUTE(IFERROR(TRIM(SUBSTITUTE(SUBSTITUTE(SUBSTITUTE(IFERROR(TRIM(SUBSTITUTE(A95,MID(A95,FIND("(",A95),FIND(")",A95)-FIND("(",A95)+1),"")),A95)," ",""),"-",""),MID(SUBSTITUTE(SUBSTITUTE(IFERROR(TRIM(SUBSTITUTE(A95,MID(A95,FIND("(",A95),FIND(")",A95)-FIND("(",A95)+1),"")),A95)," ",""),"-",""),FIND("[",SUBSTITUTE(SUBSTITUTE(IFERROR(TRIM(SUBSTITUTE(A95,MID(A95,FIND("(",A95),FIND(")",A95)-FIND("(",A95)+1),"")),A95)," ",""),"-","")),FIND("]",SUBSTITUTE(SUBSTITUTE(IFERROR(TRIM(SUBSTITUTE(A95,MID(A95,FIND("(",A95),FIND(")",A95)-FIND("(",A95)+1),"")),A95)," ",""),"-",""))-FIND("[",SUBSTITUTE(SUBSTITUTE(IFERROR(TRIM(SUBSTITUTE(A95,MID(A95,FIND("(",A95),FIND(")",A95)-FIND("(",A95)+1),"")),A95)," ",""),"-",""))+1),"")),SUBSTITUTE(SUBSTITUTE(IFERROR(TRIM(SUBSTITUTE(A95,MID(A95,FIND("(",A95),FIND(")",A95)-FIND("(",A95)+1),"")),A95)," ",""),"-",""))," ",""),"-",""))&amp;CHAR(34)&amp;",",CHAR(34)&amp;"lets0"&amp;LEN(SUBSTITUTE(SUBSTITUTE(IFERROR(TRIM(SUBSTITUTE(SUBSTITUTE(SUBSTITUTE(IFERROR(TRIM(SUBSTITUTE(A95,MID(A95,FIND("(",A95),FIND(")",A95)-FIND("(",A95)+1),"")),A95)," ",""),"-",""),MID(SUBSTITUTE(SUBSTITUTE(IFERROR(TRIM(SUBSTITUTE(A95,MID(A95,FIND("(",A95),FIND(")",A95)-FIND("(",A95)+1),"")),A95)," ",""),"-",""),FIND("[",SUBSTITUTE(SUBSTITUTE(IFERROR(TRIM(SUBSTITUTE(A95,MID(A95,FIND("(",A95),FIND(")",A95)-FIND("(",A95)+1),"")),A95)," ",""),"-","")),FIND("]",SUBSTITUTE(SUBSTITUTE(IFERROR(TRIM(SUBSTITUTE(A95,MID(A95,FIND("(",A95),FIND(")",A95)-FIND("(",A95)+1),"")),A95)," ",""),"-",""))-FIND("[",SUBSTITUTE(SUBSTITUTE(IFERROR(TRIM(SUBSTITUTE(A95,MID(A95,FIND("(",A95),FIND(")",A95)-FIND("(",A95)+1),"")),A95)," ",""),"-",""))+1),"")),SUBSTITUTE(SUBSTITUTE(IFERROR(TRIM(SUBSTITUTE(A95,MID(A95,FIND("(",A95),FIND(")",A95)-FIND("(",A95)+1),"")),A95)," ",""),"-",""))," ",""),"-",""))&amp;CHAR(34)&amp;",")</f>
        <v>"lets09",</v>
      </c>
      <c r="DE95" s="9" t="str">
        <f>IFERROR(CHAR(34)&amp;"start"&amp;LEFT(TRIM(SUBSTITUTE(SUBSTITUTE(TRIM(SUBSTITUTE(SUBSTITUTE(A95, MID(A95, FIND("[", A95), FIND("]", A95) - FIND("[", A95) + 1), ""), "  ", " ")), MID(TRIM(SUBSTITUTE(SUBSTITUTE(A95, MID(A95, FIND("[", A95), FIND("]", A95) - FIND("[", A95) + 1), ""), "  ", " ")), FIND("[", TRIM(SUBSTITUTE(SUBSTITUTE(A95, MID(A95, FIND("[", A95), FIND("]", A95) - FIND("[", A95) + 1), ""), "  ", " "))), FIND("]", TRIM(SUBSTITUTE(SUBSTITUTE(A95, MID(A95, FIND("[", A95), FIND("]", A95) - FIND("[", A95) + 1), ""), "  ", " "))) - FIND("[", TRIM(SUBSTITUTE(SUBSTITUTE(A95, MID(A95, FIND("[", A95), FIND("]", A95) - FIND("[", A95) + 1), ""), "  ", " "))) + 1), ""), "  ", " ")),1)&amp;CHAR(34)&amp;",",CHAR(34)&amp;"start"&amp;IFERROR(LEFT(SUBSTITUTE(A95,"["&amp;MID(A95,FIND("[",A95)+1,FIND("]",A95)-FIND("[",A95)-1)&amp;"] ",""),1),LEFT(A95,1))&amp;CHAR(34)&amp;",")</f>
        <v>"startT",</v>
      </c>
      <c r="DF95" s="9" t="str">
        <f>IFERROR(IF(SEARCH("tan",A95)&gt;0,CHAR(34)&amp;"withtn"&amp;CHAR(34)&amp;",",""),"")</f>
        <v/>
      </c>
      <c r="DG95" s="9" t="str">
        <f>IFERROR(IF(SEARCH("q",A95)&gt;0,CHAR(34)&amp;"with_q"&amp;CHAR(34)&amp;",",""),"")</f>
        <v/>
      </c>
      <c r="DH95" s="9" t="str">
        <f>IFERROR(IF(SEARCH("v",A95)&gt;0,CHAR(34)&amp;"with_v"&amp;CHAR(34)&amp;",",""),"")</f>
        <v/>
      </c>
      <c r="DI95" s="9" t="str">
        <f>IFERROR(IF(SEARCH("w",A95)&gt;0,CHAR(34)&amp;"with_w"&amp;CHAR(34)&amp;",",""),"")</f>
        <v/>
      </c>
      <c r="DJ95" s="9" t="str">
        <f>IFERROR(IF(SEARCH("y",A95)&gt;0,CHAR(34)&amp;"with_y"&amp;CHAR(34)&amp;",",""),"")</f>
        <v/>
      </c>
      <c r="DK95" s="9" t="str">
        <f>IFERROR(IF(SEARCH("z",A95)&gt;0,CHAR(34)&amp;"with_z"&amp;CHAR(34)&amp;",",""),"")</f>
        <v/>
      </c>
      <c r="DL95" s="9" t="str">
        <f>IF(CG95=2, CHAR(34) &amp; _xlfn.TEXTJOIN("", TRUE, _xlfn._xlws.SORT(HP95:HX95)) &amp; CHAR(34) &amp; ",", "")</f>
        <v/>
      </c>
      <c r="DM95" s="9" t="str" cm="1">
        <f t="array" ref="DM95">IF(CG95=3,CHAR(34) &amp; _xlfn.TEXTJOIN("", TRUE, RIGHT(HP95:HX95, 2)) &amp; CHAR(34) &amp; ",", "")</f>
        <v/>
      </c>
      <c r="DN95" s="9" t="str">
        <f>IF(AND(ISNUMBER(SEARCH("18", O95)), ISERROR(SEARCH("1918", O95)), ISERROR(SEARCH("2018", O95))), CHAR(34) &amp; "year18" &amp; CHAR(34) &amp; ",", "")</f>
        <v/>
      </c>
      <c r="DO95" s="9" t="str">
        <f>IF(AND(ISNUMBER(SEARCH("19", O95)), ISERROR(SEARCH("1819", O95)),  ISERROR(SEARCH("1219", O95)),ISERROR(SEARCH("1119", O95)),ISERROR(SEARCH("1190", O95)),ISERROR(SEARCH("2019", O95))), CHAR(34) &amp; "year19" &amp; CHAR(34) &amp; ",", "")</f>
        <v>"year19",</v>
      </c>
      <c r="DP95" s="28" t="str">
        <f>IF(AND(ISNUMBER(SEARCH("20", O95)), ISERROR(SEARCH("1920", O95))), CHAR(34)&amp;"year00"&amp;CHAR(34)&amp;",", "")</f>
        <v/>
      </c>
      <c r="DQ95" s="28" t="str">
        <f>IF(CC95="y",CHAR(34)&amp;"soviet"&amp;CHAR(34)&amp;",","")</f>
        <v/>
      </c>
      <c r="DR95" s="28" t="str">
        <f>IF(BY95="y",CHAR(34)&amp;"dgband"&amp;CHAR(34)&amp;",","")</f>
        <v/>
      </c>
      <c r="DS95" s="28" t="str">
        <f>IF(W95="y",IF(AND(V95="n",BY95&lt;&gt;"y"),CHAR(34)&amp;"allver"&amp;CHAR(34)&amp;",",""),"")</f>
        <v/>
      </c>
      <c r="DT95" s="28" t="str">
        <f>IF(V95="y",IF(AND(W95="n",BY95&lt;&gt;"y"),CHAR(34)&amp;"allhor"&amp;CHAR(34)&amp;",",""),"")</f>
        <v/>
      </c>
      <c r="DU95" s="28" t="str">
        <f>IF(BY95="y",IF(AND(W95="n",V95="n"),CHAR(34)&amp;"alldia"&amp;CHAR(34)&amp;",",""),"")</f>
        <v/>
      </c>
      <c r="DV95" s="9" t="str">
        <f>IF(IA95&lt;&gt;"",(IF(IA95="y",CHAR(34)&amp;"largec"&amp;CHAR(34)&amp;",",CHAR(34)&amp;"smallc"&amp;CHAR(34)&amp;",")),"")</f>
        <v>"smallc",</v>
      </c>
      <c r="DW95" s="9" t="str">
        <f t="shared" si="336"/>
        <v/>
      </c>
      <c r="DX95" s="9" t="str">
        <f t="shared" si="336"/>
        <v/>
      </c>
      <c r="DY95" s="9" t="str">
        <f t="shared" si="336"/>
        <v>"3Bands",</v>
      </c>
      <c r="DZ95" s="9" t="str">
        <f t="shared" si="336"/>
        <v/>
      </c>
      <c r="EA95" s="9" t="str">
        <f t="shared" si="337"/>
        <v>"Diagon",</v>
      </c>
      <c r="EB95" s="9" t="str">
        <f t="shared" si="337"/>
        <v/>
      </c>
      <c r="EC95" s="9" t="str">
        <f t="shared" si="337"/>
        <v/>
      </c>
      <c r="ED95" s="9" t="str">
        <f t="shared" si="337"/>
        <v/>
      </c>
      <c r="EE95" s="9" t="str">
        <f t="shared" si="337"/>
        <v>"Circle",</v>
      </c>
      <c r="EF95" s="9" t="str">
        <f>IF(AND(Y95&lt;&gt;"n",Y95&lt;&gt;""),CHAR(34)&amp;Y$1&amp;CHAR(34)&amp;",","")</f>
        <v/>
      </c>
      <c r="EG95" s="9" t="str">
        <f t="shared" si="340"/>
        <v/>
      </c>
      <c r="EH95" s="9" t="str">
        <f t="shared" si="340"/>
        <v/>
      </c>
      <c r="EI95" s="9" t="str">
        <f t="shared" si="340"/>
        <v/>
      </c>
      <c r="EJ95" s="9" t="str">
        <f t="shared" si="340"/>
        <v/>
      </c>
      <c r="EK95" s="9" t="str">
        <f t="shared" si="340"/>
        <v>"HasSun",</v>
      </c>
      <c r="EL95" s="9" t="str">
        <f t="shared" si="340"/>
        <v/>
      </c>
      <c r="EM95" s="9" t="str">
        <f t="shared" si="340"/>
        <v/>
      </c>
      <c r="EN95" s="9" t="str">
        <f t="shared" si="340"/>
        <v>"Unequa",</v>
      </c>
      <c r="EO95" s="9" t="str">
        <f t="shared" si="340"/>
        <v>"Center",</v>
      </c>
      <c r="EP95" s="9" t="str">
        <f t="shared" si="340"/>
        <v/>
      </c>
      <c r="EQ95" s="9" t="str">
        <f t="shared" si="340"/>
        <v/>
      </c>
      <c r="ER95" s="9" t="str">
        <f t="shared" si="340"/>
        <v/>
      </c>
      <c r="ES95" s="9" t="str">
        <f t="shared" si="340"/>
        <v/>
      </c>
      <c r="ET95" s="9" t="str">
        <f t="shared" si="340"/>
        <v/>
      </c>
      <c r="EU95" s="9" t="str">
        <f t="shared" si="340"/>
        <v/>
      </c>
      <c r="EV95" s="9" t="str">
        <f t="shared" si="340"/>
        <v/>
      </c>
      <c r="EW95" s="9" t="str">
        <f t="shared" si="338"/>
        <v/>
      </c>
      <c r="EX95" s="9" t="str">
        <f t="shared" si="338"/>
        <v/>
      </c>
      <c r="EY95" s="9" t="str">
        <f t="shared" si="338"/>
        <v/>
      </c>
      <c r="EZ95" s="9" t="str">
        <f t="shared" si="338"/>
        <v/>
      </c>
      <c r="FA95" s="9" t="str">
        <f>IF(AT95&gt;0,CHAR(34)&amp;"sta"&amp;AZ95&amp;CHAR(34)&amp;",","")</f>
        <v/>
      </c>
      <c r="FB95" s="9" t="str">
        <f>IF(AND(AT95&gt;0,BA95&lt;&gt;""),CHAR(34)&amp;"sta"&amp;BA95&amp;CHAR(34)&amp;",","")</f>
        <v/>
      </c>
      <c r="FC95" s="9" t="str">
        <f>IF(AND(AT95&gt;0,BB95&lt;&gt;""),CHAR(34)&amp;"sta"&amp;BB95&amp;CHAR(34)&amp;",","")</f>
        <v/>
      </c>
      <c r="FD95" s="9" t="str">
        <f>IF(BV95="n",CHAR(34)&amp;"tcWHYE"&amp;CHAR(34)&amp;",",IF(BV95="y",CHAR(34)&amp;FD$1&amp;CHAR(34)&amp;",",""))</f>
        <v>"ntWHYE",</v>
      </c>
      <c r="FE95" s="9" t="str">
        <f>IF(COUNTIF(BL95:BT95,"BLU")=0,CHAR(34)&amp;"NO_BLU"&amp;CHAR(34)&amp;",", "")</f>
        <v/>
      </c>
      <c r="FF95" s="9" t="str">
        <f>IF(COUNTIF(BL95:BT95,"WHI")=0,CHAR(34)&amp;"NO_WHI"&amp;CHAR(34)&amp;",", "")</f>
        <v/>
      </c>
      <c r="FG95" s="9" t="str">
        <f>IF(COUNTIF(BL95:BT95,"RED")=0,CHAR(34)&amp;"NO_RED"&amp;CHAR(34)&amp;",", "")</f>
        <v/>
      </c>
      <c r="FH95" s="9" t="str">
        <f>IF(COUNTIF(BL95:BS95,"GRE")=0,CHAR(34)&amp;"NO_GRE"&amp;CHAR(34)&amp;",", "")</f>
        <v/>
      </c>
      <c r="FI95" s="9" t="str">
        <f>IF(COUNTIF(BL95:BT95,"YEL")=0,CHAR(34)&amp;"NO_YEL"&amp;CHAR(34)&amp;",", "")</f>
        <v/>
      </c>
      <c r="FJ95" s="9" t="str">
        <f>IF(COUNTIF(BL95:BT95,"BLA")=0,CHAR(34)&amp;"NO_BLA"&amp;CHAR(34)&amp;",", "")</f>
        <v/>
      </c>
      <c r="FK95" s="9" t="str">
        <f>IF(AND(FH95&lt;&gt;"",FF95&lt;&gt;""),CHAR(34)&amp;"WHGRNO"&amp;CHAR(34)&amp;",","")</f>
        <v/>
      </c>
      <c r="FL95" s="9" t="str">
        <f>IF(AND(FI95&lt;&gt;"",FF95&lt;&gt;""),CHAR(34)&amp;"WHYENO"&amp;CHAR(34)&amp;",","")</f>
        <v/>
      </c>
      <c r="FM95" s="9" t="str">
        <f>IF(AND(FJ95&lt;&gt;"",FF95&lt;&gt;""),CHAR(34)&amp;"BAWHNO"&amp;CHAR(34)&amp;",","")</f>
        <v/>
      </c>
      <c r="FN95" s="9" t="str">
        <f>IF(AND(FE95&lt;&gt;"",FF95&lt;&gt;""),CHAR(34)&amp;"BLWHNO"&amp;CHAR(34)&amp;",","")</f>
        <v/>
      </c>
      <c r="FO95" s="9" t="str">
        <f>IF(AND(FE95&lt;&gt;"",FG95&lt;&gt;""),CHAR(34)&amp;"BLRENO"&amp;CHAR(34)&amp;",","")</f>
        <v/>
      </c>
      <c r="FP95" s="9" t="str">
        <f>IF(AND(FF95&lt;&gt;"",FF95&lt;&gt;""),CHAR(34)&amp;"WHRENO"&amp;CHAR(34)&amp;",","")</f>
        <v/>
      </c>
      <c r="FQ95" s="9" t="str">
        <f>IF(LEN(BF95)=3,CHAR(34)&amp;"001"&amp;BF95&amp;CHAR(34)&amp;",","")</f>
        <v/>
      </c>
      <c r="FR95" s="9" t="str">
        <f>IF(LEN(BG95)=3,CHAR(34)&amp;"002"&amp;BG95&amp;CHAR(34)&amp;",","")</f>
        <v/>
      </c>
      <c r="FS95" s="9" t="str">
        <f>IF(LEN(BH95)=3,CHAR(34)&amp;"003"&amp;BH95&amp;CHAR(34)&amp;",","")</f>
        <v/>
      </c>
      <c r="FT95" s="9" t="str">
        <f>CHAR(34)&amp;"myr"&amp;BD95&amp;CHAR(34)&amp;","</f>
        <v>"myrBLU",</v>
      </c>
      <c r="FU95" s="9" t="str">
        <f>IF(AY95="y",CHAR(34)&amp;"island"&amp;CHAR(34)&amp;",","")</f>
        <v>"island",</v>
      </c>
      <c r="FV95" s="9" t="str">
        <f>IF(BZ95="y",CHAR(34)&amp;"landlo"&amp;CHAR(34)&amp;",","")</f>
        <v/>
      </c>
      <c r="FW95" s="9" t="str">
        <f>IF(CA95="y",CHAR(34)&amp;"eunion"&amp;CHAR(34)&amp;",","")</f>
        <v/>
      </c>
      <c r="FX95" s="9" t="str">
        <f>SUBSTITUTE(IFERROR(SEARCH("[",A95),IFERROR(IF(AND(CA95&lt;&gt;"y",SEARCH("Europe",R95)&gt;0),CHAR(34)&amp;"noeuni"&amp;CHAR(34)&amp;",",""),"")),"1","")</f>
        <v/>
      </c>
      <c r="FY95" s="9" t="str">
        <f>IFERROR(IF(SEARCH("Arabic",CB95)&gt;0,CHAR(34)&amp;"arabic"&amp;CHAR(34)&amp;",",""),"")</f>
        <v/>
      </c>
      <c r="FZ95" s="9" t="str">
        <f>IFERROR(IF(SEARCH("English",CB95)&gt;0,CHAR(34)&amp;"englis"&amp;CHAR(34)&amp;",",""),"")</f>
        <v>"englis",</v>
      </c>
      <c r="GA95" s="9" t="str">
        <f>IFERROR(IF(SEARCH("French",CB95)&gt;0,CHAR(34)&amp;"french"&amp;CHAR(34)&amp;",",""),"")</f>
        <v/>
      </c>
      <c r="GB95" s="9" t="str">
        <f>IFERROR(IF(SEARCH("Spanish",CB95)&gt;0,CHAR(34)&amp;"spanis"&amp;CHAR(34)&amp;",",""),"")</f>
        <v/>
      </c>
      <c r="GC95" s="9" t="str">
        <f>IFERROR(IF(SEARCH("Portuguese",CB95)&gt;0,CHAR(34)&amp;"portug"&amp;CHAR(34)&amp;",",""),"")</f>
        <v/>
      </c>
      <c r="GD95" s="9" t="str">
        <f>IFERROR(IF(SEARCH("German",CB95)&gt;0,CHAR(34)&amp;"german"&amp;CHAR(34)&amp;",",""),"")</f>
        <v/>
      </c>
      <c r="GE95" s="9" t="str">
        <f>IFERROR(IF(SEARCH("Dutch",CB95)&gt;0,CHAR(34)&amp;"dutchs"&amp;CHAR(34)&amp;",",""),"")</f>
        <v/>
      </c>
      <c r="GF95" s="9" t="str">
        <f>IFERROR(IF(SEARCH("Histor",AU95)&gt;0,CHAR(34)&amp;"histor"&amp;CHAR(34)&amp;",",""),"")</f>
        <v/>
      </c>
      <c r="GG95" s="9" t="str">
        <f>IF(BU95="y",CHAR(34)&amp;"unjack"&amp;CHAR(34)&amp;",","")</f>
        <v>"unjack",</v>
      </c>
      <c r="GH95" s="9" t="str">
        <f>IF(CD95=1,CHAR(34)&amp;"southc"&amp;CHAR(34)&amp;",","")</f>
        <v/>
      </c>
      <c r="GI95" s="9" t="str">
        <f>IF(CE95=1,CHAR(34)&amp;"hasmap"&amp;CHAR(34)&amp;",","")</f>
        <v/>
      </c>
      <c r="GJ95" s="9" t="str">
        <f>IF(CP95="y",CHAR(34)&amp;CP$1&amp;CHAR(34)&amp;",","")</f>
        <v>"NoStar",</v>
      </c>
      <c r="GK95" s="9" t="str">
        <f>IF(GJ95="",CHAR(34)&amp;"HasSta"&amp;CHAR(34)&amp;",","")</f>
        <v/>
      </c>
      <c r="GL95" s="9" t="str">
        <f t="shared" si="339"/>
        <v/>
      </c>
      <c r="GM95" s="9" t="str">
        <f t="shared" si="339"/>
        <v/>
      </c>
      <c r="GN95" s="9" t="str">
        <f t="shared" si="339"/>
        <v/>
      </c>
      <c r="GP95" s="9" t="str">
        <f>CHAR(34)&amp;AU95&amp;CHAR(34)</f>
        <v>"State"</v>
      </c>
      <c r="GS95" s="9" t="str">
        <f>SUBSTITUTE("["&amp;_xlfn.CONCAT(CW95:GN95)&amp;"]",",]","]")</f>
        <v>["5+Colo","lets09","startT","year19","smallc","3Bands","Diagon","Circle","HasSun","Unequa","Center","ntWHYE","myrBLU","island","englis","unjack","NoStar"]</v>
      </c>
      <c r="GT95" s="9" t="str">
        <f t="shared" si="341"/>
        <v>"cl_BLU",</v>
      </c>
      <c r="GU95" s="9" t="str">
        <f t="shared" si="341"/>
        <v>"cl_RED",</v>
      </c>
      <c r="GV95" s="9" t="str">
        <f t="shared" si="341"/>
        <v>"cl_WHI",</v>
      </c>
      <c r="GW95" s="9" t="str">
        <f t="shared" si="341"/>
        <v>"cl_GRE",</v>
      </c>
      <c r="GX95" s="9" t="str">
        <f t="shared" si="341"/>
        <v>"cl_YEL",</v>
      </c>
      <c r="GY95" s="9" t="str">
        <f t="shared" si="341"/>
        <v>"cl_GRA",</v>
      </c>
      <c r="GZ95" s="9" t="str">
        <f t="shared" si="341"/>
        <v>"cl_BLA",</v>
      </c>
      <c r="HA95" s="9" t="str">
        <f t="shared" si="341"/>
        <v/>
      </c>
      <c r="HB95" s="9" t="str">
        <f t="shared" si="341"/>
        <v/>
      </c>
      <c r="HC95" s="9" t="str">
        <f>SUBSTITUTE("["&amp;_xlfn.CONCAT(GT95:HB95)&amp;"]",",]","]")</f>
        <v>["cl_BLU","cl_RED","cl_WHI","cl_GRE","cl_YEL","cl_GRA","cl_BLA"]</v>
      </c>
      <c r="HE95" s="33"/>
      <c r="HF95" s="34" t="str">
        <f>"{couname:"&amp;CT95&amp;(IF(HK95&lt;&gt;"",",subtype:"&amp;CHAR(34)&amp;HK95&amp;CHAR(34),""))&amp;",year:"&amp;HJ95&amp;",region:"&amp;CU95&amp;",Colors:"&amp;HC95&amp;",Items:"&amp;GS95&amp;",Flag:"&amp;CV95&amp;",HDFlag:"&amp;CHAR(34)&amp;E95&amp;CHAR(34)&amp;",type:"&amp;GP95&amp;", describe: "&amp;HH95&amp;", isnew:"&amp;CHAR(34)&amp;F95&amp;CHAR(34)&amp;", links: "&amp;HL95&amp;"},"</f>
        <v>{couname:"[BRA] Tocantins",year:"1989 ",region:"rgn_South America",Colors:["cl_BLU","cl_RED","cl_WHI","cl_GRE","cl_YEL","cl_GRA","cl_BLA"],Items:["5+Colo","lets09","startT","year19","smallc","3Bands","Diagon","Circle","HasSun","Unequa","Center","ntWHYE","myrBLU","island","englis","unjack","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links: "https://en.wikipedia.org/wiki/Flag_of_Tocantins"},</v>
      </c>
      <c r="HG95" s="35" t="str">
        <f>"{couname:"&amp;CT95&amp;(IF(HK95&lt;&gt;"",",subtype:"&amp;CHAR(34)&amp;HK95&amp;CHAR(34),""))&amp;",year:"&amp;HJ95&amp;",region:"&amp;CU95&amp;",Colors:"&amp;HC95&amp;",Items:"&amp;GS95&amp;",Flag:"&amp;CV95&amp;",HDFlag:"&amp;CHAR(34)&amp;E95&amp;CHAR(34)&amp;",type:"&amp;GP95&amp;", describe: "&amp;HI95&amp;", links: "&amp;HL95&amp;"},"</f>
        <v>{couname:"[BRA] Tocantins",year:"1989 ",region:"rgn_South America",Colors:["cl_BLU","cl_RED","cl_WHI","cl_GRE","cl_YEL","cl_GRA","cl_BLA"],Items:["5+Colo","lets09","startT","year19","smallc","3Bands","Diagon","Circle","HasSun","Unequa","Center","ntWHYE","myrBLU","island","englis","unjack","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links: "https://en.wikipedia.org/wiki/Flag_of_Tocantins"},</v>
      </c>
      <c r="HH95" s="9" t="str">
        <f>IF(P95&lt;&gt;"",CHAR(34)&amp;"\n"&amp;P95&amp;CHAR(34),CHAR(34)&amp;CHAR(34))</f>
        <v>"\nThe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v>
      </c>
      <c r="HI95" s="9" t="str">
        <f>IF(J95=0,CHAR(34)&amp;CHAR(34),HH95)</f>
        <v>"\nThe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v>
      </c>
      <c r="HJ95" s="9" t="str">
        <f>CHAR(34)&amp;O95&amp;CHAR(34)</f>
        <v>"1989 "</v>
      </c>
      <c r="HL95" s="9" t="str">
        <f>CHAR(34)&amp;I95&amp;CHAR(34)</f>
        <v>"https://en.wikipedia.org/wiki/Flag_of_Tocantins"</v>
      </c>
      <c r="HM95" s="34" t="str">
        <f>"{"&amp;CHAR(34)&amp;"couname"&amp;CHAR(34)&amp;":"&amp;CT95&amp;(IF(H95&lt;&gt;"",","&amp;CHAR(34)&amp;"subtype"&amp;CHAR(34)&amp;":"&amp;CHAR(34)&amp;H95&amp;CHAR(34),""))&amp;","&amp;CHAR(34)&amp;"year"&amp;CHAR(34)&amp;":"&amp;HJ95&amp;","&amp;CHAR(34)&amp;"region"&amp;CHAR(34)&amp;":"&amp;CU95&amp;","&amp;CHAR(34)&amp;"Colors"&amp;CHAR(34)&amp;":"&amp;HC95&amp;","&amp;CHAR(34)&amp;"Items"&amp;CHAR(34)&amp;":"&amp;GS95&amp;","&amp;CHAR(34)&amp;"Flag"&amp;CHAR(34)&amp;":"&amp;CV95&amp;","&amp;CHAR(34)&amp;"HDFlag"&amp;CHAR(34)&amp;":"&amp;CHAR(34)&amp;E95&amp;CHAR(34)&amp;","&amp;CHAR(34)&amp;"type"&amp;CHAR(34)&amp;":"&amp;GP95&amp;", "&amp;CHAR(34)&amp;"describe"&amp;CHAR(34)&amp;": "&amp;HH95&amp;", "&amp;CHAR(34)&amp;"isnew"&amp;CHAR(34)&amp;": "&amp;CHAR(34)&amp;F95&amp;CHAR(34)&amp;", "&amp;CHAR(34)&amp;"links"&amp;CHAR(34)&amp;": "&amp;HL95&amp;"},"</f>
        <v>{"couname":"[BRA] Tocantins","year":"1989 ","region":"rgn_South America","Colors":["cl_BLU","cl_RED","cl_WHI","cl_GRE","cl_YEL","cl_GRA","cl_BLA"],"Items":["5+Colo","lets09","startT","year19","smallc","3Bands","Diagon","Circle","HasSun","Unequa","Center","ntWHYE","myrBLU","island","englis","unjack","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 "links": "https://en.wikipedia.org/wiki/Flag_of_Tocantins"},</v>
      </c>
      <c r="HN95" s="36" t="str">
        <f>"{"&amp;CHAR(34)&amp;"couname"&amp;CHAR(34)&amp;":"&amp;CT95&amp;(IF(H95&lt;&gt;"",","&amp;CHAR(34)&amp;"subtype"&amp;CHAR(34)&amp;":"&amp;CHAR(34)&amp;H95&amp;CHAR(34),""))&amp;","&amp;CHAR(34)&amp;"year"&amp;CHAR(34)&amp;":"&amp;HJ95&amp;","&amp;CHAR(34)&amp;"region"&amp;CHAR(34)&amp;":"&amp;CU95&amp;","&amp;CHAR(34)&amp;"Colors"&amp;CHAR(34)&amp;":"&amp;HC95&amp;","&amp;CHAR(34)&amp;"Items"&amp;CHAR(34)&amp;":"&amp;GS95&amp;","&amp;CHAR(34)&amp;"Flag"&amp;CHAR(34)&amp;":"&amp;CV95&amp;","&amp;CHAR(34)&amp;"HDFlag"&amp;CHAR(34)&amp;":"&amp;CHAR(34)&amp;E95&amp;CHAR(34)&amp;","&amp;CHAR(34)&amp;"type"&amp;CHAR(34)&amp;":"&amp;GP95&amp;", "&amp;CHAR(34)&amp;"describe"&amp;CHAR(34)&amp;": "&amp;HI95&amp;", "&amp;CHAR(34)&amp;"isnew"&amp;CHAR(34)&amp;": "&amp;CHAR(34)&amp;F95&amp;CHAR(34)&amp;", "&amp;CHAR(34)&amp;"links"&amp;CHAR(34)&amp;": "&amp;HL95&amp;"},"</f>
        <v>{"couname":"[BRA] Tocantins","year":"1989 ","region":"rgn_South America","Colors":["cl_BLU","cl_RED","cl_WHI","cl_GRE","cl_YEL","cl_GRA","cl_BLA"],"Items":["5+Colo","lets09","startT","year19","smallc","3Bands","Diagon","Circle","HasSun","Unequa","Center","ntWHYE","myrBLU","island","englis","unjack","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 "links": "https://en.wikipedia.org/wiki/Flag_of_Tocantins"},</v>
      </c>
      <c r="HO95" s="37"/>
      <c r="HP95" s="9" t="str" cm="1">
        <f t="array" ref="HP95">IF(_xlfn.TEXTJOIN(", ", TRUE, IF(ISNUMBER(SEARCH("BLA", BL95:BT95)), COLUMN(BL95:BT95) - COLUMN(BL95) + 1, ""))&lt;&gt;"","BLA","")</f>
        <v>BLA</v>
      </c>
      <c r="HQ95" s="9" t="str" cm="1">
        <f t="array" ref="HQ95">IF(_xlfn.TEXTJOIN(", ", TRUE, IF(ISNUMBER(SEARCH("BLU", BL95:BT95)), COLUMN(BL95:BT95) - COLUMN(BL95) + 1, ""))&lt;&gt;"","BLU","")</f>
        <v>BLU</v>
      </c>
      <c r="HR95" s="9" t="str" cm="1">
        <f t="array" ref="HR95">IF(_xlfn.TEXTJOIN(", ", TRUE, IF(ISNUMBER(SEARCH("GRE", BL95:BT95)), COLUMN(BL95:BT95) - COLUMN(BL95) + 1, ""))&lt;&gt;"","GRE","")</f>
        <v>GRE</v>
      </c>
      <c r="HS95" s="9" t="str" cm="1">
        <f t="array" ref="HS95">IF(_xlfn.TEXTJOIN(", ", TRUE, IF(ISNUMBER(SEARCH("RED", BL95:BT95)), COLUMN(BL95:BT95) - COLUMN(BL95) + 1, ""))&lt;&gt;"","RED","")</f>
        <v>RED</v>
      </c>
      <c r="HT95" s="9" t="str" cm="1">
        <f t="array" ref="HT95">IF(_xlfn.TEXTJOIN(", ", TRUE, IF(ISNUMBER(SEARCH("YEL", BL95:BT95)), COLUMN(BL95:BT95) - COLUMN(BL95) + 1, ""))&lt;&gt;"","YEL","")</f>
        <v>YEL</v>
      </c>
      <c r="HU95" s="9" t="str" cm="1">
        <f t="array" ref="HU95">IF(_xlfn.TEXTJOIN(", ", TRUE, IF(ISNUMBER(SEARCH("ORA", BL95:BT95)), COLUMN(BL95:BT95) - COLUMN(BL95) + 1, ""))&lt;&gt;"","ORA","")</f>
        <v/>
      </c>
      <c r="HV95" s="9" t="str" cm="1">
        <f t="array" ref="HV95">IF(_xlfn.TEXTJOIN(", ", TRUE, IF(ISNUMBER(SEARCH("BRO", BL95:BT95)), COLUMN(BL95:BT95) - COLUMN(BL95) + 1, ""))&lt;&gt;"","BRO","")</f>
        <v/>
      </c>
      <c r="HW95" s="9" t="str" cm="1">
        <f t="array" ref="HW95">IF(_xlfn.TEXTJOIN(", ", TRUE, IF(ISNUMBER(SEARCH("PUR", BL95:BT95)), COLUMN(BL95:BT95) - COLUMN(BL95) + 1, ""))&lt;&gt;"","PUR","")</f>
        <v/>
      </c>
      <c r="HX95" s="9" t="str" cm="1">
        <f t="array" ref="HX95">IF(_xlfn.TEXTJOIN(", ", TRUE, IF(ISNUMBER(SEARCH("WHI", BL95:BT95)), COLUMN(BL95:BT95) - COLUMN(BL95) + 1, ""))&lt;&gt;"","WHI","")</f>
        <v>WHI</v>
      </c>
      <c r="HY95" s="38"/>
      <c r="HZ95" s="38"/>
      <c r="IA95" s="28" t="s">
        <v>2</v>
      </c>
      <c r="IB95" s="28"/>
      <c r="IC95" s="39"/>
      <c r="ID95" s="39"/>
      <c r="IE95" s="39"/>
      <c r="IF95" s="39"/>
      <c r="IG95" s="39"/>
      <c r="IH95" s="39"/>
      <c r="II95" s="39"/>
      <c r="IJ95" s="39"/>
      <c r="IK95" s="39"/>
      <c r="IL95" s="9">
        <f>SUM(IC95:IK95)</f>
        <v>0</v>
      </c>
      <c r="IM95" s="6">
        <f>COUNTIF(IC95:IK95,"&gt;0")-CG95</f>
        <v>-7</v>
      </c>
      <c r="IN95" s="40" t="str">
        <f>"http://mkweb.bcgsc.ca/color-summarizer/?url="&amp;D95&amp;"&amp;precision=low&amp;num_clusters="&amp;CG95&amp;"&amp;text=1"</f>
        <v>http://mkweb.bcgsc.ca/color-summarizer/?url=https://upload.wikimedia.org/wikipedia/commons/thumb/f/ff/Bandeira_do_Tocantins.svg/640px-Bandeira_do_Tocantins.svg.png&amp;precision=low&amp;num_clusters=7&amp;text=1</v>
      </c>
      <c r="IO95" s="9" t="str">
        <f>IF(HP95&lt;&gt;"",CHAR(34)&amp;"black"&amp;CHAR(34),"")</f>
        <v>"black"</v>
      </c>
      <c r="IP95" s="9" t="str">
        <f>IF(HQ95&lt;&gt;"",CHAR(34)&amp;"blue"&amp;CHAR(34),"")</f>
        <v>"blue"</v>
      </c>
      <c r="IQ95" s="9" t="str">
        <f>IF(HR95&lt;&gt;"",CHAR(34)&amp;"green"&amp;CHAR(34),"")</f>
        <v>"green"</v>
      </c>
      <c r="IR95" s="9" t="str">
        <f>IF(HS95&lt;&gt;"",CHAR(34)&amp;"red"&amp;CHAR(34),"")</f>
        <v>"red"</v>
      </c>
      <c r="IS95" s="9" t="str">
        <f>IF(HT95&lt;&gt;"",CHAR(34)&amp;"yellow"&amp;CHAR(34),"")</f>
        <v>"yellow"</v>
      </c>
      <c r="IT95" s="9" t="str">
        <f>IF(HU95&lt;&gt;"",CHAR(34)&amp;"orange"&amp;CHAR(34),"")</f>
        <v/>
      </c>
      <c r="IU95" s="9" t="str">
        <f>IF(HV95&lt;&gt;"",CHAR(34)&amp;"brown"&amp;CHAR(34),"")</f>
        <v/>
      </c>
      <c r="IV95" s="9" t="str">
        <f>IF(HW95&lt;&gt;"",CHAR(34)&amp;"purple"&amp;CHAR(34),"")</f>
        <v/>
      </c>
      <c r="IW95" s="9" t="str">
        <f>IF(HX95&lt;&gt;"",CHAR(34)&amp;"white"&amp;CHAR(34),"")</f>
        <v>"white"</v>
      </c>
      <c r="IX95" s="9" t="str">
        <f>"{"&amp;CHAR(34)&amp;"url"&amp;CHAR(34)&amp;":"&amp;CHAR(34)&amp;IN95&amp;CHAR(34)&amp;","&amp;CHAR(34)&amp;"name"&amp;CHAR(34)&amp;":"&amp;CHAR(34)&amp;A95&amp;CHAR(34)&amp;"},"</f>
        <v>{"url":"http://mkweb.bcgsc.ca/color-summarizer/?url=https://upload.wikimedia.org/wikipedia/commons/thumb/f/ff/Bandeira_do_Tocantins.svg/640px-Bandeira_do_Tocantins.svg.png&amp;precision=low&amp;num_clusters=7&amp;text=1","name":"[BRA] Tocantins"},</v>
      </c>
      <c r="IY95" s="9">
        <v>173</v>
      </c>
    </row>
    <row r="96" spans="1:259" s="9" customFormat="1" ht="38.4" customHeight="1" thickBot="1" x14ac:dyDescent="0.35">
      <c r="A96" s="79" t="s">
        <v>320</v>
      </c>
      <c r="B96" s="1" t="e" vm="95">
        <v>#VALUE!</v>
      </c>
      <c r="C96" s="2">
        <v>2</v>
      </c>
      <c r="D96" s="3" t="s">
        <v>321</v>
      </c>
      <c r="E96" s="4" t="s">
        <v>321</v>
      </c>
      <c r="F96" s="5" t="s">
        <v>322</v>
      </c>
      <c r="G96" s="6">
        <f>COUNTIF($A$1:$A$8266,A96)</f>
        <v>1</v>
      </c>
      <c r="H96" s="7"/>
      <c r="I96" s="8" t="s">
        <v>323</v>
      </c>
      <c r="J96" s="9" t="str">
        <f>""</f>
        <v/>
      </c>
      <c r="K96" s="10"/>
      <c r="L96" s="11"/>
      <c r="M96" s="11"/>
      <c r="N96" s="12" t="s">
        <v>169</v>
      </c>
      <c r="O96" s="13" t="s">
        <v>181</v>
      </c>
      <c r="P96" s="14" t="s">
        <v>324</v>
      </c>
      <c r="Q96" s="15">
        <v>4</v>
      </c>
      <c r="R96" s="16" t="s">
        <v>318</v>
      </c>
      <c r="S96" s="17">
        <v>0</v>
      </c>
      <c r="T96" s="18" t="s">
        <v>2</v>
      </c>
      <c r="U96" s="19" t="s">
        <v>2</v>
      </c>
      <c r="V96" s="19" t="s">
        <v>2</v>
      </c>
      <c r="W96" s="19" t="s">
        <v>2</v>
      </c>
      <c r="X96" s="19" t="s">
        <v>2</v>
      </c>
      <c r="Y96" s="19" t="s">
        <v>3</v>
      </c>
      <c r="Z96" s="19" t="s">
        <v>2</v>
      </c>
      <c r="AA96" s="19" t="s">
        <v>3</v>
      </c>
      <c r="AB96" s="19" t="s">
        <v>3</v>
      </c>
      <c r="AC96" s="19" t="s">
        <v>2</v>
      </c>
      <c r="AD96" s="19" t="s">
        <v>2</v>
      </c>
      <c r="AE96" s="19" t="s">
        <v>2</v>
      </c>
      <c r="AF96" s="20" t="s">
        <v>2</v>
      </c>
      <c r="AG96" s="20" t="s">
        <v>2</v>
      </c>
      <c r="AH96" s="20" t="s">
        <v>2</v>
      </c>
      <c r="AI96" s="20" t="s">
        <v>2</v>
      </c>
      <c r="AJ96" s="20" t="s">
        <v>2</v>
      </c>
      <c r="AK96" s="20" t="s">
        <v>2</v>
      </c>
      <c r="AL96" s="20" t="s">
        <v>2</v>
      </c>
      <c r="AM96" s="20" t="s">
        <v>2</v>
      </c>
      <c r="AN96" s="20" t="s">
        <v>2</v>
      </c>
      <c r="AO96" s="20" t="s">
        <v>2</v>
      </c>
      <c r="AP96" s="20" t="s">
        <v>3</v>
      </c>
      <c r="AQ96" s="20" t="s">
        <v>2</v>
      </c>
      <c r="AR96" s="20" t="s">
        <v>2</v>
      </c>
      <c r="AS96" s="20" t="s">
        <v>3</v>
      </c>
      <c r="AT96" s="21">
        <v>0</v>
      </c>
      <c r="AU96" s="20" t="s">
        <v>325</v>
      </c>
      <c r="AV96" s="20" t="str">
        <f>IF(LEFT(A96,1)="[",LEFT(A96,5)&amp;AU96&amp;A96,"")</f>
        <v>[CCK]Government[CCK] Shire of Cocos Islands</v>
      </c>
      <c r="AW96" s="20" t="str">
        <f>C96&amp;H96&amp;A96</f>
        <v>2[CCK] Shire of Cocos Islands</v>
      </c>
      <c r="AX96" s="22"/>
      <c r="AY96" s="22"/>
      <c r="AZ96" s="23" t="s">
        <v>6</v>
      </c>
      <c r="BA96" s="23"/>
      <c r="BB96" s="23"/>
      <c r="BC96" s="24"/>
      <c r="BD96" s="25" t="s">
        <v>4</v>
      </c>
      <c r="BE96" s="8"/>
      <c r="BF96" s="25"/>
      <c r="BG96" s="25"/>
      <c r="BH96" s="25"/>
      <c r="BI96" s="25"/>
      <c r="BJ96" s="25"/>
      <c r="BK96" s="8"/>
      <c r="BL96" s="25" t="s">
        <v>4</v>
      </c>
      <c r="BM96" s="25" t="s">
        <v>9</v>
      </c>
      <c r="BN96" s="25" t="s">
        <v>5</v>
      </c>
      <c r="BO96" s="25" t="s">
        <v>6</v>
      </c>
      <c r="BP96" s="25"/>
      <c r="BQ96" s="25"/>
      <c r="BR96" s="25"/>
      <c r="BS96" s="25"/>
      <c r="BT96" s="25"/>
      <c r="BU96" s="26"/>
      <c r="BV96" s="27"/>
      <c r="BW96" s="27">
        <v>0</v>
      </c>
      <c r="BX96" s="8"/>
      <c r="CB96" s="28"/>
      <c r="CC96" s="28"/>
      <c r="CD96" s="29">
        <v>0</v>
      </c>
      <c r="CE96" s="29">
        <v>0</v>
      </c>
      <c r="CF96" s="29" t="e">
        <v>#REF!</v>
      </c>
      <c r="CG96" s="30" cm="1">
        <f t="array" ref="CG96">SUMPRODUCT(--(LEN(TRIM(BL96:BT96))&gt;0))</f>
        <v>4</v>
      </c>
      <c r="CH96" s="20" t="str">
        <f>IF(CG96=2,"y","n")</f>
        <v>n</v>
      </c>
      <c r="CI96" s="20" t="str">
        <f>IF(CG96=3,"y","n")</f>
        <v>n</v>
      </c>
      <c r="CJ96" s="20" t="str">
        <f>IF(CG96=4,"y","n")</f>
        <v>y</v>
      </c>
      <c r="CK96" s="20" t="str">
        <f>IF(CG96&gt;4,"y","n")</f>
        <v>n</v>
      </c>
      <c r="CL96" s="20" t="str">
        <f>IF(S96=0,"y","n")</f>
        <v>y</v>
      </c>
      <c r="CM96" s="20" t="str">
        <f>IF(S96=2,"y","n")</f>
        <v>n</v>
      </c>
      <c r="CN96" s="20" t="str">
        <f>IF(S96=3,"y","n")</f>
        <v>n</v>
      </c>
      <c r="CO96" s="20" t="str">
        <f>IF(S96&gt;=4,"y","n")</f>
        <v>n</v>
      </c>
      <c r="CP96" s="20" t="str">
        <f>IF(AT96=0,"y","n")</f>
        <v>y</v>
      </c>
      <c r="CQ96" s="20" t="str">
        <f>IF(AT96=1,"y","n")</f>
        <v>n</v>
      </c>
      <c r="CR96" s="20" t="str">
        <f>IF(AT96=2,"y","n")</f>
        <v>n</v>
      </c>
      <c r="CS96" s="20" t="str">
        <f>IF(AT96&gt;=3,"y","n")</f>
        <v>n</v>
      </c>
      <c r="CT96" s="31" t="str">
        <f>CHAR(34)&amp;A96&amp;CHAR(34)</f>
        <v>"[CCK] Shire of Cocos Islands"</v>
      </c>
      <c r="CU96" s="32" t="str">
        <f>CHAR(34)&amp;"rgn_"&amp;R96&amp;CHAR(34)</f>
        <v>"rgn_Oceania, rgn_Asia"</v>
      </c>
      <c r="CV96" s="9" t="str">
        <f>CHAR(34)&amp;D96&amp;CHAR(34)</f>
        <v>"https://upload.wikimedia.org/wikipedia/en/3/3e/Cocos_shire_logo.png"</v>
      </c>
      <c r="CW96" s="9" t="str">
        <f t="shared" si="335"/>
        <v/>
      </c>
      <c r="CX96" s="9" t="str">
        <f t="shared" si="335"/>
        <v/>
      </c>
      <c r="CY96" s="9" t="str">
        <f t="shared" si="335"/>
        <v>"4Color",</v>
      </c>
      <c r="CZ96" s="9" t="str">
        <f t="shared" si="335"/>
        <v/>
      </c>
      <c r="DA96" s="9" t="str">
        <f>IF(Q96&gt;1,CHAR(34)&amp;"words2"&amp;CHAR(34)&amp;",","")</f>
        <v>"words2",</v>
      </c>
      <c r="DB96" s="9" t="str">
        <f>IF(Q96&gt;2,CHAR(34)&amp;"words3"&amp;CHAR(34)&amp;",","")</f>
        <v>"words3",</v>
      </c>
      <c r="DD96" s="9" t="str">
        <f>IF(LEN(CHAR(34)&amp;"lets"&amp;LEN(SUBSTITUTE(SUBSTITUTE(IFERROR(TRIM(SUBSTITUTE(A96,MID(A96,FIND("[",A96),FIND("]",A96)-FIND("[",A96)+1),"")),A96)," ",""),"-",""))&amp;CHAR(34)&amp;",")=9,CHAR(34)&amp;"lets"&amp;LEN(SUBSTITUTE(SUBSTITUTE(IFERROR(TRIM(SUBSTITUTE(A96,MID(A96,FIND("[",A96),FIND("]",A96)-FIND("[",A96)+1),"")),A96)," ",""),"-",""))&amp;CHAR(34)&amp;",",CHAR(34)&amp;"lets0"&amp;LEN(SUBSTITUTE(SUBSTITUTE(IFERROR(TRIM(SUBSTITUTE(A96,MID(A96,FIND("[",A96),FIND("]",A96)-FIND("[",A96)+1),"")),A96)," ",""),"-",""))&amp;CHAR(34)&amp;",")</f>
        <v>"lets19",</v>
      </c>
      <c r="DE96" s="9" t="str">
        <f>CHAR(34)&amp;"start"&amp;IFERROR(LEFT(SUBSTITUTE(A96,"["&amp;MID(A96,FIND("[",A96)+1,FIND("]",A96)-FIND("[",A96)-1)&amp;"] ",""),1),LEFT(A96,1))&amp;CHAR(34)&amp;","</f>
        <v>"startS",</v>
      </c>
      <c r="DF96" s="9" t="str">
        <f>IFERROR(IF(SEARCH("tan",A96)&gt;0,CHAR(34)&amp;"withtn"&amp;CHAR(34)&amp;",",""),"")</f>
        <v/>
      </c>
      <c r="DG96" s="9" t="str">
        <f>IFERROR(IF(SEARCH("q",A96)&gt;0,CHAR(34)&amp;"with_q"&amp;CHAR(34)&amp;",",""),"")</f>
        <v/>
      </c>
      <c r="DH96" s="9" t="str">
        <f>IFERROR(IF(SEARCH("v",A96)&gt;0,CHAR(34)&amp;"with_v"&amp;CHAR(34)&amp;",",""),"")</f>
        <v/>
      </c>
      <c r="DI96" s="9" t="str">
        <f>IFERROR(IF(SEARCH("w",A96)&gt;0,CHAR(34)&amp;"with_w"&amp;CHAR(34)&amp;",",""),"")</f>
        <v/>
      </c>
      <c r="DJ96" s="9" t="str">
        <f>IFERROR(IF(SEARCH("y",A96)&gt;0,CHAR(34)&amp;"with_y"&amp;CHAR(34)&amp;",",""),"")</f>
        <v/>
      </c>
      <c r="DK96" s="9" t="str">
        <f>IFERROR(IF(SEARCH("z",A96)&gt;0,CHAR(34)&amp;"with_z"&amp;CHAR(34)&amp;",",""),"")</f>
        <v/>
      </c>
      <c r="DL96" s="9" t="str">
        <f>IF(CG96=2, CHAR(34) &amp; _xlfn.TEXTJOIN("", TRUE, _xlfn._xlws.SORT(HP96:HX96)) &amp; CHAR(34) &amp; ",", "")</f>
        <v/>
      </c>
      <c r="DM96" s="9" t="str" cm="1">
        <f t="array" ref="DM96">IF(CG96=3,CHAR(34) &amp; _xlfn.TEXTJOIN("", TRUE, RIGHT(HP96:HX96, 2)) &amp; CHAR(34) &amp; ",", "")</f>
        <v/>
      </c>
      <c r="DN96" s="9" t="str">
        <f>IF(AND(ISNUMBER(SEARCH("18", O96)), ISERROR(SEARCH("1918", O96)), ISERROR(SEARCH("2018", O96))), CHAR(34) &amp; "year18" &amp; CHAR(34) &amp; ",", "")</f>
        <v/>
      </c>
      <c r="DO96" s="9" t="str">
        <f>IF(AND(ISNUMBER(SEARCH("19", O96)), ISERROR(SEARCH("1819", O96)),  ISERROR(SEARCH("1219", O96)),ISERROR(SEARCH("1119", O96)),ISERROR(SEARCH("1190", O96)),ISERROR(SEARCH("2019", O96))), CHAR(34) &amp; "year19" &amp; CHAR(34) &amp; ",", "")</f>
        <v/>
      </c>
      <c r="DP96" s="28" t="str">
        <f>IF(AND(ISNUMBER(SEARCH("20", O96)), ISERROR(SEARCH("1920", O96))), CHAR(34)&amp;"year00"&amp;CHAR(34)&amp;",", "")</f>
        <v/>
      </c>
      <c r="DQ96" s="28" t="str">
        <f>IF(CC96="y",CHAR(34)&amp;"soviet"&amp;CHAR(34)&amp;",","")</f>
        <v/>
      </c>
      <c r="DR96" s="28" t="str">
        <f>IF(BY96="y",CHAR(34)&amp;"dgband"&amp;CHAR(34)&amp;",","")</f>
        <v/>
      </c>
      <c r="DS96" s="28" t="str">
        <f>IF(W96="y",IF(AND(V96="n",BY96&lt;&gt;"y"),CHAR(34)&amp;"allver"&amp;CHAR(34)&amp;",",""),"")</f>
        <v/>
      </c>
      <c r="DT96" s="28" t="str">
        <f>IF(V96="y",IF(AND(W96="n",BY96&lt;&gt;"y"),CHAR(34)&amp;"allhor"&amp;CHAR(34)&amp;",",""),"")</f>
        <v/>
      </c>
      <c r="DU96" s="28" t="str">
        <f>IF(BY96="y",IF(AND(W96="n",V96="n"),CHAR(34)&amp;"alldia"&amp;CHAR(34)&amp;",",""),"")</f>
        <v/>
      </c>
      <c r="DW96" s="9" t="str">
        <f t="shared" si="336"/>
        <v>"NoBand",</v>
      </c>
      <c r="DX96" s="9" t="str">
        <f t="shared" si="336"/>
        <v/>
      </c>
      <c r="DY96" s="9" t="str">
        <f t="shared" si="336"/>
        <v/>
      </c>
      <c r="DZ96" s="9" t="str">
        <f t="shared" si="336"/>
        <v/>
      </c>
      <c r="EA96" s="9" t="str">
        <f t="shared" si="337"/>
        <v/>
      </c>
      <c r="EB96" s="9" t="str">
        <f t="shared" si="337"/>
        <v/>
      </c>
      <c r="EC96" s="9" t="str">
        <f t="shared" si="337"/>
        <v/>
      </c>
      <c r="ED96" s="9" t="str">
        <f t="shared" si="337"/>
        <v/>
      </c>
      <c r="EE96" s="9" t="str">
        <f t="shared" si="337"/>
        <v/>
      </c>
      <c r="EF96" s="9" t="str">
        <f>IF(AND(Y96&lt;&gt;"n",Y96&lt;&gt;""),CHAR(34)&amp;Y$1&amp;CHAR(34)&amp;",","")</f>
        <v>"Animal",</v>
      </c>
      <c r="EG96" s="9" t="str">
        <f t="shared" si="340"/>
        <v/>
      </c>
      <c r="EH96" s="9" t="str">
        <f t="shared" si="340"/>
        <v>"Plants",</v>
      </c>
      <c r="EI96" s="9" t="str">
        <f t="shared" si="340"/>
        <v>"Texted",</v>
      </c>
      <c r="EJ96" s="9" t="str">
        <f t="shared" si="340"/>
        <v/>
      </c>
      <c r="EK96" s="9" t="str">
        <f t="shared" si="340"/>
        <v/>
      </c>
      <c r="EL96" s="9" t="str">
        <f t="shared" si="340"/>
        <v/>
      </c>
      <c r="EM96" s="9" t="str">
        <f t="shared" si="340"/>
        <v/>
      </c>
      <c r="EN96" s="9" t="str">
        <f t="shared" si="340"/>
        <v/>
      </c>
      <c r="EO96" s="9" t="str">
        <f t="shared" si="340"/>
        <v/>
      </c>
      <c r="EP96" s="9" t="str">
        <f t="shared" si="340"/>
        <v/>
      </c>
      <c r="EQ96" s="9" t="str">
        <f t="shared" si="340"/>
        <v/>
      </c>
      <c r="ER96" s="9" t="str">
        <f t="shared" si="340"/>
        <v/>
      </c>
      <c r="ES96" s="9" t="str">
        <f t="shared" si="340"/>
        <v/>
      </c>
      <c r="ET96" s="9" t="str">
        <f t="shared" si="340"/>
        <v/>
      </c>
      <c r="EU96" s="9" t="str">
        <f t="shared" si="340"/>
        <v/>
      </c>
      <c r="EV96" s="9" t="str">
        <f t="shared" si="340"/>
        <v/>
      </c>
      <c r="EW96" s="9" t="str">
        <f t="shared" si="338"/>
        <v>"Ships!",</v>
      </c>
      <c r="EX96" s="9" t="str">
        <f t="shared" si="338"/>
        <v/>
      </c>
      <c r="EY96" s="9" t="str">
        <f t="shared" si="338"/>
        <v/>
      </c>
      <c r="EZ96" s="9" t="str">
        <f t="shared" si="338"/>
        <v>"Waters",</v>
      </c>
      <c r="FA96" s="9" t="str">
        <f>IF(AT96&gt;0,CHAR(34)&amp;"sta"&amp;AZ96&amp;CHAR(34)&amp;",","")</f>
        <v/>
      </c>
      <c r="FB96" s="9" t="str">
        <f>IF(AND(AT96&gt;0,BA96&lt;&gt;""),CHAR(34)&amp;"sta"&amp;BA96&amp;CHAR(34)&amp;",","")</f>
        <v/>
      </c>
      <c r="FD96" s="9" t="str">
        <f>IF(BV96="n",CHAR(34)&amp;"tcWHYE"&amp;CHAR(34)&amp;",",IF(BV96="y",CHAR(34)&amp;FD$1&amp;CHAR(34)&amp;",",""))</f>
        <v/>
      </c>
      <c r="FE96" s="9" t="str">
        <f>IF(COUNTIF(BL96:BT96,"BLU")=0,CHAR(34)&amp;"NO_BLU"&amp;CHAR(34)&amp;",", "")</f>
        <v/>
      </c>
      <c r="FF96" s="9" t="str">
        <f>IF(COUNTIF(BL96:BT96,"WHI")=0,CHAR(34)&amp;"NO_WHI"&amp;CHAR(34)&amp;",", "")</f>
        <v/>
      </c>
      <c r="FG96" s="9" t="str">
        <f>IF(COUNTIF(BL96:BT96,"RED")=0,CHAR(34)&amp;"NO_RED"&amp;CHAR(34)&amp;",", "")</f>
        <v/>
      </c>
      <c r="FH96" s="9" t="str">
        <f>IF(COUNTIF(BL96:BS96,"GRE")=0,CHAR(34)&amp;"NO_GRE"&amp;CHAR(34)&amp;",", "")</f>
        <v>"NO_GRE",</v>
      </c>
      <c r="FI96" s="9" t="str">
        <f>IF(COUNTIF(BL96:BT96,"YEL")=0,CHAR(34)&amp;"NO_YEL"&amp;CHAR(34)&amp;",", "")</f>
        <v/>
      </c>
      <c r="FJ96" s="9" t="str">
        <f>IF(COUNTIF(BL96:BT96,"BLA")=0,CHAR(34)&amp;"NO_BLA"&amp;CHAR(34)&amp;",", "")</f>
        <v>"NO_BLA",</v>
      </c>
      <c r="FK96" s="9" t="str">
        <f>IF(AND(FH96&lt;&gt;"",FF96&lt;&gt;""),CHAR(34)&amp;"WHGRNO"&amp;CHAR(34)&amp;",","")</f>
        <v/>
      </c>
      <c r="FL96" s="9" t="str">
        <f>IF(AND(FI96&lt;&gt;"",FF96&lt;&gt;""),CHAR(34)&amp;"WHYENO"&amp;CHAR(34)&amp;",","")</f>
        <v/>
      </c>
      <c r="FM96" s="9" t="str">
        <f>IF(AND(FJ96&lt;&gt;"",FF96&lt;&gt;""),CHAR(34)&amp;"BAWHNO"&amp;CHAR(34)&amp;",","")</f>
        <v/>
      </c>
      <c r="FN96" s="9" t="str">
        <f>IF(AND(FE96&lt;&gt;"",FF96&lt;&gt;""),CHAR(34)&amp;"BLWHNO"&amp;CHAR(34)&amp;",","")</f>
        <v/>
      </c>
      <c r="FO96" s="9" t="str">
        <f>IF(AND(FE96&lt;&gt;"",FG96&lt;&gt;""),CHAR(34)&amp;"BLRENO"&amp;CHAR(34)&amp;",","")</f>
        <v/>
      </c>
      <c r="FP96" s="9" t="str">
        <f>IF(AND(FF96&lt;&gt;"",FF96&lt;&gt;""),CHAR(34)&amp;"WHRENO"&amp;CHAR(34)&amp;",","")</f>
        <v/>
      </c>
      <c r="FQ96" s="9" t="str">
        <f>IF(LEN(BF96)=3,CHAR(34)&amp;"001"&amp;BF96&amp;CHAR(34)&amp;",","")</f>
        <v/>
      </c>
      <c r="FR96" s="9" t="str">
        <f>IF(LEN(BG96)=3,CHAR(34)&amp;"002"&amp;BG96&amp;CHAR(34)&amp;",","")</f>
        <v/>
      </c>
      <c r="FS96" s="9" t="str">
        <f>IF(LEN(BH96)=3,CHAR(34)&amp;"003"&amp;BH96&amp;CHAR(34)&amp;",","")</f>
        <v/>
      </c>
      <c r="FT96" s="9" t="str">
        <f>CHAR(34)&amp;"myr"&amp;BD96&amp;CHAR(34)&amp;","</f>
        <v>"myrBLU",</v>
      </c>
      <c r="FU96" s="9" t="str">
        <f>IF(AY96="y",CHAR(34)&amp;"island"&amp;CHAR(34)&amp;",","")</f>
        <v/>
      </c>
      <c r="FV96" s="9" t="str">
        <f>IF(BZ96="y",CHAR(34)&amp;"landlo"&amp;CHAR(34)&amp;",","")</f>
        <v/>
      </c>
      <c r="FW96" s="9" t="str">
        <f>IF(CA96="y",CHAR(34)&amp;"eunion"&amp;CHAR(34)&amp;",","")</f>
        <v/>
      </c>
      <c r="FY96" s="9" t="str">
        <f>IFERROR(IF(SEARCH("Arabic",CB96)&gt;0,CHAR(34)&amp;"arabic"&amp;CHAR(34)&amp;",",""),"")</f>
        <v/>
      </c>
      <c r="FZ96" s="9" t="str">
        <f>IFERROR(IF(SEARCH("English",CB96)&gt;0,CHAR(34)&amp;"englis"&amp;CHAR(34)&amp;",",""),"")</f>
        <v/>
      </c>
      <c r="GA96" s="9" t="str">
        <f>IFERROR(IF(SEARCH("French",CB96)&gt;0,CHAR(34)&amp;"french"&amp;CHAR(34)&amp;",",""),"")</f>
        <v/>
      </c>
      <c r="GB96" s="9" t="str">
        <f>IFERROR(IF(SEARCH("Spanish",CB96)&gt;0,CHAR(34)&amp;"spanis"&amp;CHAR(34)&amp;",",""),"")</f>
        <v/>
      </c>
      <c r="GE96" s="9" t="str">
        <f>IFERROR(IF(SEARCH("Dutch",CB96)&gt;0,CHAR(34)&amp;"dutchs"&amp;CHAR(34)&amp;",",""),"")</f>
        <v/>
      </c>
      <c r="GF96" s="9" t="str">
        <f>IFERROR(IF(SEARCH("Historical",AU96)&gt;0,CHAR(34)&amp;"histor"&amp;CHAR(34)&amp;",",""),"")</f>
        <v/>
      </c>
      <c r="GG96" s="9" t="str">
        <f>IF(BU96="y",CHAR(34)&amp;"unjack"&amp;CHAR(34)&amp;",","")</f>
        <v/>
      </c>
      <c r="GH96" s="9" t="str">
        <f>IF(CD96=1,CHAR(34)&amp;"southc"&amp;CHAR(34)&amp;",","")</f>
        <v/>
      </c>
      <c r="GI96" s="9" t="str">
        <f>IF(CE96=1,CHAR(34)&amp;"hasmap"&amp;CHAR(34)&amp;",","")</f>
        <v/>
      </c>
      <c r="GJ96" s="9" t="str">
        <f>IF(CP96="y",CHAR(34)&amp;CP$1&amp;CHAR(34)&amp;",","")</f>
        <v>"NoStar",</v>
      </c>
      <c r="GK96" s="9" t="str">
        <f>IF(GJ96="",CHAR(34)&amp;"HasSta"&amp;CHAR(34)&amp;",","")</f>
        <v/>
      </c>
      <c r="GL96" s="9" t="str">
        <f t="shared" si="339"/>
        <v/>
      </c>
      <c r="GM96" s="9" t="str">
        <f t="shared" si="339"/>
        <v/>
      </c>
      <c r="GN96" s="9" t="str">
        <f t="shared" si="339"/>
        <v/>
      </c>
      <c r="GP96" s="9" t="str">
        <f>CHAR(34)&amp;AU96&amp;CHAR(34)</f>
        <v>"Government"</v>
      </c>
      <c r="GS96" s="9" t="str">
        <f>SUBSTITUTE("["&amp;_xlfn.CONCAT(CW96:GN96)&amp;"]",",]","]")</f>
        <v>["4Color","words2","words3","lets19","startS","NoBand","Animal","Plants","Texted","Ships!","Waters","NO_GRE","NO_BLA","myrBLU","NoStar"]</v>
      </c>
      <c r="GT96" s="9" t="str">
        <f t="shared" si="341"/>
        <v>"cl_BLU",</v>
      </c>
      <c r="GU96" s="9" t="str">
        <f t="shared" si="341"/>
        <v>"cl_RED",</v>
      </c>
      <c r="GV96" s="9" t="str">
        <f t="shared" si="341"/>
        <v>"cl_WHI",</v>
      </c>
      <c r="GW96" s="9" t="str">
        <f t="shared" si="341"/>
        <v>"cl_YEL",</v>
      </c>
      <c r="GX96" s="9" t="str">
        <f t="shared" si="341"/>
        <v/>
      </c>
      <c r="GY96" s="9" t="str">
        <f t="shared" si="341"/>
        <v/>
      </c>
      <c r="GZ96" s="9" t="str">
        <f t="shared" si="341"/>
        <v/>
      </c>
      <c r="HA96" s="9" t="str">
        <f t="shared" si="341"/>
        <v/>
      </c>
      <c r="HB96" s="9" t="str">
        <f t="shared" si="341"/>
        <v/>
      </c>
      <c r="HC96" s="9" t="str">
        <f>SUBSTITUTE("["&amp;_xlfn.CONCAT(GT96:HB96)&amp;"]",",]","]")</f>
        <v>["cl_BLU","cl_RED","cl_WHI","cl_YEL"]</v>
      </c>
      <c r="HE96" s="33"/>
      <c r="HF96" s="34" t="str">
        <f>"{couname:"&amp;CT96&amp;(IF(HK96&lt;&gt;"",",subtype:"&amp;CHAR(34)&amp;HK96&amp;CHAR(34),""))&amp;",year:"&amp;HJ96&amp;",region:"&amp;CU96&amp;",Colors:"&amp;HC96&amp;",Items:"&amp;GS96&amp;",Flag:"&amp;CV96&amp;",HDFlag:"&amp;CHAR(34)&amp;E96&amp;CHAR(34)&amp;",type:"&amp;GP96&amp;", describe: "&amp;HH96&amp;", isnew:"&amp;CHAR(34)&amp;F96&amp;CHAR(34)&amp;", links: "&amp;HL96&amp;"},"</f>
        <v>{couname:"[CCK] Shire of Cocos Islands",year:"???",region:"rgn_Oceania, rgn_Asia",Colors:["cl_BLU","cl_RED","cl_WHI","cl_YEL"],Items:["4Color","words2","words3","lets19","startS","NoBand","Animal","Plants","Texted","Ships!","Waters","NO_GRE","NO_BLA","myrBLU","NoStar"],Flag:"https://upload.wikimedia.org/wikipedia/en/3/3e/Cocos_shire_logo.png",HDFlag:"https://upload.wikimedia.org/wikipedia/en/3/3e/Cocos_shire_logo.png",type:"Government", describe: "\nThe Shire of Cocos (Keeling) Islands is a local government area which manages local affairs on the Australian external territory of Cocos (Keeling) Islands", isnew:"www", links: "https://en.wikipedia.org/wiki/Shire_of_Cocos_(Keeling)_Islands"},</v>
      </c>
      <c r="HG96" s="35" t="str">
        <f>"{couname:"&amp;CT96&amp;(IF(HK96&lt;&gt;"",",subtype:"&amp;CHAR(34)&amp;HK96&amp;CHAR(34),""))&amp;",year:"&amp;HJ96&amp;",region:"&amp;CU96&amp;",Colors:"&amp;HC96&amp;",Items:"&amp;GS96&amp;",Flag:"&amp;CV96&amp;",HDFlag:"&amp;CHAR(34)&amp;E96&amp;CHAR(34)&amp;",type:"&amp;GP96&amp;", describe: "&amp;HI96&amp;", links: "&amp;HL96&amp;"},"</f>
        <v>{couname:"[CCK] Shire of Cocos Islands",year:"???",region:"rgn_Oceania, rgn_Asia",Colors:["cl_BLU","cl_RED","cl_WHI","cl_YEL"],Items:["4Color","words2","words3","lets19","startS","NoBand","Animal","Plants","Texted","Ships!","Waters","NO_GRE","NO_BLA","myrBLU","NoStar"],Flag:"https://upload.wikimedia.org/wikipedia/en/3/3e/Cocos_shire_logo.png",HDFlag:"https://upload.wikimedia.org/wikipedia/en/3/3e/Cocos_shire_logo.png",type:"Government", describe: "\nThe Shire of Cocos (Keeling) Islands is a local government area which manages local affairs on the Australian external territory of Cocos (Keeling) Islands", links: "https://en.wikipedia.org/wiki/Shire_of_Cocos_(Keeling)_Islands"},</v>
      </c>
      <c r="HH96" s="9" t="str">
        <f>IF(P96&lt;&gt;"",CHAR(34)&amp;"\n"&amp;P96&amp;CHAR(34),CHAR(34)&amp;CHAR(34))</f>
        <v>"\nThe Shire of Cocos (Keeling) Islands is a local government area which manages local affairs on the Australian external territory of Cocos (Keeling) Islands"</v>
      </c>
      <c r="HI96" s="9" t="str">
        <f>IF(J96=0,CHAR(34)&amp;CHAR(34),HH96)</f>
        <v>"\nThe Shire of Cocos (Keeling) Islands is a local government area which manages local affairs on the Australian external territory of Cocos (Keeling) Islands"</v>
      </c>
      <c r="HJ96" s="9" t="str">
        <f>CHAR(34)&amp;O96&amp;CHAR(34)</f>
        <v>"???"</v>
      </c>
      <c r="HL96" s="9" t="str">
        <f>CHAR(34)&amp;I96&amp;CHAR(34)</f>
        <v>"https://en.wikipedia.org/wiki/Shire_of_Cocos_(Keeling)_Islands"</v>
      </c>
      <c r="HM96" s="34" t="str">
        <f>"{"&amp;CHAR(34)&amp;"couname"&amp;CHAR(34)&amp;":"&amp;CT96&amp;(IF(H96&lt;&gt;"",","&amp;CHAR(34)&amp;"subtype"&amp;CHAR(34)&amp;":"&amp;CHAR(34)&amp;H96&amp;CHAR(34),""))&amp;","&amp;CHAR(34)&amp;"year"&amp;CHAR(34)&amp;":"&amp;HJ96&amp;","&amp;CHAR(34)&amp;"region"&amp;CHAR(34)&amp;":"&amp;CU96&amp;","&amp;CHAR(34)&amp;"Colors"&amp;CHAR(34)&amp;":"&amp;HC96&amp;","&amp;CHAR(34)&amp;"Items"&amp;CHAR(34)&amp;":"&amp;GS96&amp;","&amp;CHAR(34)&amp;"Flag"&amp;CHAR(34)&amp;":"&amp;CV96&amp;","&amp;CHAR(34)&amp;"HDFlag"&amp;CHAR(34)&amp;":"&amp;CHAR(34)&amp;E96&amp;CHAR(34)&amp;","&amp;CHAR(34)&amp;"type"&amp;CHAR(34)&amp;":"&amp;GP96&amp;", "&amp;CHAR(34)&amp;"describe"&amp;CHAR(34)&amp;": "&amp;HH96&amp;", "&amp;CHAR(34)&amp;"isnew"&amp;CHAR(34)&amp;": "&amp;CHAR(34)&amp;F96&amp;CHAR(34)&amp;", "&amp;CHAR(34)&amp;"links"&amp;CHAR(34)&amp;": "&amp;HL96&amp;"},"</f>
        <v>{"couname":"[CCK] Shire of Cocos Islands","year":"???","region":"rgn_Oceania, rgn_Asia","Colors":["cl_BLU","cl_RED","cl_WHI","cl_YEL"],"Items":["4Color","words2","words3","lets19","startS","NoBand","Animal","Plants","Texted","Ships!","Waters","NO_GRE","NO_BLA","myrBLU","NoStar"],"Flag":"https://upload.wikimedia.org/wikipedia/en/3/3e/Cocos_shire_logo.png","HDFlag":"https://upload.wikimedia.org/wikipedia/en/3/3e/Cocos_shire_logo.png","type":"Government", "describe": "\nThe Shire of Cocos (Keeling) Islands is a local government area which manages local affairs on the Australian external territory of Cocos (Keeling) Islands", "isnew": "www", "links": "https://en.wikipedia.org/wiki/Shire_of_Cocos_(Keeling)_Islands"},</v>
      </c>
      <c r="HN96" s="36" t="str">
        <f>"{"&amp;CHAR(34)&amp;"couname"&amp;CHAR(34)&amp;":"&amp;CT96&amp;(IF(H96&lt;&gt;"",","&amp;CHAR(34)&amp;"subtype"&amp;CHAR(34)&amp;":"&amp;CHAR(34)&amp;H96&amp;CHAR(34),""))&amp;","&amp;CHAR(34)&amp;"year"&amp;CHAR(34)&amp;":"&amp;HJ96&amp;","&amp;CHAR(34)&amp;"region"&amp;CHAR(34)&amp;":"&amp;CU96&amp;","&amp;CHAR(34)&amp;"Colors"&amp;CHAR(34)&amp;":"&amp;HC96&amp;","&amp;CHAR(34)&amp;"Items"&amp;CHAR(34)&amp;":"&amp;GS96&amp;","&amp;CHAR(34)&amp;"Flag"&amp;CHAR(34)&amp;":"&amp;CV96&amp;","&amp;CHAR(34)&amp;"HDFlag"&amp;CHAR(34)&amp;":"&amp;CHAR(34)&amp;E96&amp;CHAR(34)&amp;","&amp;CHAR(34)&amp;"type"&amp;CHAR(34)&amp;":"&amp;GP96&amp;", "&amp;CHAR(34)&amp;"describe"&amp;CHAR(34)&amp;": "&amp;HI96&amp;", "&amp;CHAR(34)&amp;"isnew"&amp;CHAR(34)&amp;": "&amp;CHAR(34)&amp;F96&amp;CHAR(34)&amp;", "&amp;CHAR(34)&amp;"links"&amp;CHAR(34)&amp;": "&amp;HL96&amp;"},"</f>
        <v>{"couname":"[CCK] Shire of Cocos Islands","year":"???","region":"rgn_Oceania, rgn_Asia","Colors":["cl_BLU","cl_RED","cl_WHI","cl_YEL"],"Items":["4Color","words2","words3","lets19","startS","NoBand","Animal","Plants","Texted","Ships!","Waters","NO_GRE","NO_BLA","myrBLU","NoStar"],"Flag":"https://upload.wikimedia.org/wikipedia/en/3/3e/Cocos_shire_logo.png","HDFlag":"https://upload.wikimedia.org/wikipedia/en/3/3e/Cocos_shire_logo.png","type":"Government", "describe": "\nThe Shire of Cocos (Keeling) Islands is a local government area which manages local affairs on the Australian external territory of Cocos (Keeling) Islands", "isnew": "www", "links": "https://en.wikipedia.org/wiki/Shire_of_Cocos_(Keeling)_Islands"},</v>
      </c>
      <c r="HO96" s="37">
        <v>45653</v>
      </c>
      <c r="HP96" s="9" t="str" cm="1">
        <f t="array" ref="HP96">IF(_xlfn.TEXTJOIN(", ", TRUE, IF(ISNUMBER(SEARCH("BLA", BL96:BT96)), COLUMN(BL96:BT96) - COLUMN(BL96) + 1, ""))&lt;&gt;"","BLA","")</f>
        <v/>
      </c>
      <c r="HQ96" s="9" t="str" cm="1">
        <f t="array" ref="HQ96">IF(_xlfn.TEXTJOIN(", ", TRUE, IF(ISNUMBER(SEARCH("BLU", BL96:BT96)), COLUMN(BL96:BT96) - COLUMN(BL96) + 1, ""))&lt;&gt;"","BLU","")</f>
        <v>BLU</v>
      </c>
      <c r="HR96" s="9" t="str" cm="1">
        <f t="array" ref="HR96">IF(_xlfn.TEXTJOIN(", ", TRUE, IF(ISNUMBER(SEARCH("GRE", BL96:BT96)), COLUMN(BL96:BT96) - COLUMN(BL96) + 1, ""))&lt;&gt;"","GRE","")</f>
        <v/>
      </c>
      <c r="HS96" s="9" t="str" cm="1">
        <f t="array" ref="HS96">IF(_xlfn.TEXTJOIN(", ", TRUE, IF(ISNUMBER(SEARCH("RED", BL96:BT96)), COLUMN(BL96:BT96) - COLUMN(BL96) + 1, ""))&lt;&gt;"","RED","")</f>
        <v>RED</v>
      </c>
      <c r="HT96" s="9" t="str" cm="1">
        <f t="array" ref="HT96">IF(_xlfn.TEXTJOIN(", ", TRUE, IF(ISNUMBER(SEARCH("YEL", BL96:BT96)), COLUMN(BL96:BT96) - COLUMN(BL96) + 1, ""))&lt;&gt;"","YEL","")</f>
        <v>YEL</v>
      </c>
      <c r="HU96" s="9" t="str" cm="1">
        <f t="array" ref="HU96">IF(_xlfn.TEXTJOIN(", ", TRUE, IF(ISNUMBER(SEARCH("ORA", BL96:BT96)), COLUMN(BL96:BT96) - COLUMN(BL96) + 1, ""))&lt;&gt;"","ORA","")</f>
        <v/>
      </c>
      <c r="HV96" s="9" t="str" cm="1">
        <f t="array" ref="HV96">IF(_xlfn.TEXTJOIN(", ", TRUE, IF(ISNUMBER(SEARCH("BRO", BL96:BT96)), COLUMN(BL96:BT96) - COLUMN(BL96) + 1, ""))&lt;&gt;"","BRO","")</f>
        <v/>
      </c>
      <c r="HW96" s="9" t="str" cm="1">
        <f t="array" ref="HW96">IF(_xlfn.TEXTJOIN(", ", TRUE, IF(ISNUMBER(SEARCH("PUR", BL96:BT96)), COLUMN(BL96:BT96) - COLUMN(BL96) + 1, ""))&lt;&gt;"","PUR","")</f>
        <v/>
      </c>
      <c r="HX96" s="9" t="str" cm="1">
        <f t="array" ref="HX96">IF(_xlfn.TEXTJOIN(", ", TRUE, IF(ISNUMBER(SEARCH("WHI", BL96:BT96)), COLUMN(BL96:BT96) - COLUMN(BL96) + 1, ""))&lt;&gt;"","WHI","")</f>
        <v>WHI</v>
      </c>
      <c r="HY96" s="38"/>
      <c r="HZ96" s="38"/>
      <c r="IA96" s="28"/>
      <c r="IB96" s="28"/>
      <c r="IC96" s="39"/>
      <c r="ID96" s="39"/>
      <c r="IE96" s="39"/>
      <c r="IF96" s="39"/>
      <c r="IG96" s="39"/>
      <c r="IH96" s="39"/>
      <c r="II96" s="39"/>
      <c r="IJ96" s="39"/>
      <c r="IK96" s="39"/>
      <c r="IM96" s="6">
        <f>COUNTIF(IC96:IK96,"&gt;0")-CG96</f>
        <v>-4</v>
      </c>
      <c r="IN96" s="40" t="str">
        <f>"http://mkweb.bcgsc.ca/color-summarizer/?url="&amp;D96&amp;"&amp;precision=low&amp;num_clusters="&amp;CG96&amp;"&amp;text=1"</f>
        <v>http://mkweb.bcgsc.ca/color-summarizer/?url=https://upload.wikimedia.org/wikipedia/en/3/3e/Cocos_shire_logo.png&amp;precision=low&amp;num_clusters=4&amp;text=1</v>
      </c>
      <c r="IO96" s="9" t="str">
        <f>IF(HP96&lt;&gt;"",CHAR(34)&amp;"black"&amp;CHAR(34),"")</f>
        <v/>
      </c>
      <c r="IP96" s="9" t="str">
        <f>IF(HQ96&lt;&gt;"",CHAR(34)&amp;"blue"&amp;CHAR(34),"")</f>
        <v>"blue"</v>
      </c>
      <c r="IQ96" s="9" t="str">
        <f>IF(HR96&lt;&gt;"",CHAR(34)&amp;"green"&amp;CHAR(34),"")</f>
        <v/>
      </c>
      <c r="IR96" s="9" t="str">
        <f>IF(HS96&lt;&gt;"",CHAR(34)&amp;"red"&amp;CHAR(34),"")</f>
        <v>"red"</v>
      </c>
      <c r="IS96" s="9" t="str">
        <f>IF(HT96&lt;&gt;"",CHAR(34)&amp;"yellow"&amp;CHAR(34),"")</f>
        <v>"yellow"</v>
      </c>
      <c r="IT96" s="9" t="str">
        <f>IF(HU96&lt;&gt;"",CHAR(34)&amp;"orange"&amp;CHAR(34),"")</f>
        <v/>
      </c>
      <c r="IU96" s="9" t="str">
        <f>IF(HV96&lt;&gt;"",CHAR(34)&amp;"brown"&amp;CHAR(34),"")</f>
        <v/>
      </c>
      <c r="IV96" s="9" t="str">
        <f>IF(HW96&lt;&gt;"",CHAR(34)&amp;"purple"&amp;CHAR(34),"")</f>
        <v/>
      </c>
      <c r="IW96" s="9" t="str">
        <f>IF(HX96&lt;&gt;"",CHAR(34)&amp;"white"&amp;CHAR(34),"")</f>
        <v>"white"</v>
      </c>
      <c r="IX96" s="9" t="str">
        <f>"{"&amp;CHAR(34)&amp;"url"&amp;CHAR(34)&amp;":"&amp;CHAR(34)&amp;IN96&amp;CHAR(34)&amp;","&amp;CHAR(34)&amp;"name"&amp;CHAR(34)&amp;":"&amp;CHAR(34)&amp;A96&amp;CHAR(34)&amp;"},"</f>
        <v>{"url":"http://mkweb.bcgsc.ca/color-summarizer/?url=https://upload.wikimedia.org/wikipedia/en/3/3e/Cocos_shire_logo.png&amp;precision=low&amp;num_clusters=4&amp;text=1","name":"[CCK] Shire of Cocos Islands"},</v>
      </c>
      <c r="IY96" s="9">
        <v>1503</v>
      </c>
    </row>
    <row r="97" spans="1:259" s="9" customFormat="1" ht="38.4" customHeight="1" thickBot="1" x14ac:dyDescent="0.35">
      <c r="A97" s="79" t="s">
        <v>1187</v>
      </c>
      <c r="B97" s="1" t="e" vm="96">
        <v>#VALUE!</v>
      </c>
      <c r="C97" s="2">
        <v>2</v>
      </c>
      <c r="D97" s="3" t="s">
        <v>1188</v>
      </c>
      <c r="E97" s="4" t="s">
        <v>1189</v>
      </c>
      <c r="F97" s="5" t="s">
        <v>0</v>
      </c>
      <c r="G97" s="6">
        <f>COUNTIF($A$1:$A$8294,A97)</f>
        <v>1</v>
      </c>
      <c r="H97" s="7"/>
      <c r="I97" s="8" t="s">
        <v>1190</v>
      </c>
      <c r="J97" s="9" t="str">
        <f>""</f>
        <v/>
      </c>
      <c r="K97" s="10"/>
      <c r="L97" s="11"/>
      <c r="M97" s="11"/>
      <c r="N97" s="12" t="s">
        <v>1</v>
      </c>
      <c r="O97" s="13">
        <v>2005</v>
      </c>
      <c r="P97" s="14" t="s">
        <v>1191</v>
      </c>
      <c r="Q97" s="15">
        <v>2</v>
      </c>
      <c r="R97" s="16" t="s">
        <v>1</v>
      </c>
      <c r="S97" s="17">
        <v>0</v>
      </c>
      <c r="T97" s="18" t="s">
        <v>2</v>
      </c>
      <c r="U97" s="19" t="s">
        <v>2</v>
      </c>
      <c r="V97" s="19" t="s">
        <v>2</v>
      </c>
      <c r="W97" s="19" t="s">
        <v>2</v>
      </c>
      <c r="X97" s="19" t="s">
        <v>2</v>
      </c>
      <c r="Y97" s="19" t="s">
        <v>2</v>
      </c>
      <c r="Z97" s="19" t="s">
        <v>2</v>
      </c>
      <c r="AA97" s="19" t="s">
        <v>2</v>
      </c>
      <c r="AB97" s="19" t="s">
        <v>2</v>
      </c>
      <c r="AC97" s="19" t="s">
        <v>2</v>
      </c>
      <c r="AD97" s="19" t="s">
        <v>2</v>
      </c>
      <c r="AE97" s="19" t="s">
        <v>2</v>
      </c>
      <c r="AF97" s="20" t="s">
        <v>2</v>
      </c>
      <c r="AG97" s="20" t="s">
        <v>2</v>
      </c>
      <c r="AH97" s="20" t="s">
        <v>3</v>
      </c>
      <c r="AI97" s="20" t="s">
        <v>2</v>
      </c>
      <c r="AJ97" s="20" t="s">
        <v>2</v>
      </c>
      <c r="AK97" s="20" t="s">
        <v>2</v>
      </c>
      <c r="AL97" s="20" t="s">
        <v>2</v>
      </c>
      <c r="AM97" s="20" t="s">
        <v>2</v>
      </c>
      <c r="AN97" s="20" t="s">
        <v>2</v>
      </c>
      <c r="AO97" s="20" t="s">
        <v>2</v>
      </c>
      <c r="AP97" s="20" t="s">
        <v>2</v>
      </c>
      <c r="AQ97" s="20" t="s">
        <v>2</v>
      </c>
      <c r="AR97" s="20" t="s">
        <v>2</v>
      </c>
      <c r="AS97" s="20" t="s">
        <v>2</v>
      </c>
      <c r="AT97" s="21">
        <v>1</v>
      </c>
      <c r="AU97" s="20" t="s">
        <v>602</v>
      </c>
      <c r="AV97" s="20" t="str">
        <f>IF(LEFT(A97,1)="[",LEFT(A97,5)&amp;AU97&amp;A97,"")</f>
        <v>[CHL]Region[CHL] Atacama Region</v>
      </c>
      <c r="AW97" s="20" t="str">
        <f>C97&amp;A97</f>
        <v>2[CHL] Atacama Region</v>
      </c>
      <c r="AX97" s="22" t="str">
        <f>_xlfn.TEXTJOIN(";",TRUE,AU97:AW97)</f>
        <v>Region;[CHL]Region[CHL] Atacama Region;2[CHL] Atacama Region</v>
      </c>
      <c r="AY97" s="22" t="s">
        <v>3</v>
      </c>
      <c r="AZ97" s="23"/>
      <c r="BA97" s="23"/>
      <c r="BB97" s="23"/>
      <c r="BC97" s="24"/>
      <c r="BD97" s="25" t="s">
        <v>9</v>
      </c>
      <c r="BE97" s="8"/>
      <c r="BF97" s="25" t="s">
        <v>9</v>
      </c>
      <c r="BG97" s="25" t="s">
        <v>5</v>
      </c>
      <c r="BH97" s="25" t="s">
        <v>9</v>
      </c>
      <c r="BI97" s="25"/>
      <c r="BJ97" s="25"/>
      <c r="BK97" s="8"/>
      <c r="BL97" s="25" t="s">
        <v>9</v>
      </c>
      <c r="BM97" s="25" t="s">
        <v>5</v>
      </c>
      <c r="BN97" s="25" t="s">
        <v>4</v>
      </c>
      <c r="BO97" s="25" t="s">
        <v>11</v>
      </c>
      <c r="BP97" s="25"/>
      <c r="BQ97" s="25"/>
      <c r="BR97" s="25"/>
      <c r="BS97" s="25"/>
      <c r="BT97" s="25"/>
      <c r="BU97" s="26"/>
      <c r="BV97" s="27" t="s">
        <v>184</v>
      </c>
      <c r="BW97" s="27" t="s">
        <v>176</v>
      </c>
      <c r="BX97" s="8"/>
      <c r="CB97" s="28" t="s">
        <v>17</v>
      </c>
      <c r="CC97" s="28"/>
      <c r="CD97" s="29">
        <v>0</v>
      </c>
      <c r="CE97" s="29">
        <v>0</v>
      </c>
      <c r="CF97" s="29" t="e">
        <v>#REF!</v>
      </c>
      <c r="CG97" s="30" cm="1">
        <f t="array" ref="CG97">SUMPRODUCT(--(LEN(TRIM(BL97:BT97))&gt;0))</f>
        <v>4</v>
      </c>
      <c r="CH97" s="20" t="str">
        <f t="shared" ref="CH97:CH102" si="353">IF(CG97=2,"y","n")</f>
        <v>n</v>
      </c>
      <c r="CI97" s="20" t="str">
        <f t="shared" ref="CI97:CI102" si="354">IF(CG97=3,"y","n")</f>
        <v>n</v>
      </c>
      <c r="CJ97" s="20" t="str">
        <f t="shared" ref="CJ97:CJ102" si="355">IF(CG97=4,"y","n")</f>
        <v>y</v>
      </c>
      <c r="CK97" s="20" t="str">
        <f t="shared" ref="CK97:CK102" si="356">IF(CG97&gt;4,"y","n")</f>
        <v>n</v>
      </c>
      <c r="CL97" s="20" t="str">
        <f t="shared" ref="CL97:CL102" si="357">IF(S97=0,"y","n")</f>
        <v>y</v>
      </c>
      <c r="CM97" s="20" t="str">
        <f t="shared" ref="CM97:CM102" si="358">IF(S97=2,"y","n")</f>
        <v>n</v>
      </c>
      <c r="CN97" s="20" t="str">
        <f t="shared" ref="CN97:CN102" si="359">IF(S97=3,"y","n")</f>
        <v>n</v>
      </c>
      <c r="CO97" s="20" t="str">
        <f t="shared" ref="CO97:CO102" si="360">IF(S97&gt;=4,"y","n")</f>
        <v>n</v>
      </c>
      <c r="CP97" s="20" t="str">
        <f t="shared" ref="CP97:CP102" si="361">IF(AT97=0,"y","n")</f>
        <v>n</v>
      </c>
      <c r="CQ97" s="20" t="str">
        <f t="shared" ref="CQ97:CQ102" si="362">IF(AT97=1,"y","n")</f>
        <v>y</v>
      </c>
      <c r="CR97" s="20" t="str">
        <f t="shared" ref="CR97:CR102" si="363">IF(AT97=2,"y","n")</f>
        <v>n</v>
      </c>
      <c r="CS97" s="20" t="str">
        <f t="shared" ref="CS97:CS102" si="364">IF(AT97&gt;=3,"y","n")</f>
        <v>n</v>
      </c>
      <c r="CT97" s="31" t="str">
        <f t="shared" ref="CT97:CT102" si="365">CHAR(34)&amp;A97&amp;CHAR(34)</f>
        <v>"[CHL] Atacama Region"</v>
      </c>
      <c r="CU97" s="32" t="str">
        <f t="shared" ref="CU97:CU102" si="366">CHAR(34)&amp;"rgn_"&amp;R97&amp;CHAR(34)</f>
        <v>"rgn_South America"</v>
      </c>
      <c r="CV97" s="9" t="str">
        <f t="shared" ref="CV97:CV102" si="367">CHAR(34)&amp;D97&amp;CHAR(34)</f>
        <v>"https://upload.wikimedia.org/wikipedia/commons/thumb/3/38/Flag_of_Atacama%2C_Chile.svg/640px-Flag_of_Atacama%2C_Chile.svg.png"</v>
      </c>
      <c r="CW97" s="9" t="str">
        <f t="shared" ref="CW97:CZ112" si="368">IF(CH97="y",CHAR(34)&amp;CH$1&amp;CHAR(34)&amp;",","")</f>
        <v/>
      </c>
      <c r="CX97" s="9" t="str">
        <f t="shared" si="368"/>
        <v/>
      </c>
      <c r="CY97" s="9" t="str">
        <f t="shared" si="368"/>
        <v>"4Color",</v>
      </c>
      <c r="CZ97" s="9" t="str">
        <f t="shared" si="368"/>
        <v/>
      </c>
      <c r="DA97" s="9" t="str">
        <f t="shared" ref="DA97:DA102" si="369">IF(Q97&gt;1,CHAR(34)&amp;"words2"&amp;CHAR(34)&amp;",","")</f>
        <v>"words2",</v>
      </c>
      <c r="DB97" s="9" t="str">
        <f t="shared" ref="DB97:DB102" si="370">IF(Q97&gt;2,CHAR(34)&amp;"words3"&amp;CHAR(34)&amp;",","")</f>
        <v/>
      </c>
      <c r="DC97" s="9" t="str">
        <f t="shared" ref="DC97:DC102" si="371">IF(Q97=2,CHAR(34)&amp;"exact2"&amp;CHAR(34)&amp;",","")</f>
        <v>"exact2",</v>
      </c>
      <c r="DD97" s="9" t="str">
        <f t="shared" ref="DD97:DD102" si="372">IF(LEN(CHAR(34)&amp;"lets"&amp;LEN(SUBSTITUTE(SUBSTITUTE(IFERROR(TRIM(SUBSTITUTE(SUBSTITUTE(SUBSTITUTE(IFERROR(TRIM(SUBSTITUTE(A97,MID(A97,FIND("(",A97),FIND(")",A97)-FIND("(",A97)+1),"")),A97)," ",""),"-",""),MID(SUBSTITUTE(SUBSTITUTE(IFERROR(TRIM(SUBSTITUTE(A97,MID(A97,FIND("(",A97),FIND(")",A97)-FIND("(",A97)+1),"")),A97)," ",""),"-",""),FIND("[",SUBSTITUTE(SUBSTITUTE(IFERROR(TRIM(SUBSTITUTE(A97,MID(A97,FIND("(",A97),FIND(")",A97)-FIND("(",A97)+1),"")),A97)," ",""),"-","")),FIND("]",SUBSTITUTE(SUBSTITUTE(IFERROR(TRIM(SUBSTITUTE(A97,MID(A97,FIND("(",A97),FIND(")",A97)-FIND("(",A97)+1),"")),A97)," ",""),"-",""))-FIND("[",SUBSTITUTE(SUBSTITUTE(IFERROR(TRIM(SUBSTITUTE(A97,MID(A97,FIND("(",A97),FIND(")",A97)-FIND("(",A97)+1),"")),A97)," ",""),"-",""))+1),"")),SUBSTITUTE(SUBSTITUTE(IFERROR(TRIM(SUBSTITUTE(A97,MID(A97,FIND("(",A97),FIND(")",A97)-FIND("(",A97)+1),"")),A97)," ",""),"-",""))," ",""),"-",""))&amp;CHAR(34)&amp;",")=9,CHAR(34)&amp;"lets"&amp;LEN(SUBSTITUTE(SUBSTITUTE(IFERROR(TRIM(SUBSTITUTE(SUBSTITUTE(SUBSTITUTE(IFERROR(TRIM(SUBSTITUTE(A97,MID(A97,FIND("(",A97),FIND(")",A97)-FIND("(",A97)+1),"")),A97)," ",""),"-",""),MID(SUBSTITUTE(SUBSTITUTE(IFERROR(TRIM(SUBSTITUTE(A97,MID(A97,FIND("(",A97),FIND(")",A97)-FIND("(",A97)+1),"")),A97)," ",""),"-",""),FIND("[",SUBSTITUTE(SUBSTITUTE(IFERROR(TRIM(SUBSTITUTE(A97,MID(A97,FIND("(",A97),FIND(")",A97)-FIND("(",A97)+1),"")),A97)," ",""),"-","")),FIND("]",SUBSTITUTE(SUBSTITUTE(IFERROR(TRIM(SUBSTITUTE(A97,MID(A97,FIND("(",A97),FIND(")",A97)-FIND("(",A97)+1),"")),A97)," ",""),"-",""))-FIND("[",SUBSTITUTE(SUBSTITUTE(IFERROR(TRIM(SUBSTITUTE(A97,MID(A97,FIND("(",A97),FIND(")",A97)-FIND("(",A97)+1),"")),A97)," ",""),"-",""))+1),"")),SUBSTITUTE(SUBSTITUTE(IFERROR(TRIM(SUBSTITUTE(A97,MID(A97,FIND("(",A97),FIND(")",A97)-FIND("(",A97)+1),"")),A97)," ",""),"-",""))," ",""),"-",""))&amp;CHAR(34)&amp;",",CHAR(34)&amp;"lets0"&amp;LEN(SUBSTITUTE(SUBSTITUTE(IFERROR(TRIM(SUBSTITUTE(SUBSTITUTE(SUBSTITUTE(IFERROR(TRIM(SUBSTITUTE(A97,MID(A97,FIND("(",A97),FIND(")",A97)-FIND("(",A97)+1),"")),A97)," ",""),"-",""),MID(SUBSTITUTE(SUBSTITUTE(IFERROR(TRIM(SUBSTITUTE(A97,MID(A97,FIND("(",A97),FIND(")",A97)-FIND("(",A97)+1),"")),A97)," ",""),"-",""),FIND("[",SUBSTITUTE(SUBSTITUTE(IFERROR(TRIM(SUBSTITUTE(A97,MID(A97,FIND("(",A97),FIND(")",A97)-FIND("(",A97)+1),"")),A97)," ",""),"-","")),FIND("]",SUBSTITUTE(SUBSTITUTE(IFERROR(TRIM(SUBSTITUTE(A97,MID(A97,FIND("(",A97),FIND(")",A97)-FIND("(",A97)+1),"")),A97)," ",""),"-",""))-FIND("[",SUBSTITUTE(SUBSTITUTE(IFERROR(TRIM(SUBSTITUTE(A97,MID(A97,FIND("(",A97),FIND(")",A97)-FIND("(",A97)+1),"")),A97)," ",""),"-",""))+1),"")),SUBSTITUTE(SUBSTITUTE(IFERROR(TRIM(SUBSTITUTE(A97,MID(A97,FIND("(",A97),FIND(")",A97)-FIND("(",A97)+1),"")),A97)," ",""),"-",""))," ",""),"-",""))&amp;CHAR(34)&amp;",")</f>
        <v>"lets13",</v>
      </c>
      <c r="DE97" s="9" t="str">
        <f t="shared" ref="DE97:DE102" si="373">IFERROR(CHAR(34)&amp;"start"&amp;LEFT(TRIM(SUBSTITUTE(SUBSTITUTE(TRIM(SUBSTITUTE(SUBSTITUTE(A97, MID(A97, FIND("[", A97), FIND("]", A97) - FIND("[", A97) + 1), ""), "  ", " ")), MID(TRIM(SUBSTITUTE(SUBSTITUTE(A97, MID(A97, FIND("[", A97), FIND("]", A97) - FIND("[", A97) + 1), ""), "  ", " ")), FIND("[", TRIM(SUBSTITUTE(SUBSTITUTE(A97, MID(A97, FIND("[", A97), FIND("]", A97) - FIND("[", A97) + 1), ""), "  ", " "))), FIND("]", TRIM(SUBSTITUTE(SUBSTITUTE(A97, MID(A97, FIND("[", A97), FIND("]", A97) - FIND("[", A97) + 1), ""), "  ", " "))) - FIND("[", TRIM(SUBSTITUTE(SUBSTITUTE(A97, MID(A97, FIND("[", A97), FIND("]", A97) - FIND("[", A97) + 1), ""), "  ", " "))) + 1), ""), "  ", " ")),1)&amp;CHAR(34)&amp;",",CHAR(34)&amp;"start"&amp;IFERROR(LEFT(SUBSTITUTE(A97,"["&amp;MID(A97,FIND("[",A97)+1,FIND("]",A97)-FIND("[",A97)-1)&amp;"] ",""),1),LEFT(A97,1))&amp;CHAR(34)&amp;",")</f>
        <v>"startA",</v>
      </c>
      <c r="DF97" s="9" t="str">
        <f t="shared" ref="DF97:DF102" si="374">IFERROR(IF(SEARCH("tan",A97)&gt;0,CHAR(34)&amp;"withtn"&amp;CHAR(34)&amp;",",""),"")</f>
        <v/>
      </c>
      <c r="DG97" s="9" t="str">
        <f t="shared" ref="DG97:DG102" si="375">IFERROR(IF(SEARCH("q",A97)&gt;0,CHAR(34)&amp;"with_q"&amp;CHAR(34)&amp;",",""),"")</f>
        <v/>
      </c>
      <c r="DH97" s="9" t="str">
        <f t="shared" ref="DH97:DH102" si="376">IFERROR(IF(SEARCH("v",A97)&gt;0,CHAR(34)&amp;"with_v"&amp;CHAR(34)&amp;",",""),"")</f>
        <v/>
      </c>
      <c r="DI97" s="9" t="str">
        <f t="shared" ref="DI97:DI102" si="377">IFERROR(IF(SEARCH("w",A97)&gt;0,CHAR(34)&amp;"with_w"&amp;CHAR(34)&amp;",",""),"")</f>
        <v/>
      </c>
      <c r="DJ97" s="9" t="str">
        <f t="shared" ref="DJ97:DJ102" si="378">IFERROR(IF(SEARCH("y",A97)&gt;0,CHAR(34)&amp;"with_y"&amp;CHAR(34)&amp;",",""),"")</f>
        <v/>
      </c>
      <c r="DK97" s="9" t="str">
        <f t="shared" ref="DK97:DK102" si="379">IFERROR(IF(SEARCH("z",A97)&gt;0,CHAR(34)&amp;"with_z"&amp;CHAR(34)&amp;",",""),"")</f>
        <v/>
      </c>
      <c r="DL97" s="9" t="str">
        <f t="shared" ref="DL97:DL102" si="380">IF(CG97=2, CHAR(34) &amp; _xlfn.TEXTJOIN("", TRUE, _xlfn._xlws.SORT(HP97:HX97)) &amp; CHAR(34) &amp; ",", "")</f>
        <v/>
      </c>
      <c r="DM97" s="9" t="str" cm="1">
        <f t="array" ref="DM97">IF(CG97=3,CHAR(34) &amp; _xlfn.TEXTJOIN("", TRUE, RIGHT(HP97:HX97, 2)) &amp; CHAR(34) &amp; ",", "")</f>
        <v/>
      </c>
      <c r="DN97" s="9" t="str">
        <f t="shared" ref="DN97:DN102" si="381">IF(AND(ISNUMBER(SEARCH("18", O97)), ISERROR(SEARCH("1918", O97)), ISERROR(SEARCH("2018", O97))), CHAR(34) &amp; "year18" &amp; CHAR(34) &amp; ",", "")</f>
        <v/>
      </c>
      <c r="DO97" s="9" t="str">
        <f t="shared" ref="DO97:DO102" si="382">IF(AND(ISNUMBER(SEARCH("19", O97)), ISERROR(SEARCH("1819", O97)),  ISERROR(SEARCH("1219", O97)),ISERROR(SEARCH("1119", O97)),ISERROR(SEARCH("1190", O97)),ISERROR(SEARCH("2019", O97))), CHAR(34) &amp; "year19" &amp; CHAR(34) &amp; ",", "")</f>
        <v/>
      </c>
      <c r="DP97" s="28" t="str">
        <f t="shared" ref="DP97:DP102" si="383">IF(AND(ISNUMBER(SEARCH("20", O97)), ISERROR(SEARCH("1920", O97))), CHAR(34)&amp;"year00"&amp;CHAR(34)&amp;",", "")</f>
        <v>"year00",</v>
      </c>
      <c r="DQ97" s="28" t="str">
        <f t="shared" ref="DQ97:DQ102" si="384">IF(CC97="y",CHAR(34)&amp;"soviet"&amp;CHAR(34)&amp;",","")</f>
        <v/>
      </c>
      <c r="DR97" s="28" t="str">
        <f t="shared" ref="DR97:DR102" si="385">IF(BY97="y",CHAR(34)&amp;"dgband"&amp;CHAR(34)&amp;",","")</f>
        <v/>
      </c>
      <c r="DS97" s="28" t="str">
        <f t="shared" ref="DS97:DS102" si="386">IF(W97="y",IF(AND(V97="n",BY97&lt;&gt;"y"),CHAR(34)&amp;"allver"&amp;CHAR(34)&amp;",",""),"")</f>
        <v/>
      </c>
      <c r="DT97" s="28" t="str">
        <f t="shared" ref="DT97:DT102" si="387">IF(V97="y",IF(AND(W97="n",BY97&lt;&gt;"y"),CHAR(34)&amp;"allhor"&amp;CHAR(34)&amp;",",""),"")</f>
        <v/>
      </c>
      <c r="DU97" s="28" t="str">
        <f t="shared" ref="DU97:DU102" si="388">IF(BY97="y",IF(AND(W97="n",V97="n"),CHAR(34)&amp;"alldia"&amp;CHAR(34)&amp;",",""),"")</f>
        <v/>
      </c>
      <c r="DV97" s="9" t="str">
        <f t="shared" ref="DV97:DV102" si="389">IF(IA97&lt;&gt;"",(IF(IA97="y",CHAR(34)&amp;"largec"&amp;CHAR(34)&amp;",",CHAR(34)&amp;"smallc"&amp;CHAR(34)&amp;",")),"")</f>
        <v/>
      </c>
      <c r="DW97" s="9" t="str">
        <f t="shared" ref="DW97:DZ112" si="390">IF(CL97="y",CHAR(34)&amp;CL$1&amp;CHAR(34)&amp;",","")</f>
        <v>"NoBand",</v>
      </c>
      <c r="DX97" s="9" t="str">
        <f t="shared" si="390"/>
        <v/>
      </c>
      <c r="DY97" s="9" t="str">
        <f t="shared" si="390"/>
        <v/>
      </c>
      <c r="DZ97" s="9" t="str">
        <f t="shared" si="390"/>
        <v/>
      </c>
      <c r="EA97" s="9" t="str">
        <f t="shared" ref="EA97:EE112" si="391">IF(T97="y",CHAR(34)&amp;T$1&amp;CHAR(34)&amp;",","")</f>
        <v/>
      </c>
      <c r="EB97" s="9" t="str">
        <f t="shared" si="391"/>
        <v/>
      </c>
      <c r="EC97" s="9" t="str">
        <f t="shared" si="391"/>
        <v/>
      </c>
      <c r="ED97" s="9" t="str">
        <f t="shared" si="391"/>
        <v/>
      </c>
      <c r="EE97" s="9" t="str">
        <f t="shared" si="391"/>
        <v/>
      </c>
      <c r="EF97" s="9" t="str">
        <f t="shared" ref="EF97:EF102" si="392">IF(AND(Y97&lt;&gt;"n",Y97&lt;&gt;""),CHAR(34)&amp;Y$1&amp;CHAR(34)&amp;",","")</f>
        <v/>
      </c>
      <c r="EG97" s="9" t="str">
        <f t="shared" si="340"/>
        <v/>
      </c>
      <c r="EH97" s="9" t="str">
        <f t="shared" si="340"/>
        <v/>
      </c>
      <c r="EI97" s="9" t="str">
        <f t="shared" si="340"/>
        <v/>
      </c>
      <c r="EJ97" s="9" t="str">
        <f t="shared" si="340"/>
        <v/>
      </c>
      <c r="EK97" s="9" t="str">
        <f t="shared" si="340"/>
        <v/>
      </c>
      <c r="EL97" s="9" t="str">
        <f t="shared" si="340"/>
        <v/>
      </c>
      <c r="EM97" s="9" t="str">
        <f t="shared" si="340"/>
        <v/>
      </c>
      <c r="EN97" s="9" t="str">
        <f t="shared" si="340"/>
        <v/>
      </c>
      <c r="EO97" s="9" t="str">
        <f t="shared" si="340"/>
        <v>"Center",</v>
      </c>
      <c r="EP97" s="9" t="str">
        <f t="shared" si="340"/>
        <v/>
      </c>
      <c r="EQ97" s="9" t="str">
        <f t="shared" si="340"/>
        <v/>
      </c>
      <c r="ER97" s="9" t="str">
        <f t="shared" si="340"/>
        <v/>
      </c>
      <c r="ES97" s="9" t="str">
        <f t="shared" si="340"/>
        <v/>
      </c>
      <c r="ET97" s="9" t="str">
        <f t="shared" si="340"/>
        <v/>
      </c>
      <c r="EU97" s="9" t="str">
        <f t="shared" si="340"/>
        <v/>
      </c>
      <c r="EV97" s="9" t="str">
        <f t="shared" ref="EV97:EZ112" si="393">IF(AO97="y",CHAR(34)&amp;AO$1&amp;CHAR(34)&amp;",","")</f>
        <v/>
      </c>
      <c r="EW97" s="9" t="str">
        <f t="shared" si="393"/>
        <v/>
      </c>
      <c r="EX97" s="9" t="str">
        <f t="shared" si="393"/>
        <v/>
      </c>
      <c r="EY97" s="9" t="str">
        <f t="shared" si="393"/>
        <v/>
      </c>
      <c r="EZ97" s="9" t="str">
        <f t="shared" si="393"/>
        <v/>
      </c>
      <c r="FA97" s="9" t="str">
        <f t="shared" ref="FA97:FA102" si="394">IF(AT97&gt;0,CHAR(34)&amp;"sta"&amp;AZ97&amp;CHAR(34)&amp;",","")</f>
        <v>"sta",</v>
      </c>
      <c r="FB97" s="9" t="str">
        <f t="shared" ref="FB97:FB102" si="395">IF(AND(AT97&gt;0,BA97&lt;&gt;""),CHAR(34)&amp;"sta"&amp;BA97&amp;CHAR(34)&amp;",","")</f>
        <v/>
      </c>
      <c r="FC97" s="9" t="str">
        <f t="shared" ref="FC97:FC102" si="396">IF(AND(AT97&gt;0,BB97&lt;&gt;""),CHAR(34)&amp;"sta"&amp;BB97&amp;CHAR(34)&amp;",","")</f>
        <v/>
      </c>
      <c r="FD97" s="9" t="str">
        <f t="shared" ref="FD97:FD102" si="397">IF(BV97="n",CHAR(34)&amp;"tcWHYE"&amp;CHAR(34)&amp;",",IF(BV97="y",CHAR(34)&amp;FD$1&amp;CHAR(34)&amp;",",""))</f>
        <v/>
      </c>
      <c r="FE97" s="9" t="str">
        <f t="shared" ref="FE97:FE102" si="398">IF(COUNTIF(BL97:BT97,"BLU")=0,CHAR(34)&amp;"NO_BLU"&amp;CHAR(34)&amp;",", "")</f>
        <v/>
      </c>
      <c r="FF97" s="9" t="str">
        <f t="shared" ref="FF97:FF102" si="399">IF(COUNTIF(BL97:BT97,"WHI")=0,CHAR(34)&amp;"NO_WHI"&amp;CHAR(34)&amp;",", "")</f>
        <v/>
      </c>
      <c r="FG97" s="9" t="str">
        <f t="shared" ref="FG97:FG102" si="400">IF(COUNTIF(BL97:BT97,"RED")=0,CHAR(34)&amp;"NO_RED"&amp;CHAR(34)&amp;",", "")</f>
        <v/>
      </c>
      <c r="FH97" s="9" t="str">
        <f t="shared" ref="FH97:FH102" si="401">IF(COUNTIF(BL97:BS97,"GRE")=0,CHAR(34)&amp;"NO_GRE"&amp;CHAR(34)&amp;",", "")</f>
        <v>"NO_GRE",</v>
      </c>
      <c r="FI97" s="9" t="str">
        <f t="shared" ref="FI97:FI102" si="402">IF(COUNTIF(BL97:BT97,"YEL")=0,CHAR(34)&amp;"NO_YEL"&amp;CHAR(34)&amp;",", "")</f>
        <v>"NO_YEL",</v>
      </c>
      <c r="FJ97" s="9" t="str">
        <f t="shared" ref="FJ97:FJ102" si="403">IF(COUNTIF(BL97:BT97,"BLA")=0,CHAR(34)&amp;"NO_BLA"&amp;CHAR(34)&amp;",", "")</f>
        <v>"NO_BLA",</v>
      </c>
      <c r="FK97" s="9" t="str">
        <f t="shared" ref="FK97:FK102" si="404">IF(AND(FH97&lt;&gt;"",FF97&lt;&gt;""),CHAR(34)&amp;"WHGRNO"&amp;CHAR(34)&amp;",","")</f>
        <v/>
      </c>
      <c r="FL97" s="9" t="str">
        <f t="shared" ref="FL97:FL102" si="405">IF(AND(FI97&lt;&gt;"",FF97&lt;&gt;""),CHAR(34)&amp;"WHYENO"&amp;CHAR(34)&amp;",","")</f>
        <v/>
      </c>
      <c r="FM97" s="9" t="str">
        <f t="shared" ref="FM97:FM102" si="406">IF(AND(FJ97&lt;&gt;"",FF97&lt;&gt;""),CHAR(34)&amp;"BAWHNO"&amp;CHAR(34)&amp;",","")</f>
        <v/>
      </c>
      <c r="FN97" s="9" t="str">
        <f t="shared" ref="FN97:FN102" si="407">IF(AND(FE97&lt;&gt;"",FF97&lt;&gt;""),CHAR(34)&amp;"BLWHNO"&amp;CHAR(34)&amp;",","")</f>
        <v/>
      </c>
      <c r="FO97" s="9" t="str">
        <f t="shared" ref="FO97:FO102" si="408">IF(AND(FE97&lt;&gt;"",FG97&lt;&gt;""),CHAR(34)&amp;"BLRENO"&amp;CHAR(34)&amp;",","")</f>
        <v/>
      </c>
      <c r="FP97" s="9" t="str">
        <f t="shared" ref="FP97:FP102" si="409">IF(AND(FF97&lt;&gt;"",FF97&lt;&gt;""),CHAR(34)&amp;"WHRENO"&amp;CHAR(34)&amp;",","")</f>
        <v/>
      </c>
      <c r="FQ97" s="9" t="str">
        <f t="shared" ref="FQ97:FQ102" si="410">IF(LEN(BF97)=3,CHAR(34)&amp;"001"&amp;BF97&amp;CHAR(34)&amp;",","")</f>
        <v>"001RED",</v>
      </c>
      <c r="FR97" s="9" t="str">
        <f t="shared" ref="FR97:FR102" si="411">IF(LEN(BG97)=3,CHAR(34)&amp;"002"&amp;BG97&amp;CHAR(34)&amp;",","")</f>
        <v>"002WHI",</v>
      </c>
      <c r="FS97" s="9" t="str">
        <f t="shared" ref="FS97:FS102" si="412">IF(LEN(BH97)=3,CHAR(34)&amp;"003"&amp;BH97&amp;CHAR(34)&amp;",","")</f>
        <v>"003RED",</v>
      </c>
      <c r="FT97" s="9" t="str">
        <f t="shared" ref="FT97:FT102" si="413">CHAR(34)&amp;"myr"&amp;BD97&amp;CHAR(34)&amp;","</f>
        <v>"myrRED",</v>
      </c>
      <c r="FU97" s="9" t="str">
        <f t="shared" ref="FU97:FU102" si="414">IF(AY97="y",CHAR(34)&amp;"island"&amp;CHAR(34)&amp;",","")</f>
        <v>"island",</v>
      </c>
      <c r="FV97" s="9" t="str">
        <f t="shared" ref="FV97:FV102" si="415">IF(BZ97="y",CHAR(34)&amp;"landlo"&amp;CHAR(34)&amp;",","")</f>
        <v/>
      </c>
      <c r="FW97" s="9" t="str">
        <f t="shared" ref="FW97:FW102" si="416">IF(CA97="y",CHAR(34)&amp;"eunion"&amp;CHAR(34)&amp;",","")</f>
        <v/>
      </c>
      <c r="FX97" s="9" t="str">
        <f t="shared" ref="FX97:FX102" si="417">SUBSTITUTE(IFERROR(SEARCH("[",A97),IFERROR(IF(AND(CA97&lt;&gt;"y",SEARCH("Europe",R97)&gt;0),CHAR(34)&amp;"noeuni"&amp;CHAR(34)&amp;",",""),"")),"1","")</f>
        <v/>
      </c>
      <c r="FY97" s="9" t="str">
        <f t="shared" ref="FY97:FY102" si="418">IFERROR(IF(SEARCH("Arabic",CB97)&gt;0,CHAR(34)&amp;"arabic"&amp;CHAR(34)&amp;",",""),"")</f>
        <v/>
      </c>
      <c r="FZ97" s="9" t="str">
        <f t="shared" ref="FZ97:FZ102" si="419">IFERROR(IF(SEARCH("English",CB97)&gt;0,CHAR(34)&amp;"englis"&amp;CHAR(34)&amp;",",""),"")</f>
        <v/>
      </c>
      <c r="GA97" s="9" t="str">
        <f t="shared" ref="GA97:GA102" si="420">IFERROR(IF(SEARCH("French",CB97)&gt;0,CHAR(34)&amp;"french"&amp;CHAR(34)&amp;",",""),"")</f>
        <v>"french",</v>
      </c>
      <c r="GB97" s="9" t="str">
        <f t="shared" ref="GB97:GB102" si="421">IFERROR(IF(SEARCH("Spanish",CB97)&gt;0,CHAR(34)&amp;"spanis"&amp;CHAR(34)&amp;",",""),"")</f>
        <v/>
      </c>
      <c r="GC97" s="9" t="str">
        <f t="shared" ref="GC97:GC102" si="422">IFERROR(IF(SEARCH("Portuguese",CB97)&gt;0,CHAR(34)&amp;"portug"&amp;CHAR(34)&amp;",",""),"")</f>
        <v/>
      </c>
      <c r="GD97" s="9" t="str">
        <f t="shared" ref="GD97:GD102" si="423">IFERROR(IF(SEARCH("German",CB97)&gt;0,CHAR(34)&amp;"german"&amp;CHAR(34)&amp;",",""),"")</f>
        <v/>
      </c>
      <c r="GE97" s="9" t="str">
        <f t="shared" ref="GE97:GE102" si="424">IFERROR(IF(SEARCH("Dutch",CB97)&gt;0,CHAR(34)&amp;"dutchs"&amp;CHAR(34)&amp;",",""),"")</f>
        <v/>
      </c>
      <c r="GF97" s="9" t="str">
        <f>IFERROR(IF(SEARCH("Histor",AU97)&gt;0,CHAR(34)&amp;"histor"&amp;CHAR(34)&amp;",",""),"")</f>
        <v/>
      </c>
      <c r="GG97" s="9" t="str">
        <f t="shared" ref="GG97:GG102" si="425">IF(BU97="y",CHAR(34)&amp;"unjack"&amp;CHAR(34)&amp;",","")</f>
        <v/>
      </c>
      <c r="GH97" s="9" t="str">
        <f t="shared" ref="GH97:GH102" si="426">IF(CD97=1,CHAR(34)&amp;"southc"&amp;CHAR(34)&amp;",","")</f>
        <v/>
      </c>
      <c r="GI97" s="9" t="str">
        <f t="shared" ref="GI97:GI102" si="427">IF(CE97=1,CHAR(34)&amp;"hasmap"&amp;CHAR(34)&amp;",","")</f>
        <v/>
      </c>
      <c r="GJ97" s="9" t="str">
        <f t="shared" ref="GJ97:GJ102" si="428">IF(CP97="y",CHAR(34)&amp;CP$1&amp;CHAR(34)&amp;",","")</f>
        <v/>
      </c>
      <c r="GK97" s="9" t="str">
        <f t="shared" ref="GK97:GK102" si="429">IF(GJ97="",CHAR(34)&amp;"HasSta"&amp;CHAR(34)&amp;",","")</f>
        <v>"HasSta",</v>
      </c>
      <c r="GL97" s="9" t="str">
        <f t="shared" ref="GL97:GN112" si="430">IF(CQ97="y",CHAR(34)&amp;CQ$1&amp;CHAR(34)&amp;",","")</f>
        <v>"1Stars",</v>
      </c>
      <c r="GM97" s="9" t="str">
        <f t="shared" si="430"/>
        <v/>
      </c>
      <c r="GN97" s="9" t="str">
        <f t="shared" si="430"/>
        <v/>
      </c>
      <c r="GP97" s="9" t="str">
        <f t="shared" ref="GP97:GP102" si="431">CHAR(34)&amp;AU97&amp;CHAR(34)</f>
        <v>"Region"</v>
      </c>
      <c r="GS97" s="9" t="str">
        <f t="shared" ref="GS97:GS102" si="432">SUBSTITUTE("["&amp;_xlfn.CONCAT(CW97:GN97)&amp;"]",",]","]")</f>
        <v>["4Color","words2","exact2","lets13","startA","year00","NoBand","Center","sta","NO_GRE","NO_YEL","NO_BLA","001RED","002WHI","003RED","myrRED","island","french","HasSta","1Stars"]</v>
      </c>
      <c r="GT97" s="9" t="str">
        <f t="shared" si="341"/>
        <v>"cl_RED",</v>
      </c>
      <c r="GU97" s="9" t="str">
        <f t="shared" si="341"/>
        <v>"cl_WHI",</v>
      </c>
      <c r="GV97" s="9" t="str">
        <f t="shared" si="341"/>
        <v>"cl_BLU",</v>
      </c>
      <c r="GW97" s="9" t="str">
        <f t="shared" si="341"/>
        <v>"cl_ORA",</v>
      </c>
      <c r="GX97" s="9" t="str">
        <f t="shared" si="341"/>
        <v/>
      </c>
      <c r="GY97" s="9" t="str">
        <f t="shared" si="341"/>
        <v/>
      </c>
      <c r="GZ97" s="9" t="str">
        <f t="shared" si="341"/>
        <v/>
      </c>
      <c r="HA97" s="9" t="str">
        <f t="shared" si="341"/>
        <v/>
      </c>
      <c r="HB97" s="9" t="str">
        <f t="shared" si="341"/>
        <v/>
      </c>
      <c r="HC97" s="9" t="str">
        <f t="shared" ref="HC97:HC102" si="433">SUBSTITUTE("["&amp;_xlfn.CONCAT(GT97:HB97)&amp;"]",",]","]")</f>
        <v>["cl_RED","cl_WHI","cl_BLU","cl_ORA"]</v>
      </c>
      <c r="HE97" s="33"/>
      <c r="HF97" s="34" t="str">
        <f t="shared" ref="HF97:HF102" si="434">"{couname:"&amp;CT97&amp;(IF(HK97&lt;&gt;"",",subtype:"&amp;CHAR(34)&amp;HK97&amp;CHAR(34),""))&amp;",year:"&amp;HJ97&amp;",region:"&amp;CU97&amp;",Colors:"&amp;HC97&amp;",Items:"&amp;GS97&amp;",Flag:"&amp;CV97&amp;",HDFlag:"&amp;CHAR(34)&amp;E97&amp;CHAR(34)&amp;",type:"&amp;GP97&amp;", describe: "&amp;HH97&amp;", isnew:"&amp;CHAR(34)&amp;F97&amp;CHAR(34)&amp;", links: "&amp;HL97&amp;"},"</f>
        <v>{couname:"[CHL] Atacama Region",year:"2005",region:"rgn_South America",Colors:["cl_RED","cl_WHI","cl_BLU","cl_ORA"],Items:["4Color","words2","exact2","lets13","startA","year00","NoBand","Center","sta","NO_GRE","NO_YEL","NO_BLA","001RED","002WHI","003RED","myrRED","island","french","HasSta","1Stars"],Flag:"https://upload.wikimedia.org/wikipedia/commons/thumb/3/38/Flag_of_Atacama%2C_Chile.svg/640px-Flag_of_Atacama%2C_Chile.svg.png",HDFlag:"https://upload.wikimedia.org/wikipedia/commons/thumb/3/38/Flag_of_Atacama%2C_Chile.svg/2560px-Flag_of_Atacama%2C_Chile.svg.png",type:"Reg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isnew:".", links: "https://www.crwflags.com/fotw/flags/cl-03.html#about "},</v>
      </c>
      <c r="HG97" s="35" t="str">
        <f t="shared" ref="HG97:HG102" si="435">"{couname:"&amp;CT97&amp;(IF(HK97&lt;&gt;"",",subtype:"&amp;CHAR(34)&amp;HK97&amp;CHAR(34),""))&amp;",year:"&amp;HJ97&amp;",region:"&amp;CU97&amp;",Colors:"&amp;HC97&amp;",Items:"&amp;GS97&amp;",Flag:"&amp;CV97&amp;",HDFlag:"&amp;CHAR(34)&amp;E97&amp;CHAR(34)&amp;",type:"&amp;GP97&amp;", describe: "&amp;HI97&amp;", links: "&amp;HL97&amp;"},"</f>
        <v>{couname:"[CHL] Atacama Region",year:"2005",region:"rgn_South America",Colors:["cl_RED","cl_WHI","cl_BLU","cl_ORA"],Items:["4Color","words2","exact2","lets13","startA","year00","NoBand","Center","sta","NO_GRE","NO_YEL","NO_BLA","001RED","002WHI","003RED","myrRED","island","french","HasSta","1Stars"],Flag:"https://upload.wikimedia.org/wikipedia/commons/thumb/3/38/Flag_of_Atacama%2C_Chile.svg/640px-Flag_of_Atacama%2C_Chile.svg.png",HDFlag:"https://upload.wikimedia.org/wikipedia/commons/thumb/3/38/Flag_of_Atacama%2C_Chile.svg/2560px-Flag_of_Atacama%2C_Chile.svg.png",type:"Reg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links: "https://www.crwflags.com/fotw/flags/cl-03.html#about "},</v>
      </c>
      <c r="HH97" s="9" t="str">
        <f t="shared" ref="HH97:HH102" si="436">IF(P97&lt;&gt;"",CHAR(34)&amp;"\n"&amp;P97&amp;CHAR(34),CHAR(34)&amp;CHAR(34))</f>
        <v>"\nAccording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v>
      </c>
      <c r="HI97" s="9" t="str">
        <f t="shared" ref="HI97:HI102" si="437">IF(J97=0,CHAR(34)&amp;CHAR(34),HH97)</f>
        <v>"\nAccording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v>
      </c>
      <c r="HJ97" s="9" t="str">
        <f t="shared" ref="HJ97:HJ102" si="438">CHAR(34)&amp;O97&amp;CHAR(34)</f>
        <v>"2005"</v>
      </c>
      <c r="HL97" s="9" t="str">
        <f t="shared" ref="HL97:HL102" si="439">CHAR(34)&amp;I97&amp;CHAR(34)</f>
        <v>"https://www.crwflags.com/fotw/flags/cl-03.html#about "</v>
      </c>
      <c r="HM97" s="34" t="str">
        <f t="shared" ref="HM97:HM102" si="440">"{"&amp;CHAR(34)&amp;"couname"&amp;CHAR(34)&amp;":"&amp;CT97&amp;(IF(H97&lt;&gt;"",","&amp;CHAR(34)&amp;"subtype"&amp;CHAR(34)&amp;":"&amp;CHAR(34)&amp;H97&amp;CHAR(34),""))&amp;","&amp;CHAR(34)&amp;"year"&amp;CHAR(34)&amp;":"&amp;HJ97&amp;","&amp;CHAR(34)&amp;"region"&amp;CHAR(34)&amp;":"&amp;CU97&amp;","&amp;CHAR(34)&amp;"Colors"&amp;CHAR(34)&amp;":"&amp;HC97&amp;","&amp;CHAR(34)&amp;"Items"&amp;CHAR(34)&amp;":"&amp;GS97&amp;","&amp;CHAR(34)&amp;"Flag"&amp;CHAR(34)&amp;":"&amp;CV97&amp;","&amp;CHAR(34)&amp;"HDFlag"&amp;CHAR(34)&amp;":"&amp;CHAR(34)&amp;E97&amp;CHAR(34)&amp;","&amp;CHAR(34)&amp;"type"&amp;CHAR(34)&amp;":"&amp;GP97&amp;", "&amp;CHAR(34)&amp;"describe"&amp;CHAR(34)&amp;": "&amp;HH97&amp;", "&amp;CHAR(34)&amp;"isnew"&amp;CHAR(34)&amp;": "&amp;CHAR(34)&amp;F97&amp;CHAR(34)&amp;", "&amp;CHAR(34)&amp;"links"&amp;CHAR(34)&amp;": "&amp;HL97&amp;"},"</f>
        <v>{"couname":"[CHL] Atacama Region","year":"2005","region":"rgn_South America","Colors":["cl_RED","cl_WHI","cl_BLU","cl_ORA"],"Items":["4Color","words2","exact2","lets13","startA","year00","NoBand","Center","sta","NO_GRE","NO_YEL","NO_BLA","001RED","002WHI","003RED","myrRED","island","french","HasSta","1Stars"],"Flag":"https://upload.wikimedia.org/wikipedia/commons/thumb/3/38/Flag_of_Atacama%2C_Chile.svg/640px-Flag_of_Atacama%2C_Chile.svg.png","HDFlag":"https://upload.wikimedia.org/wikipedia/commons/thumb/3/38/Flag_of_Atacama%2C_Chile.svg/2560px-Flag_of_Atacama%2C_Chile.svg.png","type":"Reg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"isnew": ".", "links": "https://www.crwflags.com/fotw/flags/cl-03.html#about "},</v>
      </c>
      <c r="HN97" s="36" t="str">
        <f t="shared" ref="HN97:HN102" si="441">"{"&amp;CHAR(34)&amp;"couname"&amp;CHAR(34)&amp;":"&amp;CT97&amp;(IF(H97&lt;&gt;"",","&amp;CHAR(34)&amp;"subtype"&amp;CHAR(34)&amp;":"&amp;CHAR(34)&amp;H97&amp;CHAR(34),""))&amp;","&amp;CHAR(34)&amp;"year"&amp;CHAR(34)&amp;":"&amp;HJ97&amp;","&amp;CHAR(34)&amp;"region"&amp;CHAR(34)&amp;":"&amp;CU97&amp;","&amp;CHAR(34)&amp;"Colors"&amp;CHAR(34)&amp;":"&amp;HC97&amp;","&amp;CHAR(34)&amp;"Items"&amp;CHAR(34)&amp;":"&amp;GS97&amp;","&amp;CHAR(34)&amp;"Flag"&amp;CHAR(34)&amp;":"&amp;CV97&amp;","&amp;CHAR(34)&amp;"HDFlag"&amp;CHAR(34)&amp;":"&amp;CHAR(34)&amp;E97&amp;CHAR(34)&amp;","&amp;CHAR(34)&amp;"type"&amp;CHAR(34)&amp;":"&amp;GP97&amp;", "&amp;CHAR(34)&amp;"describe"&amp;CHAR(34)&amp;": "&amp;HI97&amp;", "&amp;CHAR(34)&amp;"isnew"&amp;CHAR(34)&amp;": "&amp;CHAR(34)&amp;F97&amp;CHAR(34)&amp;", "&amp;CHAR(34)&amp;"links"&amp;CHAR(34)&amp;": "&amp;HL97&amp;"},"</f>
        <v>{"couname":"[CHL] Atacama Region","year":"2005","region":"rgn_South America","Colors":["cl_RED","cl_WHI","cl_BLU","cl_ORA"],"Items":["4Color","words2","exact2","lets13","startA","year00","NoBand","Center","sta","NO_GRE","NO_YEL","NO_BLA","001RED","002WHI","003RED","myrRED","island","french","HasSta","1Stars"],"Flag":"https://upload.wikimedia.org/wikipedia/commons/thumb/3/38/Flag_of_Atacama%2C_Chile.svg/640px-Flag_of_Atacama%2C_Chile.svg.png","HDFlag":"https://upload.wikimedia.org/wikipedia/commons/thumb/3/38/Flag_of_Atacama%2C_Chile.svg/2560px-Flag_of_Atacama%2C_Chile.svg.png","type":"Reg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"isnew": ".", "links": "https://www.crwflags.com/fotw/flags/cl-03.html#about "},</v>
      </c>
      <c r="HO97" s="37"/>
      <c r="HP97" s="9" t="str" cm="1">
        <f t="array" ref="HP97">IF(_xlfn.TEXTJOIN(", ", TRUE, IF(ISNUMBER(SEARCH("BLA", BL97:BT97)), COLUMN(BL97:BT97) - COLUMN(BL97) + 1, ""))&lt;&gt;"","BLA","")</f>
        <v/>
      </c>
      <c r="HQ97" s="9" t="str" cm="1">
        <f t="array" ref="HQ97">IF(_xlfn.TEXTJOIN(", ", TRUE, IF(ISNUMBER(SEARCH("BLU", BL97:BT97)), COLUMN(BL97:BT97) - COLUMN(BL97) + 1, ""))&lt;&gt;"","BLU","")</f>
        <v>BLU</v>
      </c>
      <c r="HR97" s="9" t="str" cm="1">
        <f t="array" ref="HR97">IF(_xlfn.TEXTJOIN(", ", TRUE, IF(ISNUMBER(SEARCH("GRE", BL97:BT97)), COLUMN(BL97:BT97) - COLUMN(BL97) + 1, ""))&lt;&gt;"","GRE","")</f>
        <v/>
      </c>
      <c r="HS97" s="9" t="str" cm="1">
        <f t="array" ref="HS97">IF(_xlfn.TEXTJOIN(", ", TRUE, IF(ISNUMBER(SEARCH("RED", BL97:BT97)), COLUMN(BL97:BT97) - COLUMN(BL97) + 1, ""))&lt;&gt;"","RED","")</f>
        <v>RED</v>
      </c>
      <c r="HT97" s="9" t="str" cm="1">
        <f t="array" ref="HT97">IF(_xlfn.TEXTJOIN(", ", TRUE, IF(ISNUMBER(SEARCH("YEL", BL97:BT97)), COLUMN(BL97:BT97) - COLUMN(BL97) + 1, ""))&lt;&gt;"","YEL","")</f>
        <v/>
      </c>
      <c r="HU97" s="9" t="str" cm="1">
        <f t="array" ref="HU97">IF(_xlfn.TEXTJOIN(", ", TRUE, IF(ISNUMBER(SEARCH("ORA", BL97:BT97)), COLUMN(BL97:BT97) - COLUMN(BL97) + 1, ""))&lt;&gt;"","ORA","")</f>
        <v>ORA</v>
      </c>
      <c r="HV97" s="9" t="str" cm="1">
        <f t="array" ref="HV97">IF(_xlfn.TEXTJOIN(", ", TRUE, IF(ISNUMBER(SEARCH("BRO", BL97:BT97)), COLUMN(BL97:BT97) - COLUMN(BL97) + 1, ""))&lt;&gt;"","BRO","")</f>
        <v/>
      </c>
      <c r="HW97" s="9" t="str" cm="1">
        <f t="array" ref="HW97">IF(_xlfn.TEXTJOIN(", ", TRUE, IF(ISNUMBER(SEARCH("PUR", BL97:BT97)), COLUMN(BL97:BT97) - COLUMN(BL97) + 1, ""))&lt;&gt;"","PUR","")</f>
        <v/>
      </c>
      <c r="HX97" s="9" t="str" cm="1">
        <f t="array" ref="HX97">IF(_xlfn.TEXTJOIN(", ", TRUE, IF(ISNUMBER(SEARCH("WHI", BL97:BT97)), COLUMN(BL97:BT97) - COLUMN(BL97) + 1, ""))&lt;&gt;"","WHI","")</f>
        <v>WHI</v>
      </c>
      <c r="HY97" s="38"/>
      <c r="HZ97" s="38"/>
      <c r="IA97" s="28"/>
      <c r="IB97" s="28"/>
      <c r="IC97" s="39"/>
      <c r="ID97" s="39"/>
      <c r="IE97" s="39"/>
      <c r="IF97" s="39"/>
      <c r="IG97" s="39"/>
      <c r="IH97" s="39"/>
      <c r="II97" s="39"/>
      <c r="IJ97" s="39"/>
      <c r="IK97" s="39"/>
      <c r="IL97" s="9">
        <f t="shared" ref="IL97:IL102" si="442">SUM(IC97:IK97)</f>
        <v>0</v>
      </c>
      <c r="IM97" s="6">
        <f t="shared" ref="IM97:IM102" si="443">COUNTIF(IC97:IK97,"&gt;0")-CG97</f>
        <v>-4</v>
      </c>
      <c r="IN97" s="40" t="str">
        <f t="shared" ref="IN97:IN102" si="444">"http://mkweb.bcgsc.ca/color-summarizer/?url="&amp;D97&amp;"&amp;precision=low&amp;num_clusters="&amp;CG97&amp;"&amp;text=1"</f>
        <v>http://mkweb.bcgsc.ca/color-summarizer/?url=https://upload.wikimedia.org/wikipedia/commons/thumb/3/38/Flag_of_Atacama%2C_Chile.svg/640px-Flag_of_Atacama%2C_Chile.svg.png&amp;precision=low&amp;num_clusters=4&amp;text=1</v>
      </c>
      <c r="IO97" s="9" t="str">
        <f t="shared" ref="IO97:IO102" si="445">IF(HP97&lt;&gt;"",CHAR(34)&amp;"black"&amp;CHAR(34),"")</f>
        <v/>
      </c>
      <c r="IP97" s="9" t="str">
        <f t="shared" ref="IP97:IP102" si="446">IF(HQ97&lt;&gt;"",CHAR(34)&amp;"blue"&amp;CHAR(34),"")</f>
        <v>"blue"</v>
      </c>
      <c r="IQ97" s="9" t="str">
        <f t="shared" ref="IQ97:IQ102" si="447">IF(HR97&lt;&gt;"",CHAR(34)&amp;"green"&amp;CHAR(34),"")</f>
        <v/>
      </c>
      <c r="IR97" s="9" t="str">
        <f t="shared" ref="IR97:IR102" si="448">IF(HS97&lt;&gt;"",CHAR(34)&amp;"red"&amp;CHAR(34),"")</f>
        <v>"red"</v>
      </c>
      <c r="IS97" s="9" t="str">
        <f t="shared" ref="IS97:IS102" si="449">IF(HT97&lt;&gt;"",CHAR(34)&amp;"yellow"&amp;CHAR(34),"")</f>
        <v/>
      </c>
      <c r="IT97" s="9" t="str">
        <f t="shared" ref="IT97:IT102" si="450">IF(HU97&lt;&gt;"",CHAR(34)&amp;"orange"&amp;CHAR(34),"")</f>
        <v>"orange"</v>
      </c>
      <c r="IU97" s="9" t="str">
        <f t="shared" ref="IU97:IU102" si="451">IF(HV97&lt;&gt;"",CHAR(34)&amp;"brown"&amp;CHAR(34),"")</f>
        <v/>
      </c>
      <c r="IV97" s="9" t="str">
        <f t="shared" ref="IV97:IV102" si="452">IF(HW97&lt;&gt;"",CHAR(34)&amp;"purple"&amp;CHAR(34),"")</f>
        <v/>
      </c>
      <c r="IW97" s="9" t="str">
        <f t="shared" ref="IW97:IW102" si="453">IF(HX97&lt;&gt;"",CHAR(34)&amp;"white"&amp;CHAR(34),"")</f>
        <v>"white"</v>
      </c>
      <c r="IX97" s="9" t="str">
        <f t="shared" ref="IX97:IX102" si="454">"{"&amp;CHAR(34)&amp;"url"&amp;CHAR(34)&amp;":"&amp;CHAR(34)&amp;IN97&amp;CHAR(34)&amp;","&amp;CHAR(34)&amp;"name"&amp;CHAR(34)&amp;":"&amp;CHAR(34)&amp;A97&amp;CHAR(34)&amp;"},"</f>
        <v>{"url":"http://mkweb.bcgsc.ca/color-summarizer/?url=https://upload.wikimedia.org/wikipedia/commons/thumb/3/38/Flag_of_Atacama%2C_Chile.svg/640px-Flag_of_Atacama%2C_Chile.svg.png&amp;precision=low&amp;num_clusters=4&amp;text=1","name":"[CHL] Atacama Region"},</v>
      </c>
      <c r="IY97" s="9">
        <v>79</v>
      </c>
    </row>
    <row r="98" spans="1:259" s="9" customFormat="1" ht="38.4" customHeight="1" thickBot="1" x14ac:dyDescent="0.35">
      <c r="A98" s="79" t="s">
        <v>1192</v>
      </c>
      <c r="B98" s="1" t="e" vm="97">
        <v>#VALUE!</v>
      </c>
      <c r="C98" s="2">
        <v>2</v>
      </c>
      <c r="D98" s="3" t="s">
        <v>1193</v>
      </c>
      <c r="E98" s="4" t="s">
        <v>1193</v>
      </c>
      <c r="F98" s="5" t="s">
        <v>0</v>
      </c>
      <c r="G98" s="6">
        <f>COUNTIF($A$1:$A$8294,A98)</f>
        <v>1</v>
      </c>
      <c r="H98" s="7"/>
      <c r="I98" s="8" t="s">
        <v>1194</v>
      </c>
      <c r="J98" s="9" t="str">
        <f>""</f>
        <v/>
      </c>
      <c r="K98" s="10"/>
      <c r="L98" s="11"/>
      <c r="M98" s="11"/>
      <c r="N98" s="12" t="s">
        <v>1</v>
      </c>
      <c r="O98" s="13" t="s">
        <v>181</v>
      </c>
      <c r="P98" s="14" t="s">
        <v>1195</v>
      </c>
      <c r="Q98" s="15">
        <v>2</v>
      </c>
      <c r="R98" s="16" t="s">
        <v>1</v>
      </c>
      <c r="S98" s="17">
        <v>0</v>
      </c>
      <c r="T98" s="18" t="s">
        <v>2</v>
      </c>
      <c r="U98" s="19" t="s">
        <v>2</v>
      </c>
      <c r="V98" s="19" t="s">
        <v>3</v>
      </c>
      <c r="W98" s="19" t="s">
        <v>3</v>
      </c>
      <c r="X98" s="19" t="s">
        <v>2</v>
      </c>
      <c r="Y98" s="19" t="s">
        <v>3</v>
      </c>
      <c r="Z98" s="19" t="s">
        <v>2</v>
      </c>
      <c r="AA98" s="19" t="s">
        <v>3</v>
      </c>
      <c r="AB98" s="19" t="s">
        <v>3</v>
      </c>
      <c r="AC98" s="19" t="s">
        <v>2</v>
      </c>
      <c r="AD98" s="19" t="s">
        <v>2</v>
      </c>
      <c r="AE98" s="19" t="s">
        <v>2</v>
      </c>
      <c r="AF98" s="20" t="s">
        <v>2</v>
      </c>
      <c r="AG98" s="20" t="s">
        <v>2</v>
      </c>
      <c r="AH98" s="20" t="s">
        <v>3</v>
      </c>
      <c r="AI98" s="20" t="s">
        <v>2</v>
      </c>
      <c r="AJ98" s="20" t="s">
        <v>2</v>
      </c>
      <c r="AK98" s="20" t="s">
        <v>2</v>
      </c>
      <c r="AL98" s="20" t="s">
        <v>2</v>
      </c>
      <c r="AM98" s="20" t="s">
        <v>3</v>
      </c>
      <c r="AN98" s="20" t="s">
        <v>3</v>
      </c>
      <c r="AO98" s="20" t="s">
        <v>2</v>
      </c>
      <c r="AP98" s="20" t="s">
        <v>2</v>
      </c>
      <c r="AQ98" s="20" t="s">
        <v>2</v>
      </c>
      <c r="AR98" s="20" t="s">
        <v>2</v>
      </c>
      <c r="AS98" s="20" t="s">
        <v>2</v>
      </c>
      <c r="AT98" s="21">
        <v>17</v>
      </c>
      <c r="AU98" s="20" t="s">
        <v>602</v>
      </c>
      <c r="AV98" s="20" t="str">
        <f>IF(LEFT(A98,1)="[",LEFT(A98,5)&amp;AU98&amp;A98,"")</f>
        <v>[CHL]Region[CHL] Aysén Region</v>
      </c>
      <c r="AW98" s="20" t="str">
        <f>C98&amp;A98</f>
        <v>2[CHL] Aysén Region</v>
      </c>
      <c r="AX98" s="22"/>
      <c r="AY98" s="22"/>
      <c r="AZ98" s="23" t="s">
        <v>4</v>
      </c>
      <c r="BA98" s="23"/>
      <c r="BB98" s="23"/>
      <c r="BC98" s="24"/>
      <c r="BD98" s="25" t="s">
        <v>5</v>
      </c>
      <c r="BE98" s="8"/>
      <c r="BF98" s="25" t="s">
        <v>9</v>
      </c>
      <c r="BG98" s="25" t="s">
        <v>5</v>
      </c>
      <c r="BH98" s="25" t="s">
        <v>9</v>
      </c>
      <c r="BI98" s="25"/>
      <c r="BJ98" s="25"/>
      <c r="BK98" s="8"/>
      <c r="BL98" s="25" t="s">
        <v>9</v>
      </c>
      <c r="BM98" s="25" t="s">
        <v>5</v>
      </c>
      <c r="BN98" s="25" t="s">
        <v>4</v>
      </c>
      <c r="BO98" s="25"/>
      <c r="BP98" s="25"/>
      <c r="BQ98" s="25"/>
      <c r="BR98" s="25"/>
      <c r="BS98" s="25"/>
      <c r="BT98" s="25"/>
      <c r="BU98" s="26"/>
      <c r="BV98" s="27"/>
      <c r="BW98" s="27">
        <v>0</v>
      </c>
      <c r="BX98" s="8"/>
      <c r="CB98" s="28"/>
      <c r="CC98" s="28"/>
      <c r="CD98" s="29">
        <v>0</v>
      </c>
      <c r="CE98" s="29">
        <v>0</v>
      </c>
      <c r="CF98" s="29" t="e">
        <v>#REF!</v>
      </c>
      <c r="CG98" s="30" cm="1">
        <f t="array" ref="CG98">SUMPRODUCT(--(LEN(TRIM(BL98:BT98))&gt;0))</f>
        <v>3</v>
      </c>
      <c r="CH98" s="20" t="str">
        <f t="shared" si="353"/>
        <v>n</v>
      </c>
      <c r="CI98" s="20" t="str">
        <f t="shared" si="354"/>
        <v>y</v>
      </c>
      <c r="CJ98" s="20" t="str">
        <f t="shared" si="355"/>
        <v>n</v>
      </c>
      <c r="CK98" s="20" t="str">
        <f t="shared" si="356"/>
        <v>n</v>
      </c>
      <c r="CL98" s="20" t="str">
        <f t="shared" si="357"/>
        <v>y</v>
      </c>
      <c r="CM98" s="20" t="str">
        <f t="shared" si="358"/>
        <v>n</v>
      </c>
      <c r="CN98" s="20" t="str">
        <f t="shared" si="359"/>
        <v>n</v>
      </c>
      <c r="CO98" s="20" t="str">
        <f t="shared" si="360"/>
        <v>n</v>
      </c>
      <c r="CP98" s="20" t="str">
        <f t="shared" si="361"/>
        <v>n</v>
      </c>
      <c r="CQ98" s="20" t="str">
        <f t="shared" si="362"/>
        <v>n</v>
      </c>
      <c r="CR98" s="20" t="str">
        <f t="shared" si="363"/>
        <v>n</v>
      </c>
      <c r="CS98" s="20" t="str">
        <f t="shared" si="364"/>
        <v>y</v>
      </c>
      <c r="CT98" s="31" t="str">
        <f t="shared" si="365"/>
        <v>"[CHL] Aysén Region"</v>
      </c>
      <c r="CU98" s="32" t="str">
        <f t="shared" si="366"/>
        <v>"rgn_South America"</v>
      </c>
      <c r="CV98" s="9" t="str">
        <f t="shared" si="367"/>
        <v>"https://www.crwflags.com/fotw/images/c/cl-11.gif"</v>
      </c>
      <c r="CW98" s="9" t="str">
        <f t="shared" si="368"/>
        <v/>
      </c>
      <c r="CX98" s="9" t="str">
        <f t="shared" si="368"/>
        <v>"3Color",</v>
      </c>
      <c r="CY98" s="9" t="str">
        <f t="shared" si="368"/>
        <v/>
      </c>
      <c r="CZ98" s="9" t="str">
        <f t="shared" si="368"/>
        <v/>
      </c>
      <c r="DA98" s="9" t="str">
        <f t="shared" si="369"/>
        <v>"words2",</v>
      </c>
      <c r="DB98" s="9" t="str">
        <f t="shared" si="370"/>
        <v/>
      </c>
      <c r="DC98" s="9" t="str">
        <f t="shared" si="371"/>
        <v>"exact2",</v>
      </c>
      <c r="DD98" s="9" t="str">
        <f t="shared" si="372"/>
        <v>"lets11",</v>
      </c>
      <c r="DE98" s="9" t="str">
        <f t="shared" si="373"/>
        <v>"startA",</v>
      </c>
      <c r="DF98" s="9" t="str">
        <f t="shared" si="374"/>
        <v/>
      </c>
      <c r="DG98" s="9" t="str">
        <f t="shared" si="375"/>
        <v/>
      </c>
      <c r="DH98" s="9" t="str">
        <f t="shared" si="376"/>
        <v/>
      </c>
      <c r="DI98" s="9" t="str">
        <f t="shared" si="377"/>
        <v/>
      </c>
      <c r="DJ98" s="9" t="str">
        <f t="shared" si="378"/>
        <v>"with_y",</v>
      </c>
      <c r="DK98" s="9" t="str">
        <f t="shared" si="379"/>
        <v/>
      </c>
      <c r="DL98" s="9" t="str">
        <f t="shared" si="380"/>
        <v/>
      </c>
      <c r="DM98" s="9" t="str" cm="1">
        <f t="array" ref="DM98">IF(CG98=3,CHAR(34) &amp; _xlfn.TEXTJOIN("", TRUE, RIGHT(HP98:HX98, 2)) &amp; CHAR(34) &amp; ",", "")</f>
        <v>"LUEDHI",</v>
      </c>
      <c r="DN98" s="9" t="str">
        <f t="shared" si="381"/>
        <v/>
      </c>
      <c r="DO98" s="9" t="str">
        <f t="shared" si="382"/>
        <v/>
      </c>
      <c r="DP98" s="28" t="str">
        <f t="shared" si="383"/>
        <v/>
      </c>
      <c r="DQ98" s="28" t="str">
        <f t="shared" si="384"/>
        <v/>
      </c>
      <c r="DR98" s="28" t="str">
        <f t="shared" si="385"/>
        <v/>
      </c>
      <c r="DS98" s="28" t="str">
        <f t="shared" si="386"/>
        <v/>
      </c>
      <c r="DT98" s="28" t="str">
        <f t="shared" si="387"/>
        <v/>
      </c>
      <c r="DU98" s="28" t="str">
        <f t="shared" si="388"/>
        <v/>
      </c>
      <c r="DV98" s="9" t="str">
        <f t="shared" si="389"/>
        <v/>
      </c>
      <c r="DW98" s="9" t="str">
        <f t="shared" si="390"/>
        <v>"NoBand",</v>
      </c>
      <c r="DX98" s="9" t="str">
        <f t="shared" si="390"/>
        <v/>
      </c>
      <c r="DY98" s="9" t="str">
        <f t="shared" si="390"/>
        <v/>
      </c>
      <c r="DZ98" s="9" t="str">
        <f t="shared" si="390"/>
        <v/>
      </c>
      <c r="EA98" s="9" t="str">
        <f t="shared" si="391"/>
        <v/>
      </c>
      <c r="EB98" s="9" t="str">
        <f t="shared" si="391"/>
        <v/>
      </c>
      <c r="EC98" s="9" t="str">
        <f t="shared" si="391"/>
        <v>"Horizo",</v>
      </c>
      <c r="ED98" s="9" t="str">
        <f t="shared" si="391"/>
        <v>"Vertic",</v>
      </c>
      <c r="EE98" s="9" t="str">
        <f t="shared" si="391"/>
        <v/>
      </c>
      <c r="EF98" s="9" t="str">
        <f t="shared" si="392"/>
        <v>"Animal",</v>
      </c>
      <c r="EG98" s="9" t="str">
        <f t="shared" ref="EG98:EV113" si="455">IF(Z98="y",CHAR(34)&amp;Z$1&amp;CHAR(34)&amp;",","")</f>
        <v/>
      </c>
      <c r="EH98" s="9" t="str">
        <f t="shared" si="455"/>
        <v>"Plants",</v>
      </c>
      <c r="EI98" s="9" t="str">
        <f t="shared" si="455"/>
        <v>"Texted",</v>
      </c>
      <c r="EJ98" s="9" t="str">
        <f t="shared" si="455"/>
        <v/>
      </c>
      <c r="EK98" s="9" t="str">
        <f t="shared" si="455"/>
        <v/>
      </c>
      <c r="EL98" s="9" t="str">
        <f t="shared" si="455"/>
        <v/>
      </c>
      <c r="EM98" s="9" t="str">
        <f t="shared" si="455"/>
        <v/>
      </c>
      <c r="EN98" s="9" t="str">
        <f t="shared" si="455"/>
        <v/>
      </c>
      <c r="EO98" s="9" t="str">
        <f t="shared" si="455"/>
        <v>"Center",</v>
      </c>
      <c r="EP98" s="9" t="str">
        <f t="shared" si="455"/>
        <v/>
      </c>
      <c r="EQ98" s="9" t="str">
        <f t="shared" si="455"/>
        <v/>
      </c>
      <c r="ER98" s="9" t="str">
        <f t="shared" si="455"/>
        <v/>
      </c>
      <c r="ES98" s="9" t="str">
        <f t="shared" si="455"/>
        <v/>
      </c>
      <c r="ET98" s="9" t="str">
        <f t="shared" si="455"/>
        <v>"Geogrh",</v>
      </c>
      <c r="EU98" s="9" t="str">
        <f t="shared" si="455"/>
        <v>"Humans",</v>
      </c>
      <c r="EV98" s="9" t="str">
        <f t="shared" si="455"/>
        <v/>
      </c>
      <c r="EW98" s="9" t="str">
        <f t="shared" si="393"/>
        <v/>
      </c>
      <c r="EX98" s="9" t="str">
        <f t="shared" si="393"/>
        <v/>
      </c>
      <c r="EY98" s="9" t="str">
        <f t="shared" si="393"/>
        <v/>
      </c>
      <c r="EZ98" s="9" t="str">
        <f t="shared" si="393"/>
        <v/>
      </c>
      <c r="FA98" s="9" t="str">
        <f t="shared" si="394"/>
        <v>"staBLU",</v>
      </c>
      <c r="FB98" s="9" t="str">
        <f t="shared" si="395"/>
        <v/>
      </c>
      <c r="FC98" s="9" t="str">
        <f t="shared" si="396"/>
        <v/>
      </c>
      <c r="FD98" s="9" t="str">
        <f t="shared" si="397"/>
        <v/>
      </c>
      <c r="FE98" s="9" t="str">
        <f t="shared" si="398"/>
        <v/>
      </c>
      <c r="FF98" s="9" t="str">
        <f t="shared" si="399"/>
        <v/>
      </c>
      <c r="FG98" s="9" t="str">
        <f t="shared" si="400"/>
        <v/>
      </c>
      <c r="FH98" s="9" t="str">
        <f t="shared" si="401"/>
        <v>"NO_GRE",</v>
      </c>
      <c r="FI98" s="9" t="str">
        <f t="shared" si="402"/>
        <v>"NO_YEL",</v>
      </c>
      <c r="FJ98" s="9" t="str">
        <f t="shared" si="403"/>
        <v>"NO_BLA",</v>
      </c>
      <c r="FK98" s="9" t="str">
        <f t="shared" si="404"/>
        <v/>
      </c>
      <c r="FL98" s="9" t="str">
        <f t="shared" si="405"/>
        <v/>
      </c>
      <c r="FM98" s="9" t="str">
        <f t="shared" si="406"/>
        <v/>
      </c>
      <c r="FN98" s="9" t="str">
        <f t="shared" si="407"/>
        <v/>
      </c>
      <c r="FO98" s="9" t="str">
        <f t="shared" si="408"/>
        <v/>
      </c>
      <c r="FP98" s="9" t="str">
        <f t="shared" si="409"/>
        <v/>
      </c>
      <c r="FQ98" s="9" t="str">
        <f t="shared" si="410"/>
        <v>"001RED",</v>
      </c>
      <c r="FR98" s="9" t="str">
        <f t="shared" si="411"/>
        <v>"002WHI",</v>
      </c>
      <c r="FS98" s="9" t="str">
        <f t="shared" si="412"/>
        <v>"003RED",</v>
      </c>
      <c r="FT98" s="9" t="str">
        <f t="shared" si="413"/>
        <v>"myrWHI",</v>
      </c>
      <c r="FU98" s="9" t="str">
        <f t="shared" si="414"/>
        <v/>
      </c>
      <c r="FV98" s="9" t="str">
        <f t="shared" si="415"/>
        <v/>
      </c>
      <c r="FW98" s="9" t="str">
        <f t="shared" si="416"/>
        <v/>
      </c>
      <c r="FX98" s="9" t="str">
        <f t="shared" si="417"/>
        <v/>
      </c>
      <c r="FY98" s="9" t="str">
        <f t="shared" si="418"/>
        <v/>
      </c>
      <c r="FZ98" s="9" t="str">
        <f t="shared" si="419"/>
        <v/>
      </c>
      <c r="GA98" s="9" t="str">
        <f t="shared" si="420"/>
        <v/>
      </c>
      <c r="GB98" s="9" t="str">
        <f t="shared" si="421"/>
        <v/>
      </c>
      <c r="GC98" s="9" t="str">
        <f t="shared" si="422"/>
        <v/>
      </c>
      <c r="GD98" s="9" t="str">
        <f t="shared" si="423"/>
        <v/>
      </c>
      <c r="GE98" s="9" t="str">
        <f t="shared" si="424"/>
        <v/>
      </c>
      <c r="GF98" s="9" t="str">
        <f>IFERROR(IF(SEARCH("Historical",AU98)&gt;0,CHAR(34)&amp;"histor"&amp;CHAR(34)&amp;",",""),"")</f>
        <v/>
      </c>
      <c r="GG98" s="9" t="str">
        <f t="shared" si="425"/>
        <v/>
      </c>
      <c r="GH98" s="9" t="str">
        <f t="shared" si="426"/>
        <v/>
      </c>
      <c r="GI98" s="9" t="str">
        <f t="shared" si="427"/>
        <v/>
      </c>
      <c r="GJ98" s="9" t="str">
        <f t="shared" si="428"/>
        <v/>
      </c>
      <c r="GK98" s="9" t="str">
        <f t="shared" si="429"/>
        <v>"HasSta",</v>
      </c>
      <c r="GL98" s="9" t="str">
        <f t="shared" si="430"/>
        <v/>
      </c>
      <c r="GM98" s="9" t="str">
        <f t="shared" si="430"/>
        <v/>
      </c>
      <c r="GN98" s="9" t="str">
        <f t="shared" si="430"/>
        <v>"3+Star",</v>
      </c>
      <c r="GP98" s="9" t="str">
        <f t="shared" si="431"/>
        <v>"Region"</v>
      </c>
      <c r="GS98" s="9" t="str">
        <f t="shared" si="432"/>
        <v>["3Color","words2","exact2","lets11","startA","with_y","LUEDHI","NoBand","Horizo","Vertic","Animal","Plants","Texted","Center","Geogrh","Humans","staBLU","NO_GRE","NO_YEL","NO_BLA","001RED","002WHI","003RED","myrWHI","HasSta","3+Star"]</v>
      </c>
      <c r="GT98" s="9" t="str">
        <f t="shared" ref="GT98:HB113" si="456">IF(BL98&lt;&gt;"",CHAR(34)&amp;"cl_"&amp;BL98&amp;CHAR(34)&amp;",","")</f>
        <v>"cl_RED",</v>
      </c>
      <c r="GU98" s="9" t="str">
        <f t="shared" si="456"/>
        <v>"cl_WHI",</v>
      </c>
      <c r="GV98" s="9" t="str">
        <f t="shared" si="456"/>
        <v>"cl_BLU",</v>
      </c>
      <c r="GW98" s="9" t="str">
        <f t="shared" si="456"/>
        <v/>
      </c>
      <c r="GX98" s="9" t="str">
        <f t="shared" si="456"/>
        <v/>
      </c>
      <c r="GY98" s="9" t="str">
        <f t="shared" si="456"/>
        <v/>
      </c>
      <c r="GZ98" s="9" t="str">
        <f t="shared" si="456"/>
        <v/>
      </c>
      <c r="HA98" s="9" t="str">
        <f t="shared" si="456"/>
        <v/>
      </c>
      <c r="HB98" s="9" t="str">
        <f t="shared" si="456"/>
        <v/>
      </c>
      <c r="HC98" s="9" t="str">
        <f t="shared" si="433"/>
        <v>["cl_RED","cl_WHI","cl_BLU"]</v>
      </c>
      <c r="HE98" s="33"/>
      <c r="HF98" s="34" t="str">
        <f t="shared" si="434"/>
        <v>{couname:"[CHL] Aysén Region",year:"???",region:"rgn_South America",Colors:["cl_RED","cl_WHI","cl_BLU"],Items:["3Color","words2","exact2","lets11","startA","with_y","LUEDHI","NoBand","Horizo","Vertic","Animal","Plants","Texted","Center","Geogrh","Humans","staBLU","NO_GRE","NO_YEL","NO_BLA","001RED","002WHI","003RED","myrWHI","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isnew:".", links: "https://www.crwflags.com/fotw/flags/cl-11.html "},</v>
      </c>
      <c r="HG98" s="35" t="str">
        <f t="shared" si="435"/>
        <v>{couname:"[CHL] Aysén Region",year:"???",region:"rgn_South America",Colors:["cl_RED","cl_WHI","cl_BLU"],Items:["3Color","words2","exact2","lets11","startA","with_y","LUEDHI","NoBand","Horizo","Vertic","Animal","Plants","Texted","Center","Geogrh","Humans","staBLU","NO_GRE","NO_YEL","NO_BLA","001RED","002WHI","003RED","myrWHI","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links: "https://www.crwflags.com/fotw/flags/cl-11.html "},</v>
      </c>
      <c r="HH98" s="9" t="str">
        <f t="shared" si="436"/>
        <v>"\nXI Region Aysén does not appear to have an official flag. The de facto flag consists of the regional coat of arms on a white field. It is similar to the previous flag, which was also unofficial."</v>
      </c>
      <c r="HI98" s="9" t="str">
        <f t="shared" si="437"/>
        <v>"\nXI Region Aysén does not appear to have an official flag. The de facto flag consists of the regional coat of arms on a white field. It is similar to the previous flag, which was also unofficial."</v>
      </c>
      <c r="HJ98" s="9" t="str">
        <f t="shared" si="438"/>
        <v>"???"</v>
      </c>
      <c r="HL98" s="9" t="str">
        <f t="shared" si="439"/>
        <v>"https://www.crwflags.com/fotw/flags/cl-11.html "</v>
      </c>
      <c r="HM98" s="34" t="str">
        <f t="shared" si="440"/>
        <v>{"couname":"[CHL] Aysén Region","year":"???","region":"rgn_South America","Colors":["cl_RED","cl_WHI","cl_BLU"],"Items":["3Color","words2","exact2","lets11","startA","with_y","LUEDHI","NoBand","Horizo","Vertic","Animal","Plants","Texted","Center","Geogrh","Humans","staBLU","NO_GRE","NO_YEL","NO_BLA","001RED","002WHI","003RED","myrWHI","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"isnew": ".", "links": "https://www.crwflags.com/fotw/flags/cl-11.html "},</v>
      </c>
      <c r="HN98" s="36" t="str">
        <f t="shared" si="441"/>
        <v>{"couname":"[CHL] Aysén Region","year":"???","region":"rgn_South America","Colors":["cl_RED","cl_WHI","cl_BLU"],"Items":["3Color","words2","exact2","lets11","startA","with_y","LUEDHI","NoBand","Horizo","Vertic","Animal","Plants","Texted","Center","Geogrh","Humans","staBLU","NO_GRE","NO_YEL","NO_BLA","001RED","002WHI","003RED","myrWHI","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"isnew": ".", "links": "https://www.crwflags.com/fotw/flags/cl-11.html "},</v>
      </c>
      <c r="HO98" s="37"/>
      <c r="HP98" s="9" t="str" cm="1">
        <f t="array" ref="HP98">IF(_xlfn.TEXTJOIN(", ", TRUE, IF(ISNUMBER(SEARCH("BLA", BL98:BT98)), COLUMN(BL98:BT98) - COLUMN(BL98) + 1, ""))&lt;&gt;"","BLA","")</f>
        <v/>
      </c>
      <c r="HQ98" s="9" t="str" cm="1">
        <f t="array" ref="HQ98">IF(_xlfn.TEXTJOIN(", ", TRUE, IF(ISNUMBER(SEARCH("BLU", BL98:BT98)), COLUMN(BL98:BT98) - COLUMN(BL98) + 1, ""))&lt;&gt;"","BLU","")</f>
        <v>BLU</v>
      </c>
      <c r="HR98" s="9" t="str" cm="1">
        <f t="array" ref="HR98">IF(_xlfn.TEXTJOIN(", ", TRUE, IF(ISNUMBER(SEARCH("GRE", BL98:BT98)), COLUMN(BL98:BT98) - COLUMN(BL98) + 1, ""))&lt;&gt;"","GRE","")</f>
        <v/>
      </c>
      <c r="HS98" s="9" t="str" cm="1">
        <f t="array" ref="HS98">IF(_xlfn.TEXTJOIN(", ", TRUE, IF(ISNUMBER(SEARCH("RED", BL98:BT98)), COLUMN(BL98:BT98) - COLUMN(BL98) + 1, ""))&lt;&gt;"","RED","")</f>
        <v>RED</v>
      </c>
      <c r="HT98" s="9" t="str" cm="1">
        <f t="array" ref="HT98">IF(_xlfn.TEXTJOIN(", ", TRUE, IF(ISNUMBER(SEARCH("YEL", BL98:BT98)), COLUMN(BL98:BT98) - COLUMN(BL98) + 1, ""))&lt;&gt;"","YEL","")</f>
        <v/>
      </c>
      <c r="HU98" s="9" t="str" cm="1">
        <f t="array" ref="HU98">IF(_xlfn.TEXTJOIN(", ", TRUE, IF(ISNUMBER(SEARCH("ORA", BL98:BT98)), COLUMN(BL98:BT98) - COLUMN(BL98) + 1, ""))&lt;&gt;"","ORA","")</f>
        <v/>
      </c>
      <c r="HV98" s="9" t="str" cm="1">
        <f t="array" ref="HV98">IF(_xlfn.TEXTJOIN(", ", TRUE, IF(ISNUMBER(SEARCH("BRO", BL98:BT98)), COLUMN(BL98:BT98) - COLUMN(BL98) + 1, ""))&lt;&gt;"","BRO","")</f>
        <v/>
      </c>
      <c r="HW98" s="9" t="str" cm="1">
        <f t="array" ref="HW98">IF(_xlfn.TEXTJOIN(", ", TRUE, IF(ISNUMBER(SEARCH("PUR", BL98:BT98)), COLUMN(BL98:BT98) - COLUMN(BL98) + 1, ""))&lt;&gt;"","PUR","")</f>
        <v/>
      </c>
      <c r="HX98" s="9" t="str" cm="1">
        <f t="array" ref="HX98">IF(_xlfn.TEXTJOIN(", ", TRUE, IF(ISNUMBER(SEARCH("WHI", BL98:BT98)), COLUMN(BL98:BT98) - COLUMN(BL98) + 1, ""))&lt;&gt;"","WHI","")</f>
        <v>WHI</v>
      </c>
      <c r="HY98" s="38"/>
      <c r="HZ98" s="38"/>
      <c r="IA98" s="28"/>
      <c r="IB98" s="28"/>
      <c r="IC98" s="39"/>
      <c r="ID98" s="39"/>
      <c r="IE98" s="39"/>
      <c r="IF98" s="39"/>
      <c r="IG98" s="39"/>
      <c r="IH98" s="39"/>
      <c r="II98" s="39"/>
      <c r="IJ98" s="39"/>
      <c r="IK98" s="39"/>
      <c r="IL98" s="9">
        <f t="shared" si="442"/>
        <v>0</v>
      </c>
      <c r="IM98" s="6">
        <f t="shared" si="443"/>
        <v>-3</v>
      </c>
      <c r="IN98" s="40" t="str">
        <f t="shared" si="444"/>
        <v>http://mkweb.bcgsc.ca/color-summarizer/?url=https://www.crwflags.com/fotw/images/c/cl-11.gif&amp;precision=low&amp;num_clusters=3&amp;text=1</v>
      </c>
      <c r="IO98" s="9" t="str">
        <f t="shared" si="445"/>
        <v/>
      </c>
      <c r="IP98" s="9" t="str">
        <f t="shared" si="446"/>
        <v>"blue"</v>
      </c>
      <c r="IQ98" s="9" t="str">
        <f t="shared" si="447"/>
        <v/>
      </c>
      <c r="IR98" s="9" t="str">
        <f t="shared" si="448"/>
        <v>"red"</v>
      </c>
      <c r="IS98" s="9" t="str">
        <f t="shared" si="449"/>
        <v/>
      </c>
      <c r="IT98" s="9" t="str">
        <f t="shared" si="450"/>
        <v/>
      </c>
      <c r="IU98" s="9" t="str">
        <f t="shared" si="451"/>
        <v/>
      </c>
      <c r="IV98" s="9" t="str">
        <f t="shared" si="452"/>
        <v/>
      </c>
      <c r="IW98" s="9" t="str">
        <f t="shared" si="453"/>
        <v>"white"</v>
      </c>
      <c r="IX98" s="9" t="str">
        <f t="shared" si="454"/>
        <v>{"url":"http://mkweb.bcgsc.ca/color-summarizer/?url=https://www.crwflags.com/fotw/images/c/cl-11.gif&amp;precision=low&amp;num_clusters=3&amp;text=1","name":"[CHL] Aysén Region"},</v>
      </c>
      <c r="IY98" s="9">
        <v>696</v>
      </c>
    </row>
    <row r="99" spans="1:259" s="9" customFormat="1" ht="38.4" customHeight="1" thickBot="1" x14ac:dyDescent="0.35">
      <c r="A99" s="79" t="s">
        <v>1196</v>
      </c>
      <c r="B99" s="1" t="e" vm="98">
        <v>#VALUE!</v>
      </c>
      <c r="C99" s="2">
        <v>2</v>
      </c>
      <c r="D99" s="3" t="s">
        <v>1197</v>
      </c>
      <c r="E99" s="4" t="s">
        <v>1197</v>
      </c>
      <c r="F99" s="5" t="s">
        <v>0</v>
      </c>
      <c r="G99" s="6">
        <f>COUNTIF($A$1:$A$8294,A99)</f>
        <v>1</v>
      </c>
      <c r="H99" s="7"/>
      <c r="I99" s="8" t="s">
        <v>1198</v>
      </c>
      <c r="J99" s="9" t="str">
        <f>""</f>
        <v/>
      </c>
      <c r="K99" s="10"/>
      <c r="L99" s="11"/>
      <c r="M99" s="11"/>
      <c r="N99" s="12" t="s">
        <v>1</v>
      </c>
      <c r="O99" s="13" t="s">
        <v>181</v>
      </c>
      <c r="P99" s="14" t="s">
        <v>1199</v>
      </c>
      <c r="Q99" s="15">
        <v>2</v>
      </c>
      <c r="R99" s="16" t="s">
        <v>1</v>
      </c>
      <c r="S99" s="17">
        <v>0</v>
      </c>
      <c r="T99" s="18" t="s">
        <v>3</v>
      </c>
      <c r="U99" s="19" t="s">
        <v>3</v>
      </c>
      <c r="V99" s="19" t="s">
        <v>3</v>
      </c>
      <c r="W99" s="19" t="s">
        <v>2</v>
      </c>
      <c r="X99" s="19" t="s">
        <v>3</v>
      </c>
      <c r="Y99" s="19" t="s">
        <v>3</v>
      </c>
      <c r="Z99" s="19" t="s">
        <v>3</v>
      </c>
      <c r="AA99" s="19" t="s">
        <v>3</v>
      </c>
      <c r="AB99" s="19" t="s">
        <v>3</v>
      </c>
      <c r="AC99" s="19" t="s">
        <v>2</v>
      </c>
      <c r="AD99" s="19" t="s">
        <v>2</v>
      </c>
      <c r="AE99" s="19" t="s">
        <v>2</v>
      </c>
      <c r="AF99" s="20" t="s">
        <v>2</v>
      </c>
      <c r="AG99" s="20" t="s">
        <v>2</v>
      </c>
      <c r="AH99" s="20" t="s">
        <v>3</v>
      </c>
      <c r="AI99" s="20" t="s">
        <v>2</v>
      </c>
      <c r="AJ99" s="20" t="s">
        <v>2</v>
      </c>
      <c r="AK99" s="20" t="s">
        <v>2</v>
      </c>
      <c r="AL99" s="20" t="s">
        <v>2</v>
      </c>
      <c r="AM99" s="20" t="s">
        <v>2</v>
      </c>
      <c r="AN99" s="20" t="s">
        <v>2</v>
      </c>
      <c r="AO99" s="20" t="s">
        <v>3</v>
      </c>
      <c r="AP99" s="20" t="s">
        <v>2</v>
      </c>
      <c r="AQ99" s="20" t="s">
        <v>3</v>
      </c>
      <c r="AR99" s="20" t="s">
        <v>2</v>
      </c>
      <c r="AS99" s="20" t="s">
        <v>2</v>
      </c>
      <c r="AT99" s="21">
        <v>0</v>
      </c>
      <c r="AU99" s="20" t="s">
        <v>602</v>
      </c>
      <c r="AV99" s="20" t="str">
        <f>IF(LEFT(A99,1)="[",LEFT(A99,5)&amp;AU99&amp;A99,"")</f>
        <v>[CHL]Region[CHL] Biobío Region</v>
      </c>
      <c r="AW99" s="20" t="str">
        <f>C99&amp;A99</f>
        <v>2[CHL] Biobío Region</v>
      </c>
      <c r="AX99" s="22"/>
      <c r="AY99" s="22"/>
      <c r="AZ99" s="23" t="s">
        <v>5</v>
      </c>
      <c r="BA99" s="23" t="s">
        <v>4</v>
      </c>
      <c r="BB99" s="23"/>
      <c r="BC99" s="24"/>
      <c r="BD99" s="25" t="s">
        <v>5</v>
      </c>
      <c r="BE99" s="8"/>
      <c r="BF99" s="25" t="s">
        <v>5</v>
      </c>
      <c r="BG99" s="25" t="s">
        <v>4</v>
      </c>
      <c r="BH99" s="25" t="s">
        <v>5</v>
      </c>
      <c r="BI99" s="25"/>
      <c r="BJ99" s="25"/>
      <c r="BK99" s="8"/>
      <c r="BL99" s="25" t="s">
        <v>5</v>
      </c>
      <c r="BM99" s="25" t="s">
        <v>4</v>
      </c>
      <c r="BN99" s="25"/>
      <c r="BO99" s="25"/>
      <c r="BP99" s="25"/>
      <c r="BQ99" s="25"/>
      <c r="BR99" s="25"/>
      <c r="BS99" s="25"/>
      <c r="BT99" s="25"/>
      <c r="BU99" s="26"/>
      <c r="BV99" s="27"/>
      <c r="BW99" s="27">
        <v>0</v>
      </c>
      <c r="BX99" s="8"/>
      <c r="CB99" s="28"/>
      <c r="CC99" s="28"/>
      <c r="CD99" s="29">
        <v>0</v>
      </c>
      <c r="CE99" s="29">
        <v>0</v>
      </c>
      <c r="CF99" s="29" t="e">
        <v>#REF!</v>
      </c>
      <c r="CG99" s="30" cm="1">
        <f t="array" ref="CG99">SUMPRODUCT(--(LEN(TRIM(BL99:BT99))&gt;0))</f>
        <v>2</v>
      </c>
      <c r="CH99" s="20" t="str">
        <f t="shared" si="353"/>
        <v>y</v>
      </c>
      <c r="CI99" s="20" t="str">
        <f t="shared" si="354"/>
        <v>n</v>
      </c>
      <c r="CJ99" s="20" t="str">
        <f t="shared" si="355"/>
        <v>n</v>
      </c>
      <c r="CK99" s="20" t="str">
        <f t="shared" si="356"/>
        <v>n</v>
      </c>
      <c r="CL99" s="20" t="str">
        <f t="shared" si="357"/>
        <v>y</v>
      </c>
      <c r="CM99" s="20" t="str">
        <f t="shared" si="358"/>
        <v>n</v>
      </c>
      <c r="CN99" s="20" t="str">
        <f t="shared" si="359"/>
        <v>n</v>
      </c>
      <c r="CO99" s="20" t="str">
        <f t="shared" si="360"/>
        <v>n</v>
      </c>
      <c r="CP99" s="20" t="str">
        <f t="shared" si="361"/>
        <v>y</v>
      </c>
      <c r="CQ99" s="20" t="str">
        <f t="shared" si="362"/>
        <v>n</v>
      </c>
      <c r="CR99" s="20" t="str">
        <f t="shared" si="363"/>
        <v>n</v>
      </c>
      <c r="CS99" s="20" t="str">
        <f t="shared" si="364"/>
        <v>n</v>
      </c>
      <c r="CT99" s="31" t="str">
        <f t="shared" si="365"/>
        <v>"[CHL] Biobío Region"</v>
      </c>
      <c r="CU99" s="32" t="str">
        <f t="shared" si="366"/>
        <v>"rgn_South America"</v>
      </c>
      <c r="CV99" s="9" t="str">
        <f t="shared" si="367"/>
        <v>"https://www.crwflags.com/fotw/images/c/cl-08t.gif"</v>
      </c>
      <c r="CW99" s="9" t="str">
        <f t="shared" si="368"/>
        <v>"2Color",</v>
      </c>
      <c r="CX99" s="9" t="str">
        <f t="shared" si="368"/>
        <v/>
      </c>
      <c r="CY99" s="9" t="str">
        <f t="shared" si="368"/>
        <v/>
      </c>
      <c r="CZ99" s="9" t="str">
        <f t="shared" si="368"/>
        <v/>
      </c>
      <c r="DA99" s="9" t="str">
        <f t="shared" si="369"/>
        <v>"words2",</v>
      </c>
      <c r="DB99" s="9" t="str">
        <f t="shared" si="370"/>
        <v/>
      </c>
      <c r="DC99" s="9" t="str">
        <f t="shared" si="371"/>
        <v>"exact2",</v>
      </c>
      <c r="DD99" s="9" t="str">
        <f t="shared" si="372"/>
        <v>"lets12",</v>
      </c>
      <c r="DE99" s="9" t="str">
        <f t="shared" si="373"/>
        <v>"startB",</v>
      </c>
      <c r="DF99" s="9" t="str">
        <f t="shared" si="374"/>
        <v/>
      </c>
      <c r="DG99" s="9" t="str">
        <f t="shared" si="375"/>
        <v/>
      </c>
      <c r="DH99" s="9" t="str">
        <f t="shared" si="376"/>
        <v/>
      </c>
      <c r="DI99" s="9" t="str">
        <f t="shared" si="377"/>
        <v/>
      </c>
      <c r="DJ99" s="9" t="str">
        <f t="shared" si="378"/>
        <v/>
      </c>
      <c r="DK99" s="9" t="str">
        <f t="shared" si="379"/>
        <v/>
      </c>
      <c r="DL99" s="9" t="str">
        <f t="shared" si="380"/>
        <v>"BLUWHI",</v>
      </c>
      <c r="DM99" s="9" t="str" cm="1">
        <f t="array" ref="DM99">IF(CG99=3,CHAR(34) &amp; _xlfn.TEXTJOIN("", TRUE, RIGHT(HP99:HX99, 2)) &amp; CHAR(34) &amp; ",", "")</f>
        <v/>
      </c>
      <c r="DN99" s="9" t="str">
        <f t="shared" si="381"/>
        <v/>
      </c>
      <c r="DO99" s="9" t="str">
        <f t="shared" si="382"/>
        <v/>
      </c>
      <c r="DP99" s="28" t="str">
        <f t="shared" si="383"/>
        <v/>
      </c>
      <c r="DQ99" s="28" t="str">
        <f t="shared" si="384"/>
        <v/>
      </c>
      <c r="DR99" s="28" t="str">
        <f t="shared" si="385"/>
        <v/>
      </c>
      <c r="DS99" s="28" t="str">
        <f t="shared" si="386"/>
        <v/>
      </c>
      <c r="DT99" s="28" t="str">
        <f t="shared" si="387"/>
        <v>"allhor",</v>
      </c>
      <c r="DU99" s="28" t="str">
        <f t="shared" si="388"/>
        <v/>
      </c>
      <c r="DV99" s="9" t="str">
        <f t="shared" si="389"/>
        <v/>
      </c>
      <c r="DW99" s="9" t="str">
        <f t="shared" si="390"/>
        <v>"NoBand",</v>
      </c>
      <c r="DX99" s="9" t="str">
        <f t="shared" si="390"/>
        <v/>
      </c>
      <c r="DY99" s="9" t="str">
        <f t="shared" si="390"/>
        <v/>
      </c>
      <c r="DZ99" s="9" t="str">
        <f t="shared" si="390"/>
        <v/>
      </c>
      <c r="EA99" s="9" t="str">
        <f t="shared" si="391"/>
        <v>"Diagon",</v>
      </c>
      <c r="EB99" s="9" t="str">
        <f t="shared" si="391"/>
        <v>"Crosse",</v>
      </c>
      <c r="EC99" s="9" t="str">
        <f t="shared" si="391"/>
        <v>"Horizo",</v>
      </c>
      <c r="ED99" s="9" t="str">
        <f t="shared" si="391"/>
        <v/>
      </c>
      <c r="EE99" s="9" t="str">
        <f t="shared" si="391"/>
        <v>"Circle",</v>
      </c>
      <c r="EF99" s="9" t="str">
        <f t="shared" si="392"/>
        <v>"Animal",</v>
      </c>
      <c r="EG99" s="9" t="str">
        <f t="shared" si="455"/>
        <v>"Bird",</v>
      </c>
      <c r="EH99" s="9" t="str">
        <f t="shared" si="455"/>
        <v>"Plants",</v>
      </c>
      <c r="EI99" s="9" t="str">
        <f t="shared" si="455"/>
        <v>"Texted",</v>
      </c>
      <c r="EJ99" s="9" t="str">
        <f t="shared" si="455"/>
        <v/>
      </c>
      <c r="EK99" s="9" t="str">
        <f t="shared" si="455"/>
        <v/>
      </c>
      <c r="EL99" s="9" t="str">
        <f t="shared" si="455"/>
        <v/>
      </c>
      <c r="EM99" s="9" t="str">
        <f t="shared" si="455"/>
        <v/>
      </c>
      <c r="EN99" s="9" t="str">
        <f t="shared" si="455"/>
        <v/>
      </c>
      <c r="EO99" s="9" t="str">
        <f t="shared" si="455"/>
        <v>"Center",</v>
      </c>
      <c r="EP99" s="9" t="str">
        <f t="shared" si="455"/>
        <v/>
      </c>
      <c r="EQ99" s="9" t="str">
        <f t="shared" si="455"/>
        <v/>
      </c>
      <c r="ER99" s="9" t="str">
        <f t="shared" si="455"/>
        <v/>
      </c>
      <c r="ES99" s="9" t="str">
        <f t="shared" si="455"/>
        <v/>
      </c>
      <c r="ET99" s="9" t="str">
        <f t="shared" si="455"/>
        <v/>
      </c>
      <c r="EU99" s="9" t="str">
        <f t="shared" si="455"/>
        <v/>
      </c>
      <c r="EV99" s="9" t="str">
        <f t="shared" si="455"/>
        <v>"Builds",</v>
      </c>
      <c r="EW99" s="9" t="str">
        <f t="shared" si="393"/>
        <v/>
      </c>
      <c r="EX99" s="9" t="str">
        <f t="shared" si="393"/>
        <v>"Crowns",</v>
      </c>
      <c r="EY99" s="9" t="str">
        <f t="shared" si="393"/>
        <v/>
      </c>
      <c r="EZ99" s="9" t="str">
        <f t="shared" si="393"/>
        <v/>
      </c>
      <c r="FA99" s="9" t="str">
        <f t="shared" si="394"/>
        <v/>
      </c>
      <c r="FB99" s="9" t="str">
        <f t="shared" si="395"/>
        <v/>
      </c>
      <c r="FC99" s="9" t="str">
        <f t="shared" si="396"/>
        <v/>
      </c>
      <c r="FD99" s="9" t="str">
        <f t="shared" si="397"/>
        <v/>
      </c>
      <c r="FE99" s="9" t="str">
        <f t="shared" si="398"/>
        <v/>
      </c>
      <c r="FF99" s="9" t="str">
        <f t="shared" si="399"/>
        <v/>
      </c>
      <c r="FG99" s="9" t="str">
        <f t="shared" si="400"/>
        <v>"NO_RED",</v>
      </c>
      <c r="FH99" s="9" t="str">
        <f t="shared" si="401"/>
        <v>"NO_GRE",</v>
      </c>
      <c r="FI99" s="9" t="str">
        <f t="shared" si="402"/>
        <v>"NO_YEL",</v>
      </c>
      <c r="FJ99" s="9" t="str">
        <f t="shared" si="403"/>
        <v>"NO_BLA",</v>
      </c>
      <c r="FK99" s="9" t="str">
        <f t="shared" si="404"/>
        <v/>
      </c>
      <c r="FL99" s="9" t="str">
        <f t="shared" si="405"/>
        <v/>
      </c>
      <c r="FM99" s="9" t="str">
        <f t="shared" si="406"/>
        <v/>
      </c>
      <c r="FN99" s="9" t="str">
        <f t="shared" si="407"/>
        <v/>
      </c>
      <c r="FO99" s="9" t="str">
        <f t="shared" si="408"/>
        <v/>
      </c>
      <c r="FP99" s="9" t="str">
        <f t="shared" si="409"/>
        <v/>
      </c>
      <c r="FQ99" s="9" t="str">
        <f t="shared" si="410"/>
        <v>"001WHI",</v>
      </c>
      <c r="FR99" s="9" t="str">
        <f t="shared" si="411"/>
        <v>"002BLU",</v>
      </c>
      <c r="FS99" s="9" t="str">
        <f t="shared" si="412"/>
        <v>"003WHI",</v>
      </c>
      <c r="FT99" s="9" t="str">
        <f t="shared" si="413"/>
        <v>"myrWHI",</v>
      </c>
      <c r="FU99" s="9" t="str">
        <f t="shared" si="414"/>
        <v/>
      </c>
      <c r="FV99" s="9" t="str">
        <f t="shared" si="415"/>
        <v/>
      </c>
      <c r="FW99" s="9" t="str">
        <f t="shared" si="416"/>
        <v/>
      </c>
      <c r="FX99" s="9" t="str">
        <f t="shared" si="417"/>
        <v/>
      </c>
      <c r="FY99" s="9" t="str">
        <f t="shared" si="418"/>
        <v/>
      </c>
      <c r="FZ99" s="9" t="str">
        <f t="shared" si="419"/>
        <v/>
      </c>
      <c r="GA99" s="9" t="str">
        <f t="shared" si="420"/>
        <v/>
      </c>
      <c r="GB99" s="9" t="str">
        <f t="shared" si="421"/>
        <v/>
      </c>
      <c r="GC99" s="9" t="str">
        <f t="shared" si="422"/>
        <v/>
      </c>
      <c r="GD99" s="9" t="str">
        <f t="shared" si="423"/>
        <v/>
      </c>
      <c r="GE99" s="9" t="str">
        <f t="shared" si="424"/>
        <v/>
      </c>
      <c r="GF99" s="9" t="str">
        <f>IFERROR(IF(SEARCH("Historical",AU99)&gt;0,CHAR(34)&amp;"histor"&amp;CHAR(34)&amp;",",""),"")</f>
        <v/>
      </c>
      <c r="GG99" s="9" t="str">
        <f t="shared" si="425"/>
        <v/>
      </c>
      <c r="GH99" s="9" t="str">
        <f t="shared" si="426"/>
        <v/>
      </c>
      <c r="GI99" s="9" t="str">
        <f t="shared" si="427"/>
        <v/>
      </c>
      <c r="GJ99" s="9" t="str">
        <f t="shared" si="428"/>
        <v>"NoStar",</v>
      </c>
      <c r="GK99" s="9" t="str">
        <f t="shared" si="429"/>
        <v/>
      </c>
      <c r="GL99" s="9" t="str">
        <f t="shared" si="430"/>
        <v/>
      </c>
      <c r="GM99" s="9" t="str">
        <f t="shared" si="430"/>
        <v/>
      </c>
      <c r="GN99" s="9" t="str">
        <f t="shared" si="430"/>
        <v/>
      </c>
      <c r="GP99" s="9" t="str">
        <f t="shared" si="431"/>
        <v>"Region"</v>
      </c>
      <c r="GS99" s="9" t="str">
        <f t="shared" si="432"/>
        <v>["2Color","words2","exact2","lets12","startB","BLUWHI","allhor","NoBand","Diagon","Crosse","Horizo","Circle","Animal","Bird","Plants","Texted","Center","Builds","Crowns","NO_RED","NO_GRE","NO_YEL","NO_BLA","001WHI","002BLU","003WHI","myrWHI","NoStar"]</v>
      </c>
      <c r="GT99" s="9" t="str">
        <f t="shared" si="456"/>
        <v>"cl_WHI",</v>
      </c>
      <c r="GU99" s="9" t="str">
        <f t="shared" si="456"/>
        <v>"cl_BLU",</v>
      </c>
      <c r="GV99" s="9" t="str">
        <f t="shared" si="456"/>
        <v/>
      </c>
      <c r="GW99" s="9" t="str">
        <f t="shared" si="456"/>
        <v/>
      </c>
      <c r="GX99" s="9" t="str">
        <f t="shared" si="456"/>
        <v/>
      </c>
      <c r="GY99" s="9" t="str">
        <f t="shared" si="456"/>
        <v/>
      </c>
      <c r="GZ99" s="9" t="str">
        <f t="shared" si="456"/>
        <v/>
      </c>
      <c r="HA99" s="9" t="str">
        <f t="shared" si="456"/>
        <v/>
      </c>
      <c r="HB99" s="9" t="str">
        <f t="shared" si="456"/>
        <v/>
      </c>
      <c r="HC99" s="9" t="str">
        <f t="shared" si="433"/>
        <v>["cl_WHI","cl_BLU"]</v>
      </c>
      <c r="HE99" s="33"/>
      <c r="HF99" s="34" t="str">
        <f t="shared" si="434"/>
        <v>{couname:"[CHL] Biobío Region",year:"???",region:"rgn_South America",Colors:["cl_WHI","cl_BLU"],Items:["2Color","words2","exact2","lets12","startB","BLUWHI","allhor","NoBand","Diagon","Crosse","Horizo","Circle","Animal","Bird","Plants","Texted","Center","Builds","Crowns","NO_RED","NO_GRE","NO_YEL","NO_BLA","001WHI","002BLU","003WHI","myrWHI","NoStar"],Flag:"https://www.crwflags.com/fotw/images/c/cl-08t.gif",HDFlag:"https://www.crwflags.com/fotw/images/c/cl-08t.gif",type:"Region", describe: "\nIt is white with coat of arms.\n", isnew:".", links: "https://www.crwflags.com/fotw/flags/cl-08.html"},</v>
      </c>
      <c r="HG99" s="35" t="str">
        <f t="shared" si="435"/>
        <v>{couname:"[CHL] Biobío Region",year:"???",region:"rgn_South America",Colors:["cl_WHI","cl_BLU"],Items:["2Color","words2","exact2","lets12","startB","BLUWHI","allhor","NoBand","Diagon","Crosse","Horizo","Circle","Animal","Bird","Plants","Texted","Center","Builds","Crowns","NO_RED","NO_GRE","NO_YEL","NO_BLA","001WHI","002BLU","003WHI","myrWHI","NoStar"],Flag:"https://www.crwflags.com/fotw/images/c/cl-08t.gif",HDFlag:"https://www.crwflags.com/fotw/images/c/cl-08t.gif",type:"Region", describe: "\nIt is white with coat of arms.\n", links: "https://www.crwflags.com/fotw/flags/cl-08.html"},</v>
      </c>
      <c r="HH99" s="9" t="str">
        <f t="shared" si="436"/>
        <v>"\nIt is white with coat of arms.\n"</v>
      </c>
      <c r="HI99" s="9" t="str">
        <f t="shared" si="437"/>
        <v>"\nIt is white with coat of arms.\n"</v>
      </c>
      <c r="HJ99" s="9" t="str">
        <f t="shared" si="438"/>
        <v>"???"</v>
      </c>
      <c r="HL99" s="9" t="str">
        <f t="shared" si="439"/>
        <v>"https://www.crwflags.com/fotw/flags/cl-08.html"</v>
      </c>
      <c r="HM99" s="34" t="str">
        <f t="shared" si="440"/>
        <v>{"couname":"[CHL] Biobío Region","year":"???","region":"rgn_South America","Colors":["cl_WHI","cl_BLU"],"Items":["2Color","words2","exact2","lets12","startB","BLUWHI","allhor","NoBand","Diagon","Crosse","Horizo","Circle","Animal","Bird","Plants","Texted","Center","Builds","Crowns","NO_RED","NO_GRE","NO_YEL","NO_BLA","001WHI","002BLU","003WHI","myrWHI","NoStar"],"Flag":"https://www.crwflags.com/fotw/images/c/cl-08t.gif","HDFlag":"https://www.crwflags.com/fotw/images/c/cl-08t.gif","type":"Region", "describe": "\nIt is white with coat of arms.\n", "isnew": ".", "links": "https://www.crwflags.com/fotw/flags/cl-08.html"},</v>
      </c>
      <c r="HN99" s="36" t="str">
        <f t="shared" si="441"/>
        <v>{"couname":"[CHL] Biobío Region","year":"???","region":"rgn_South America","Colors":["cl_WHI","cl_BLU"],"Items":["2Color","words2","exact2","lets12","startB","BLUWHI","allhor","NoBand","Diagon","Crosse","Horizo","Circle","Animal","Bird","Plants","Texted","Center","Builds","Crowns","NO_RED","NO_GRE","NO_YEL","NO_BLA","001WHI","002BLU","003WHI","myrWHI","NoStar"],"Flag":"https://www.crwflags.com/fotw/images/c/cl-08t.gif","HDFlag":"https://www.crwflags.com/fotw/images/c/cl-08t.gif","type":"Region", "describe": "\nIt is white with coat of arms.\n", "isnew": ".", "links": "https://www.crwflags.com/fotw/flags/cl-08.html"},</v>
      </c>
      <c r="HO99" s="37"/>
      <c r="HP99" s="9" t="str" cm="1">
        <f t="array" ref="HP99">IF(_xlfn.TEXTJOIN(", ", TRUE, IF(ISNUMBER(SEARCH("BLA", BL99:BT99)), COLUMN(BL99:BT99) - COLUMN(BL99) + 1, ""))&lt;&gt;"","BLA","")</f>
        <v/>
      </c>
      <c r="HQ99" s="9" t="str" cm="1">
        <f t="array" ref="HQ99">IF(_xlfn.TEXTJOIN(", ", TRUE, IF(ISNUMBER(SEARCH("BLU", BL99:BT99)), COLUMN(BL99:BT99) - COLUMN(BL99) + 1, ""))&lt;&gt;"","BLU","")</f>
        <v>BLU</v>
      </c>
      <c r="HR99" s="9" t="str" cm="1">
        <f t="array" ref="HR99">IF(_xlfn.TEXTJOIN(", ", TRUE, IF(ISNUMBER(SEARCH("GRE", BL99:BT99)), COLUMN(BL99:BT99) - COLUMN(BL99) + 1, ""))&lt;&gt;"","GRE","")</f>
        <v/>
      </c>
      <c r="HS99" s="9" t="str" cm="1">
        <f t="array" ref="HS99">IF(_xlfn.TEXTJOIN(", ", TRUE, IF(ISNUMBER(SEARCH("RED", BL99:BT99)), COLUMN(BL99:BT99) - COLUMN(BL99) + 1, ""))&lt;&gt;"","RED","")</f>
        <v/>
      </c>
      <c r="HT99" s="9" t="str" cm="1">
        <f t="array" ref="HT99">IF(_xlfn.TEXTJOIN(", ", TRUE, IF(ISNUMBER(SEARCH("YEL", BL99:BT99)), COLUMN(BL99:BT99) - COLUMN(BL99) + 1, ""))&lt;&gt;"","YEL","")</f>
        <v/>
      </c>
      <c r="HU99" s="9" t="str" cm="1">
        <f t="array" ref="HU99">IF(_xlfn.TEXTJOIN(", ", TRUE, IF(ISNUMBER(SEARCH("ORA", BL99:BT99)), COLUMN(BL99:BT99) - COLUMN(BL99) + 1, ""))&lt;&gt;"","ORA","")</f>
        <v/>
      </c>
      <c r="HV99" s="9" t="str" cm="1">
        <f t="array" ref="HV99">IF(_xlfn.TEXTJOIN(", ", TRUE, IF(ISNUMBER(SEARCH("BRO", BL99:BT99)), COLUMN(BL99:BT99) - COLUMN(BL99) + 1, ""))&lt;&gt;"","BRO","")</f>
        <v/>
      </c>
      <c r="HW99" s="9" t="str" cm="1">
        <f t="array" ref="HW99">IF(_xlfn.TEXTJOIN(", ", TRUE, IF(ISNUMBER(SEARCH("PUR", BL99:BT99)), COLUMN(BL99:BT99) - COLUMN(BL99) + 1, ""))&lt;&gt;"","PUR","")</f>
        <v/>
      </c>
      <c r="HX99" s="9" t="str" cm="1">
        <f t="array" ref="HX99">IF(_xlfn.TEXTJOIN(", ", TRUE, IF(ISNUMBER(SEARCH("WHI", BL99:BT99)), COLUMN(BL99:BT99) - COLUMN(BL99) + 1, ""))&lt;&gt;"","WHI","")</f>
        <v>WHI</v>
      </c>
      <c r="HY99" s="38"/>
      <c r="HZ99" s="38"/>
      <c r="IA99" s="28"/>
      <c r="IB99" s="28"/>
      <c r="IC99" s="39"/>
      <c r="ID99" s="39"/>
      <c r="IE99" s="39"/>
      <c r="IF99" s="39"/>
      <c r="IG99" s="39"/>
      <c r="IH99" s="39"/>
      <c r="II99" s="39"/>
      <c r="IJ99" s="39"/>
      <c r="IK99" s="39"/>
      <c r="IL99" s="9">
        <f t="shared" si="442"/>
        <v>0</v>
      </c>
      <c r="IM99" s="6">
        <f t="shared" si="443"/>
        <v>-2</v>
      </c>
      <c r="IN99" s="40" t="str">
        <f t="shared" si="444"/>
        <v>http://mkweb.bcgsc.ca/color-summarizer/?url=https://www.crwflags.com/fotw/images/c/cl-08t.gif&amp;precision=low&amp;num_clusters=2&amp;text=1</v>
      </c>
      <c r="IO99" s="9" t="str">
        <f t="shared" si="445"/>
        <v/>
      </c>
      <c r="IP99" s="9" t="str">
        <f t="shared" si="446"/>
        <v>"blue"</v>
      </c>
      <c r="IQ99" s="9" t="str">
        <f t="shared" si="447"/>
        <v/>
      </c>
      <c r="IR99" s="9" t="str">
        <f t="shared" si="448"/>
        <v/>
      </c>
      <c r="IS99" s="9" t="str">
        <f t="shared" si="449"/>
        <v/>
      </c>
      <c r="IT99" s="9" t="str">
        <f t="shared" si="450"/>
        <v/>
      </c>
      <c r="IU99" s="9" t="str">
        <f t="shared" si="451"/>
        <v/>
      </c>
      <c r="IV99" s="9" t="str">
        <f t="shared" si="452"/>
        <v/>
      </c>
      <c r="IW99" s="9" t="str">
        <f t="shared" si="453"/>
        <v>"white"</v>
      </c>
      <c r="IX99" s="9" t="str">
        <f t="shared" si="454"/>
        <v>{"url":"http://mkweb.bcgsc.ca/color-summarizer/?url=https://www.crwflags.com/fotw/images/c/cl-08t.gif&amp;precision=low&amp;num_clusters=2&amp;text=1","name":"[CHL] Biobío Region"},</v>
      </c>
      <c r="IY99" s="9">
        <v>697</v>
      </c>
    </row>
    <row r="100" spans="1:259" s="9" customFormat="1" ht="38.4" customHeight="1" thickBot="1" x14ac:dyDescent="0.35">
      <c r="A100" s="79" t="s">
        <v>1200</v>
      </c>
      <c r="B100" s="1" t="e" vm="99">
        <v>#VALUE!</v>
      </c>
      <c r="C100" s="2">
        <v>2</v>
      </c>
      <c r="D100" s="3" t="s">
        <v>1201</v>
      </c>
      <c r="E100" s="4" t="s">
        <v>1201</v>
      </c>
      <c r="F100" s="5" t="s">
        <v>0</v>
      </c>
      <c r="G100" s="6">
        <f>COUNTIF($A$1:$A$8294,A100)</f>
        <v>1</v>
      </c>
      <c r="H100" s="7"/>
      <c r="I100" s="8" t="s">
        <v>1202</v>
      </c>
      <c r="J100" s="9" t="str">
        <f>""</f>
        <v/>
      </c>
      <c r="K100" s="10"/>
      <c r="L100" s="11"/>
      <c r="M100" s="11"/>
      <c r="N100" s="12" t="s">
        <v>1</v>
      </c>
      <c r="O100" s="13">
        <v>2000</v>
      </c>
      <c r="P100" s="14" t="s">
        <v>1203</v>
      </c>
      <c r="Q100" s="15">
        <v>2</v>
      </c>
      <c r="R100" s="16" t="s">
        <v>1</v>
      </c>
      <c r="S100" s="17">
        <v>0</v>
      </c>
      <c r="T100" s="18" t="s">
        <v>3</v>
      </c>
      <c r="U100" s="19" t="s">
        <v>3</v>
      </c>
      <c r="V100" s="19" t="s">
        <v>3</v>
      </c>
      <c r="W100" s="19" t="s">
        <v>2</v>
      </c>
      <c r="X100" s="19" t="s">
        <v>3</v>
      </c>
      <c r="Y100" s="19" t="s">
        <v>2</v>
      </c>
      <c r="Z100" s="19" t="s">
        <v>2</v>
      </c>
      <c r="AA100" s="19" t="s">
        <v>2</v>
      </c>
      <c r="AB100" s="19" t="s">
        <v>2</v>
      </c>
      <c r="AC100" s="19" t="s">
        <v>2</v>
      </c>
      <c r="AD100" s="19" t="s">
        <v>3</v>
      </c>
      <c r="AE100" s="19" t="s">
        <v>2</v>
      </c>
      <c r="AF100" s="20" t="s">
        <v>2</v>
      </c>
      <c r="AG100" s="20" t="s">
        <v>2</v>
      </c>
      <c r="AH100" s="20" t="s">
        <v>2</v>
      </c>
      <c r="AI100" s="20" t="s">
        <v>2</v>
      </c>
      <c r="AJ100" s="20" t="s">
        <v>2</v>
      </c>
      <c r="AK100" s="20" t="s">
        <v>2</v>
      </c>
      <c r="AL100" s="20" t="s">
        <v>2</v>
      </c>
      <c r="AM100" s="20" t="s">
        <v>3</v>
      </c>
      <c r="AN100" s="20" t="s">
        <v>2</v>
      </c>
      <c r="AO100" s="20" t="s">
        <v>2</v>
      </c>
      <c r="AP100" s="20" t="s">
        <v>2</v>
      </c>
      <c r="AQ100" s="20" t="s">
        <v>2</v>
      </c>
      <c r="AR100" s="20" t="s">
        <v>2</v>
      </c>
      <c r="AS100" s="20" t="s">
        <v>2</v>
      </c>
      <c r="AT100" s="21">
        <v>6</v>
      </c>
      <c r="AU100" s="20" t="s">
        <v>602</v>
      </c>
      <c r="AV100" s="20" t="str">
        <f>IF(LEFT(A100,1)="[",LEFT(A100,5)&amp;AU100&amp;A100,"")</f>
        <v>[CHL]Region[CHL] Coquimbo Region</v>
      </c>
      <c r="AW100" s="20" t="str">
        <f>C100&amp;A100</f>
        <v>2[CHL] Coquimbo Region</v>
      </c>
      <c r="AX100" s="22"/>
      <c r="AY100" s="22"/>
      <c r="AZ100" s="23"/>
      <c r="BA100" s="23"/>
      <c r="BB100" s="23"/>
      <c r="BC100" s="24"/>
      <c r="BD100" s="25" t="s">
        <v>9</v>
      </c>
      <c r="BE100" s="8"/>
      <c r="BF100" s="25" t="s">
        <v>9</v>
      </c>
      <c r="BG100" s="25" t="s">
        <v>5</v>
      </c>
      <c r="BH100" s="25" t="s">
        <v>9</v>
      </c>
      <c r="BI100" s="25"/>
      <c r="BJ100" s="25"/>
      <c r="BK100" s="8"/>
      <c r="BL100" s="25" t="s">
        <v>9</v>
      </c>
      <c r="BM100" s="25" t="s">
        <v>5</v>
      </c>
      <c r="BN100" s="25"/>
      <c r="BO100" s="25"/>
      <c r="BP100" s="25"/>
      <c r="BQ100" s="25"/>
      <c r="BR100" s="25"/>
      <c r="BS100" s="25"/>
      <c r="BT100" s="25"/>
      <c r="BU100" s="26"/>
      <c r="BV100" s="27"/>
      <c r="BW100" s="27">
        <v>0</v>
      </c>
      <c r="BX100" s="8"/>
      <c r="CB100" s="28"/>
      <c r="CC100" s="28"/>
      <c r="CD100" s="29">
        <v>0</v>
      </c>
      <c r="CE100" s="29">
        <v>0</v>
      </c>
      <c r="CF100" s="29" t="e">
        <v>#REF!</v>
      </c>
      <c r="CG100" s="30" cm="1">
        <f t="array" ref="CG100">SUMPRODUCT(--(LEN(TRIM(BL100:BT100))&gt;0))</f>
        <v>2</v>
      </c>
      <c r="CH100" s="20" t="str">
        <f t="shared" si="353"/>
        <v>y</v>
      </c>
      <c r="CI100" s="20" t="str">
        <f t="shared" si="354"/>
        <v>n</v>
      </c>
      <c r="CJ100" s="20" t="str">
        <f t="shared" si="355"/>
        <v>n</v>
      </c>
      <c r="CK100" s="20" t="str">
        <f t="shared" si="356"/>
        <v>n</v>
      </c>
      <c r="CL100" s="20" t="str">
        <f t="shared" si="357"/>
        <v>y</v>
      </c>
      <c r="CM100" s="20" t="str">
        <f t="shared" si="358"/>
        <v>n</v>
      </c>
      <c r="CN100" s="20" t="str">
        <f t="shared" si="359"/>
        <v>n</v>
      </c>
      <c r="CO100" s="20" t="str">
        <f t="shared" si="360"/>
        <v>n</v>
      </c>
      <c r="CP100" s="20" t="str">
        <f t="shared" si="361"/>
        <v>n</v>
      </c>
      <c r="CQ100" s="20" t="str">
        <f t="shared" si="362"/>
        <v>n</v>
      </c>
      <c r="CR100" s="20" t="str">
        <f t="shared" si="363"/>
        <v>n</v>
      </c>
      <c r="CS100" s="20" t="str">
        <f t="shared" si="364"/>
        <v>y</v>
      </c>
      <c r="CT100" s="31" t="str">
        <f t="shared" si="365"/>
        <v>"[CHL] Coquimbo Region"</v>
      </c>
      <c r="CU100" s="32" t="str">
        <f t="shared" si="366"/>
        <v>"rgn_South America"</v>
      </c>
      <c r="CV100" s="9" t="str">
        <f t="shared" si="367"/>
        <v>"https://www.crwflags.com/fotw/images/c/cl-04.gif"</v>
      </c>
      <c r="CW100" s="9" t="str">
        <f t="shared" si="368"/>
        <v>"2Color",</v>
      </c>
      <c r="CX100" s="9" t="str">
        <f t="shared" si="368"/>
        <v/>
      </c>
      <c r="CY100" s="9" t="str">
        <f t="shared" si="368"/>
        <v/>
      </c>
      <c r="CZ100" s="9" t="str">
        <f t="shared" si="368"/>
        <v/>
      </c>
      <c r="DA100" s="9" t="str">
        <f t="shared" si="369"/>
        <v>"words2",</v>
      </c>
      <c r="DB100" s="9" t="str">
        <f t="shared" si="370"/>
        <v/>
      </c>
      <c r="DC100" s="9" t="str">
        <f t="shared" si="371"/>
        <v>"exact2",</v>
      </c>
      <c r="DD100" s="9" t="str">
        <f t="shared" si="372"/>
        <v>"lets14",</v>
      </c>
      <c r="DE100" s="9" t="str">
        <f t="shared" si="373"/>
        <v>"startC",</v>
      </c>
      <c r="DF100" s="9" t="str">
        <f t="shared" si="374"/>
        <v/>
      </c>
      <c r="DG100" s="9" t="str">
        <f t="shared" si="375"/>
        <v>"with_q",</v>
      </c>
      <c r="DH100" s="9" t="str">
        <f t="shared" si="376"/>
        <v/>
      </c>
      <c r="DI100" s="9" t="str">
        <f t="shared" si="377"/>
        <v/>
      </c>
      <c r="DJ100" s="9" t="str">
        <f t="shared" si="378"/>
        <v/>
      </c>
      <c r="DK100" s="9" t="str">
        <f t="shared" si="379"/>
        <v/>
      </c>
      <c r="DL100" s="9" t="str">
        <f t="shared" si="380"/>
        <v>"REDWHI",</v>
      </c>
      <c r="DM100" s="9" t="str" cm="1">
        <f t="array" ref="DM100">IF(CG100=3,CHAR(34) &amp; _xlfn.TEXTJOIN("", TRUE, RIGHT(HP100:HX100, 2)) &amp; CHAR(34) &amp; ",", "")</f>
        <v/>
      </c>
      <c r="DN100" s="9" t="str">
        <f t="shared" si="381"/>
        <v/>
      </c>
      <c r="DO100" s="9" t="str">
        <f t="shared" si="382"/>
        <v/>
      </c>
      <c r="DP100" s="28" t="str">
        <f t="shared" si="383"/>
        <v>"year00",</v>
      </c>
      <c r="DQ100" s="28" t="str">
        <f t="shared" si="384"/>
        <v/>
      </c>
      <c r="DR100" s="28" t="str">
        <f t="shared" si="385"/>
        <v/>
      </c>
      <c r="DS100" s="28" t="str">
        <f t="shared" si="386"/>
        <v/>
      </c>
      <c r="DT100" s="28" t="str">
        <f t="shared" si="387"/>
        <v>"allhor",</v>
      </c>
      <c r="DU100" s="28" t="str">
        <f t="shared" si="388"/>
        <v/>
      </c>
      <c r="DV100" s="9" t="str">
        <f t="shared" si="389"/>
        <v/>
      </c>
      <c r="DW100" s="9" t="str">
        <f t="shared" si="390"/>
        <v>"NoBand",</v>
      </c>
      <c r="DX100" s="9" t="str">
        <f t="shared" si="390"/>
        <v/>
      </c>
      <c r="DY100" s="9" t="str">
        <f t="shared" si="390"/>
        <v/>
      </c>
      <c r="DZ100" s="9" t="str">
        <f t="shared" si="390"/>
        <v/>
      </c>
      <c r="EA100" s="9" t="str">
        <f t="shared" si="391"/>
        <v>"Diagon",</v>
      </c>
      <c r="EB100" s="9" t="str">
        <f t="shared" si="391"/>
        <v>"Crosse",</v>
      </c>
      <c r="EC100" s="9" t="str">
        <f t="shared" si="391"/>
        <v>"Horizo",</v>
      </c>
      <c r="ED100" s="9" t="str">
        <f t="shared" si="391"/>
        <v/>
      </c>
      <c r="EE100" s="9" t="str">
        <f t="shared" si="391"/>
        <v>"Circle",</v>
      </c>
      <c r="EF100" s="9" t="str">
        <f t="shared" si="392"/>
        <v/>
      </c>
      <c r="EG100" s="9" t="str">
        <f t="shared" si="455"/>
        <v/>
      </c>
      <c r="EH100" s="9" t="str">
        <f t="shared" si="455"/>
        <v/>
      </c>
      <c r="EI100" s="9" t="str">
        <f t="shared" si="455"/>
        <v/>
      </c>
      <c r="EJ100" s="9" t="str">
        <f t="shared" si="455"/>
        <v/>
      </c>
      <c r="EK100" s="9" t="str">
        <f t="shared" si="455"/>
        <v>"HasSun",</v>
      </c>
      <c r="EL100" s="9" t="str">
        <f t="shared" si="455"/>
        <v/>
      </c>
      <c r="EM100" s="9" t="str">
        <f t="shared" si="455"/>
        <v/>
      </c>
      <c r="EN100" s="9" t="str">
        <f t="shared" si="455"/>
        <v/>
      </c>
      <c r="EO100" s="9" t="str">
        <f t="shared" si="455"/>
        <v/>
      </c>
      <c r="EP100" s="9" t="str">
        <f t="shared" si="455"/>
        <v/>
      </c>
      <c r="EQ100" s="9" t="str">
        <f t="shared" si="455"/>
        <v/>
      </c>
      <c r="ER100" s="9" t="str">
        <f t="shared" si="455"/>
        <v/>
      </c>
      <c r="ES100" s="9" t="str">
        <f t="shared" si="455"/>
        <v/>
      </c>
      <c r="ET100" s="9" t="str">
        <f t="shared" si="455"/>
        <v>"Geogrh",</v>
      </c>
      <c r="EU100" s="9" t="str">
        <f t="shared" si="455"/>
        <v/>
      </c>
      <c r="EV100" s="9" t="str">
        <f t="shared" si="455"/>
        <v/>
      </c>
      <c r="EW100" s="9" t="str">
        <f t="shared" si="393"/>
        <v/>
      </c>
      <c r="EX100" s="9" t="str">
        <f t="shared" si="393"/>
        <v/>
      </c>
      <c r="EY100" s="9" t="str">
        <f t="shared" si="393"/>
        <v/>
      </c>
      <c r="EZ100" s="9" t="str">
        <f t="shared" si="393"/>
        <v/>
      </c>
      <c r="FA100" s="9" t="str">
        <f t="shared" si="394"/>
        <v>"sta",</v>
      </c>
      <c r="FB100" s="9" t="str">
        <f t="shared" si="395"/>
        <v/>
      </c>
      <c r="FC100" s="9" t="str">
        <f t="shared" si="396"/>
        <v/>
      </c>
      <c r="FD100" s="9" t="str">
        <f t="shared" si="397"/>
        <v/>
      </c>
      <c r="FE100" s="9" t="str">
        <f t="shared" si="398"/>
        <v>"NO_BLU",</v>
      </c>
      <c r="FF100" s="9" t="str">
        <f t="shared" si="399"/>
        <v/>
      </c>
      <c r="FG100" s="9" t="str">
        <f t="shared" si="400"/>
        <v/>
      </c>
      <c r="FH100" s="9" t="str">
        <f t="shared" si="401"/>
        <v>"NO_GRE",</v>
      </c>
      <c r="FI100" s="9" t="str">
        <f t="shared" si="402"/>
        <v>"NO_YEL",</v>
      </c>
      <c r="FJ100" s="9" t="str">
        <f t="shared" si="403"/>
        <v>"NO_BLA",</v>
      </c>
      <c r="FK100" s="9" t="str">
        <f t="shared" si="404"/>
        <v/>
      </c>
      <c r="FL100" s="9" t="str">
        <f t="shared" si="405"/>
        <v/>
      </c>
      <c r="FM100" s="9" t="str">
        <f t="shared" si="406"/>
        <v/>
      </c>
      <c r="FN100" s="9" t="str">
        <f t="shared" si="407"/>
        <v/>
      </c>
      <c r="FO100" s="9" t="str">
        <f t="shared" si="408"/>
        <v/>
      </c>
      <c r="FP100" s="9" t="str">
        <f t="shared" si="409"/>
        <v/>
      </c>
      <c r="FQ100" s="9" t="str">
        <f t="shared" si="410"/>
        <v>"001RED",</v>
      </c>
      <c r="FR100" s="9" t="str">
        <f t="shared" si="411"/>
        <v>"002WHI",</v>
      </c>
      <c r="FS100" s="9" t="str">
        <f t="shared" si="412"/>
        <v>"003RED",</v>
      </c>
      <c r="FT100" s="9" t="str">
        <f t="shared" si="413"/>
        <v>"myrRED",</v>
      </c>
      <c r="FU100" s="9" t="str">
        <f t="shared" si="414"/>
        <v/>
      </c>
      <c r="FV100" s="9" t="str">
        <f t="shared" si="415"/>
        <v/>
      </c>
      <c r="FW100" s="9" t="str">
        <f t="shared" si="416"/>
        <v/>
      </c>
      <c r="FX100" s="9" t="str">
        <f t="shared" si="417"/>
        <v/>
      </c>
      <c r="FY100" s="9" t="str">
        <f t="shared" si="418"/>
        <v/>
      </c>
      <c r="FZ100" s="9" t="str">
        <f t="shared" si="419"/>
        <v/>
      </c>
      <c r="GA100" s="9" t="str">
        <f t="shared" si="420"/>
        <v/>
      </c>
      <c r="GB100" s="9" t="str">
        <f t="shared" si="421"/>
        <v/>
      </c>
      <c r="GC100" s="9" t="str">
        <f t="shared" si="422"/>
        <v/>
      </c>
      <c r="GD100" s="9" t="str">
        <f t="shared" si="423"/>
        <v/>
      </c>
      <c r="GE100" s="9" t="str">
        <f t="shared" si="424"/>
        <v/>
      </c>
      <c r="GF100" s="9" t="str">
        <f>IFERROR(IF(SEARCH("Historical",AU100)&gt;0,CHAR(34)&amp;"histor"&amp;CHAR(34)&amp;",",""),"")</f>
        <v/>
      </c>
      <c r="GG100" s="9" t="str">
        <f t="shared" si="425"/>
        <v/>
      </c>
      <c r="GH100" s="9" t="str">
        <f t="shared" si="426"/>
        <v/>
      </c>
      <c r="GI100" s="9" t="str">
        <f t="shared" si="427"/>
        <v/>
      </c>
      <c r="GJ100" s="9" t="str">
        <f t="shared" si="428"/>
        <v/>
      </c>
      <c r="GK100" s="9" t="str">
        <f t="shared" si="429"/>
        <v>"HasSta",</v>
      </c>
      <c r="GL100" s="9" t="str">
        <f t="shared" si="430"/>
        <v/>
      </c>
      <c r="GM100" s="9" t="str">
        <f t="shared" si="430"/>
        <v/>
      </c>
      <c r="GN100" s="9" t="str">
        <f t="shared" si="430"/>
        <v>"3+Star",</v>
      </c>
      <c r="GP100" s="9" t="str">
        <f t="shared" si="431"/>
        <v>"Region"</v>
      </c>
      <c r="GS100" s="9" t="str">
        <f t="shared" si="432"/>
        <v>["2Color","words2","exact2","lets14","startC","with_q","REDWHI","year00","allhor","NoBand","Diagon","Crosse","Horizo","Circle","HasSun","Geogrh","sta","NO_BLU","NO_GRE","NO_YEL","NO_BLA","001RED","002WHI","003RED","myrRED","HasSta","3+Star"]</v>
      </c>
      <c r="GT100" s="9" t="str">
        <f t="shared" si="456"/>
        <v>"cl_RED",</v>
      </c>
      <c r="GU100" s="9" t="str">
        <f t="shared" si="456"/>
        <v>"cl_WHI",</v>
      </c>
      <c r="GV100" s="9" t="str">
        <f t="shared" si="456"/>
        <v/>
      </c>
      <c r="GW100" s="9" t="str">
        <f t="shared" si="456"/>
        <v/>
      </c>
      <c r="GX100" s="9" t="str">
        <f t="shared" si="456"/>
        <v/>
      </c>
      <c r="GY100" s="9" t="str">
        <f t="shared" si="456"/>
        <v/>
      </c>
      <c r="GZ100" s="9" t="str">
        <f t="shared" si="456"/>
        <v/>
      </c>
      <c r="HA100" s="9" t="str">
        <f t="shared" si="456"/>
        <v/>
      </c>
      <c r="HB100" s="9" t="str">
        <f t="shared" si="456"/>
        <v/>
      </c>
      <c r="HC100" s="9" t="str">
        <f t="shared" si="433"/>
        <v>["cl_RED","cl_WHI"]</v>
      </c>
      <c r="HE100" s="33"/>
      <c r="HF100" s="34" t="str">
        <f t="shared" si="434"/>
        <v>{couname:"[CHL] Coquimbo Region",year:"2000",region:"rgn_South America",Colors:["cl_RED","cl_WHI"],Items:["2Color","words2","exact2","lets14","startC","with_q","REDWHI","year00","allhor","NoBand","Diagon","Crosse","Horizo","Circle","HasSun","Geogrh","sta","NO_BLU","NO_GRE","NO_YEL","NO_BLA","001RED","002WHI","003RED","myrRED","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isnew:".", links: "https://www.crwflags.com/fotw/flags/cl-04.html"},</v>
      </c>
      <c r="HG100" s="35" t="str">
        <f t="shared" si="435"/>
        <v>{couname:"[CHL] Coquimbo Region",year:"2000",region:"rgn_South America",Colors:["cl_RED","cl_WHI"],Items:["2Color","words2","exact2","lets14","startC","with_q","REDWHI","year00","allhor","NoBand","Diagon","Crosse","Horizo","Circle","HasSun","Geogrh","sta","NO_BLU","NO_GRE","NO_YEL","NO_BLA","001RED","002WHI","003RED","myrRED","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links: "https://www.crwflags.com/fotw/flags/cl-04.html"},</v>
      </c>
      <c r="HH100" s="9" t="str">
        <f t="shared" si="436"/>
        <v>"\nThe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v>
      </c>
      <c r="HI100" s="9" t="str">
        <f t="shared" si="437"/>
        <v>"\nThe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v>
      </c>
      <c r="HJ100" s="9" t="str">
        <f t="shared" si="438"/>
        <v>"2000"</v>
      </c>
      <c r="HL100" s="9" t="str">
        <f t="shared" si="439"/>
        <v>"https://www.crwflags.com/fotw/flags/cl-04.html"</v>
      </c>
      <c r="HM100" s="34" t="str">
        <f t="shared" si="440"/>
        <v>{"couname":"[CHL] Coquimbo Region","year":"2000","region":"rgn_South America","Colors":["cl_RED","cl_WHI"],"Items":["2Color","words2","exact2","lets14","startC","with_q","REDWHI","year00","allhor","NoBand","Diagon","Crosse","Horizo","Circle","HasSun","Geogrh","sta","NO_BLU","NO_GRE","NO_YEL","NO_BLA","001RED","002WHI","003RED","myrRED","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"isnew": ".", "links": "https://www.crwflags.com/fotw/flags/cl-04.html"},</v>
      </c>
      <c r="HN100" s="36" t="str">
        <f t="shared" si="441"/>
        <v>{"couname":"[CHL] Coquimbo Region","year":"2000","region":"rgn_South America","Colors":["cl_RED","cl_WHI"],"Items":["2Color","words2","exact2","lets14","startC","with_q","REDWHI","year00","allhor","NoBand","Diagon","Crosse","Horizo","Circle","HasSun","Geogrh","sta","NO_BLU","NO_GRE","NO_YEL","NO_BLA","001RED","002WHI","003RED","myrRED","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"isnew": ".", "links": "https://www.crwflags.com/fotw/flags/cl-04.html"},</v>
      </c>
      <c r="HO100" s="37"/>
      <c r="HP100" s="9" t="str" cm="1">
        <f t="array" ref="HP100">IF(_xlfn.TEXTJOIN(", ", TRUE, IF(ISNUMBER(SEARCH("BLA", BL100:BT100)), COLUMN(BL100:BT100) - COLUMN(BL100) + 1, ""))&lt;&gt;"","BLA","")</f>
        <v/>
      </c>
      <c r="HQ100" s="9" t="str" cm="1">
        <f t="array" ref="HQ100">IF(_xlfn.TEXTJOIN(", ", TRUE, IF(ISNUMBER(SEARCH("BLU", BL100:BT100)), COLUMN(BL100:BT100) - COLUMN(BL100) + 1, ""))&lt;&gt;"","BLU","")</f>
        <v/>
      </c>
      <c r="HR100" s="9" t="str" cm="1">
        <f t="array" ref="HR100">IF(_xlfn.TEXTJOIN(", ", TRUE, IF(ISNUMBER(SEARCH("GRE", BL100:BT100)), COLUMN(BL100:BT100) - COLUMN(BL100) + 1, ""))&lt;&gt;"","GRE","")</f>
        <v/>
      </c>
      <c r="HS100" s="9" t="str" cm="1">
        <f t="array" ref="HS100">IF(_xlfn.TEXTJOIN(", ", TRUE, IF(ISNUMBER(SEARCH("RED", BL100:BT100)), COLUMN(BL100:BT100) - COLUMN(BL100) + 1, ""))&lt;&gt;"","RED","")</f>
        <v>RED</v>
      </c>
      <c r="HT100" s="9" t="str" cm="1">
        <f t="array" ref="HT100">IF(_xlfn.TEXTJOIN(", ", TRUE, IF(ISNUMBER(SEARCH("YEL", BL100:BT100)), COLUMN(BL100:BT100) - COLUMN(BL100) + 1, ""))&lt;&gt;"","YEL","")</f>
        <v/>
      </c>
      <c r="HU100" s="9" t="str" cm="1">
        <f t="array" ref="HU100">IF(_xlfn.TEXTJOIN(", ", TRUE, IF(ISNUMBER(SEARCH("ORA", BL100:BT100)), COLUMN(BL100:BT100) - COLUMN(BL100) + 1, ""))&lt;&gt;"","ORA","")</f>
        <v/>
      </c>
      <c r="HV100" s="9" t="str" cm="1">
        <f t="array" ref="HV100">IF(_xlfn.TEXTJOIN(", ", TRUE, IF(ISNUMBER(SEARCH("BRO", BL100:BT100)), COLUMN(BL100:BT100) - COLUMN(BL100) + 1, ""))&lt;&gt;"","BRO","")</f>
        <v/>
      </c>
      <c r="HW100" s="9" t="str" cm="1">
        <f t="array" ref="HW100">IF(_xlfn.TEXTJOIN(", ", TRUE, IF(ISNUMBER(SEARCH("PUR", BL100:BT100)), COLUMN(BL100:BT100) - COLUMN(BL100) + 1, ""))&lt;&gt;"","PUR","")</f>
        <v/>
      </c>
      <c r="HX100" s="9" t="str" cm="1">
        <f t="array" ref="HX100">IF(_xlfn.TEXTJOIN(", ", TRUE, IF(ISNUMBER(SEARCH("WHI", BL100:BT100)), COLUMN(BL100:BT100) - COLUMN(BL100) + 1, ""))&lt;&gt;"","WHI","")</f>
        <v>WHI</v>
      </c>
      <c r="HY100" s="38"/>
      <c r="HZ100" s="38"/>
      <c r="IA100" s="28"/>
      <c r="IB100" s="28"/>
      <c r="IC100" s="39"/>
      <c r="ID100" s="39"/>
      <c r="IE100" s="39"/>
      <c r="IF100" s="39"/>
      <c r="IG100" s="39"/>
      <c r="IH100" s="39"/>
      <c r="II100" s="39"/>
      <c r="IJ100" s="39"/>
      <c r="IK100" s="39"/>
      <c r="IL100" s="9">
        <f t="shared" si="442"/>
        <v>0</v>
      </c>
      <c r="IM100" s="6">
        <f t="shared" si="443"/>
        <v>-2</v>
      </c>
      <c r="IN100" s="40" t="str">
        <f t="shared" si="444"/>
        <v>http://mkweb.bcgsc.ca/color-summarizer/?url=https://www.crwflags.com/fotw/images/c/cl-04.gif&amp;precision=low&amp;num_clusters=2&amp;text=1</v>
      </c>
      <c r="IO100" s="9" t="str">
        <f t="shared" si="445"/>
        <v/>
      </c>
      <c r="IP100" s="9" t="str">
        <f t="shared" si="446"/>
        <v/>
      </c>
      <c r="IQ100" s="9" t="str">
        <f t="shared" si="447"/>
        <v/>
      </c>
      <c r="IR100" s="9" t="str">
        <f t="shared" si="448"/>
        <v>"red"</v>
      </c>
      <c r="IS100" s="9" t="str">
        <f t="shared" si="449"/>
        <v/>
      </c>
      <c r="IT100" s="9" t="str">
        <f t="shared" si="450"/>
        <v/>
      </c>
      <c r="IU100" s="9" t="str">
        <f t="shared" si="451"/>
        <v/>
      </c>
      <c r="IV100" s="9" t="str">
        <f t="shared" si="452"/>
        <v/>
      </c>
      <c r="IW100" s="9" t="str">
        <f t="shared" si="453"/>
        <v>"white"</v>
      </c>
      <c r="IX100" s="9" t="str">
        <f t="shared" si="454"/>
        <v>{"url":"http://mkweb.bcgsc.ca/color-summarizer/?url=https://www.crwflags.com/fotw/images/c/cl-04.gif&amp;precision=low&amp;num_clusters=2&amp;text=1","name":"[CHL] Coquimbo Region"},</v>
      </c>
      <c r="IY100" s="9">
        <v>698</v>
      </c>
    </row>
    <row r="101" spans="1:259" s="9" customFormat="1" ht="38.4" customHeight="1" thickBot="1" x14ac:dyDescent="0.35">
      <c r="A101" s="79" t="s">
        <v>1204</v>
      </c>
      <c r="B101" s="1" t="e" vm="100">
        <v>#VALUE!</v>
      </c>
      <c r="C101" s="2">
        <v>2</v>
      </c>
      <c r="D101" s="3" t="s">
        <v>1205</v>
      </c>
      <c r="E101" s="4" t="s">
        <v>1206</v>
      </c>
      <c r="F101" s="5" t="s">
        <v>0</v>
      </c>
      <c r="G101" s="6">
        <f>COUNTIF($A$1:$A$8294,A101)</f>
        <v>1</v>
      </c>
      <c r="H101" s="7"/>
      <c r="I101" s="8" t="s">
        <v>1207</v>
      </c>
      <c r="J101" s="9" t="str">
        <f>""</f>
        <v/>
      </c>
      <c r="K101" s="10"/>
      <c r="L101" s="11"/>
      <c r="M101" s="11"/>
      <c r="N101" s="12" t="s">
        <v>1</v>
      </c>
      <c r="O101" s="13" t="s">
        <v>1208</v>
      </c>
      <c r="P101" s="14" t="s">
        <v>1209</v>
      </c>
      <c r="Q101" s="15">
        <v>2</v>
      </c>
      <c r="R101" s="16" t="s">
        <v>1210</v>
      </c>
      <c r="S101" s="17">
        <v>0</v>
      </c>
      <c r="T101" s="18" t="s">
        <v>2</v>
      </c>
      <c r="U101" s="19" t="s">
        <v>2</v>
      </c>
      <c r="V101" s="19" t="s">
        <v>2</v>
      </c>
      <c r="W101" s="19" t="s">
        <v>2</v>
      </c>
      <c r="X101" s="19" t="s">
        <v>2</v>
      </c>
      <c r="Y101" s="19" t="s">
        <v>2</v>
      </c>
      <c r="Z101" s="19" t="s">
        <v>2</v>
      </c>
      <c r="AA101" s="19" t="s">
        <v>2</v>
      </c>
      <c r="AB101" s="19" t="s">
        <v>2</v>
      </c>
      <c r="AC101" s="19" t="s">
        <v>2</v>
      </c>
      <c r="AD101" s="19" t="s">
        <v>2</v>
      </c>
      <c r="AE101" s="19" t="s">
        <v>3</v>
      </c>
      <c r="AF101" s="20" t="s">
        <v>2</v>
      </c>
      <c r="AG101" s="20" t="s">
        <v>2</v>
      </c>
      <c r="AH101" s="20" t="s">
        <v>3</v>
      </c>
      <c r="AI101" s="20" t="s">
        <v>2</v>
      </c>
      <c r="AJ101" s="20" t="s">
        <v>2</v>
      </c>
      <c r="AK101" s="20" t="s">
        <v>2</v>
      </c>
      <c r="AL101" s="20" t="s">
        <v>3</v>
      </c>
      <c r="AM101" s="20" t="s">
        <v>2</v>
      </c>
      <c r="AN101" s="20" t="s">
        <v>3</v>
      </c>
      <c r="AO101" s="20" t="s">
        <v>2</v>
      </c>
      <c r="AP101" s="20" t="s">
        <v>2</v>
      </c>
      <c r="AQ101" s="20" t="s">
        <v>2</v>
      </c>
      <c r="AR101" s="20" t="s">
        <v>2</v>
      </c>
      <c r="AS101" s="20" t="s">
        <v>2</v>
      </c>
      <c r="AT101" s="21">
        <v>0</v>
      </c>
      <c r="AU101" s="20" t="s">
        <v>1211</v>
      </c>
      <c r="AV101" s="20" t="str">
        <f>IF(LEFT(A101,1)="[",LEFT(A101,5)&amp;AU101&amp;A101,"")</f>
        <v>[CHL]Special Territory[CHL] Easter Island</v>
      </c>
      <c r="AW101" s="20" t="str">
        <f>C101&amp;A101</f>
        <v>2[CHL] Easter Island</v>
      </c>
      <c r="AX101" s="22"/>
      <c r="AY101" s="22"/>
      <c r="AZ101" s="23"/>
      <c r="BA101" s="23"/>
      <c r="BB101" s="23"/>
      <c r="BC101" s="24"/>
      <c r="BD101" s="25" t="s">
        <v>168</v>
      </c>
      <c r="BE101" s="8"/>
      <c r="BF101" s="25" t="s">
        <v>6</v>
      </c>
      <c r="BG101" s="25"/>
      <c r="BH101" s="25" t="s">
        <v>9</v>
      </c>
      <c r="BI101" s="25"/>
      <c r="BJ101" s="25"/>
      <c r="BK101" s="8"/>
      <c r="BL101" s="25" t="s">
        <v>9</v>
      </c>
      <c r="BM101" s="25" t="s">
        <v>6</v>
      </c>
      <c r="BN101" s="25" t="s">
        <v>5</v>
      </c>
      <c r="BO101" s="25" t="s">
        <v>12</v>
      </c>
      <c r="BP101" s="25"/>
      <c r="BQ101" s="25"/>
      <c r="BR101" s="25"/>
      <c r="BS101" s="25"/>
      <c r="BT101" s="25"/>
      <c r="BU101" s="26"/>
      <c r="BV101" s="27"/>
      <c r="BW101" s="27">
        <v>0</v>
      </c>
      <c r="BX101" s="8"/>
      <c r="CB101" s="28"/>
      <c r="CC101" s="28"/>
      <c r="CD101" s="29">
        <v>0</v>
      </c>
      <c r="CE101" s="29">
        <v>0</v>
      </c>
      <c r="CF101" s="29" t="e">
        <v>#REF!</v>
      </c>
      <c r="CG101" s="30" cm="1">
        <f t="array" ref="CG101">SUMPRODUCT(--(LEN(TRIM(BL101:BT101))&gt;0))</f>
        <v>4</v>
      </c>
      <c r="CH101" s="20" t="str">
        <f t="shared" si="353"/>
        <v>n</v>
      </c>
      <c r="CI101" s="20" t="str">
        <f t="shared" si="354"/>
        <v>n</v>
      </c>
      <c r="CJ101" s="20" t="str">
        <f t="shared" si="355"/>
        <v>y</v>
      </c>
      <c r="CK101" s="20" t="str">
        <f t="shared" si="356"/>
        <v>n</v>
      </c>
      <c r="CL101" s="20" t="str">
        <f t="shared" si="357"/>
        <v>y</v>
      </c>
      <c r="CM101" s="20" t="str">
        <f t="shared" si="358"/>
        <v>n</v>
      </c>
      <c r="CN101" s="20" t="str">
        <f t="shared" si="359"/>
        <v>n</v>
      </c>
      <c r="CO101" s="20" t="str">
        <f t="shared" si="360"/>
        <v>n</v>
      </c>
      <c r="CP101" s="20" t="str">
        <f t="shared" si="361"/>
        <v>y</v>
      </c>
      <c r="CQ101" s="20" t="str">
        <f t="shared" si="362"/>
        <v>n</v>
      </c>
      <c r="CR101" s="20" t="str">
        <f t="shared" si="363"/>
        <v>n</v>
      </c>
      <c r="CS101" s="20" t="str">
        <f t="shared" si="364"/>
        <v>n</v>
      </c>
      <c r="CT101" s="31" t="str">
        <f t="shared" si="365"/>
        <v>"[CHL] Easter Island"</v>
      </c>
      <c r="CU101" s="32" t="str">
        <f t="shared" si="366"/>
        <v>"rgn_South America, rgn_Oceania"</v>
      </c>
      <c r="CV101" s="9" t="str">
        <f t="shared" si="367"/>
        <v>"https://upload.wikimedia.org/wikipedia/commons/thumb/d/d8/Flag_of_Rapa_Nui%2C_Chile.svg/383px-Flag_of_Rapa_Nui%2C_Chile.svg.png"</v>
      </c>
      <c r="CW101" s="9" t="str">
        <f t="shared" si="368"/>
        <v/>
      </c>
      <c r="CX101" s="9" t="str">
        <f t="shared" si="368"/>
        <v/>
      </c>
      <c r="CY101" s="9" t="str">
        <f t="shared" si="368"/>
        <v>"4Color",</v>
      </c>
      <c r="CZ101" s="9" t="str">
        <f t="shared" si="368"/>
        <v/>
      </c>
      <c r="DA101" s="9" t="str">
        <f t="shared" si="369"/>
        <v>"words2",</v>
      </c>
      <c r="DB101" s="9" t="str">
        <f t="shared" si="370"/>
        <v/>
      </c>
      <c r="DC101" s="9" t="str">
        <f t="shared" si="371"/>
        <v>"exact2",</v>
      </c>
      <c r="DD101" s="9" t="str">
        <f t="shared" si="372"/>
        <v>"lets12",</v>
      </c>
      <c r="DE101" s="9" t="str">
        <f t="shared" si="373"/>
        <v>"startE",</v>
      </c>
      <c r="DF101" s="9" t="str">
        <f t="shared" si="374"/>
        <v/>
      </c>
      <c r="DG101" s="9" t="str">
        <f t="shared" si="375"/>
        <v/>
      </c>
      <c r="DH101" s="9" t="str">
        <f t="shared" si="376"/>
        <v/>
      </c>
      <c r="DI101" s="9" t="str">
        <f t="shared" si="377"/>
        <v/>
      </c>
      <c r="DJ101" s="9" t="str">
        <f t="shared" si="378"/>
        <v/>
      </c>
      <c r="DK101" s="9" t="str">
        <f t="shared" si="379"/>
        <v/>
      </c>
      <c r="DL101" s="9" t="str">
        <f t="shared" si="380"/>
        <v/>
      </c>
      <c r="DM101" s="9" t="str" cm="1">
        <f t="array" ref="DM101">IF(CG101=3,CHAR(34) &amp; _xlfn.TEXTJOIN("", TRUE, RIGHT(HP101:HX101, 2)) &amp; CHAR(34) &amp; ",", "")</f>
        <v/>
      </c>
      <c r="DN101" s="9" t="str">
        <f t="shared" si="381"/>
        <v/>
      </c>
      <c r="DO101" s="9" t="str">
        <f t="shared" si="382"/>
        <v/>
      </c>
      <c r="DP101" s="28" t="str">
        <f t="shared" si="383"/>
        <v>"year00",</v>
      </c>
      <c r="DQ101" s="28" t="str">
        <f t="shared" si="384"/>
        <v/>
      </c>
      <c r="DR101" s="28" t="str">
        <f t="shared" si="385"/>
        <v/>
      </c>
      <c r="DS101" s="28" t="str">
        <f t="shared" si="386"/>
        <v/>
      </c>
      <c r="DT101" s="28" t="str">
        <f t="shared" si="387"/>
        <v/>
      </c>
      <c r="DU101" s="28" t="str">
        <f t="shared" si="388"/>
        <v/>
      </c>
      <c r="DV101" s="9" t="str">
        <f t="shared" si="389"/>
        <v/>
      </c>
      <c r="DW101" s="9" t="str">
        <f t="shared" si="390"/>
        <v>"NoBand",</v>
      </c>
      <c r="DX101" s="9" t="str">
        <f t="shared" si="390"/>
        <v/>
      </c>
      <c r="DY101" s="9" t="str">
        <f t="shared" si="390"/>
        <v/>
      </c>
      <c r="DZ101" s="9" t="str">
        <f t="shared" si="390"/>
        <v/>
      </c>
      <c r="EA101" s="9" t="str">
        <f t="shared" si="391"/>
        <v/>
      </c>
      <c r="EB101" s="9" t="str">
        <f t="shared" si="391"/>
        <v/>
      </c>
      <c r="EC101" s="9" t="str">
        <f t="shared" si="391"/>
        <v/>
      </c>
      <c r="ED101" s="9" t="str">
        <f t="shared" si="391"/>
        <v/>
      </c>
      <c r="EE101" s="9" t="str">
        <f t="shared" si="391"/>
        <v/>
      </c>
      <c r="EF101" s="9" t="str">
        <f t="shared" si="392"/>
        <v/>
      </c>
      <c r="EG101" s="9" t="str">
        <f t="shared" si="455"/>
        <v/>
      </c>
      <c r="EH101" s="9" t="str">
        <f t="shared" si="455"/>
        <v/>
      </c>
      <c r="EI101" s="9" t="str">
        <f t="shared" si="455"/>
        <v/>
      </c>
      <c r="EJ101" s="9" t="str">
        <f t="shared" si="455"/>
        <v/>
      </c>
      <c r="EK101" s="9" t="str">
        <f t="shared" si="455"/>
        <v/>
      </c>
      <c r="EL101" s="9" t="str">
        <f t="shared" si="455"/>
        <v>"IsMoon",</v>
      </c>
      <c r="EM101" s="9" t="str">
        <f t="shared" si="455"/>
        <v/>
      </c>
      <c r="EN101" s="9" t="str">
        <f t="shared" si="455"/>
        <v/>
      </c>
      <c r="EO101" s="9" t="str">
        <f t="shared" si="455"/>
        <v>"Center",</v>
      </c>
      <c r="EP101" s="9" t="str">
        <f t="shared" si="455"/>
        <v/>
      </c>
      <c r="EQ101" s="9" t="str">
        <f t="shared" si="455"/>
        <v/>
      </c>
      <c r="ER101" s="9" t="str">
        <f t="shared" si="455"/>
        <v/>
      </c>
      <c r="ES101" s="9" t="str">
        <f t="shared" si="455"/>
        <v>"Wavess",</v>
      </c>
      <c r="ET101" s="9" t="str">
        <f t="shared" si="455"/>
        <v/>
      </c>
      <c r="EU101" s="9" t="str">
        <f t="shared" si="455"/>
        <v>"Humans",</v>
      </c>
      <c r="EV101" s="9" t="str">
        <f t="shared" si="455"/>
        <v/>
      </c>
      <c r="EW101" s="9" t="str">
        <f t="shared" si="393"/>
        <v/>
      </c>
      <c r="EX101" s="9" t="str">
        <f t="shared" si="393"/>
        <v/>
      </c>
      <c r="EY101" s="9" t="str">
        <f t="shared" si="393"/>
        <v/>
      </c>
      <c r="EZ101" s="9" t="str">
        <f t="shared" si="393"/>
        <v/>
      </c>
      <c r="FA101" s="9" t="str">
        <f t="shared" si="394"/>
        <v/>
      </c>
      <c r="FB101" s="9" t="str">
        <f t="shared" si="395"/>
        <v/>
      </c>
      <c r="FC101" s="9" t="str">
        <f t="shared" si="396"/>
        <v/>
      </c>
      <c r="FD101" s="9" t="str">
        <f t="shared" si="397"/>
        <v/>
      </c>
      <c r="FE101" s="9" t="str">
        <f t="shared" si="398"/>
        <v>"NO_BLU",</v>
      </c>
      <c r="FF101" s="9" t="str">
        <f t="shared" si="399"/>
        <v/>
      </c>
      <c r="FG101" s="9" t="str">
        <f t="shared" si="400"/>
        <v/>
      </c>
      <c r="FH101" s="9" t="str">
        <f t="shared" si="401"/>
        <v>"NO_GRE",</v>
      </c>
      <c r="FI101" s="9" t="str">
        <f t="shared" si="402"/>
        <v/>
      </c>
      <c r="FJ101" s="9" t="str">
        <f t="shared" si="403"/>
        <v/>
      </c>
      <c r="FK101" s="9" t="str">
        <f t="shared" si="404"/>
        <v/>
      </c>
      <c r="FL101" s="9" t="str">
        <f t="shared" si="405"/>
        <v/>
      </c>
      <c r="FM101" s="9" t="str">
        <f t="shared" si="406"/>
        <v/>
      </c>
      <c r="FN101" s="9" t="str">
        <f t="shared" si="407"/>
        <v/>
      </c>
      <c r="FO101" s="9" t="str">
        <f t="shared" si="408"/>
        <v/>
      </c>
      <c r="FP101" s="9" t="str">
        <f t="shared" si="409"/>
        <v/>
      </c>
      <c r="FQ101" s="9" t="str">
        <f t="shared" si="410"/>
        <v>"001YEL",</v>
      </c>
      <c r="FR101" s="9" t="str">
        <f t="shared" si="411"/>
        <v/>
      </c>
      <c r="FS101" s="9" t="str">
        <f t="shared" si="412"/>
        <v>"003RED",</v>
      </c>
      <c r="FT101" s="9" t="str">
        <f t="shared" si="413"/>
        <v>"myrEQ",</v>
      </c>
      <c r="FU101" s="9" t="str">
        <f t="shared" si="414"/>
        <v/>
      </c>
      <c r="FV101" s="9" t="str">
        <f t="shared" si="415"/>
        <v/>
      </c>
      <c r="FW101" s="9" t="str">
        <f t="shared" si="416"/>
        <v/>
      </c>
      <c r="FX101" s="9" t="str">
        <f t="shared" si="417"/>
        <v/>
      </c>
      <c r="FY101" s="9" t="str">
        <f t="shared" si="418"/>
        <v/>
      </c>
      <c r="FZ101" s="9" t="str">
        <f t="shared" si="419"/>
        <v/>
      </c>
      <c r="GA101" s="9" t="str">
        <f t="shared" si="420"/>
        <v/>
      </c>
      <c r="GB101" s="9" t="str">
        <f t="shared" si="421"/>
        <v/>
      </c>
      <c r="GC101" s="9" t="str">
        <f t="shared" si="422"/>
        <v/>
      </c>
      <c r="GD101" s="9" t="str">
        <f t="shared" si="423"/>
        <v/>
      </c>
      <c r="GE101" s="9" t="str">
        <f t="shared" si="424"/>
        <v/>
      </c>
      <c r="GF101" s="9" t="str">
        <f>IFERROR(IF(SEARCH("Historical",AU101)&gt;0,CHAR(34)&amp;"histor"&amp;CHAR(34)&amp;",",""),"")</f>
        <v/>
      </c>
      <c r="GG101" s="9" t="str">
        <f t="shared" si="425"/>
        <v/>
      </c>
      <c r="GH101" s="9" t="str">
        <f t="shared" si="426"/>
        <v/>
      </c>
      <c r="GI101" s="9" t="str">
        <f t="shared" si="427"/>
        <v/>
      </c>
      <c r="GJ101" s="9" t="str">
        <f t="shared" si="428"/>
        <v>"NoStar",</v>
      </c>
      <c r="GK101" s="9" t="str">
        <f t="shared" si="429"/>
        <v/>
      </c>
      <c r="GL101" s="9" t="str">
        <f t="shared" si="430"/>
        <v/>
      </c>
      <c r="GM101" s="9" t="str">
        <f t="shared" si="430"/>
        <v/>
      </c>
      <c r="GN101" s="9" t="str">
        <f t="shared" si="430"/>
        <v/>
      </c>
      <c r="GP101" s="9" t="str">
        <f t="shared" si="431"/>
        <v>"Special Territory"</v>
      </c>
      <c r="GS101" s="9" t="str">
        <f t="shared" si="432"/>
        <v>["4Color","words2","exact2","lets12","startE","year00","NoBand","IsMoon","Center","Wavess","Humans","NO_BLU","NO_GRE","001YEL","003RED","myrEQ","NoStar"]</v>
      </c>
      <c r="GT101" s="9" t="str">
        <f t="shared" si="456"/>
        <v>"cl_RED",</v>
      </c>
      <c r="GU101" s="9" t="str">
        <f t="shared" si="456"/>
        <v>"cl_YEL",</v>
      </c>
      <c r="GV101" s="9" t="str">
        <f t="shared" si="456"/>
        <v>"cl_WHI",</v>
      </c>
      <c r="GW101" s="9" t="str">
        <f t="shared" si="456"/>
        <v>"cl_BLA",</v>
      </c>
      <c r="GX101" s="9" t="str">
        <f t="shared" si="456"/>
        <v/>
      </c>
      <c r="GY101" s="9" t="str">
        <f t="shared" si="456"/>
        <v/>
      </c>
      <c r="GZ101" s="9" t="str">
        <f t="shared" si="456"/>
        <v/>
      </c>
      <c r="HA101" s="9" t="str">
        <f t="shared" si="456"/>
        <v/>
      </c>
      <c r="HB101" s="9" t="str">
        <f t="shared" si="456"/>
        <v/>
      </c>
      <c r="HC101" s="9" t="str">
        <f t="shared" si="433"/>
        <v>["cl_RED","cl_YEL","cl_WHI","cl_BLA"]</v>
      </c>
      <c r="HE101" s="33"/>
      <c r="HF101" s="34" t="str">
        <f t="shared" si="434"/>
        <v>{couname:"[CHL] Easter Island",year:"2006 ",region:"rgn_South America, rgn_Oceania",Colors:["cl_RED","cl_YEL","cl_WHI","cl_BLA"],Items:["4Color","words2","exact2","lets12","startE","year00","NoBand","IsMoon","Center","Wavess","Humans","NO_BLU","NO_GRE","001YEL","003RED","myrEQ","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isnew:".", links: "https://en.wikipedia.org/wiki/Flag_of_Easter_Island"},</v>
      </c>
      <c r="HG101" s="35" t="str">
        <f t="shared" si="435"/>
        <v>{couname:"[CHL] Easter Island",year:"2006 ",region:"rgn_South America, rgn_Oceania",Colors:["cl_RED","cl_YEL","cl_WHI","cl_BLA"],Items:["4Color","words2","exact2","lets12","startE","year00","NoBand","IsMoon","Center","Wavess","Humans","NO_BLU","NO_GRE","001YEL","003RED","myrEQ","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links: "https://en.wikipedia.org/wiki/Flag_of_Easter_Island"},</v>
      </c>
      <c r="HH101" s="9" t="str">
        <f t="shared" si="436"/>
        <v>"\nIt is a white flag featuring in center a reimiro (a wooden pectoral ornament once worn by the people of Rapa Nui) painted in red (mana), a symbol of power, with two anthropomorphic figures at its edges, representing the Ariki ('chiefs, nobles')"</v>
      </c>
      <c r="HI101" s="9" t="str">
        <f t="shared" si="437"/>
        <v>"\nIt is a white flag featuring in center a reimiro (a wooden pectoral ornament once worn by the people of Rapa Nui) painted in red (mana), a symbol of power, with two anthropomorphic figures at its edges, representing the Ariki ('chiefs, nobles')"</v>
      </c>
      <c r="HJ101" s="9" t="str">
        <f t="shared" si="438"/>
        <v>"2006 "</v>
      </c>
      <c r="HL101" s="9" t="str">
        <f t="shared" si="439"/>
        <v>"https://en.wikipedia.org/wiki/Flag_of_Easter_Island"</v>
      </c>
      <c r="HM101" s="34" t="str">
        <f t="shared" si="440"/>
        <v>{"couname":"[CHL] Easter Island","year":"2006 ","region":"rgn_South America, rgn_Oceania","Colors":["cl_RED","cl_YEL","cl_WHI","cl_BLA"],"Items":["4Color","words2","exact2","lets12","startE","year00","NoBand","IsMoon","Center","Wavess","Humans","NO_BLU","NO_GRE","001YEL","003RED","myrEQ","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"isnew": ".", "links": "https://en.wikipedia.org/wiki/Flag_of_Easter_Island"},</v>
      </c>
      <c r="HN101" s="36" t="str">
        <f t="shared" si="441"/>
        <v>{"couname":"[CHL] Easter Island","year":"2006 ","region":"rgn_South America, rgn_Oceania","Colors":["cl_RED","cl_YEL","cl_WHI","cl_BLA"],"Items":["4Color","words2","exact2","lets12","startE","year00","NoBand","IsMoon","Center","Wavess","Humans","NO_BLU","NO_GRE","001YEL","003RED","myrEQ","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"isnew": ".", "links": "https://en.wikipedia.org/wiki/Flag_of_Easter_Island"},</v>
      </c>
      <c r="HO101" s="37"/>
      <c r="HP101" s="9" t="str" cm="1">
        <f t="array" ref="HP101">IF(_xlfn.TEXTJOIN(", ", TRUE, IF(ISNUMBER(SEARCH("BLA", BL101:BT101)), COLUMN(BL101:BT101) - COLUMN(BL101) + 1, ""))&lt;&gt;"","BLA","")</f>
        <v>BLA</v>
      </c>
      <c r="HQ101" s="9" t="str" cm="1">
        <f t="array" ref="HQ101">IF(_xlfn.TEXTJOIN(", ", TRUE, IF(ISNUMBER(SEARCH("BLU", BL101:BT101)), COLUMN(BL101:BT101) - COLUMN(BL101) + 1, ""))&lt;&gt;"","BLU","")</f>
        <v/>
      </c>
      <c r="HR101" s="9" t="str" cm="1">
        <f t="array" ref="HR101">IF(_xlfn.TEXTJOIN(", ", TRUE, IF(ISNUMBER(SEARCH("GRE", BL101:BT101)), COLUMN(BL101:BT101) - COLUMN(BL101) + 1, ""))&lt;&gt;"","GRE","")</f>
        <v/>
      </c>
      <c r="HS101" s="9" t="str" cm="1">
        <f t="array" ref="HS101">IF(_xlfn.TEXTJOIN(", ", TRUE, IF(ISNUMBER(SEARCH("RED", BL101:BT101)), COLUMN(BL101:BT101) - COLUMN(BL101) + 1, ""))&lt;&gt;"","RED","")</f>
        <v>RED</v>
      </c>
      <c r="HT101" s="9" t="str" cm="1">
        <f t="array" ref="HT101">IF(_xlfn.TEXTJOIN(", ", TRUE, IF(ISNUMBER(SEARCH("YEL", BL101:BT101)), COLUMN(BL101:BT101) - COLUMN(BL101) + 1, ""))&lt;&gt;"","YEL","")</f>
        <v>YEL</v>
      </c>
      <c r="HU101" s="9" t="str" cm="1">
        <f t="array" ref="HU101">IF(_xlfn.TEXTJOIN(", ", TRUE, IF(ISNUMBER(SEARCH("ORA", BL101:BT101)), COLUMN(BL101:BT101) - COLUMN(BL101) + 1, ""))&lt;&gt;"","ORA","")</f>
        <v/>
      </c>
      <c r="HV101" s="9" t="str" cm="1">
        <f t="array" ref="HV101">IF(_xlfn.TEXTJOIN(", ", TRUE, IF(ISNUMBER(SEARCH("BRO", BL101:BT101)), COLUMN(BL101:BT101) - COLUMN(BL101) + 1, ""))&lt;&gt;"","BRO","")</f>
        <v/>
      </c>
      <c r="HW101" s="9" t="str" cm="1">
        <f t="array" ref="HW101">IF(_xlfn.TEXTJOIN(", ", TRUE, IF(ISNUMBER(SEARCH("PUR", BL101:BT101)), COLUMN(BL101:BT101) - COLUMN(BL101) + 1, ""))&lt;&gt;"","PUR","")</f>
        <v/>
      </c>
      <c r="HX101" s="9" t="str" cm="1">
        <f t="array" ref="HX101">IF(_xlfn.TEXTJOIN(", ", TRUE, IF(ISNUMBER(SEARCH("WHI", BL101:BT101)), COLUMN(BL101:BT101) - COLUMN(BL101) + 1, ""))&lt;&gt;"","WHI","")</f>
        <v>WHI</v>
      </c>
      <c r="HY101" s="38"/>
      <c r="HZ101" s="38"/>
      <c r="IA101" s="28"/>
      <c r="IB101" s="28"/>
      <c r="IC101" s="39"/>
      <c r="ID101" s="39"/>
      <c r="IE101" s="39"/>
      <c r="IF101" s="39"/>
      <c r="IG101" s="39"/>
      <c r="IH101" s="39"/>
      <c r="II101" s="39"/>
      <c r="IJ101" s="39"/>
      <c r="IK101" s="39"/>
      <c r="IL101" s="9">
        <f t="shared" si="442"/>
        <v>0</v>
      </c>
      <c r="IM101" s="6">
        <f t="shared" si="443"/>
        <v>-4</v>
      </c>
      <c r="IN101" s="40" t="str">
        <f t="shared" si="444"/>
        <v>http://mkweb.bcgsc.ca/color-summarizer/?url=https://upload.wikimedia.org/wikipedia/commons/thumb/d/d8/Flag_of_Rapa_Nui%2C_Chile.svg/383px-Flag_of_Rapa_Nui%2C_Chile.svg.png&amp;precision=low&amp;num_clusters=4&amp;text=1</v>
      </c>
      <c r="IO101" s="9" t="str">
        <f t="shared" si="445"/>
        <v>"black"</v>
      </c>
      <c r="IP101" s="9" t="str">
        <f t="shared" si="446"/>
        <v/>
      </c>
      <c r="IQ101" s="9" t="str">
        <f t="shared" si="447"/>
        <v/>
      </c>
      <c r="IR101" s="9" t="str">
        <f t="shared" si="448"/>
        <v>"red"</v>
      </c>
      <c r="IS101" s="9" t="str">
        <f t="shared" si="449"/>
        <v>"yellow"</v>
      </c>
      <c r="IT101" s="9" t="str">
        <f t="shared" si="450"/>
        <v/>
      </c>
      <c r="IU101" s="9" t="str">
        <f t="shared" si="451"/>
        <v/>
      </c>
      <c r="IV101" s="9" t="str">
        <f t="shared" si="452"/>
        <v/>
      </c>
      <c r="IW101" s="9" t="str">
        <f t="shared" si="453"/>
        <v>"white"</v>
      </c>
      <c r="IX101" s="9" t="str">
        <f t="shared" si="454"/>
        <v>{"url":"http://mkweb.bcgsc.ca/color-summarizer/?url=https://upload.wikimedia.org/wikipedia/commons/thumb/d/d8/Flag_of_Rapa_Nui%2C_Chile.svg/383px-Flag_of_Rapa_Nui%2C_Chile.svg.png&amp;precision=low&amp;num_clusters=4&amp;text=1","name":"[CHL] Easter Island"},</v>
      </c>
      <c r="IY101" s="9">
        <v>699</v>
      </c>
    </row>
    <row r="102" spans="1:259" s="9" customFormat="1" ht="37.799999999999997" customHeight="1" thickBot="1" x14ac:dyDescent="0.35">
      <c r="A102" s="79" t="s">
        <v>1212</v>
      </c>
      <c r="B102" s="1" t="e" vm="101">
        <v>#VALUE!</v>
      </c>
      <c r="C102" s="2">
        <v>2</v>
      </c>
      <c r="D102" s="3" t="s">
        <v>1213</v>
      </c>
      <c r="E102" s="4" t="s">
        <v>1213</v>
      </c>
      <c r="F102" s="5" t="s">
        <v>0</v>
      </c>
      <c r="G102" s="6">
        <f>COUNTIF($A$1:$A$8294,A102)</f>
        <v>1</v>
      </c>
      <c r="H102" s="7"/>
      <c r="I102" s="8" t="s">
        <v>1214</v>
      </c>
      <c r="J102" s="9" t="str">
        <f>""</f>
        <v/>
      </c>
      <c r="K102" s="10"/>
      <c r="L102" s="11"/>
      <c r="M102" s="11"/>
      <c r="N102" s="12" t="s">
        <v>1</v>
      </c>
      <c r="O102" s="13" t="s">
        <v>181</v>
      </c>
      <c r="P102" s="14" t="s">
        <v>1215</v>
      </c>
      <c r="Q102" s="15">
        <v>5</v>
      </c>
      <c r="R102" s="16" t="s">
        <v>1</v>
      </c>
      <c r="S102" s="17">
        <v>0</v>
      </c>
      <c r="T102" s="18" t="s">
        <v>3</v>
      </c>
      <c r="U102" s="19" t="s">
        <v>2</v>
      </c>
      <c r="V102" s="19" t="s">
        <v>3</v>
      </c>
      <c r="W102" s="19" t="s">
        <v>3</v>
      </c>
      <c r="X102" s="19" t="s">
        <v>3</v>
      </c>
      <c r="Y102" s="19" t="s">
        <v>2</v>
      </c>
      <c r="Z102" s="19" t="s">
        <v>2</v>
      </c>
      <c r="AA102" s="19" t="s">
        <v>2</v>
      </c>
      <c r="AB102" s="19" t="s">
        <v>3</v>
      </c>
      <c r="AC102" s="19" t="s">
        <v>3</v>
      </c>
      <c r="AD102" s="19" t="s">
        <v>3</v>
      </c>
      <c r="AE102" s="19" t="s">
        <v>2</v>
      </c>
      <c r="AF102" s="20" t="s">
        <v>2</v>
      </c>
      <c r="AG102" s="20" t="s">
        <v>2</v>
      </c>
      <c r="AH102" s="20" t="s">
        <v>3</v>
      </c>
      <c r="AI102" s="20" t="s">
        <v>2</v>
      </c>
      <c r="AJ102" s="20" t="s">
        <v>2</v>
      </c>
      <c r="AK102" s="20" t="s">
        <v>2</v>
      </c>
      <c r="AL102" s="20" t="s">
        <v>2</v>
      </c>
      <c r="AM102" s="20" t="s">
        <v>2</v>
      </c>
      <c r="AN102" s="20" t="s">
        <v>2</v>
      </c>
      <c r="AO102" s="20" t="s">
        <v>2</v>
      </c>
      <c r="AP102" s="20" t="s">
        <v>2</v>
      </c>
      <c r="AQ102" s="20" t="s">
        <v>2</v>
      </c>
      <c r="AR102" s="20" t="s">
        <v>2</v>
      </c>
      <c r="AS102" s="20" t="s">
        <v>2</v>
      </c>
      <c r="AT102" s="21">
        <v>1</v>
      </c>
      <c r="AU102" s="20" t="s">
        <v>602</v>
      </c>
      <c r="AV102" s="20" t="str">
        <f>IF(LEFT(A102,1)="[",LEFT(A102,5)&amp;AU102&amp;A102,"")</f>
        <v>[CHL]Region[CHL] Libertador General Bernardo O'Higgins Region</v>
      </c>
      <c r="AW102" s="20" t="str">
        <f>C102&amp;A102</f>
        <v>2[CHL] Libertador General Bernardo O'Higgins Region</v>
      </c>
      <c r="AX102" s="22"/>
      <c r="AY102" s="22"/>
      <c r="AZ102" s="23" t="s">
        <v>4</v>
      </c>
      <c r="BA102" s="23"/>
      <c r="BB102" s="23"/>
      <c r="BC102" s="24"/>
      <c r="BD102" s="25" t="s">
        <v>9</v>
      </c>
      <c r="BE102" s="8"/>
      <c r="BF102" s="25"/>
      <c r="BG102" s="25"/>
      <c r="BH102" s="25" t="s">
        <v>9</v>
      </c>
      <c r="BI102" s="25" t="s">
        <v>5</v>
      </c>
      <c r="BJ102" s="25" t="s">
        <v>4</v>
      </c>
      <c r="BK102" s="8"/>
      <c r="BL102" s="25" t="s">
        <v>9</v>
      </c>
      <c r="BM102" s="25" t="s">
        <v>5</v>
      </c>
      <c r="BN102" s="25" t="s">
        <v>4</v>
      </c>
      <c r="BO102" s="25"/>
      <c r="BP102" s="25"/>
      <c r="BQ102" s="25"/>
      <c r="BR102" s="25"/>
      <c r="BS102" s="25"/>
      <c r="BT102" s="25"/>
      <c r="BU102" s="26"/>
      <c r="BV102" s="27"/>
      <c r="BW102" s="27">
        <v>0</v>
      </c>
      <c r="BX102" s="8"/>
      <c r="CB102" s="28"/>
      <c r="CC102" s="28"/>
      <c r="CD102" s="29">
        <v>0</v>
      </c>
      <c r="CE102" s="29">
        <v>0</v>
      </c>
      <c r="CF102" s="29" t="e">
        <v>#REF!</v>
      </c>
      <c r="CG102" s="30" cm="1">
        <f t="array" ref="CG102">SUMPRODUCT(--(LEN(TRIM(BL102:BT102))&gt;0))</f>
        <v>3</v>
      </c>
      <c r="CH102" s="20" t="str">
        <f t="shared" si="353"/>
        <v>n</v>
      </c>
      <c r="CI102" s="20" t="str">
        <f t="shared" si="354"/>
        <v>y</v>
      </c>
      <c r="CJ102" s="20" t="str">
        <f t="shared" si="355"/>
        <v>n</v>
      </c>
      <c r="CK102" s="20" t="str">
        <f t="shared" si="356"/>
        <v>n</v>
      </c>
      <c r="CL102" s="20" t="str">
        <f t="shared" si="357"/>
        <v>y</v>
      </c>
      <c r="CM102" s="20" t="str">
        <f t="shared" si="358"/>
        <v>n</v>
      </c>
      <c r="CN102" s="20" t="str">
        <f t="shared" si="359"/>
        <v>n</v>
      </c>
      <c r="CO102" s="20" t="str">
        <f t="shared" si="360"/>
        <v>n</v>
      </c>
      <c r="CP102" s="20" t="str">
        <f t="shared" si="361"/>
        <v>n</v>
      </c>
      <c r="CQ102" s="20" t="str">
        <f t="shared" si="362"/>
        <v>y</v>
      </c>
      <c r="CR102" s="20" t="str">
        <f t="shared" si="363"/>
        <v>n</v>
      </c>
      <c r="CS102" s="20" t="str">
        <f t="shared" si="364"/>
        <v>n</v>
      </c>
      <c r="CT102" s="31" t="str">
        <f t="shared" si="365"/>
        <v>"[CHL] Libertador General Bernardo O'Higgins Region"</v>
      </c>
      <c r="CU102" s="32" t="str">
        <f t="shared" si="366"/>
        <v>"rgn_South America"</v>
      </c>
      <c r="CV102" s="9" t="str">
        <f t="shared" si="367"/>
        <v>"https://www.crwflags.com/fotw/images/c/cl-06.gif"</v>
      </c>
      <c r="CW102" s="9" t="str">
        <f t="shared" si="368"/>
        <v/>
      </c>
      <c r="CX102" s="9" t="str">
        <f t="shared" si="368"/>
        <v>"3Color",</v>
      </c>
      <c r="CY102" s="9" t="str">
        <f t="shared" si="368"/>
        <v/>
      </c>
      <c r="CZ102" s="9" t="str">
        <f t="shared" si="368"/>
        <v/>
      </c>
      <c r="DA102" s="9" t="str">
        <f t="shared" si="369"/>
        <v>"words2",</v>
      </c>
      <c r="DB102" s="9" t="str">
        <f t="shared" si="370"/>
        <v>"words3",</v>
      </c>
      <c r="DC102" s="9" t="str">
        <f t="shared" si="371"/>
        <v/>
      </c>
      <c r="DD102" s="9" t="str">
        <f t="shared" si="372"/>
        <v>"lets40",</v>
      </c>
      <c r="DE102" s="9" t="str">
        <f t="shared" si="373"/>
        <v>"startL",</v>
      </c>
      <c r="DF102" s="9" t="str">
        <f t="shared" si="374"/>
        <v/>
      </c>
      <c r="DG102" s="9" t="str">
        <f t="shared" si="375"/>
        <v/>
      </c>
      <c r="DH102" s="9" t="str">
        <f t="shared" si="376"/>
        <v/>
      </c>
      <c r="DI102" s="9" t="str">
        <f t="shared" si="377"/>
        <v/>
      </c>
      <c r="DJ102" s="9" t="str">
        <f t="shared" si="378"/>
        <v/>
      </c>
      <c r="DK102" s="9" t="str">
        <f t="shared" si="379"/>
        <v/>
      </c>
      <c r="DL102" s="9" t="str">
        <f t="shared" si="380"/>
        <v/>
      </c>
      <c r="DM102" s="9" t="str" cm="1">
        <f t="array" ref="DM102">IF(CG102=3,CHAR(34) &amp; _xlfn.TEXTJOIN("", TRUE, RIGHT(HP102:HX102, 2)) &amp; CHAR(34) &amp; ",", "")</f>
        <v>"LUEDHI",</v>
      </c>
      <c r="DN102" s="9" t="str">
        <f t="shared" si="381"/>
        <v/>
      </c>
      <c r="DO102" s="9" t="str">
        <f t="shared" si="382"/>
        <v/>
      </c>
      <c r="DP102" s="28" t="str">
        <f t="shared" si="383"/>
        <v/>
      </c>
      <c r="DQ102" s="28" t="str">
        <f t="shared" si="384"/>
        <v/>
      </c>
      <c r="DR102" s="28" t="str">
        <f t="shared" si="385"/>
        <v/>
      </c>
      <c r="DS102" s="28" t="str">
        <f t="shared" si="386"/>
        <v/>
      </c>
      <c r="DT102" s="28" t="str">
        <f t="shared" si="387"/>
        <v/>
      </c>
      <c r="DU102" s="28" t="str">
        <f t="shared" si="388"/>
        <v/>
      </c>
      <c r="DV102" s="9" t="str">
        <f t="shared" si="389"/>
        <v/>
      </c>
      <c r="DW102" s="9" t="str">
        <f t="shared" si="390"/>
        <v>"NoBand",</v>
      </c>
      <c r="DX102" s="9" t="str">
        <f t="shared" si="390"/>
        <v/>
      </c>
      <c r="DY102" s="9" t="str">
        <f t="shared" si="390"/>
        <v/>
      </c>
      <c r="DZ102" s="9" t="str">
        <f t="shared" si="390"/>
        <v/>
      </c>
      <c r="EA102" s="9" t="str">
        <f t="shared" si="391"/>
        <v>"Diagon",</v>
      </c>
      <c r="EB102" s="9" t="str">
        <f t="shared" si="391"/>
        <v/>
      </c>
      <c r="EC102" s="9" t="str">
        <f t="shared" si="391"/>
        <v>"Horizo",</v>
      </c>
      <c r="ED102" s="9" t="str">
        <f t="shared" si="391"/>
        <v>"Vertic",</v>
      </c>
      <c r="EE102" s="9" t="str">
        <f t="shared" si="391"/>
        <v>"Circle",</v>
      </c>
      <c r="EF102" s="9" t="str">
        <f t="shared" si="392"/>
        <v/>
      </c>
      <c r="EG102" s="9" t="str">
        <f t="shared" si="455"/>
        <v/>
      </c>
      <c r="EH102" s="9" t="str">
        <f t="shared" si="455"/>
        <v/>
      </c>
      <c r="EI102" s="9" t="str">
        <f t="shared" si="455"/>
        <v>"Texted",</v>
      </c>
      <c r="EJ102" s="9" t="str">
        <f t="shared" si="455"/>
        <v>"Weapon",</v>
      </c>
      <c r="EK102" s="9" t="str">
        <f t="shared" si="455"/>
        <v>"HasSun",</v>
      </c>
      <c r="EL102" s="9" t="str">
        <f t="shared" si="455"/>
        <v/>
      </c>
      <c r="EM102" s="9" t="str">
        <f t="shared" si="455"/>
        <v/>
      </c>
      <c r="EN102" s="9" t="str">
        <f t="shared" si="455"/>
        <v/>
      </c>
      <c r="EO102" s="9" t="str">
        <f t="shared" si="455"/>
        <v>"Center",</v>
      </c>
      <c r="EP102" s="9" t="str">
        <f t="shared" si="455"/>
        <v/>
      </c>
      <c r="EQ102" s="9" t="str">
        <f t="shared" si="455"/>
        <v/>
      </c>
      <c r="ER102" s="9" t="str">
        <f t="shared" si="455"/>
        <v/>
      </c>
      <c r="ES102" s="9" t="str">
        <f t="shared" si="455"/>
        <v/>
      </c>
      <c r="ET102" s="9" t="str">
        <f t="shared" si="455"/>
        <v/>
      </c>
      <c r="EU102" s="9" t="str">
        <f t="shared" si="455"/>
        <v/>
      </c>
      <c r="EV102" s="9" t="str">
        <f t="shared" si="455"/>
        <v/>
      </c>
      <c r="EW102" s="9" t="str">
        <f t="shared" si="393"/>
        <v/>
      </c>
      <c r="EX102" s="9" t="str">
        <f t="shared" si="393"/>
        <v/>
      </c>
      <c r="EY102" s="9" t="str">
        <f t="shared" si="393"/>
        <v/>
      </c>
      <c r="EZ102" s="9" t="str">
        <f t="shared" si="393"/>
        <v/>
      </c>
      <c r="FA102" s="9" t="str">
        <f t="shared" si="394"/>
        <v>"staBLU",</v>
      </c>
      <c r="FB102" s="9" t="str">
        <f t="shared" si="395"/>
        <v/>
      </c>
      <c r="FC102" s="9" t="str">
        <f t="shared" si="396"/>
        <v/>
      </c>
      <c r="FD102" s="9" t="str">
        <f t="shared" si="397"/>
        <v/>
      </c>
      <c r="FE102" s="9" t="str">
        <f t="shared" si="398"/>
        <v/>
      </c>
      <c r="FF102" s="9" t="str">
        <f t="shared" si="399"/>
        <v/>
      </c>
      <c r="FG102" s="9" t="str">
        <f t="shared" si="400"/>
        <v/>
      </c>
      <c r="FH102" s="9" t="str">
        <f t="shared" si="401"/>
        <v>"NO_GRE",</v>
      </c>
      <c r="FI102" s="9" t="str">
        <f t="shared" si="402"/>
        <v>"NO_YEL",</v>
      </c>
      <c r="FJ102" s="9" t="str">
        <f t="shared" si="403"/>
        <v>"NO_BLA",</v>
      </c>
      <c r="FK102" s="9" t="str">
        <f t="shared" si="404"/>
        <v/>
      </c>
      <c r="FL102" s="9" t="str">
        <f t="shared" si="405"/>
        <v/>
      </c>
      <c r="FM102" s="9" t="str">
        <f t="shared" si="406"/>
        <v/>
      </c>
      <c r="FN102" s="9" t="str">
        <f t="shared" si="407"/>
        <v/>
      </c>
      <c r="FO102" s="9" t="str">
        <f t="shared" si="408"/>
        <v/>
      </c>
      <c r="FP102" s="9" t="str">
        <f t="shared" si="409"/>
        <v/>
      </c>
      <c r="FQ102" s="9" t="str">
        <f t="shared" si="410"/>
        <v/>
      </c>
      <c r="FR102" s="9" t="str">
        <f t="shared" si="411"/>
        <v/>
      </c>
      <c r="FS102" s="9" t="str">
        <f t="shared" si="412"/>
        <v>"003RED",</v>
      </c>
      <c r="FT102" s="9" t="str">
        <f t="shared" si="413"/>
        <v>"myrRED",</v>
      </c>
      <c r="FU102" s="9" t="str">
        <f t="shared" si="414"/>
        <v/>
      </c>
      <c r="FV102" s="9" t="str">
        <f t="shared" si="415"/>
        <v/>
      </c>
      <c r="FW102" s="9" t="str">
        <f t="shared" si="416"/>
        <v/>
      </c>
      <c r="FX102" s="9" t="str">
        <f t="shared" si="417"/>
        <v/>
      </c>
      <c r="FY102" s="9" t="str">
        <f t="shared" si="418"/>
        <v/>
      </c>
      <c r="FZ102" s="9" t="str">
        <f t="shared" si="419"/>
        <v/>
      </c>
      <c r="GA102" s="9" t="str">
        <f t="shared" si="420"/>
        <v/>
      </c>
      <c r="GB102" s="9" t="str">
        <f t="shared" si="421"/>
        <v/>
      </c>
      <c r="GC102" s="9" t="str">
        <f t="shared" si="422"/>
        <v/>
      </c>
      <c r="GD102" s="9" t="str">
        <f t="shared" si="423"/>
        <v/>
      </c>
      <c r="GE102" s="9" t="str">
        <f t="shared" si="424"/>
        <v/>
      </c>
      <c r="GF102" s="9" t="str">
        <f>IFERROR(IF(SEARCH("Historical",AU102)&gt;0,CHAR(34)&amp;"histor"&amp;CHAR(34)&amp;",",""),"")</f>
        <v/>
      </c>
      <c r="GG102" s="9" t="str">
        <f t="shared" si="425"/>
        <v/>
      </c>
      <c r="GH102" s="9" t="str">
        <f t="shared" si="426"/>
        <v/>
      </c>
      <c r="GI102" s="9" t="str">
        <f t="shared" si="427"/>
        <v/>
      </c>
      <c r="GJ102" s="9" t="str">
        <f t="shared" si="428"/>
        <v/>
      </c>
      <c r="GK102" s="9" t="str">
        <f t="shared" si="429"/>
        <v>"HasSta",</v>
      </c>
      <c r="GL102" s="9" t="str">
        <f t="shared" si="430"/>
        <v>"1Stars",</v>
      </c>
      <c r="GM102" s="9" t="str">
        <f t="shared" si="430"/>
        <v/>
      </c>
      <c r="GN102" s="9" t="str">
        <f t="shared" si="430"/>
        <v/>
      </c>
      <c r="GP102" s="9" t="str">
        <f t="shared" si="431"/>
        <v>"Region"</v>
      </c>
      <c r="GS102" s="9" t="str">
        <f t="shared" si="432"/>
        <v>["3Color","words2","words3","lets40","startL","LUEDHI","NoBand","Diagon","Horizo","Vertic","Circle","Texted","Weapon","HasSun","Center","staBLU","NO_GRE","NO_YEL","NO_BLA","003RED","myrRED","HasSta","1Stars"]</v>
      </c>
      <c r="GT102" s="9" t="str">
        <f t="shared" si="456"/>
        <v>"cl_RED",</v>
      </c>
      <c r="GU102" s="9" t="str">
        <f t="shared" si="456"/>
        <v>"cl_WHI",</v>
      </c>
      <c r="GV102" s="9" t="str">
        <f t="shared" si="456"/>
        <v>"cl_BLU",</v>
      </c>
      <c r="GW102" s="9" t="str">
        <f t="shared" si="456"/>
        <v/>
      </c>
      <c r="GX102" s="9" t="str">
        <f t="shared" si="456"/>
        <v/>
      </c>
      <c r="GY102" s="9" t="str">
        <f t="shared" si="456"/>
        <v/>
      </c>
      <c r="GZ102" s="9" t="str">
        <f t="shared" si="456"/>
        <v/>
      </c>
      <c r="HA102" s="9" t="str">
        <f t="shared" si="456"/>
        <v/>
      </c>
      <c r="HB102" s="9" t="str">
        <f t="shared" si="456"/>
        <v/>
      </c>
      <c r="HC102" s="9" t="str">
        <f t="shared" si="433"/>
        <v>["cl_RED","cl_WHI","cl_BLU"]</v>
      </c>
      <c r="HE102" s="33"/>
      <c r="HF102" s="34" t="str">
        <f t="shared" si="434"/>
        <v>{couname:"[CHL] Libertador General Bernardo O'Higgins Region",year:"???",region:"rgn_South America",Colors:["cl_RED","cl_WHI","cl_BLU"],Items:["3Color","words2","words3","lets40","startL","LUEDHI","NoBand","Diagon","Horizo","Vertic","Circle","Texted","Weapon","HasSun","Center","staBLU","NO_GRE","NO_YEL","NO_BLA","003RED","myrRED","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isnew:".", links: "https://www.crwflags.com/fotw/flags/cl-06.html#about"},</v>
      </c>
      <c r="HG102" s="35" t="str">
        <f t="shared" si="435"/>
        <v>{couname:"[CHL] Libertador General Bernardo O'Higgins Region",year:"???",region:"rgn_South America",Colors:["cl_RED","cl_WHI","cl_BLU"],Items:["3Color","words2","words3","lets40","startL","LUEDHI","NoBand","Diagon","Horizo","Vertic","Circle","Texted","Weapon","HasSun","Center","staBLU","NO_GRE","NO_YEL","NO_BLA","003RED","myrRED","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links: "https://www.crwflags.com/fotw/flags/cl-06.html#about"},</v>
      </c>
      <c r="HH102" s="9" t="str">
        <f t="shared" si="436"/>
        <v>"\nThis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v>
      </c>
      <c r="HI102" s="9" t="str">
        <f t="shared" si="437"/>
        <v>"\nThis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v>
      </c>
      <c r="HJ102" s="9" t="str">
        <f t="shared" si="438"/>
        <v>"???"</v>
      </c>
      <c r="HL102" s="9" t="str">
        <f t="shared" si="439"/>
        <v>"https://www.crwflags.com/fotw/flags/cl-06.html#about"</v>
      </c>
      <c r="HM102" s="34" t="str">
        <f t="shared" si="440"/>
        <v>{"couname":"[CHL] Libertador General Bernardo O'Higgins Region","year":"???","region":"rgn_South America","Colors":["cl_RED","cl_WHI","cl_BLU"],"Items":["3Color","words2","words3","lets40","startL","LUEDHI","NoBand","Diagon","Horizo","Vertic","Circle","Texted","Weapon","HasSun","Center","staBLU","NO_GRE","NO_YEL","NO_BLA","003RED","myrRED","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"isnew": ".", "links": "https://www.crwflags.com/fotw/flags/cl-06.html#about"},</v>
      </c>
      <c r="HN102" s="36" t="str">
        <f t="shared" si="441"/>
        <v>{"couname":"[CHL] Libertador General Bernardo O'Higgins Region","year":"???","region":"rgn_South America","Colors":["cl_RED","cl_WHI","cl_BLU"],"Items":["3Color","words2","words3","lets40","startL","LUEDHI","NoBand","Diagon","Horizo","Vertic","Circle","Texted","Weapon","HasSun","Center","staBLU","NO_GRE","NO_YEL","NO_BLA","003RED","myrRED","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"isnew": ".", "links": "https://www.crwflags.com/fotw/flags/cl-06.html#about"},</v>
      </c>
      <c r="HO102" s="37"/>
      <c r="HP102" s="9" t="str" cm="1">
        <f t="array" ref="HP102">IF(_xlfn.TEXTJOIN(", ", TRUE, IF(ISNUMBER(SEARCH("BLA", BL102:BT102)), COLUMN(BL102:BT102) - COLUMN(BL102) + 1, ""))&lt;&gt;"","BLA","")</f>
        <v/>
      </c>
      <c r="HQ102" s="9" t="str" cm="1">
        <f t="array" ref="HQ102">IF(_xlfn.TEXTJOIN(", ", TRUE, IF(ISNUMBER(SEARCH("BLU", BL102:BT102)), COLUMN(BL102:BT102) - COLUMN(BL102) + 1, ""))&lt;&gt;"","BLU","")</f>
        <v>BLU</v>
      </c>
      <c r="HR102" s="9" t="str" cm="1">
        <f t="array" ref="HR102">IF(_xlfn.TEXTJOIN(", ", TRUE, IF(ISNUMBER(SEARCH("GRE", BL102:BT102)), COLUMN(BL102:BT102) - COLUMN(BL102) + 1, ""))&lt;&gt;"","GRE","")</f>
        <v/>
      </c>
      <c r="HS102" s="9" t="str" cm="1">
        <f t="array" ref="HS102">IF(_xlfn.TEXTJOIN(", ", TRUE, IF(ISNUMBER(SEARCH("RED", BL102:BT102)), COLUMN(BL102:BT102) - COLUMN(BL102) + 1, ""))&lt;&gt;"","RED","")</f>
        <v>RED</v>
      </c>
      <c r="HT102" s="9" t="str" cm="1">
        <f t="array" ref="HT102">IF(_xlfn.TEXTJOIN(", ", TRUE, IF(ISNUMBER(SEARCH("YEL", BL102:BT102)), COLUMN(BL102:BT102) - COLUMN(BL102) + 1, ""))&lt;&gt;"","YEL","")</f>
        <v/>
      </c>
      <c r="HU102" s="9" t="str" cm="1">
        <f t="array" ref="HU102">IF(_xlfn.TEXTJOIN(", ", TRUE, IF(ISNUMBER(SEARCH("ORA", BL102:BT102)), COLUMN(BL102:BT102) - COLUMN(BL102) + 1, ""))&lt;&gt;"","ORA","")</f>
        <v/>
      </c>
      <c r="HV102" s="9" t="str" cm="1">
        <f t="array" ref="HV102">IF(_xlfn.TEXTJOIN(", ", TRUE, IF(ISNUMBER(SEARCH("BRO", BL102:BT102)), COLUMN(BL102:BT102) - COLUMN(BL102) + 1, ""))&lt;&gt;"","BRO","")</f>
        <v/>
      </c>
      <c r="HW102" s="9" t="str" cm="1">
        <f t="array" ref="HW102">IF(_xlfn.TEXTJOIN(", ", TRUE, IF(ISNUMBER(SEARCH("PUR", BL102:BT102)), COLUMN(BL102:BT102) - COLUMN(BL102) + 1, ""))&lt;&gt;"","PUR","")</f>
        <v/>
      </c>
      <c r="HX102" s="9" t="str" cm="1">
        <f t="array" ref="HX102">IF(_xlfn.TEXTJOIN(", ", TRUE, IF(ISNUMBER(SEARCH("WHI", BL102:BT102)), COLUMN(BL102:BT102) - COLUMN(BL102) + 1, ""))&lt;&gt;"","WHI","")</f>
        <v>WHI</v>
      </c>
      <c r="HY102" s="38"/>
      <c r="HZ102" s="38"/>
      <c r="IA102" s="28"/>
      <c r="IB102" s="28"/>
      <c r="IC102" s="39"/>
      <c r="ID102" s="39"/>
      <c r="IE102" s="39"/>
      <c r="IF102" s="39"/>
      <c r="IG102" s="39"/>
      <c r="IH102" s="39"/>
      <c r="II102" s="39"/>
      <c r="IJ102" s="39"/>
      <c r="IK102" s="39"/>
      <c r="IL102" s="9">
        <f t="shared" si="442"/>
        <v>0</v>
      </c>
      <c r="IM102" s="6">
        <f t="shared" si="443"/>
        <v>-3</v>
      </c>
      <c r="IN102" s="40" t="str">
        <f t="shared" si="444"/>
        <v>http://mkweb.bcgsc.ca/color-summarizer/?url=https://www.crwflags.com/fotw/images/c/cl-06.gif&amp;precision=low&amp;num_clusters=3&amp;text=1</v>
      </c>
      <c r="IO102" s="9" t="str">
        <f t="shared" si="445"/>
        <v/>
      </c>
      <c r="IP102" s="9" t="str">
        <f t="shared" si="446"/>
        <v>"blue"</v>
      </c>
      <c r="IQ102" s="9" t="str">
        <f t="shared" si="447"/>
        <v/>
      </c>
      <c r="IR102" s="9" t="str">
        <f t="shared" si="448"/>
        <v>"red"</v>
      </c>
      <c r="IS102" s="9" t="str">
        <f t="shared" si="449"/>
        <v/>
      </c>
      <c r="IT102" s="9" t="str">
        <f t="shared" si="450"/>
        <v/>
      </c>
      <c r="IU102" s="9" t="str">
        <f t="shared" si="451"/>
        <v/>
      </c>
      <c r="IV102" s="9" t="str">
        <f t="shared" si="452"/>
        <v/>
      </c>
      <c r="IW102" s="9" t="str">
        <f t="shared" si="453"/>
        <v>"white"</v>
      </c>
      <c r="IX102" s="9" t="str">
        <f t="shared" si="454"/>
        <v>{"url":"http://mkweb.bcgsc.ca/color-summarizer/?url=https://www.crwflags.com/fotw/images/c/cl-06.gif&amp;precision=low&amp;num_clusters=3&amp;text=1","name":"[CHL] Libertador General Bernardo O'Higgins Region"},</v>
      </c>
      <c r="IY102" s="9">
        <v>700</v>
      </c>
    </row>
    <row r="103" spans="1:259" s="9" customFormat="1" ht="38.4" customHeight="1" thickBot="1" x14ac:dyDescent="0.35">
      <c r="A103" s="79" t="s">
        <v>1216</v>
      </c>
      <c r="B103" s="1" t="e" vm="102">
        <v>#VALUE!</v>
      </c>
      <c r="C103" s="2">
        <v>2</v>
      </c>
      <c r="D103" s="3" t="s">
        <v>1217</v>
      </c>
      <c r="E103" s="4" t="s">
        <v>1218</v>
      </c>
      <c r="F103" s="5" t="s">
        <v>0</v>
      </c>
      <c r="G103" s="6">
        <f>COUNTIF($A$1:$A$8294,A103)</f>
        <v>1</v>
      </c>
      <c r="H103" s="7"/>
      <c r="I103" s="8" t="s">
        <v>1219</v>
      </c>
      <c r="J103" s="9" t="str">
        <f>""</f>
        <v/>
      </c>
      <c r="K103" s="10"/>
      <c r="L103" s="11"/>
      <c r="M103" s="11"/>
      <c r="N103" s="12" t="s">
        <v>1</v>
      </c>
      <c r="O103" s="13">
        <v>2013</v>
      </c>
      <c r="P103" s="14" t="s">
        <v>1220</v>
      </c>
      <c r="Q103" s="15">
        <v>3</v>
      </c>
      <c r="R103" s="16" t="s">
        <v>1</v>
      </c>
      <c r="S103" s="17">
        <v>2</v>
      </c>
      <c r="T103" s="18" t="s">
        <v>2</v>
      </c>
      <c r="U103" s="19" t="s">
        <v>2</v>
      </c>
      <c r="V103" s="19" t="s">
        <v>3</v>
      </c>
      <c r="W103" s="19" t="s">
        <v>2</v>
      </c>
      <c r="X103" s="19" t="s">
        <v>2</v>
      </c>
      <c r="Y103" s="19" t="s">
        <v>2</v>
      </c>
      <c r="Z103" s="19" t="s">
        <v>2</v>
      </c>
      <c r="AA103" s="19" t="s">
        <v>2</v>
      </c>
      <c r="AB103" s="19" t="s">
        <v>2</v>
      </c>
      <c r="AC103" s="19" t="s">
        <v>2</v>
      </c>
      <c r="AD103" s="19" t="s">
        <v>2</v>
      </c>
      <c r="AE103" s="19" t="s">
        <v>2</v>
      </c>
      <c r="AF103" s="20" t="s">
        <v>2</v>
      </c>
      <c r="AG103" s="20" t="s">
        <v>3</v>
      </c>
      <c r="AH103" s="20" t="s">
        <v>2</v>
      </c>
      <c r="AI103" s="20" t="s">
        <v>3</v>
      </c>
      <c r="AJ103" s="20" t="s">
        <v>2</v>
      </c>
      <c r="AK103" s="20" t="s">
        <v>2</v>
      </c>
      <c r="AL103" s="20" t="s">
        <v>2</v>
      </c>
      <c r="AM103" s="20" t="s">
        <v>2</v>
      </c>
      <c r="AN103" s="20" t="s">
        <v>2</v>
      </c>
      <c r="AO103" s="20" t="s">
        <v>2</v>
      </c>
      <c r="AP103" s="20" t="s">
        <v>2</v>
      </c>
      <c r="AQ103" s="20" t="s">
        <v>2</v>
      </c>
      <c r="AR103" s="20" t="s">
        <v>2</v>
      </c>
      <c r="AS103" s="20" t="s">
        <v>2</v>
      </c>
      <c r="AT103" s="21">
        <v>4</v>
      </c>
      <c r="AU103" s="20" t="s">
        <v>602</v>
      </c>
      <c r="AV103" s="20" t="str">
        <f>IF(LEFT(A103,1)="[",LEFT(A103,5)&amp;AU103&amp;A103,"")</f>
        <v xml:space="preserve">[CHL]Region[CHL] Los Lagos Region </v>
      </c>
      <c r="AW103" s="20" t="str">
        <f>C103&amp;A103</f>
        <v xml:space="preserve">2[CHL] Los Lagos Region </v>
      </c>
      <c r="AX103" s="22" t="str">
        <f>_xlfn.TEXTJOIN(";",TRUE,AU103:AW103)</f>
        <v xml:space="preserve">Region;[CHL]Region[CHL] Los Lagos Region ;2[CHL] Los Lagos Region </v>
      </c>
      <c r="AY103" s="22" t="s">
        <v>3</v>
      </c>
      <c r="AZ103" s="23" t="s">
        <v>5</v>
      </c>
      <c r="BA103" s="23"/>
      <c r="BB103" s="23"/>
      <c r="BC103" s="24"/>
      <c r="BD103" s="25" t="s">
        <v>168</v>
      </c>
      <c r="BE103" s="8"/>
      <c r="BF103" s="25"/>
      <c r="BG103" s="25"/>
      <c r="BH103" s="25"/>
      <c r="BI103" s="25" t="s">
        <v>12</v>
      </c>
      <c r="BJ103" s="25" t="s">
        <v>9</v>
      </c>
      <c r="BK103" s="8"/>
      <c r="BL103" s="25" t="s">
        <v>12</v>
      </c>
      <c r="BM103" s="25" t="s">
        <v>9</v>
      </c>
      <c r="BN103" s="25" t="s">
        <v>6</v>
      </c>
      <c r="BO103" s="25" t="s">
        <v>5</v>
      </c>
      <c r="BP103" s="25"/>
      <c r="BQ103" s="25"/>
      <c r="BR103" s="25"/>
      <c r="BS103" s="25"/>
      <c r="BT103" s="25"/>
      <c r="BU103" s="26"/>
      <c r="BV103" s="27" t="s">
        <v>3</v>
      </c>
      <c r="BW103" s="27" t="s">
        <v>397</v>
      </c>
      <c r="BX103" s="8"/>
      <c r="BY103" s="9" t="s">
        <v>3</v>
      </c>
      <c r="CB103" s="28" t="s">
        <v>760</v>
      </c>
      <c r="CC103" s="28"/>
      <c r="CD103" s="29">
        <v>1</v>
      </c>
      <c r="CE103" s="29">
        <v>0</v>
      </c>
      <c r="CF103" s="29" t="e">
        <v>#REF!</v>
      </c>
      <c r="CG103" s="30" cm="1">
        <f t="array" ref="CG103">SUMPRODUCT(--(LEN(TRIM(BL103:BT103))&gt;0))</f>
        <v>4</v>
      </c>
      <c r="CH103" s="20" t="str">
        <f>IF(CG103=2,"y","n")</f>
        <v>n</v>
      </c>
      <c r="CI103" s="20" t="str">
        <f>IF(CG103=3,"y","n")</f>
        <v>n</v>
      </c>
      <c r="CJ103" s="20" t="str">
        <f>IF(CG103=4,"y","n")</f>
        <v>y</v>
      </c>
      <c r="CK103" s="20" t="str">
        <f>IF(CG103&gt;4,"y","n")</f>
        <v>n</v>
      </c>
      <c r="CL103" s="20" t="str">
        <f>IF(S103=0,"y","n")</f>
        <v>n</v>
      </c>
      <c r="CM103" s="20" t="str">
        <f>IF(S103=2,"y","n")</f>
        <v>y</v>
      </c>
      <c r="CN103" s="20" t="str">
        <f>IF(S103=3,"y","n")</f>
        <v>n</v>
      </c>
      <c r="CO103" s="20" t="str">
        <f>IF(S103&gt;=4,"y","n")</f>
        <v>n</v>
      </c>
      <c r="CP103" s="20" t="str">
        <f>IF(AT103=0,"y","n")</f>
        <v>n</v>
      </c>
      <c r="CQ103" s="20" t="str">
        <f>IF(AT103=1,"y","n")</f>
        <v>n</v>
      </c>
      <c r="CR103" s="20" t="str">
        <f>IF(AT103=2,"y","n")</f>
        <v>n</v>
      </c>
      <c r="CS103" s="20" t="str">
        <f>IF(AT103&gt;=3,"y","n")</f>
        <v>y</v>
      </c>
      <c r="CT103" s="31" t="str">
        <f>CHAR(34)&amp;A103&amp;CHAR(34)</f>
        <v>"[CHL] Los Lagos Region "</v>
      </c>
      <c r="CU103" s="32" t="str">
        <f>CHAR(34)&amp;"rgn_"&amp;R103&amp;CHAR(34)</f>
        <v>"rgn_South America"</v>
      </c>
      <c r="CV103" s="9" t="str">
        <f>CHAR(34)&amp;D103&amp;CHAR(34)</f>
        <v>"https://upload.wikimedia.org/wikipedia/commons/thumb/1/16/Flag_of_Los_Lagos_Region%2C_Chile.svg/640px-Flag_of_Los_Lagos_Region%2C_Chile.svg.png"</v>
      </c>
      <c r="CW103" s="9" t="str">
        <f t="shared" si="368"/>
        <v/>
      </c>
      <c r="CX103" s="9" t="str">
        <f t="shared" si="368"/>
        <v/>
      </c>
      <c r="CY103" s="9" t="str">
        <f t="shared" si="368"/>
        <v>"4Color",</v>
      </c>
      <c r="CZ103" s="9" t="str">
        <f t="shared" si="368"/>
        <v/>
      </c>
      <c r="DA103" s="9" t="str">
        <f>IF(Q103&gt;1,CHAR(34)&amp;"words2"&amp;CHAR(34)&amp;",","")</f>
        <v>"words2",</v>
      </c>
      <c r="DB103" s="9" t="str">
        <f>IF(Q103&gt;2,CHAR(34)&amp;"words3"&amp;CHAR(34)&amp;",","")</f>
        <v>"words3",</v>
      </c>
      <c r="DC103" s="9" t="str">
        <f>IF(Q103=2,CHAR(34)&amp;"exact2"&amp;CHAR(34)&amp;",","")</f>
        <v/>
      </c>
      <c r="DD103" s="9" t="str">
        <f>IF(LEN(CHAR(34)&amp;"lets"&amp;LEN(SUBSTITUTE(SUBSTITUTE(IFERROR(TRIM(SUBSTITUTE(SUBSTITUTE(SUBSTITUTE(IFERROR(TRIM(SUBSTITUTE(A103,MID(A103,FIND("(",A103),FIND(")",A103)-FIND("(",A103)+1),"")),A103)," ",""),"-",""),MID(SUBSTITUTE(SUBSTITUTE(IFERROR(TRIM(SUBSTITUTE(A103,MID(A103,FIND("(",A103),FIND(")",A103)-FIND("(",A103)+1),"")),A103)," ",""),"-",""),FIND("[",SUBSTITUTE(SUBSTITUTE(IFERROR(TRIM(SUBSTITUTE(A103,MID(A103,FIND("(",A103),FIND(")",A103)-FIND("(",A103)+1),"")),A103)," ",""),"-","")),FIND("]",SUBSTITUTE(SUBSTITUTE(IFERROR(TRIM(SUBSTITUTE(A103,MID(A103,FIND("(",A103),FIND(")",A103)-FIND("(",A103)+1),"")),A103)," ",""),"-",""))-FIND("[",SUBSTITUTE(SUBSTITUTE(IFERROR(TRIM(SUBSTITUTE(A103,MID(A103,FIND("(",A103),FIND(")",A103)-FIND("(",A103)+1),"")),A103)," ",""),"-",""))+1),"")),SUBSTITUTE(SUBSTITUTE(IFERROR(TRIM(SUBSTITUTE(A103,MID(A103,FIND("(",A103),FIND(")",A103)-FIND("(",A103)+1),"")),A103)," ",""),"-",""))," ",""),"-",""))&amp;CHAR(34)&amp;",")=9,CHAR(34)&amp;"lets"&amp;LEN(SUBSTITUTE(SUBSTITUTE(IFERROR(TRIM(SUBSTITUTE(SUBSTITUTE(SUBSTITUTE(IFERROR(TRIM(SUBSTITUTE(A103,MID(A103,FIND("(",A103),FIND(")",A103)-FIND("(",A103)+1),"")),A103)," ",""),"-",""),MID(SUBSTITUTE(SUBSTITUTE(IFERROR(TRIM(SUBSTITUTE(A103,MID(A103,FIND("(",A103),FIND(")",A103)-FIND("(",A103)+1),"")),A103)," ",""),"-",""),FIND("[",SUBSTITUTE(SUBSTITUTE(IFERROR(TRIM(SUBSTITUTE(A103,MID(A103,FIND("(",A103),FIND(")",A103)-FIND("(",A103)+1),"")),A103)," ",""),"-","")),FIND("]",SUBSTITUTE(SUBSTITUTE(IFERROR(TRIM(SUBSTITUTE(A103,MID(A103,FIND("(",A103),FIND(")",A103)-FIND("(",A103)+1),"")),A103)," ",""),"-",""))-FIND("[",SUBSTITUTE(SUBSTITUTE(IFERROR(TRIM(SUBSTITUTE(A103,MID(A103,FIND("(",A103),FIND(")",A103)-FIND("(",A103)+1),"")),A103)," ",""),"-",""))+1),"")),SUBSTITUTE(SUBSTITUTE(IFERROR(TRIM(SUBSTITUTE(A103,MID(A103,FIND("(",A103),FIND(")",A103)-FIND("(",A103)+1),"")),A103)," ",""),"-",""))," ",""),"-",""))&amp;CHAR(34)&amp;",",CHAR(34)&amp;"lets0"&amp;LEN(SUBSTITUTE(SUBSTITUTE(IFERROR(TRIM(SUBSTITUTE(SUBSTITUTE(SUBSTITUTE(IFERROR(TRIM(SUBSTITUTE(A103,MID(A103,FIND("(",A103),FIND(")",A103)-FIND("(",A103)+1),"")),A103)," ",""),"-",""),MID(SUBSTITUTE(SUBSTITUTE(IFERROR(TRIM(SUBSTITUTE(A103,MID(A103,FIND("(",A103),FIND(")",A103)-FIND("(",A103)+1),"")),A103)," ",""),"-",""),FIND("[",SUBSTITUTE(SUBSTITUTE(IFERROR(TRIM(SUBSTITUTE(A103,MID(A103,FIND("(",A103),FIND(")",A103)-FIND("(",A103)+1),"")),A103)," ",""),"-","")),FIND("]",SUBSTITUTE(SUBSTITUTE(IFERROR(TRIM(SUBSTITUTE(A103,MID(A103,FIND("(",A103),FIND(")",A103)-FIND("(",A103)+1),"")),A103)," ",""),"-",""))-FIND("[",SUBSTITUTE(SUBSTITUTE(IFERROR(TRIM(SUBSTITUTE(A103,MID(A103,FIND("(",A103),FIND(")",A103)-FIND("(",A103)+1),"")),A103)," ",""),"-",""))+1),"")),SUBSTITUTE(SUBSTITUTE(IFERROR(TRIM(SUBSTITUTE(A103,MID(A103,FIND("(",A103),FIND(")",A103)-FIND("(",A103)+1),"")),A103)," ",""),"-",""))," ",""),"-",""))&amp;CHAR(34)&amp;",")</f>
        <v>"lets14",</v>
      </c>
      <c r="DE103" s="9" t="str">
        <f>IFERROR(CHAR(34)&amp;"start"&amp;LEFT(TRIM(SUBSTITUTE(SUBSTITUTE(TRIM(SUBSTITUTE(SUBSTITUTE(A103, MID(A103, FIND("[", A103), FIND("]", A103) - FIND("[", A103) + 1), ""), "  ", " ")), MID(TRIM(SUBSTITUTE(SUBSTITUTE(A103, MID(A103, FIND("[", A103), FIND("]", A103) - FIND("[", A103) + 1), ""), "  ", " ")), FIND("[", TRIM(SUBSTITUTE(SUBSTITUTE(A103, MID(A103, FIND("[", A103), FIND("]", A103) - FIND("[", A103) + 1), ""), "  ", " "))), FIND("]", TRIM(SUBSTITUTE(SUBSTITUTE(A103, MID(A103, FIND("[", A103), FIND("]", A103) - FIND("[", A103) + 1), ""), "  ", " "))) - FIND("[", TRIM(SUBSTITUTE(SUBSTITUTE(A103, MID(A103, FIND("[", A103), FIND("]", A103) - FIND("[", A103) + 1), ""), "  ", " "))) + 1), ""), "  ", " ")),1)&amp;CHAR(34)&amp;",",CHAR(34)&amp;"start"&amp;IFERROR(LEFT(SUBSTITUTE(A103,"["&amp;MID(A103,FIND("[",A103)+1,FIND("]",A103)-FIND("[",A103)-1)&amp;"] ",""),1),LEFT(A103,1))&amp;CHAR(34)&amp;",")</f>
        <v>"startL",</v>
      </c>
      <c r="DF103" s="9" t="str">
        <f>IFERROR(IF(SEARCH("tan",A103)&gt;0,CHAR(34)&amp;"withtn"&amp;CHAR(34)&amp;",",""),"")</f>
        <v/>
      </c>
      <c r="DG103" s="9" t="str">
        <f>IFERROR(IF(SEARCH("q",A103)&gt;0,CHAR(34)&amp;"with_q"&amp;CHAR(34)&amp;",",""),"")</f>
        <v/>
      </c>
      <c r="DH103" s="9" t="str">
        <f>IFERROR(IF(SEARCH("v",A103)&gt;0,CHAR(34)&amp;"with_v"&amp;CHAR(34)&amp;",",""),"")</f>
        <v/>
      </c>
      <c r="DI103" s="9" t="str">
        <f>IFERROR(IF(SEARCH("w",A103)&gt;0,CHAR(34)&amp;"with_w"&amp;CHAR(34)&amp;",",""),"")</f>
        <v/>
      </c>
      <c r="DJ103" s="9" t="str">
        <f>IFERROR(IF(SEARCH("y",A103)&gt;0,CHAR(34)&amp;"with_y"&amp;CHAR(34)&amp;",",""),"")</f>
        <v/>
      </c>
      <c r="DK103" s="9" t="str">
        <f>IFERROR(IF(SEARCH("z",A103)&gt;0,CHAR(34)&amp;"with_z"&amp;CHAR(34)&amp;",",""),"")</f>
        <v/>
      </c>
      <c r="DL103" s="9" t="str">
        <f>IF(CG103=2, CHAR(34) &amp; _xlfn.TEXTJOIN("", TRUE, _xlfn._xlws.SORT(HP103:HX103)) &amp; CHAR(34) &amp; ",", "")</f>
        <v/>
      </c>
      <c r="DM103" s="9" t="str" cm="1">
        <f t="array" ref="DM103">IF(CG103=3,CHAR(34) &amp; _xlfn.TEXTJOIN("", TRUE, RIGHT(HP103:HX103, 2)) &amp; CHAR(34) &amp; ",", "")</f>
        <v/>
      </c>
      <c r="DN103" s="9" t="str">
        <f>IF(AND(ISNUMBER(SEARCH("18", O103)), ISERROR(SEARCH("1918", O103)), ISERROR(SEARCH("2018", O103))), CHAR(34) &amp; "year18" &amp; CHAR(34) &amp; ",", "")</f>
        <v/>
      </c>
      <c r="DO103" s="9" t="str">
        <f>IF(AND(ISNUMBER(SEARCH("19", O103)), ISERROR(SEARCH("1819", O103)),  ISERROR(SEARCH("1219", O103)),ISERROR(SEARCH("1119", O103)),ISERROR(SEARCH("1190", O103)),ISERROR(SEARCH("2019", O103))), CHAR(34) &amp; "year19" &amp; CHAR(34) &amp; ",", "")</f>
        <v/>
      </c>
      <c r="DP103" s="28" t="str">
        <f>IF(AND(ISNUMBER(SEARCH("20", O103)), ISERROR(SEARCH("1920", O103))), CHAR(34)&amp;"year00"&amp;CHAR(34)&amp;",", "")</f>
        <v>"year00",</v>
      </c>
      <c r="DQ103" s="28" t="str">
        <f>IF(CC103="y",CHAR(34)&amp;"soviet"&amp;CHAR(34)&amp;",","")</f>
        <v/>
      </c>
      <c r="DR103" s="28" t="str">
        <f>IF(BY103="y",CHAR(34)&amp;"dgband"&amp;CHAR(34)&amp;",","")</f>
        <v>"dgband",</v>
      </c>
      <c r="DS103" s="28" t="str">
        <f>IF(W103="y",IF(AND(V103="n",BY103&lt;&gt;"y"),CHAR(34)&amp;"allver"&amp;CHAR(34)&amp;",",""),"")</f>
        <v/>
      </c>
      <c r="DT103" s="28" t="str">
        <f>IF(V103="y",IF(AND(W103="n",BY103&lt;&gt;"y"),CHAR(34)&amp;"allhor"&amp;CHAR(34)&amp;",",""),"")</f>
        <v/>
      </c>
      <c r="DU103" s="28" t="str">
        <f>IF(BY103="y",IF(AND(W103="n",V103="n"),CHAR(34)&amp;"alldia"&amp;CHAR(34)&amp;",",""),"")</f>
        <v/>
      </c>
      <c r="DV103" s="9" t="str">
        <f>IF(IA103&lt;&gt;"",(IF(IA103="y",CHAR(34)&amp;"largec"&amp;CHAR(34)&amp;",",CHAR(34)&amp;"smallc"&amp;CHAR(34)&amp;",")),"")</f>
        <v/>
      </c>
      <c r="DW103" s="9" t="str">
        <f t="shared" si="390"/>
        <v/>
      </c>
      <c r="DX103" s="9" t="str">
        <f t="shared" si="390"/>
        <v>"2Bands",</v>
      </c>
      <c r="DY103" s="9" t="str">
        <f t="shared" si="390"/>
        <v/>
      </c>
      <c r="DZ103" s="9" t="str">
        <f t="shared" si="390"/>
        <v/>
      </c>
      <c r="EA103" s="9" t="str">
        <f t="shared" si="391"/>
        <v/>
      </c>
      <c r="EB103" s="9" t="str">
        <f t="shared" si="391"/>
        <v/>
      </c>
      <c r="EC103" s="9" t="str">
        <f t="shared" si="391"/>
        <v>"Horizo",</v>
      </c>
      <c r="ED103" s="9" t="str">
        <f t="shared" si="391"/>
        <v/>
      </c>
      <c r="EE103" s="9" t="str">
        <f t="shared" si="391"/>
        <v/>
      </c>
      <c r="EF103" s="9" t="str">
        <f>IF(AND(Y103&lt;&gt;"n",Y103&lt;&gt;""),CHAR(34)&amp;Y$1&amp;CHAR(34)&amp;",","")</f>
        <v/>
      </c>
      <c r="EG103" s="9" t="str">
        <f t="shared" si="455"/>
        <v/>
      </c>
      <c r="EH103" s="9" t="str">
        <f t="shared" si="455"/>
        <v/>
      </c>
      <c r="EI103" s="9" t="str">
        <f t="shared" si="455"/>
        <v/>
      </c>
      <c r="EJ103" s="9" t="str">
        <f t="shared" si="455"/>
        <v/>
      </c>
      <c r="EK103" s="9" t="str">
        <f t="shared" si="455"/>
        <v/>
      </c>
      <c r="EL103" s="9" t="str">
        <f t="shared" si="455"/>
        <v/>
      </c>
      <c r="EM103" s="9" t="str">
        <f t="shared" si="455"/>
        <v/>
      </c>
      <c r="EN103" s="9" t="str">
        <f t="shared" si="455"/>
        <v>"Unequa",</v>
      </c>
      <c r="EO103" s="9" t="str">
        <f t="shared" si="455"/>
        <v/>
      </c>
      <c r="EP103" s="9" t="str">
        <f t="shared" si="455"/>
        <v>"Canton",</v>
      </c>
      <c r="EQ103" s="9" t="str">
        <f t="shared" si="455"/>
        <v/>
      </c>
      <c r="ER103" s="9" t="str">
        <f t="shared" si="455"/>
        <v/>
      </c>
      <c r="ES103" s="9" t="str">
        <f t="shared" si="455"/>
        <v/>
      </c>
      <c r="ET103" s="9" t="str">
        <f t="shared" si="455"/>
        <v/>
      </c>
      <c r="EU103" s="9" t="str">
        <f t="shared" si="455"/>
        <v/>
      </c>
      <c r="EV103" s="9" t="str">
        <f t="shared" si="455"/>
        <v/>
      </c>
      <c r="EW103" s="9" t="str">
        <f t="shared" si="393"/>
        <v/>
      </c>
      <c r="EX103" s="9" t="str">
        <f t="shared" si="393"/>
        <v/>
      </c>
      <c r="EY103" s="9" t="str">
        <f t="shared" si="393"/>
        <v/>
      </c>
      <c r="EZ103" s="9" t="str">
        <f t="shared" si="393"/>
        <v/>
      </c>
      <c r="FA103" s="9" t="str">
        <f>IF(AT103&gt;0,CHAR(34)&amp;"sta"&amp;AZ103&amp;CHAR(34)&amp;",","")</f>
        <v>"staWHI",</v>
      </c>
      <c r="FB103" s="9" t="str">
        <f>IF(AND(AT103&gt;0,BA103&lt;&gt;""),CHAR(34)&amp;"sta"&amp;BA103&amp;CHAR(34)&amp;",","")</f>
        <v/>
      </c>
      <c r="FC103" s="9" t="str">
        <f>IF(AND(AT103&gt;0,BB103&lt;&gt;""),CHAR(34)&amp;"sta"&amp;BB103&amp;CHAR(34)&amp;",","")</f>
        <v/>
      </c>
      <c r="FD103" s="9" t="str">
        <f>IF(BV103="n",CHAR(34)&amp;"tcWHYE"&amp;CHAR(34)&amp;",",IF(BV103="y",CHAR(34)&amp;FD$1&amp;CHAR(34)&amp;",",""))</f>
        <v>"ntWHYE",</v>
      </c>
      <c r="FE103" s="9" t="str">
        <f>IF(COUNTIF(BL103:BT103,"BLU")=0,CHAR(34)&amp;"NO_BLU"&amp;CHAR(34)&amp;",", "")</f>
        <v>"NO_BLU",</v>
      </c>
      <c r="FF103" s="9" t="str">
        <f>IF(COUNTIF(BL103:BT103,"WHI")=0,CHAR(34)&amp;"NO_WHI"&amp;CHAR(34)&amp;",", "")</f>
        <v/>
      </c>
      <c r="FG103" s="9" t="str">
        <f>IF(COUNTIF(BL103:BT103,"RED")=0,CHAR(34)&amp;"NO_RED"&amp;CHAR(34)&amp;",", "")</f>
        <v/>
      </c>
      <c r="FH103" s="9" t="str">
        <f>IF(COUNTIF(BL103:BS103,"GRE")=0,CHAR(34)&amp;"NO_GRE"&amp;CHAR(34)&amp;",", "")</f>
        <v>"NO_GRE",</v>
      </c>
      <c r="FI103" s="9" t="str">
        <f>IF(COUNTIF(BL103:BT103,"YEL")=0,CHAR(34)&amp;"NO_YEL"&amp;CHAR(34)&amp;",", "")</f>
        <v/>
      </c>
      <c r="FJ103" s="9" t="str">
        <f>IF(COUNTIF(BL103:BT103,"BLA")=0,CHAR(34)&amp;"NO_BLA"&amp;CHAR(34)&amp;",", "")</f>
        <v/>
      </c>
      <c r="FK103" s="9" t="str">
        <f>IF(AND(FH103&lt;&gt;"",FF103&lt;&gt;""),CHAR(34)&amp;"WHGRNO"&amp;CHAR(34)&amp;",","")</f>
        <v/>
      </c>
      <c r="FL103" s="9" t="str">
        <f>IF(AND(FI103&lt;&gt;"",FF103&lt;&gt;""),CHAR(34)&amp;"WHYENO"&amp;CHAR(34)&amp;",","")</f>
        <v/>
      </c>
      <c r="FM103" s="9" t="str">
        <f>IF(AND(FJ103&lt;&gt;"",FF103&lt;&gt;""),CHAR(34)&amp;"BAWHNO"&amp;CHAR(34)&amp;",","")</f>
        <v/>
      </c>
      <c r="FN103" s="9" t="str">
        <f>IF(AND(FE103&lt;&gt;"",FF103&lt;&gt;""),CHAR(34)&amp;"BLWHNO"&amp;CHAR(34)&amp;",","")</f>
        <v/>
      </c>
      <c r="FO103" s="9" t="str">
        <f>IF(AND(FE103&lt;&gt;"",FG103&lt;&gt;""),CHAR(34)&amp;"BLRENO"&amp;CHAR(34)&amp;",","")</f>
        <v/>
      </c>
      <c r="FP103" s="9" t="str">
        <f>IF(AND(FF103&lt;&gt;"",FF103&lt;&gt;""),CHAR(34)&amp;"WHRENO"&amp;CHAR(34)&amp;",","")</f>
        <v/>
      </c>
      <c r="FQ103" s="9" t="str">
        <f>IF(LEN(BF103)=3,CHAR(34)&amp;"001"&amp;BF103&amp;CHAR(34)&amp;",","")</f>
        <v/>
      </c>
      <c r="FR103" s="9" t="str">
        <f>IF(LEN(BG103)=3,CHAR(34)&amp;"002"&amp;BG103&amp;CHAR(34)&amp;",","")</f>
        <v/>
      </c>
      <c r="FS103" s="9" t="str">
        <f>IF(LEN(BH103)=3,CHAR(34)&amp;"003"&amp;BH103&amp;CHAR(34)&amp;",","")</f>
        <v/>
      </c>
      <c r="FT103" s="9" t="str">
        <f>CHAR(34)&amp;"myr"&amp;BD103&amp;CHAR(34)&amp;","</f>
        <v>"myrEQ",</v>
      </c>
      <c r="FU103" s="9" t="str">
        <f>IF(AY103="y",CHAR(34)&amp;"island"&amp;CHAR(34)&amp;",","")</f>
        <v>"island",</v>
      </c>
      <c r="FV103" s="9" t="str">
        <f>IF(BZ103="y",CHAR(34)&amp;"landlo"&amp;CHAR(34)&amp;",","")</f>
        <v/>
      </c>
      <c r="FW103" s="9" t="str">
        <f>IF(CA103="y",CHAR(34)&amp;"eunion"&amp;CHAR(34)&amp;",","")</f>
        <v/>
      </c>
      <c r="FX103" s="9" t="str">
        <f>SUBSTITUTE(IFERROR(SEARCH("[",A103),IFERROR(IF(AND(CA103&lt;&gt;"y",SEARCH("Europe",R103)&gt;0),CHAR(34)&amp;"noeuni"&amp;CHAR(34)&amp;",",""),"")),"1","")</f>
        <v/>
      </c>
      <c r="FY103" s="9" t="str">
        <f>IFERROR(IF(SEARCH("Arabic",CB103)&gt;0,CHAR(34)&amp;"arabic"&amp;CHAR(34)&amp;",",""),"")</f>
        <v/>
      </c>
      <c r="FZ103" s="9" t="str">
        <f>IFERROR(IF(SEARCH("English",CB103)&gt;0,CHAR(34)&amp;"englis"&amp;CHAR(34)&amp;",",""),"")</f>
        <v>"englis",</v>
      </c>
      <c r="GA103" s="9" t="str">
        <f>IFERROR(IF(SEARCH("French",CB103)&gt;0,CHAR(34)&amp;"french"&amp;CHAR(34)&amp;",",""),"")</f>
        <v/>
      </c>
      <c r="GB103" s="9" t="str">
        <f>IFERROR(IF(SEARCH("Spanish",CB103)&gt;0,CHAR(34)&amp;"spanis"&amp;CHAR(34)&amp;",",""),"")</f>
        <v/>
      </c>
      <c r="GC103" s="9" t="str">
        <f>IFERROR(IF(SEARCH("Portuguese",CB103)&gt;0,CHAR(34)&amp;"portug"&amp;CHAR(34)&amp;",",""),"")</f>
        <v/>
      </c>
      <c r="GD103" s="9" t="str">
        <f>IFERROR(IF(SEARCH("German",CB103)&gt;0,CHAR(34)&amp;"german"&amp;CHAR(34)&amp;",",""),"")</f>
        <v/>
      </c>
      <c r="GE103" s="9" t="str">
        <f>IFERROR(IF(SEARCH("Dutch",CB103)&gt;0,CHAR(34)&amp;"dutchs"&amp;CHAR(34)&amp;",",""),"")</f>
        <v/>
      </c>
      <c r="GF103" s="9" t="str">
        <f>IFERROR(IF(SEARCH("Histor",AU103)&gt;0,CHAR(34)&amp;"histor"&amp;CHAR(34)&amp;",",""),"")</f>
        <v/>
      </c>
      <c r="GG103" s="9" t="str">
        <f>IF(BU103="y",CHAR(34)&amp;"unjack"&amp;CHAR(34)&amp;",","")</f>
        <v/>
      </c>
      <c r="GH103" s="9" t="str">
        <f>IF(CD103=1,CHAR(34)&amp;"southc"&amp;CHAR(34)&amp;",","")</f>
        <v>"southc",</v>
      </c>
      <c r="GI103" s="9" t="str">
        <f>IF(CE103=1,CHAR(34)&amp;"hasmap"&amp;CHAR(34)&amp;",","")</f>
        <v/>
      </c>
      <c r="GJ103" s="9" t="str">
        <f>IF(CP103="y",CHAR(34)&amp;CP$1&amp;CHAR(34)&amp;",","")</f>
        <v/>
      </c>
      <c r="GK103" s="9" t="str">
        <f>IF(GJ103="",CHAR(34)&amp;"HasSta"&amp;CHAR(34)&amp;",","")</f>
        <v>"HasSta",</v>
      </c>
      <c r="GL103" s="9" t="str">
        <f t="shared" si="430"/>
        <v/>
      </c>
      <c r="GM103" s="9" t="str">
        <f t="shared" si="430"/>
        <v/>
      </c>
      <c r="GN103" s="9" t="str">
        <f t="shared" si="430"/>
        <v>"3+Star",</v>
      </c>
      <c r="GP103" s="9" t="str">
        <f>CHAR(34)&amp;AU103&amp;CHAR(34)</f>
        <v>"Region"</v>
      </c>
      <c r="GS103" s="9" t="str">
        <f>SUBSTITUTE("["&amp;_xlfn.CONCAT(CW103:GN103)&amp;"]",",]","]")</f>
        <v>["4Color","words2","words3","lets14","startL","year00","dgband","2Bands","Horizo","Unequa","Canton","staWHI","ntWHYE","NO_BLU","NO_GRE","myrEQ","island","englis","southc","HasSta","3+Star"]</v>
      </c>
      <c r="GT103" s="9" t="str">
        <f t="shared" si="456"/>
        <v>"cl_BLA",</v>
      </c>
      <c r="GU103" s="9" t="str">
        <f t="shared" si="456"/>
        <v>"cl_RED",</v>
      </c>
      <c r="GV103" s="9" t="str">
        <f t="shared" si="456"/>
        <v>"cl_YEL",</v>
      </c>
      <c r="GW103" s="9" t="str">
        <f t="shared" si="456"/>
        <v>"cl_WHI",</v>
      </c>
      <c r="GX103" s="9" t="str">
        <f t="shared" si="456"/>
        <v/>
      </c>
      <c r="GY103" s="9" t="str">
        <f t="shared" si="456"/>
        <v/>
      </c>
      <c r="GZ103" s="9" t="str">
        <f t="shared" si="456"/>
        <v/>
      </c>
      <c r="HA103" s="9" t="str">
        <f t="shared" si="456"/>
        <v/>
      </c>
      <c r="HB103" s="9" t="str">
        <f t="shared" si="456"/>
        <v/>
      </c>
      <c r="HC103" s="9" t="str">
        <f>SUBSTITUTE("["&amp;_xlfn.CONCAT(GT103:HB103)&amp;"]",",]","]")</f>
        <v>["cl_BLA","cl_RED","cl_YEL","cl_WHI"]</v>
      </c>
      <c r="HE103" s="33"/>
      <c r="HF103" s="34" t="str">
        <f>"{couname:"&amp;CT103&amp;(IF(HK103&lt;&gt;"",",subtype:"&amp;CHAR(34)&amp;HK103&amp;CHAR(34),""))&amp;",year:"&amp;HJ103&amp;",region:"&amp;CU103&amp;",Colors:"&amp;HC103&amp;",Items:"&amp;GS103&amp;",Flag:"&amp;CV103&amp;",HDFlag:"&amp;CHAR(34)&amp;E103&amp;CHAR(34)&amp;",type:"&amp;GP103&amp;", describe: "&amp;HH103&amp;", isnew:"&amp;CHAR(34)&amp;F103&amp;CHAR(34)&amp;", links: "&amp;HL103&amp;"},"</f>
        <v>{couname:"[CHL] Los Lagos Region ",year:"2013",region:"rgn_South America",Colors:["cl_BLA","cl_RED","cl_YEL","cl_WHI"],Items:["4Color","words2","words3","lets14","startL","year00","dgband","2Bands","Horizo","Unequa","Canton","staWHI","ntWHYE","NO_BLU","NO_GRE","myrEQ","island","englis","southc","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isnew:".", links: "https://www.crwflags.com/fotw/flags/cl-10.html"},</v>
      </c>
      <c r="HG103" s="35" t="str">
        <f>"{couname:"&amp;CT103&amp;(IF(HK103&lt;&gt;"",",subtype:"&amp;CHAR(34)&amp;HK103&amp;CHAR(34),""))&amp;",year:"&amp;HJ103&amp;",region:"&amp;CU103&amp;",Colors:"&amp;HC103&amp;",Items:"&amp;GS103&amp;",Flag:"&amp;CV103&amp;",HDFlag:"&amp;CHAR(34)&amp;E103&amp;CHAR(34)&amp;",type:"&amp;GP103&amp;", describe: "&amp;HI103&amp;", links: "&amp;HL103&amp;"},"</f>
        <v>{couname:"[CHL] Los Lagos Region ",year:"2013",region:"rgn_South America",Colors:["cl_BLA","cl_RED","cl_YEL","cl_WHI"],Items:["4Color","words2","words3","lets14","startL","year00","dgband","2Bands","Horizo","Unequa","Canton","staWHI","ntWHYE","NO_BLU","NO_GRE","myrEQ","island","englis","southc","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links: "https://www.crwflags.com/fotw/flags/cl-10.html"},</v>
      </c>
      <c r="HH103" s="9" t="str">
        <f>IF(P103&lt;&gt;"",CHAR(34)&amp;"\n"&amp;P103&amp;CHAR(34),CHAR(34)&amp;CHAR(34))</f>
        <v>"\nThe flag is divided per fess (two horizontal stripes) of green over blue; in canton are four stars representing the Southern Cross constellation. The new flag was adopted on 23 October 2013 to coincide with the anniversary of the regional government system in Chile."</v>
      </c>
      <c r="HI103" s="9" t="str">
        <f>IF(J103=0,CHAR(34)&amp;CHAR(34),HH103)</f>
        <v>"\nThe flag is divided per fess (two horizontal stripes) of green over blue; in canton are four stars representing the Southern Cross constellation. The new flag was adopted on 23 October 2013 to coincide with the anniversary of the regional government system in Chile."</v>
      </c>
      <c r="HJ103" s="9" t="str">
        <f>CHAR(34)&amp;O103&amp;CHAR(34)</f>
        <v>"2013"</v>
      </c>
      <c r="HL103" s="9" t="str">
        <f>CHAR(34)&amp;I103&amp;CHAR(34)</f>
        <v>"https://www.crwflags.com/fotw/flags/cl-10.html"</v>
      </c>
      <c r="HM103" s="34" t="str">
        <f>"{"&amp;CHAR(34)&amp;"couname"&amp;CHAR(34)&amp;":"&amp;CT103&amp;(IF(H103&lt;&gt;"",","&amp;CHAR(34)&amp;"subtype"&amp;CHAR(34)&amp;":"&amp;CHAR(34)&amp;H103&amp;CHAR(34),""))&amp;","&amp;CHAR(34)&amp;"year"&amp;CHAR(34)&amp;":"&amp;HJ103&amp;","&amp;CHAR(34)&amp;"region"&amp;CHAR(34)&amp;":"&amp;CU103&amp;","&amp;CHAR(34)&amp;"Colors"&amp;CHAR(34)&amp;":"&amp;HC103&amp;","&amp;CHAR(34)&amp;"Items"&amp;CHAR(34)&amp;":"&amp;GS103&amp;","&amp;CHAR(34)&amp;"Flag"&amp;CHAR(34)&amp;":"&amp;CV103&amp;","&amp;CHAR(34)&amp;"HDFlag"&amp;CHAR(34)&amp;":"&amp;CHAR(34)&amp;E103&amp;CHAR(34)&amp;","&amp;CHAR(34)&amp;"type"&amp;CHAR(34)&amp;":"&amp;GP103&amp;", "&amp;CHAR(34)&amp;"describe"&amp;CHAR(34)&amp;": "&amp;HH103&amp;", "&amp;CHAR(34)&amp;"isnew"&amp;CHAR(34)&amp;": "&amp;CHAR(34)&amp;F103&amp;CHAR(34)&amp;", "&amp;CHAR(34)&amp;"links"&amp;CHAR(34)&amp;": "&amp;HL103&amp;"},"</f>
        <v>{"couname":"[CHL] Los Lagos Region ","year":"2013","region":"rgn_South America","Colors":["cl_BLA","cl_RED","cl_YEL","cl_WHI"],"Items":["4Color","words2","words3","lets14","startL","year00","dgband","2Bands","Horizo","Unequa","Canton","staWHI","ntWHYE","NO_BLU","NO_GRE","myrEQ","island","englis","southc","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"isnew": ".", "links": "https://www.crwflags.com/fotw/flags/cl-10.html"},</v>
      </c>
      <c r="HN103" s="36" t="str">
        <f>"{"&amp;CHAR(34)&amp;"couname"&amp;CHAR(34)&amp;":"&amp;CT103&amp;(IF(H103&lt;&gt;"",","&amp;CHAR(34)&amp;"subtype"&amp;CHAR(34)&amp;":"&amp;CHAR(34)&amp;H103&amp;CHAR(34),""))&amp;","&amp;CHAR(34)&amp;"year"&amp;CHAR(34)&amp;":"&amp;HJ103&amp;","&amp;CHAR(34)&amp;"region"&amp;CHAR(34)&amp;":"&amp;CU103&amp;","&amp;CHAR(34)&amp;"Colors"&amp;CHAR(34)&amp;":"&amp;HC103&amp;","&amp;CHAR(34)&amp;"Items"&amp;CHAR(34)&amp;":"&amp;GS103&amp;","&amp;CHAR(34)&amp;"Flag"&amp;CHAR(34)&amp;":"&amp;CV103&amp;","&amp;CHAR(34)&amp;"HDFlag"&amp;CHAR(34)&amp;":"&amp;CHAR(34)&amp;E103&amp;CHAR(34)&amp;","&amp;CHAR(34)&amp;"type"&amp;CHAR(34)&amp;":"&amp;GP103&amp;", "&amp;CHAR(34)&amp;"describe"&amp;CHAR(34)&amp;": "&amp;HI103&amp;", "&amp;CHAR(34)&amp;"isnew"&amp;CHAR(34)&amp;": "&amp;CHAR(34)&amp;F103&amp;CHAR(34)&amp;", "&amp;CHAR(34)&amp;"links"&amp;CHAR(34)&amp;": "&amp;HL103&amp;"},"</f>
        <v>{"couname":"[CHL] Los Lagos Region ","year":"2013","region":"rgn_South America","Colors":["cl_BLA","cl_RED","cl_YEL","cl_WHI"],"Items":["4Color","words2","words3","lets14","startL","year00","dgband","2Bands","Horizo","Unequa","Canton","staWHI","ntWHYE","NO_BLU","NO_GRE","myrEQ","island","englis","southc","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"isnew": ".", "links": "https://www.crwflags.com/fotw/flags/cl-10.html"},</v>
      </c>
      <c r="HO103" s="37"/>
      <c r="HP103" s="9" t="str" cm="1">
        <f t="array" ref="HP103">IF(_xlfn.TEXTJOIN(", ", TRUE, IF(ISNUMBER(SEARCH("BLA", BL103:BT103)), COLUMN(BL103:BT103) - COLUMN(BL103) + 1, ""))&lt;&gt;"","BLA","")</f>
        <v>BLA</v>
      </c>
      <c r="HQ103" s="9" t="str" cm="1">
        <f t="array" ref="HQ103">IF(_xlfn.TEXTJOIN(", ", TRUE, IF(ISNUMBER(SEARCH("BLU", BL103:BT103)), COLUMN(BL103:BT103) - COLUMN(BL103) + 1, ""))&lt;&gt;"","BLU","")</f>
        <v/>
      </c>
      <c r="HR103" s="9" t="str" cm="1">
        <f t="array" ref="HR103">IF(_xlfn.TEXTJOIN(", ", TRUE, IF(ISNUMBER(SEARCH("GRE", BL103:BT103)), COLUMN(BL103:BT103) - COLUMN(BL103) + 1, ""))&lt;&gt;"","GRE","")</f>
        <v/>
      </c>
      <c r="HS103" s="9" t="str" cm="1">
        <f t="array" ref="HS103">IF(_xlfn.TEXTJOIN(", ", TRUE, IF(ISNUMBER(SEARCH("RED", BL103:BT103)), COLUMN(BL103:BT103) - COLUMN(BL103) + 1, ""))&lt;&gt;"","RED","")</f>
        <v>RED</v>
      </c>
      <c r="HT103" s="9" t="str" cm="1">
        <f t="array" ref="HT103">IF(_xlfn.TEXTJOIN(", ", TRUE, IF(ISNUMBER(SEARCH("YEL", BL103:BT103)), COLUMN(BL103:BT103) - COLUMN(BL103) + 1, ""))&lt;&gt;"","YEL","")</f>
        <v>YEL</v>
      </c>
      <c r="HU103" s="9" t="str" cm="1">
        <f t="array" ref="HU103">IF(_xlfn.TEXTJOIN(", ", TRUE, IF(ISNUMBER(SEARCH("ORA", BL103:BT103)), COLUMN(BL103:BT103) - COLUMN(BL103) + 1, ""))&lt;&gt;"","ORA","")</f>
        <v/>
      </c>
      <c r="HV103" s="9" t="str" cm="1">
        <f t="array" ref="HV103">IF(_xlfn.TEXTJOIN(", ", TRUE, IF(ISNUMBER(SEARCH("BRO", BL103:BT103)), COLUMN(BL103:BT103) - COLUMN(BL103) + 1, ""))&lt;&gt;"","BRO","")</f>
        <v/>
      </c>
      <c r="HW103" s="9" t="str" cm="1">
        <f t="array" ref="HW103">IF(_xlfn.TEXTJOIN(", ", TRUE, IF(ISNUMBER(SEARCH("PUR", BL103:BT103)), COLUMN(BL103:BT103) - COLUMN(BL103) + 1, ""))&lt;&gt;"","PUR","")</f>
        <v/>
      </c>
      <c r="HX103" s="9" t="str" cm="1">
        <f t="array" ref="HX103">IF(_xlfn.TEXTJOIN(", ", TRUE, IF(ISNUMBER(SEARCH("WHI", BL103:BT103)), COLUMN(BL103:BT103) - COLUMN(BL103) + 1, ""))&lt;&gt;"","WHI","")</f>
        <v>WHI</v>
      </c>
      <c r="HY103" s="38"/>
      <c r="HZ103" s="38"/>
      <c r="IA103" s="28"/>
      <c r="IB103" s="28"/>
      <c r="IC103" s="39"/>
      <c r="ID103" s="39"/>
      <c r="IE103" s="39"/>
      <c r="IF103" s="39"/>
      <c r="IG103" s="39"/>
      <c r="IH103" s="39"/>
      <c r="II103" s="39"/>
      <c r="IJ103" s="39"/>
      <c r="IK103" s="39"/>
      <c r="IL103" s="9">
        <f>SUM(IC103:IK103)</f>
        <v>0</v>
      </c>
      <c r="IM103" s="6">
        <f>COUNTIF(IC103:IK103,"&gt;0")-CG103</f>
        <v>-4</v>
      </c>
      <c r="IN103" s="40" t="str">
        <f>"http://mkweb.bcgsc.ca/color-summarizer/?url="&amp;D103&amp;"&amp;precision=low&amp;num_clusters="&amp;CG103&amp;"&amp;text=1"</f>
        <v>http://mkweb.bcgsc.ca/color-summarizer/?url=https://upload.wikimedia.org/wikipedia/commons/thumb/1/16/Flag_of_Los_Lagos_Region%2C_Chile.svg/640px-Flag_of_Los_Lagos_Region%2C_Chile.svg.png&amp;precision=low&amp;num_clusters=4&amp;text=1</v>
      </c>
      <c r="IO103" s="9" t="str">
        <f>IF(HP103&lt;&gt;"",CHAR(34)&amp;"black"&amp;CHAR(34),"")</f>
        <v>"black"</v>
      </c>
      <c r="IP103" s="9" t="str">
        <f>IF(HQ103&lt;&gt;"",CHAR(34)&amp;"blue"&amp;CHAR(34),"")</f>
        <v/>
      </c>
      <c r="IQ103" s="9" t="str">
        <f>IF(HR103&lt;&gt;"",CHAR(34)&amp;"green"&amp;CHAR(34),"")</f>
        <v/>
      </c>
      <c r="IR103" s="9" t="str">
        <f>IF(HS103&lt;&gt;"",CHAR(34)&amp;"red"&amp;CHAR(34),"")</f>
        <v>"red"</v>
      </c>
      <c r="IS103" s="9" t="str">
        <f>IF(HT103&lt;&gt;"",CHAR(34)&amp;"yellow"&amp;CHAR(34),"")</f>
        <v>"yellow"</v>
      </c>
      <c r="IT103" s="9" t="str">
        <f>IF(HU103&lt;&gt;"",CHAR(34)&amp;"orange"&amp;CHAR(34),"")</f>
        <v/>
      </c>
      <c r="IU103" s="9" t="str">
        <f>IF(HV103&lt;&gt;"",CHAR(34)&amp;"brown"&amp;CHAR(34),"")</f>
        <v/>
      </c>
      <c r="IV103" s="9" t="str">
        <f>IF(HW103&lt;&gt;"",CHAR(34)&amp;"purple"&amp;CHAR(34),"")</f>
        <v/>
      </c>
      <c r="IW103" s="9" t="str">
        <f>IF(HX103&lt;&gt;"",CHAR(34)&amp;"white"&amp;CHAR(34),"")</f>
        <v>"white"</v>
      </c>
      <c r="IX103" s="9" t="str">
        <f>"{"&amp;CHAR(34)&amp;"url"&amp;CHAR(34)&amp;":"&amp;CHAR(34)&amp;IN103&amp;CHAR(34)&amp;","&amp;CHAR(34)&amp;"name"&amp;CHAR(34)&amp;":"&amp;CHAR(34)&amp;A103&amp;CHAR(34)&amp;"},"</f>
        <v>{"url":"http://mkweb.bcgsc.ca/color-summarizer/?url=https://upload.wikimedia.org/wikipedia/commons/thumb/1/16/Flag_of_Los_Lagos_Region%2C_Chile.svg/640px-Flag_of_Los_Lagos_Region%2C_Chile.svg.png&amp;precision=low&amp;num_clusters=4&amp;text=1","name":"[CHL] Los Lagos Region "},</v>
      </c>
      <c r="IY103" s="9">
        <v>169</v>
      </c>
    </row>
    <row r="104" spans="1:259" s="9" customFormat="1" ht="38.4" customHeight="1" thickBot="1" x14ac:dyDescent="0.35">
      <c r="A104" s="79" t="s">
        <v>1221</v>
      </c>
      <c r="B104" s="1" t="e" vm="103">
        <v>#VALUE!</v>
      </c>
      <c r="C104" s="2">
        <v>2</v>
      </c>
      <c r="D104" s="3" t="s">
        <v>1222</v>
      </c>
      <c r="E104" s="4" t="s">
        <v>1222</v>
      </c>
      <c r="F104" s="5" t="s">
        <v>0</v>
      </c>
      <c r="G104" s="6">
        <f>COUNTIF($A$1:$A$8294,A104)</f>
        <v>1</v>
      </c>
      <c r="H104" s="7"/>
      <c r="I104" s="8" t="s">
        <v>1223</v>
      </c>
      <c r="J104" s="9" t="str">
        <f>""</f>
        <v/>
      </c>
      <c r="K104" s="10"/>
      <c r="L104" s="11"/>
      <c r="M104" s="11"/>
      <c r="N104" s="12" t="s">
        <v>1</v>
      </c>
      <c r="O104" s="13" t="s">
        <v>181</v>
      </c>
      <c r="P104" s="14" t="s">
        <v>1224</v>
      </c>
      <c r="Q104" s="15">
        <v>2</v>
      </c>
      <c r="R104" s="16" t="s">
        <v>1</v>
      </c>
      <c r="S104" s="17">
        <v>0</v>
      </c>
      <c r="T104" s="18" t="s">
        <v>3</v>
      </c>
      <c r="U104" s="19" t="s">
        <v>3</v>
      </c>
      <c r="V104" s="19" t="s">
        <v>3</v>
      </c>
      <c r="W104" s="19" t="s">
        <v>3</v>
      </c>
      <c r="X104" s="19" t="s">
        <v>2</v>
      </c>
      <c r="Y104" s="19" t="s">
        <v>2</v>
      </c>
      <c r="Z104" s="19" t="s">
        <v>2</v>
      </c>
      <c r="AA104" s="19" t="s">
        <v>3</v>
      </c>
      <c r="AB104" s="19" t="s">
        <v>3</v>
      </c>
      <c r="AC104" s="19" t="s">
        <v>2</v>
      </c>
      <c r="AD104" s="19" t="s">
        <v>2</v>
      </c>
      <c r="AE104" s="19" t="s">
        <v>2</v>
      </c>
      <c r="AF104" s="20" t="s">
        <v>2</v>
      </c>
      <c r="AG104" s="20" t="s">
        <v>2</v>
      </c>
      <c r="AH104" s="20" t="s">
        <v>3</v>
      </c>
      <c r="AI104" s="20" t="s">
        <v>2</v>
      </c>
      <c r="AJ104" s="20" t="s">
        <v>2</v>
      </c>
      <c r="AK104" s="20" t="s">
        <v>2</v>
      </c>
      <c r="AL104" s="20" t="s">
        <v>2</v>
      </c>
      <c r="AM104" s="20" t="s">
        <v>2</v>
      </c>
      <c r="AN104" s="20" t="s">
        <v>2</v>
      </c>
      <c r="AO104" s="20" t="s">
        <v>2</v>
      </c>
      <c r="AP104" s="20" t="s">
        <v>2</v>
      </c>
      <c r="AQ104" s="20" t="s">
        <v>2</v>
      </c>
      <c r="AR104" s="20" t="s">
        <v>2</v>
      </c>
      <c r="AS104" s="20" t="s">
        <v>2</v>
      </c>
      <c r="AT104" s="21">
        <v>0</v>
      </c>
      <c r="AU104" s="20" t="s">
        <v>602</v>
      </c>
      <c r="AV104" s="20" t="str">
        <f>IF(LEFT(A104,1)="[",LEFT(A104,5)&amp;AU104&amp;A104,"")</f>
        <v>[CHL]Region[CHL] Maule Region</v>
      </c>
      <c r="AW104" s="20" t="str">
        <f>C104&amp;A104</f>
        <v>2[CHL] Maule Region</v>
      </c>
      <c r="AX104" s="22"/>
      <c r="AY104" s="22"/>
      <c r="AZ104" s="23" t="s">
        <v>8</v>
      </c>
      <c r="BA104" s="23" t="s">
        <v>8</v>
      </c>
      <c r="BB104" s="23"/>
      <c r="BC104" s="24"/>
      <c r="BD104" s="25" t="s">
        <v>4</v>
      </c>
      <c r="BE104" s="8"/>
      <c r="BF104" s="25" t="s">
        <v>8</v>
      </c>
      <c r="BG104" s="25" t="s">
        <v>8</v>
      </c>
      <c r="BH104" s="25" t="s">
        <v>8</v>
      </c>
      <c r="BI104" s="25"/>
      <c r="BJ104" s="25"/>
      <c r="BK104" s="8"/>
      <c r="BL104" s="25" t="s">
        <v>12</v>
      </c>
      <c r="BM104" s="25" t="s">
        <v>4</v>
      </c>
      <c r="BN104" s="25" t="s">
        <v>10</v>
      </c>
      <c r="BO104" s="25" t="s">
        <v>9</v>
      </c>
      <c r="BP104" s="25" t="s">
        <v>8</v>
      </c>
      <c r="BQ104" s="25" t="s">
        <v>8</v>
      </c>
      <c r="BR104" s="25" t="s">
        <v>8</v>
      </c>
      <c r="BS104" s="25" t="s">
        <v>8</v>
      </c>
      <c r="BT104" s="25" t="s">
        <v>5</v>
      </c>
      <c r="BU104" s="26"/>
      <c r="BV104" s="27"/>
      <c r="BW104" s="27">
        <v>0</v>
      </c>
      <c r="BX104" s="8"/>
      <c r="BY104" s="9" t="s">
        <v>2</v>
      </c>
      <c r="CB104" s="28"/>
      <c r="CC104" s="28"/>
      <c r="CD104" s="29">
        <v>0</v>
      </c>
      <c r="CE104" s="29">
        <v>0</v>
      </c>
      <c r="CF104" s="29" t="e">
        <v>#REF!</v>
      </c>
      <c r="CG104" s="30" cm="1">
        <f t="array" ref="CG104">SUMPRODUCT(--(LEN(TRIM(BL104:BT104))&gt;0))</f>
        <v>5</v>
      </c>
      <c r="CH104" s="20" t="str">
        <f>IF(CG104=2,"y","n")</f>
        <v>n</v>
      </c>
      <c r="CI104" s="20" t="str">
        <f>IF(CG104=3,"y","n")</f>
        <v>n</v>
      </c>
      <c r="CJ104" s="20" t="str">
        <f>IF(CG104=4,"y","n")</f>
        <v>n</v>
      </c>
      <c r="CK104" s="20" t="str">
        <f>IF(CG104&gt;4,"y","n")</f>
        <v>y</v>
      </c>
      <c r="CL104" s="20" t="str">
        <f>IF(S104=0,"y","n")</f>
        <v>y</v>
      </c>
      <c r="CM104" s="20" t="str">
        <f>IF(S104=2,"y","n")</f>
        <v>n</v>
      </c>
      <c r="CN104" s="20" t="str">
        <f>IF(S104=3,"y","n")</f>
        <v>n</v>
      </c>
      <c r="CO104" s="20" t="str">
        <f>IF(S104&gt;=4,"y","n")</f>
        <v>n</v>
      </c>
      <c r="CP104" s="20" t="str">
        <f>IF(AT104=0,"y","n")</f>
        <v>y</v>
      </c>
      <c r="CQ104" s="20" t="str">
        <f>IF(AT104=1,"y","n")</f>
        <v>n</v>
      </c>
      <c r="CR104" s="20" t="str">
        <f>IF(AT104=2,"y","n")</f>
        <v>n</v>
      </c>
      <c r="CS104" s="20" t="str">
        <f>IF(AT104&gt;=3,"y","n")</f>
        <v>n</v>
      </c>
      <c r="CT104" s="31" t="str">
        <f>CHAR(34)&amp;A104&amp;CHAR(34)</f>
        <v>"[CHL] Maule Region"</v>
      </c>
      <c r="CU104" s="32" t="str">
        <f>CHAR(34)&amp;"rgn_"&amp;R104&amp;CHAR(34)</f>
        <v>"rgn_South America"</v>
      </c>
      <c r="CV104" s="9" t="str">
        <f>CHAR(34)&amp;D104&amp;CHAR(34)</f>
        <v>"https://www.crwflags.com/fotw/images/c/cl-07a.gif"</v>
      </c>
      <c r="CW104" s="9" t="str">
        <f t="shared" si="368"/>
        <v/>
      </c>
      <c r="CX104" s="9" t="str">
        <f t="shared" si="368"/>
        <v/>
      </c>
      <c r="CY104" s="9" t="str">
        <f t="shared" si="368"/>
        <v/>
      </c>
      <c r="CZ104" s="9" t="str">
        <f t="shared" si="368"/>
        <v>"5+Colo",</v>
      </c>
      <c r="DA104" s="9" t="str">
        <f>IF(Q104&gt;1,CHAR(34)&amp;"words2"&amp;CHAR(34)&amp;",","")</f>
        <v>"words2",</v>
      </c>
      <c r="DB104" s="9" t="str">
        <f>IF(Q104&gt;2,CHAR(34)&amp;"words3"&amp;CHAR(34)&amp;",","")</f>
        <v/>
      </c>
      <c r="DD104" s="9" t="str">
        <f>IF(LEN(CHAR(34)&amp;"lets"&amp;LEN(SUBSTITUTE(SUBSTITUTE(IFERROR(TRIM(SUBSTITUTE(A104,MID(A104,FIND("[",A104),FIND("]",A104)-FIND("[",A104)+1),"")),A104)," ",""),"-",""))&amp;CHAR(34)&amp;",")=9,CHAR(34)&amp;"lets"&amp;LEN(SUBSTITUTE(SUBSTITUTE(IFERROR(TRIM(SUBSTITUTE(A104,MID(A104,FIND("[",A104),FIND("]",A104)-FIND("[",A104)+1),"")),A104)," ",""),"-",""))&amp;CHAR(34)&amp;",",CHAR(34)&amp;"lets0"&amp;LEN(SUBSTITUTE(SUBSTITUTE(IFERROR(TRIM(SUBSTITUTE(A104,MID(A104,FIND("[",A104),FIND("]",A104)-FIND("[",A104)+1),"")),A104)," ",""),"-",""))&amp;CHAR(34)&amp;",")</f>
        <v>"lets11",</v>
      </c>
      <c r="DE104" s="9" t="str">
        <f>CHAR(34)&amp;"start"&amp;IFERROR(LEFT(SUBSTITUTE(A104,"["&amp;MID(A104,FIND("[",A104)+1,FIND("]",A104)-FIND("[",A104)-1)&amp;"] ",""),1),LEFT(A104,1))&amp;CHAR(34)&amp;","</f>
        <v>"startM",</v>
      </c>
      <c r="DF104" s="9" t="str">
        <f>IFERROR(IF(SEARCH("tan",A104)&gt;0,CHAR(34)&amp;"withtn"&amp;CHAR(34)&amp;",",""),"")</f>
        <v/>
      </c>
      <c r="DG104" s="9" t="str">
        <f>IFERROR(IF(SEARCH("q",A104)&gt;0,CHAR(34)&amp;"with_q"&amp;CHAR(34)&amp;",",""),"")</f>
        <v/>
      </c>
      <c r="DH104" s="9" t="str">
        <f>IFERROR(IF(SEARCH("v",A104)&gt;0,CHAR(34)&amp;"with_v"&amp;CHAR(34)&amp;",",""),"")</f>
        <v/>
      </c>
      <c r="DI104" s="9" t="str">
        <f>IFERROR(IF(SEARCH("w",A104)&gt;0,CHAR(34)&amp;"with_w"&amp;CHAR(34)&amp;",",""),"")</f>
        <v/>
      </c>
      <c r="DJ104" s="9" t="str">
        <f>IFERROR(IF(SEARCH("y",A104)&gt;0,CHAR(34)&amp;"with_y"&amp;CHAR(34)&amp;",",""),"")</f>
        <v/>
      </c>
      <c r="DK104" s="9" t="str">
        <f>IFERROR(IF(SEARCH("z",A104)&gt;0,CHAR(34)&amp;"with_z"&amp;CHAR(34)&amp;",",""),"")</f>
        <v/>
      </c>
      <c r="DL104" s="9" t="str">
        <f>IF(CG104=2, CHAR(34) &amp; _xlfn.TEXTJOIN("", TRUE, _xlfn._xlws.SORT(HP104:HX104)) &amp; CHAR(34) &amp; ",", "")</f>
        <v/>
      </c>
      <c r="DM104" s="9" t="str" cm="1">
        <f t="array" ref="DM104">IF(CG104=3,CHAR(34) &amp; _xlfn.TEXTJOIN("", TRUE, RIGHT(HP104:HX104, 2)) &amp; CHAR(34) &amp; ",", "")</f>
        <v/>
      </c>
      <c r="DN104" s="9" t="str">
        <f>IF(AND(ISNUMBER(SEARCH("18", O104)), ISERROR(SEARCH("1918", O104)), ISERROR(SEARCH("2018", O104))), CHAR(34) &amp; "year18" &amp; CHAR(34) &amp; ",", "")</f>
        <v/>
      </c>
      <c r="DO104" s="9" t="str">
        <f>IF(AND(ISNUMBER(SEARCH("19", O104)), ISERROR(SEARCH("1819", O104)),  ISERROR(SEARCH("1219", O104)),ISERROR(SEARCH("1119", O104)),ISERROR(SEARCH("1190", O104)),ISERROR(SEARCH("2019", O104))), CHAR(34) &amp; "year19" &amp; CHAR(34) &amp; ",", "")</f>
        <v/>
      </c>
      <c r="DP104" s="28" t="str">
        <f>IF(AND(ISNUMBER(SEARCH("20", O104)), ISERROR(SEARCH("1920", O104))), CHAR(34)&amp;"year00"&amp;CHAR(34)&amp;",", "")</f>
        <v/>
      </c>
      <c r="DQ104" s="28" t="str">
        <f>IF(CC104="y",CHAR(34)&amp;"soviet"&amp;CHAR(34)&amp;",","")</f>
        <v/>
      </c>
      <c r="DR104" s="28" t="str">
        <f>IF(BY104="y",CHAR(34)&amp;"dgband"&amp;CHAR(34)&amp;",","")</f>
        <v/>
      </c>
      <c r="DS104" s="28" t="str">
        <f>IF(W104="y",IF(AND(V104="n",BY104&lt;&gt;"y"),CHAR(34)&amp;"allver"&amp;CHAR(34)&amp;",",""),"")</f>
        <v/>
      </c>
      <c r="DT104" s="28" t="str">
        <f>IF(V104="y",IF(AND(W104="n",BY104&lt;&gt;"y"),CHAR(34)&amp;"allhor"&amp;CHAR(34)&amp;",",""),"")</f>
        <v/>
      </c>
      <c r="DU104" s="28" t="str">
        <f>IF(BY104="y",IF(AND(W104="n",V104="n"),CHAR(34)&amp;"alldia"&amp;CHAR(34)&amp;",",""),"")</f>
        <v/>
      </c>
      <c r="DW104" s="9" t="str">
        <f t="shared" si="390"/>
        <v>"NoBand",</v>
      </c>
      <c r="DX104" s="9" t="str">
        <f t="shared" si="390"/>
        <v/>
      </c>
      <c r="DY104" s="9" t="str">
        <f t="shared" si="390"/>
        <v/>
      </c>
      <c r="DZ104" s="9" t="str">
        <f t="shared" si="390"/>
        <v/>
      </c>
      <c r="EA104" s="9" t="str">
        <f t="shared" si="391"/>
        <v>"Diagon",</v>
      </c>
      <c r="EB104" s="9" t="str">
        <f t="shared" si="391"/>
        <v>"Crosse",</v>
      </c>
      <c r="EC104" s="9" t="str">
        <f t="shared" si="391"/>
        <v>"Horizo",</v>
      </c>
      <c r="ED104" s="9" t="str">
        <f t="shared" si="391"/>
        <v>"Vertic",</v>
      </c>
      <c r="EE104" s="9" t="str">
        <f t="shared" si="391"/>
        <v/>
      </c>
      <c r="EF104" s="9" t="str">
        <f>IF(AND(Y104&lt;&gt;"n",Y104&lt;&gt;""),CHAR(34)&amp;Y$1&amp;CHAR(34)&amp;",","")</f>
        <v/>
      </c>
      <c r="EG104" s="9" t="str">
        <f t="shared" si="455"/>
        <v/>
      </c>
      <c r="EH104" s="9" t="str">
        <f t="shared" si="455"/>
        <v>"Plants",</v>
      </c>
      <c r="EI104" s="9" t="str">
        <f t="shared" si="455"/>
        <v>"Texted",</v>
      </c>
      <c r="EJ104" s="9" t="str">
        <f t="shared" si="455"/>
        <v/>
      </c>
      <c r="EK104" s="9" t="str">
        <f t="shared" si="455"/>
        <v/>
      </c>
      <c r="EL104" s="9" t="str">
        <f t="shared" si="455"/>
        <v/>
      </c>
      <c r="EM104" s="9" t="str">
        <f t="shared" si="455"/>
        <v/>
      </c>
      <c r="EN104" s="9" t="str">
        <f t="shared" si="455"/>
        <v/>
      </c>
      <c r="EO104" s="9" t="str">
        <f t="shared" si="455"/>
        <v>"Center",</v>
      </c>
      <c r="EP104" s="9" t="str">
        <f t="shared" si="455"/>
        <v/>
      </c>
      <c r="EQ104" s="9" t="str">
        <f t="shared" si="455"/>
        <v/>
      </c>
      <c r="ER104" s="9" t="str">
        <f t="shared" si="455"/>
        <v/>
      </c>
      <c r="ES104" s="9" t="str">
        <f t="shared" si="455"/>
        <v/>
      </c>
      <c r="ET104" s="9" t="str">
        <f t="shared" si="455"/>
        <v/>
      </c>
      <c r="EU104" s="9" t="str">
        <f t="shared" si="455"/>
        <v/>
      </c>
      <c r="EV104" s="9" t="str">
        <f t="shared" si="455"/>
        <v/>
      </c>
      <c r="EW104" s="9" t="str">
        <f t="shared" si="393"/>
        <v/>
      </c>
      <c r="EX104" s="9" t="str">
        <f t="shared" si="393"/>
        <v/>
      </c>
      <c r="EY104" s="9" t="str">
        <f t="shared" si="393"/>
        <v/>
      </c>
      <c r="EZ104" s="9" t="str">
        <f t="shared" si="393"/>
        <v/>
      </c>
      <c r="FA104" s="9" t="str">
        <f>IF(AT104&gt;0,CHAR(34)&amp;"sta"&amp;AZ104&amp;CHAR(34)&amp;",","")</f>
        <v/>
      </c>
      <c r="FB104" s="9" t="str">
        <f>IF(AND(AT104&gt;0,BA104&lt;&gt;""),CHAR(34)&amp;"sta"&amp;BA104&amp;CHAR(34)&amp;",","")</f>
        <v/>
      </c>
      <c r="FD104" s="9" t="str">
        <f>IF(BV104="n",CHAR(34)&amp;"tcWHYE"&amp;CHAR(34)&amp;",",IF(BV104="y",CHAR(34)&amp;FD$1&amp;CHAR(34)&amp;",",""))</f>
        <v/>
      </c>
      <c r="FE104" s="9" t="str">
        <f>IF(COUNTIF(BL104:BT104,"BLU")=0,CHAR(34)&amp;"NO_BLU"&amp;CHAR(34)&amp;",", "")</f>
        <v/>
      </c>
      <c r="FF104" s="9" t="str">
        <f>IF(COUNTIF(BL104:BT104,"WHI")=0,CHAR(34)&amp;"NO_WHI"&amp;CHAR(34)&amp;",", "")</f>
        <v/>
      </c>
      <c r="FG104" s="9" t="str">
        <f>IF(COUNTIF(BL104:BT104,"RED")=0,CHAR(34)&amp;"NO_RED"&amp;CHAR(34)&amp;",", "")</f>
        <v/>
      </c>
      <c r="FH104" s="9" t="str">
        <f>IF(COUNTIF(BL104:BS104,"GRE")=0,CHAR(34)&amp;"NO_GRE"&amp;CHAR(34)&amp;",", "")</f>
        <v/>
      </c>
      <c r="FI104" s="9" t="str">
        <f>IF(COUNTIF(BL104:BT104,"YEL")=0,CHAR(34)&amp;"NO_YEL"&amp;CHAR(34)&amp;",", "")</f>
        <v>"NO_YEL",</v>
      </c>
      <c r="FJ104" s="9" t="str">
        <f>IF(COUNTIF(BL104:BT104,"BLA")=0,CHAR(34)&amp;"NO_BLA"&amp;CHAR(34)&amp;",", "")</f>
        <v/>
      </c>
      <c r="FK104" s="9" t="str">
        <f>IF(AND(FH104&lt;&gt;"",FF104&lt;&gt;""),CHAR(34)&amp;"WHGRNO"&amp;CHAR(34)&amp;",","")</f>
        <v/>
      </c>
      <c r="FL104" s="9" t="str">
        <f>IF(AND(FI104&lt;&gt;"",FF104&lt;&gt;""),CHAR(34)&amp;"WHYENO"&amp;CHAR(34)&amp;",","")</f>
        <v/>
      </c>
      <c r="FM104" s="9" t="str">
        <f>IF(AND(FJ104&lt;&gt;"",FF104&lt;&gt;""),CHAR(34)&amp;"BAWHNO"&amp;CHAR(34)&amp;",","")</f>
        <v/>
      </c>
      <c r="FN104" s="9" t="str">
        <f>IF(AND(FE104&lt;&gt;"",FF104&lt;&gt;""),CHAR(34)&amp;"BLWHNO"&amp;CHAR(34)&amp;",","")</f>
        <v/>
      </c>
      <c r="FO104" s="9" t="str">
        <f>IF(AND(FE104&lt;&gt;"",FG104&lt;&gt;""),CHAR(34)&amp;"BLRENO"&amp;CHAR(34)&amp;",","")</f>
        <v/>
      </c>
      <c r="FP104" s="9" t="str">
        <f>IF(AND(FF104&lt;&gt;"",FF104&lt;&gt;""),CHAR(34)&amp;"WHRENO"&amp;CHAR(34)&amp;",","")</f>
        <v/>
      </c>
      <c r="FQ104" s="9" t="str">
        <f>IF(LEN(BF104)=3,CHAR(34)&amp;"001"&amp;BF104&amp;CHAR(34)&amp;",","")</f>
        <v/>
      </c>
      <c r="FR104" s="9" t="str">
        <f>IF(LEN(BG104)=3,CHAR(34)&amp;"002"&amp;BG104&amp;CHAR(34)&amp;",","")</f>
        <v/>
      </c>
      <c r="FS104" s="9" t="str">
        <f>IF(LEN(BH104)=3,CHAR(34)&amp;"003"&amp;BH104&amp;CHAR(34)&amp;",","")</f>
        <v/>
      </c>
      <c r="FT104" s="9" t="str">
        <f>CHAR(34)&amp;"myr"&amp;BD104&amp;CHAR(34)&amp;","</f>
        <v>"myrBLU",</v>
      </c>
      <c r="FU104" s="9" t="str">
        <f>IF(AY104="y",CHAR(34)&amp;"island"&amp;CHAR(34)&amp;",","")</f>
        <v/>
      </c>
      <c r="FV104" s="9" t="str">
        <f>IF(BZ104="y",CHAR(34)&amp;"landlo"&amp;CHAR(34)&amp;",","")</f>
        <v/>
      </c>
      <c r="FW104" s="9" t="str">
        <f>IF(CA104="y",CHAR(34)&amp;"eunion"&amp;CHAR(34)&amp;",","")</f>
        <v/>
      </c>
      <c r="FY104" s="9" t="str">
        <f>IFERROR(IF(SEARCH("Arabic",CB104)&gt;0,CHAR(34)&amp;"arabic"&amp;CHAR(34)&amp;",",""),"")</f>
        <v/>
      </c>
      <c r="FZ104" s="9" t="str">
        <f>IFERROR(IF(SEARCH("English",CB104)&gt;0,CHAR(34)&amp;"englis"&amp;CHAR(34)&amp;",",""),"")</f>
        <v/>
      </c>
      <c r="GA104" s="9" t="str">
        <f>IFERROR(IF(SEARCH("French",CB104)&gt;0,CHAR(34)&amp;"french"&amp;CHAR(34)&amp;",",""),"")</f>
        <v/>
      </c>
      <c r="GB104" s="9" t="str">
        <f>IFERROR(IF(SEARCH("Spanish",CB104)&gt;0,CHAR(34)&amp;"spanis"&amp;CHAR(34)&amp;",",""),"")</f>
        <v/>
      </c>
      <c r="GE104" s="9" t="str">
        <f>IFERROR(IF(SEARCH("Dutch",CB104)&gt;0,CHAR(34)&amp;"dutchs"&amp;CHAR(34)&amp;",",""),"")</f>
        <v/>
      </c>
      <c r="GF104" s="9" t="str">
        <f>IFERROR(IF(SEARCH("Historical",AU104)&gt;0,CHAR(34)&amp;"histor"&amp;CHAR(34)&amp;",",""),"")</f>
        <v/>
      </c>
      <c r="GG104" s="9" t="str">
        <f>IF(BU104="y",CHAR(34)&amp;"unjack"&amp;CHAR(34)&amp;",","")</f>
        <v/>
      </c>
      <c r="GH104" s="9" t="str">
        <f>IF(CD104=1,CHAR(34)&amp;"southc"&amp;CHAR(34)&amp;",","")</f>
        <v/>
      </c>
      <c r="GI104" s="9" t="str">
        <f>IF(CE104=1,CHAR(34)&amp;"hasmap"&amp;CHAR(34)&amp;",","")</f>
        <v/>
      </c>
      <c r="GJ104" s="9" t="str">
        <f>IF(CP104="y",CHAR(34)&amp;CP$1&amp;CHAR(34)&amp;",","")</f>
        <v>"NoStar",</v>
      </c>
      <c r="GK104" s="9" t="str">
        <f>IF(GJ104="",CHAR(34)&amp;"HasSta"&amp;CHAR(34)&amp;",","")</f>
        <v/>
      </c>
      <c r="GL104" s="9" t="str">
        <f t="shared" si="430"/>
        <v/>
      </c>
      <c r="GM104" s="9" t="str">
        <f t="shared" si="430"/>
        <v/>
      </c>
      <c r="GN104" s="9" t="str">
        <f t="shared" si="430"/>
        <v/>
      </c>
      <c r="GP104" s="9" t="str">
        <f>CHAR(34)&amp;AU104&amp;CHAR(34)</f>
        <v>"Region"</v>
      </c>
      <c r="GS104" s="9" t="str">
        <f>SUBSTITUTE("["&amp;_xlfn.CONCAT(CW104:GN104)&amp;"]",",]","]")</f>
        <v>["5+Colo","words2","lets11","startM","NoBand","Diagon","Crosse","Horizo","Vertic","Plants","Texted","Center","NO_YEL","myrBLU","NoStar"]</v>
      </c>
      <c r="GT104" s="9" t="str">
        <f t="shared" si="456"/>
        <v>"cl_BLA",</v>
      </c>
      <c r="GU104" s="9" t="str">
        <f t="shared" si="456"/>
        <v>"cl_BLU",</v>
      </c>
      <c r="GV104" s="9" t="str">
        <f t="shared" si="456"/>
        <v>"cl_GRE",</v>
      </c>
      <c r="GW104" s="9" t="str">
        <f t="shared" si="456"/>
        <v>"cl_RED",</v>
      </c>
      <c r="GX104" s="9" t="str">
        <f t="shared" si="456"/>
        <v/>
      </c>
      <c r="GY104" s="9" t="str">
        <f t="shared" si="456"/>
        <v/>
      </c>
      <c r="GZ104" s="9" t="str">
        <f t="shared" si="456"/>
        <v/>
      </c>
      <c r="HA104" s="9" t="str">
        <f t="shared" si="456"/>
        <v/>
      </c>
      <c r="HB104" s="9" t="str">
        <f t="shared" si="456"/>
        <v>"cl_WHI",</v>
      </c>
      <c r="HC104" s="9" t="str">
        <f>SUBSTITUTE("["&amp;_xlfn.CONCAT(GT104:HB104)&amp;"]",",]","]")</f>
        <v>["cl_BLA","cl_BLU","cl_GRE","cl_RED","cl_WHI"]</v>
      </c>
      <c r="HE104" s="33"/>
      <c r="HF104" s="34" t="str">
        <f>"{couname:"&amp;CT104&amp;(IF(HK104&lt;&gt;"",",subtype:"&amp;CHAR(34)&amp;HK104&amp;CHAR(34),""))&amp;",year:"&amp;HJ104&amp;",region:"&amp;CU104&amp;",Colors:"&amp;HC104&amp;",Items:"&amp;GS104&amp;",Flag:"&amp;CV104&amp;",HDFlag:"&amp;CHAR(34)&amp;E104&amp;CHAR(34)&amp;",type:"&amp;GP104&amp;", describe: "&amp;HH104&amp;", isnew:"&amp;CHAR(34)&amp;F104&amp;CHAR(34)&amp;", links: "&amp;HL104&amp;"},"</f>
        <v>{couname:"[CHL] Maule Region",year:"???",region:"rgn_South America",Colors:["cl_BLA","cl_BLU","cl_GRE","cl_RED","cl_WHI"],Items:["5+Colo","words2","lets11","startM","NoBand","Diagon","Crosse","Horizo","Vertic","Plants","Texted","Center","NO_YEL","myrBLU","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isnew:".", links: "https://www.crwflags.com/fotw/flags/cl-07.html"},</v>
      </c>
      <c r="HG104" s="35" t="str">
        <f>"{couname:"&amp;CT104&amp;(IF(HK104&lt;&gt;"",",subtype:"&amp;CHAR(34)&amp;HK104&amp;CHAR(34),""))&amp;",year:"&amp;HJ104&amp;",region:"&amp;CU104&amp;",Colors:"&amp;HC104&amp;",Items:"&amp;GS104&amp;",Flag:"&amp;CV104&amp;",HDFlag:"&amp;CHAR(34)&amp;E104&amp;CHAR(34)&amp;",type:"&amp;GP104&amp;", describe: "&amp;HI104&amp;", links: "&amp;HL104&amp;"},"</f>
        <v>{couname:"[CHL] Maule Region",year:"???",region:"rgn_South America",Colors:["cl_BLA","cl_BLU","cl_GRE","cl_RED","cl_WHI"],Items:["5+Colo","words2","lets11","startM","NoBand","Diagon","Crosse","Horizo","Vertic","Plants","Texted","Center","NO_YEL","myrBLU","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links: "https://www.crwflags.com/fotw/flags/cl-07.html"},</v>
      </c>
      <c r="HH104" s="9" t="str">
        <f>IF(P104&lt;&gt;"",CHAR(34)&amp;"\n"&amp;P104&amp;CHAR(34),CHAR(34)&amp;CHAR(34))</f>
        <v>"\nRegion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v>
      </c>
      <c r="HI104" s="9" t="str">
        <f>IF(J104=0,CHAR(34)&amp;CHAR(34),HH104)</f>
        <v>"\nRegion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v>
      </c>
      <c r="HJ104" s="9" t="str">
        <f>CHAR(34)&amp;O104&amp;CHAR(34)</f>
        <v>"???"</v>
      </c>
      <c r="HL104" s="9" t="str">
        <f>CHAR(34)&amp;I104&amp;CHAR(34)</f>
        <v>"https://www.crwflags.com/fotw/flags/cl-07.html"</v>
      </c>
      <c r="HM104" s="34" t="str">
        <f>"{"&amp;CHAR(34)&amp;"couname"&amp;CHAR(34)&amp;":"&amp;CT104&amp;(IF(H104&lt;&gt;"",","&amp;CHAR(34)&amp;"subtype"&amp;CHAR(34)&amp;":"&amp;CHAR(34)&amp;H104&amp;CHAR(34),""))&amp;","&amp;CHAR(34)&amp;"year"&amp;CHAR(34)&amp;":"&amp;HJ104&amp;","&amp;CHAR(34)&amp;"region"&amp;CHAR(34)&amp;":"&amp;CU104&amp;","&amp;CHAR(34)&amp;"Colors"&amp;CHAR(34)&amp;":"&amp;HC104&amp;","&amp;CHAR(34)&amp;"Items"&amp;CHAR(34)&amp;":"&amp;GS104&amp;","&amp;CHAR(34)&amp;"Flag"&amp;CHAR(34)&amp;":"&amp;CV104&amp;","&amp;CHAR(34)&amp;"HDFlag"&amp;CHAR(34)&amp;":"&amp;CHAR(34)&amp;E104&amp;CHAR(34)&amp;","&amp;CHAR(34)&amp;"type"&amp;CHAR(34)&amp;":"&amp;GP104&amp;", "&amp;CHAR(34)&amp;"describe"&amp;CHAR(34)&amp;": "&amp;HH104&amp;", "&amp;CHAR(34)&amp;"isnew"&amp;CHAR(34)&amp;": "&amp;CHAR(34)&amp;F104&amp;CHAR(34)&amp;", "&amp;CHAR(34)&amp;"links"&amp;CHAR(34)&amp;": "&amp;HL104&amp;"},"</f>
        <v>{"couname":"[CHL] Maule Region","year":"???","region":"rgn_South America","Colors":["cl_BLA","cl_BLU","cl_GRE","cl_RED","cl_WHI"],"Items":["5+Colo","words2","lets11","startM","NoBand","Diagon","Crosse","Horizo","Vertic","Plants","Texted","Center","NO_YEL","myrBLU","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"isnew": ".", "links": "https://www.crwflags.com/fotw/flags/cl-07.html"},</v>
      </c>
      <c r="HN104" s="36" t="str">
        <f>"{"&amp;CHAR(34)&amp;"couname"&amp;CHAR(34)&amp;":"&amp;CT104&amp;(IF(H104&lt;&gt;"",","&amp;CHAR(34)&amp;"subtype"&amp;CHAR(34)&amp;":"&amp;CHAR(34)&amp;H104&amp;CHAR(34),""))&amp;","&amp;CHAR(34)&amp;"year"&amp;CHAR(34)&amp;":"&amp;HJ104&amp;","&amp;CHAR(34)&amp;"region"&amp;CHAR(34)&amp;":"&amp;CU104&amp;","&amp;CHAR(34)&amp;"Colors"&amp;CHAR(34)&amp;":"&amp;HC104&amp;","&amp;CHAR(34)&amp;"Items"&amp;CHAR(34)&amp;":"&amp;GS104&amp;","&amp;CHAR(34)&amp;"Flag"&amp;CHAR(34)&amp;":"&amp;CV104&amp;","&amp;CHAR(34)&amp;"HDFlag"&amp;CHAR(34)&amp;":"&amp;CHAR(34)&amp;E104&amp;CHAR(34)&amp;","&amp;CHAR(34)&amp;"type"&amp;CHAR(34)&amp;":"&amp;GP104&amp;", "&amp;CHAR(34)&amp;"describe"&amp;CHAR(34)&amp;": "&amp;HI104&amp;", "&amp;CHAR(34)&amp;"isnew"&amp;CHAR(34)&amp;": "&amp;CHAR(34)&amp;F104&amp;CHAR(34)&amp;", "&amp;CHAR(34)&amp;"links"&amp;CHAR(34)&amp;": "&amp;HL104&amp;"},"</f>
        <v>{"couname":"[CHL] Maule Region","year":"???","region":"rgn_South America","Colors":["cl_BLA","cl_BLU","cl_GRE","cl_RED","cl_WHI"],"Items":["5+Colo","words2","lets11","startM","NoBand","Diagon","Crosse","Horizo","Vertic","Plants","Texted","Center","NO_YEL","myrBLU","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"isnew": ".", "links": "https://www.crwflags.com/fotw/flags/cl-07.html"},</v>
      </c>
      <c r="HO104" s="37">
        <v>45610</v>
      </c>
      <c r="HP104" s="9" t="str" cm="1">
        <f t="array" ref="HP104">IF(_xlfn.TEXTJOIN(", ", TRUE, IF(ISNUMBER(SEARCH("BLA", BL104:BT104)), COLUMN(BL104:BT104) - COLUMN(BL104) + 1, ""))&lt;&gt;"","BLA","")</f>
        <v>BLA</v>
      </c>
      <c r="HQ104" s="9" t="str" cm="1">
        <f t="array" ref="HQ104">IF(_xlfn.TEXTJOIN(", ", TRUE, IF(ISNUMBER(SEARCH("BLU", BL104:BT104)), COLUMN(BL104:BT104) - COLUMN(BL104) + 1, ""))&lt;&gt;"","BLU","")</f>
        <v>BLU</v>
      </c>
      <c r="HR104" s="9" t="str" cm="1">
        <f t="array" ref="HR104">IF(_xlfn.TEXTJOIN(", ", TRUE, IF(ISNUMBER(SEARCH("GRE", BL104:BT104)), COLUMN(BL104:BT104) - COLUMN(BL104) + 1, ""))&lt;&gt;"","GRE","")</f>
        <v>GRE</v>
      </c>
      <c r="HS104" s="9" t="str" cm="1">
        <f t="array" ref="HS104">IF(_xlfn.TEXTJOIN(", ", TRUE, IF(ISNUMBER(SEARCH("RED", BL104:BT104)), COLUMN(BL104:BT104) - COLUMN(BL104) + 1, ""))&lt;&gt;"","RED","")</f>
        <v>RED</v>
      </c>
      <c r="HT104" s="9" t="str" cm="1">
        <f t="array" ref="HT104">IF(_xlfn.TEXTJOIN(", ", TRUE, IF(ISNUMBER(SEARCH("YEL", BL104:BT104)), COLUMN(BL104:BT104) - COLUMN(BL104) + 1, ""))&lt;&gt;"","YEL","")</f>
        <v/>
      </c>
      <c r="HU104" s="9" t="str" cm="1">
        <f t="array" ref="HU104">IF(_xlfn.TEXTJOIN(", ", TRUE, IF(ISNUMBER(SEARCH("ORA", BL104:BT104)), COLUMN(BL104:BT104) - COLUMN(BL104) + 1, ""))&lt;&gt;"","ORA","")</f>
        <v/>
      </c>
      <c r="HV104" s="9" t="str" cm="1">
        <f t="array" ref="HV104">IF(_xlfn.TEXTJOIN(", ", TRUE, IF(ISNUMBER(SEARCH("BRO", BL104:BT104)), COLUMN(BL104:BT104) - COLUMN(BL104) + 1, ""))&lt;&gt;"","BRO","")</f>
        <v/>
      </c>
      <c r="HW104" s="9" t="str" cm="1">
        <f t="array" ref="HW104">IF(_xlfn.TEXTJOIN(", ", TRUE, IF(ISNUMBER(SEARCH("PUR", BL104:BT104)), COLUMN(BL104:BT104) - COLUMN(BL104) + 1, ""))&lt;&gt;"","PUR","")</f>
        <v/>
      </c>
      <c r="HX104" s="9" t="str" cm="1">
        <f t="array" ref="HX104">IF(_xlfn.TEXTJOIN(", ", TRUE, IF(ISNUMBER(SEARCH("WHI", BL104:BT104)), COLUMN(BL104:BT104) - COLUMN(BL104) + 1, ""))&lt;&gt;"","WHI","")</f>
        <v>WHI</v>
      </c>
      <c r="HY104" s="38"/>
      <c r="HZ104" s="38"/>
      <c r="IA104" s="28"/>
      <c r="IB104" s="28"/>
      <c r="IC104" s="39"/>
      <c r="ID104" s="39"/>
      <c r="IE104" s="39"/>
      <c r="IF104" s="39"/>
      <c r="IG104" s="39"/>
      <c r="IH104" s="39"/>
      <c r="II104" s="39"/>
      <c r="IJ104" s="39"/>
      <c r="IK104" s="39"/>
      <c r="IM104" s="6">
        <f>COUNTIF(IC104:IK104,"&gt;0")-CG104</f>
        <v>-5</v>
      </c>
      <c r="IN104" s="40" t="str">
        <f>"http://mkweb.bcgsc.ca/color-summarizer/?url="&amp;D104&amp;"&amp;precision=low&amp;num_clusters="&amp;CG104&amp;"&amp;text=1"</f>
        <v>http://mkweb.bcgsc.ca/color-summarizer/?url=https://www.crwflags.com/fotw/images/c/cl-07a.gif&amp;precision=low&amp;num_clusters=5&amp;text=1</v>
      </c>
      <c r="IO104" s="9" t="str">
        <f>IF(HP104&lt;&gt;"",CHAR(34)&amp;"black"&amp;CHAR(34),"")</f>
        <v>"black"</v>
      </c>
      <c r="IP104" s="9" t="str">
        <f>IF(HQ104&lt;&gt;"",CHAR(34)&amp;"blue"&amp;CHAR(34),"")</f>
        <v>"blue"</v>
      </c>
      <c r="IQ104" s="9" t="str">
        <f>IF(HR104&lt;&gt;"",CHAR(34)&amp;"green"&amp;CHAR(34),"")</f>
        <v>"green"</v>
      </c>
      <c r="IR104" s="9" t="str">
        <f>IF(HS104&lt;&gt;"",CHAR(34)&amp;"red"&amp;CHAR(34),"")</f>
        <v>"red"</v>
      </c>
      <c r="IS104" s="9" t="str">
        <f>IF(HT104&lt;&gt;"",CHAR(34)&amp;"yellow"&amp;CHAR(34),"")</f>
        <v/>
      </c>
      <c r="IT104" s="9" t="str">
        <f>IF(HU104&lt;&gt;"",CHAR(34)&amp;"orange"&amp;CHAR(34),"")</f>
        <v/>
      </c>
      <c r="IU104" s="9" t="str">
        <f>IF(HV104&lt;&gt;"",CHAR(34)&amp;"brown"&amp;CHAR(34),"")</f>
        <v/>
      </c>
      <c r="IV104" s="9" t="str">
        <f>IF(HW104&lt;&gt;"",CHAR(34)&amp;"purple"&amp;CHAR(34),"")</f>
        <v/>
      </c>
      <c r="IW104" s="9" t="str">
        <f>IF(HX104&lt;&gt;"",CHAR(34)&amp;"white"&amp;CHAR(34),"")</f>
        <v>"white"</v>
      </c>
      <c r="IX104" s="9" t="str">
        <f>"{"&amp;CHAR(34)&amp;"url"&amp;CHAR(34)&amp;":"&amp;CHAR(34)&amp;IN104&amp;CHAR(34)&amp;","&amp;CHAR(34)&amp;"name"&amp;CHAR(34)&amp;":"&amp;CHAR(34)&amp;A104&amp;CHAR(34)&amp;"},"</f>
        <v>{"url":"http://mkweb.bcgsc.ca/color-summarizer/?url=https://www.crwflags.com/fotw/images/c/cl-07a.gif&amp;precision=low&amp;num_clusters=5&amp;text=1","name":"[CHL] Maule Region"},</v>
      </c>
      <c r="IY104" s="9">
        <v>1383</v>
      </c>
    </row>
    <row r="105" spans="1:259" s="9" customFormat="1" ht="38.4" customHeight="1" thickBot="1" x14ac:dyDescent="0.35">
      <c r="A105" s="79" t="s">
        <v>1225</v>
      </c>
      <c r="B105" s="1" t="e" vm="104">
        <v>#VALUE!</v>
      </c>
      <c r="C105" s="2">
        <v>2</v>
      </c>
      <c r="D105" s="3" t="s">
        <v>1226</v>
      </c>
      <c r="E105" s="4" t="s">
        <v>1227</v>
      </c>
      <c r="F105" s="5" t="s">
        <v>0</v>
      </c>
      <c r="G105" s="6">
        <f>COUNTIF($A$1:$A$8294,A105)</f>
        <v>1</v>
      </c>
      <c r="H105" s="7"/>
      <c r="I105" s="8" t="s">
        <v>1228</v>
      </c>
      <c r="J105" s="9" t="str">
        <f>""</f>
        <v/>
      </c>
      <c r="K105" s="10"/>
      <c r="L105" s="11"/>
      <c r="M105" s="11"/>
      <c r="N105" s="12" t="s">
        <v>1</v>
      </c>
      <c r="O105" s="13" t="s">
        <v>181</v>
      </c>
      <c r="P105" s="14" t="s">
        <v>1229</v>
      </c>
      <c r="Q105" s="15">
        <v>3</v>
      </c>
      <c r="R105" s="16" t="s">
        <v>1</v>
      </c>
      <c r="S105" s="17">
        <v>0</v>
      </c>
      <c r="T105" s="18" t="s">
        <v>3</v>
      </c>
      <c r="U105" s="19" t="s">
        <v>2</v>
      </c>
      <c r="V105" s="19" t="s">
        <v>3</v>
      </c>
      <c r="W105" s="19" t="s">
        <v>3</v>
      </c>
      <c r="X105" s="19" t="s">
        <v>3</v>
      </c>
      <c r="Y105" s="19" t="s">
        <v>2</v>
      </c>
      <c r="Z105" s="19" t="s">
        <v>2</v>
      </c>
      <c r="AA105" s="19" t="s">
        <v>2</v>
      </c>
      <c r="AB105" s="19" t="s">
        <v>3</v>
      </c>
      <c r="AC105" s="19" t="s">
        <v>2</v>
      </c>
      <c r="AD105" s="19" t="s">
        <v>2</v>
      </c>
      <c r="AE105" s="19" t="s">
        <v>2</v>
      </c>
      <c r="AF105" s="20" t="s">
        <v>2</v>
      </c>
      <c r="AG105" s="20" t="s">
        <v>2</v>
      </c>
      <c r="AH105" s="20" t="s">
        <v>3</v>
      </c>
      <c r="AI105" s="20" t="s">
        <v>2</v>
      </c>
      <c r="AJ105" s="20" t="s">
        <v>2</v>
      </c>
      <c r="AK105" s="20" t="s">
        <v>2</v>
      </c>
      <c r="AL105" s="20" t="s">
        <v>2</v>
      </c>
      <c r="AM105" s="20" t="s">
        <v>3</v>
      </c>
      <c r="AN105" s="20" t="s">
        <v>2</v>
      </c>
      <c r="AO105" s="20" t="s">
        <v>3</v>
      </c>
      <c r="AP105" s="20" t="s">
        <v>2</v>
      </c>
      <c r="AQ105" s="20" t="s">
        <v>2</v>
      </c>
      <c r="AR105" s="20" t="s">
        <v>2</v>
      </c>
      <c r="AS105" s="20" t="s">
        <v>2</v>
      </c>
      <c r="AT105" s="21">
        <v>0</v>
      </c>
      <c r="AU105" s="20" t="s">
        <v>602</v>
      </c>
      <c r="AV105" s="20" t="str">
        <f>IF(LEFT(A105,1)="[",LEFT(A105,5)&amp;AU105&amp;A105,"")</f>
        <v>[CHL]Region[CHL] Santiago Metropolitan Region</v>
      </c>
      <c r="AW105" s="20" t="str">
        <f>C105&amp;A105</f>
        <v>2[CHL] Santiago Metropolitan Region</v>
      </c>
      <c r="AX105" s="22"/>
      <c r="AY105" s="22"/>
      <c r="AZ105" s="23" t="s">
        <v>5</v>
      </c>
      <c r="BA105" s="23" t="s">
        <v>8</v>
      </c>
      <c r="BB105" s="23"/>
      <c r="BC105" s="24"/>
      <c r="BD105" s="25" t="s">
        <v>168</v>
      </c>
      <c r="BE105" s="8"/>
      <c r="BF105" s="25" t="s">
        <v>4</v>
      </c>
      <c r="BG105" s="25" t="s">
        <v>8</v>
      </c>
      <c r="BH105" s="25" t="s">
        <v>9</v>
      </c>
      <c r="BI105" s="25"/>
      <c r="BJ105" s="25"/>
      <c r="BK105" s="8"/>
      <c r="BL105" s="25" t="s">
        <v>12</v>
      </c>
      <c r="BM105" s="25" t="s">
        <v>4</v>
      </c>
      <c r="BN105" s="25" t="s">
        <v>8</v>
      </c>
      <c r="BO105" s="25" t="s">
        <v>9</v>
      </c>
      <c r="BP105" s="25" t="s">
        <v>8</v>
      </c>
      <c r="BQ105" s="25" t="s">
        <v>8</v>
      </c>
      <c r="BR105" s="25" t="s">
        <v>8</v>
      </c>
      <c r="BS105" s="25" t="s">
        <v>8</v>
      </c>
      <c r="BT105" s="25" t="s">
        <v>5</v>
      </c>
      <c r="BU105" s="26"/>
      <c r="BV105" s="27"/>
      <c r="BW105" s="27">
        <v>0</v>
      </c>
      <c r="BX105" s="8"/>
      <c r="BY105" s="9" t="s">
        <v>3</v>
      </c>
      <c r="CB105" s="28"/>
      <c r="CC105" s="28"/>
      <c r="CD105" s="29">
        <v>0</v>
      </c>
      <c r="CE105" s="29">
        <v>0</v>
      </c>
      <c r="CF105" s="29" t="e">
        <v>#REF!</v>
      </c>
      <c r="CG105" s="30" cm="1">
        <f t="array" ref="CG105">SUMPRODUCT(--(LEN(TRIM(BL105:BT105))&gt;0))</f>
        <v>4</v>
      </c>
      <c r="CH105" s="20" t="str">
        <f>IF(CG105=2,"y","n")</f>
        <v>n</v>
      </c>
      <c r="CI105" s="20" t="str">
        <f>IF(CG105=3,"y","n")</f>
        <v>n</v>
      </c>
      <c r="CJ105" s="20" t="str">
        <f>IF(CG105=4,"y","n")</f>
        <v>y</v>
      </c>
      <c r="CK105" s="20" t="str">
        <f>IF(CG105&gt;4,"y","n")</f>
        <v>n</v>
      </c>
      <c r="CL105" s="20" t="str">
        <f>IF(S105=0,"y","n")</f>
        <v>y</v>
      </c>
      <c r="CM105" s="20" t="str">
        <f>IF(S105=2,"y","n")</f>
        <v>n</v>
      </c>
      <c r="CN105" s="20" t="str">
        <f>IF(S105=3,"y","n")</f>
        <v>n</v>
      </c>
      <c r="CO105" s="20" t="str">
        <f>IF(S105&gt;=4,"y","n")</f>
        <v>n</v>
      </c>
      <c r="CP105" s="20" t="str">
        <f>IF(AT105=0,"y","n")</f>
        <v>y</v>
      </c>
      <c r="CQ105" s="20" t="str">
        <f>IF(AT105=1,"y","n")</f>
        <v>n</v>
      </c>
      <c r="CR105" s="20" t="str">
        <f>IF(AT105=2,"y","n")</f>
        <v>n</v>
      </c>
      <c r="CS105" s="20" t="str">
        <f>IF(AT105&gt;=3,"y","n")</f>
        <v>n</v>
      </c>
      <c r="CT105" s="31" t="str">
        <f>CHAR(34)&amp;A105&amp;CHAR(34)</f>
        <v>"[CHL] Santiago Metropolitan Region"</v>
      </c>
      <c r="CU105" s="32" t="str">
        <f>CHAR(34)&amp;"rgn_"&amp;R105&amp;CHAR(34)</f>
        <v>"rgn_South America"</v>
      </c>
      <c r="CV105" s="9" t="str">
        <f>CHAR(34)&amp;D105&amp;CHAR(34)</f>
        <v>"https://upload.wikimedia.org/wikipedia/commons/thumb/8/8d/Flag_of_the_Metropolitan_Region%2C_Chile.svg/640px-Flag_of_the_Metropolitan_Region%2C_Chile.svg.png"</v>
      </c>
      <c r="CW105" s="9" t="str">
        <f t="shared" si="368"/>
        <v/>
      </c>
      <c r="CX105" s="9" t="str">
        <f t="shared" si="368"/>
        <v/>
      </c>
      <c r="CY105" s="9" t="str">
        <f t="shared" si="368"/>
        <v>"4Color",</v>
      </c>
      <c r="CZ105" s="9" t="str">
        <f t="shared" si="368"/>
        <v/>
      </c>
      <c r="DA105" s="9" t="str">
        <f>IF(Q105&gt;1,CHAR(34)&amp;"words2"&amp;CHAR(34)&amp;",","")</f>
        <v>"words2",</v>
      </c>
      <c r="DB105" s="9" t="str">
        <f>IF(Q105&gt;2,CHAR(34)&amp;"words3"&amp;CHAR(34)&amp;",","")</f>
        <v>"words3",</v>
      </c>
      <c r="DD105" s="9" t="str">
        <f>IF(LEN(CHAR(34)&amp;"lets"&amp;LEN(SUBSTITUTE(SUBSTITUTE(IFERROR(TRIM(SUBSTITUTE(A105,MID(A105,FIND("[",A105),FIND("]",A105)-FIND("[",A105)+1),"")),A105)," ",""),"-",""))&amp;CHAR(34)&amp;",")=9,CHAR(34)&amp;"lets"&amp;LEN(SUBSTITUTE(SUBSTITUTE(IFERROR(TRIM(SUBSTITUTE(A105,MID(A105,FIND("[",A105),FIND("]",A105)-FIND("[",A105)+1),"")),A105)," ",""),"-",""))&amp;CHAR(34)&amp;",",CHAR(34)&amp;"lets0"&amp;LEN(SUBSTITUTE(SUBSTITUTE(IFERROR(TRIM(SUBSTITUTE(A105,MID(A105,FIND("[",A105),FIND("]",A105)-FIND("[",A105)+1),"")),A105)," ",""),"-",""))&amp;CHAR(34)&amp;",")</f>
        <v>"lets26",</v>
      </c>
      <c r="DE105" s="9" t="str">
        <f>CHAR(34)&amp;"start"&amp;IFERROR(LEFT(SUBSTITUTE(A105,"["&amp;MID(A105,FIND("[",A105)+1,FIND("]",A105)-FIND("[",A105)-1)&amp;"] ",""),1),LEFT(A105,1))&amp;CHAR(34)&amp;","</f>
        <v>"startS",</v>
      </c>
      <c r="DF105" s="9" t="str">
        <f>IFERROR(IF(SEARCH("tan",A105)&gt;0,CHAR(34)&amp;"withtn"&amp;CHAR(34)&amp;",",""),"")</f>
        <v>"withtn",</v>
      </c>
      <c r="DG105" s="9" t="str">
        <f>IFERROR(IF(SEARCH("q",A105)&gt;0,CHAR(34)&amp;"with_q"&amp;CHAR(34)&amp;",",""),"")</f>
        <v/>
      </c>
      <c r="DH105" s="9" t="str">
        <f>IFERROR(IF(SEARCH("v",A105)&gt;0,CHAR(34)&amp;"with_v"&amp;CHAR(34)&amp;",",""),"")</f>
        <v/>
      </c>
      <c r="DI105" s="9" t="str">
        <f>IFERROR(IF(SEARCH("w",A105)&gt;0,CHAR(34)&amp;"with_w"&amp;CHAR(34)&amp;",",""),"")</f>
        <v/>
      </c>
      <c r="DJ105" s="9" t="str">
        <f>IFERROR(IF(SEARCH("y",A105)&gt;0,CHAR(34)&amp;"with_y"&amp;CHAR(34)&amp;",",""),"")</f>
        <v/>
      </c>
      <c r="DK105" s="9" t="str">
        <f>IFERROR(IF(SEARCH("z",A105)&gt;0,CHAR(34)&amp;"with_z"&amp;CHAR(34)&amp;",",""),"")</f>
        <v/>
      </c>
      <c r="DL105" s="9" t="str">
        <f>IF(CG105=2, CHAR(34) &amp; _xlfn.TEXTJOIN("", TRUE, _xlfn._xlws.SORT(HP105:HX105)) &amp; CHAR(34) &amp; ",", "")</f>
        <v/>
      </c>
      <c r="DM105" s="9" t="str" cm="1">
        <f t="array" ref="DM105">IF(CG105=3,CHAR(34) &amp; _xlfn.TEXTJOIN("", TRUE, RIGHT(HP105:HX105, 2)) &amp; CHAR(34) &amp; ",", "")</f>
        <v/>
      </c>
      <c r="DN105" s="9" t="str">
        <f>IF(AND(ISNUMBER(SEARCH("18", O105)), ISERROR(SEARCH("1918", O105)), ISERROR(SEARCH("2018", O105))), CHAR(34) &amp; "year18" &amp; CHAR(34) &amp; ",", "")</f>
        <v/>
      </c>
      <c r="DO105" s="9" t="str">
        <f>IF(AND(ISNUMBER(SEARCH("19", O105)), ISERROR(SEARCH("1819", O105)),  ISERROR(SEARCH("1219", O105)),ISERROR(SEARCH("1119", O105)),ISERROR(SEARCH("1190", O105)),ISERROR(SEARCH("2019", O105))), CHAR(34) &amp; "year19" &amp; CHAR(34) &amp; ",", "")</f>
        <v/>
      </c>
      <c r="DP105" s="28" t="str">
        <f>IF(AND(ISNUMBER(SEARCH("20", O105)), ISERROR(SEARCH("1920", O105))), CHAR(34)&amp;"year00"&amp;CHAR(34)&amp;",", "")</f>
        <v/>
      </c>
      <c r="DQ105" s="28" t="str">
        <f>IF(CC105="y",CHAR(34)&amp;"soviet"&amp;CHAR(34)&amp;",","")</f>
        <v/>
      </c>
      <c r="DR105" s="28" t="str">
        <f>IF(BY105="y",CHAR(34)&amp;"dgband"&amp;CHAR(34)&amp;",","")</f>
        <v>"dgband",</v>
      </c>
      <c r="DS105" s="28" t="str">
        <f>IF(W105="y",IF(AND(V105="n",BY105&lt;&gt;"y"),CHAR(34)&amp;"allver"&amp;CHAR(34)&amp;",",""),"")</f>
        <v/>
      </c>
      <c r="DT105" s="28" t="str">
        <f>IF(V105="y",IF(AND(W105="n",BY105&lt;&gt;"y"),CHAR(34)&amp;"allhor"&amp;CHAR(34)&amp;",",""),"")</f>
        <v/>
      </c>
      <c r="DU105" s="28" t="str">
        <f>IF(BY105="y",IF(AND(W105="n",V105="n"),CHAR(34)&amp;"alldia"&amp;CHAR(34)&amp;",",""),"")</f>
        <v/>
      </c>
      <c r="DW105" s="9" t="str">
        <f t="shared" si="390"/>
        <v>"NoBand",</v>
      </c>
      <c r="DX105" s="9" t="str">
        <f t="shared" si="390"/>
        <v/>
      </c>
      <c r="DY105" s="9" t="str">
        <f t="shared" si="390"/>
        <v/>
      </c>
      <c r="DZ105" s="9" t="str">
        <f t="shared" si="390"/>
        <v/>
      </c>
      <c r="EA105" s="9" t="str">
        <f t="shared" si="391"/>
        <v>"Diagon",</v>
      </c>
      <c r="EB105" s="9" t="str">
        <f t="shared" si="391"/>
        <v/>
      </c>
      <c r="EC105" s="9" t="str">
        <f t="shared" si="391"/>
        <v>"Horizo",</v>
      </c>
      <c r="ED105" s="9" t="str">
        <f t="shared" si="391"/>
        <v>"Vertic",</v>
      </c>
      <c r="EE105" s="9" t="str">
        <f t="shared" si="391"/>
        <v>"Circle",</v>
      </c>
      <c r="EF105" s="9" t="str">
        <f>IF(AND(Y105&lt;&gt;"n",Y105&lt;&gt;""),CHAR(34)&amp;Y$1&amp;CHAR(34)&amp;",","")</f>
        <v/>
      </c>
      <c r="EG105" s="9" t="str">
        <f t="shared" si="455"/>
        <v/>
      </c>
      <c r="EH105" s="9" t="str">
        <f t="shared" si="455"/>
        <v/>
      </c>
      <c r="EI105" s="9" t="str">
        <f t="shared" si="455"/>
        <v>"Texted",</v>
      </c>
      <c r="EJ105" s="9" t="str">
        <f t="shared" si="455"/>
        <v/>
      </c>
      <c r="EK105" s="9" t="str">
        <f t="shared" si="455"/>
        <v/>
      </c>
      <c r="EL105" s="9" t="str">
        <f t="shared" si="455"/>
        <v/>
      </c>
      <c r="EM105" s="9" t="str">
        <f t="shared" si="455"/>
        <v/>
      </c>
      <c r="EN105" s="9" t="str">
        <f t="shared" si="455"/>
        <v/>
      </c>
      <c r="EO105" s="9" t="str">
        <f t="shared" si="455"/>
        <v>"Center",</v>
      </c>
      <c r="EP105" s="9" t="str">
        <f t="shared" si="455"/>
        <v/>
      </c>
      <c r="EQ105" s="9" t="str">
        <f t="shared" si="455"/>
        <v/>
      </c>
      <c r="ER105" s="9" t="str">
        <f t="shared" si="455"/>
        <v/>
      </c>
      <c r="ES105" s="9" t="str">
        <f t="shared" si="455"/>
        <v/>
      </c>
      <c r="ET105" s="9" t="str">
        <f t="shared" si="455"/>
        <v>"Geogrh",</v>
      </c>
      <c r="EU105" s="9" t="str">
        <f t="shared" si="455"/>
        <v/>
      </c>
      <c r="EV105" s="9" t="str">
        <f t="shared" si="455"/>
        <v>"Builds",</v>
      </c>
      <c r="EW105" s="9" t="str">
        <f t="shared" si="393"/>
        <v/>
      </c>
      <c r="EX105" s="9" t="str">
        <f t="shared" si="393"/>
        <v/>
      </c>
      <c r="EY105" s="9" t="str">
        <f t="shared" si="393"/>
        <v/>
      </c>
      <c r="EZ105" s="9" t="str">
        <f t="shared" si="393"/>
        <v/>
      </c>
      <c r="FA105" s="9" t="str">
        <f>IF(AT105&gt;0,CHAR(34)&amp;"sta"&amp;AZ105&amp;CHAR(34)&amp;",","")</f>
        <v/>
      </c>
      <c r="FB105" s="9" t="str">
        <f>IF(AND(AT105&gt;0,BA105&lt;&gt;""),CHAR(34)&amp;"sta"&amp;BA105&amp;CHAR(34)&amp;",","")</f>
        <v/>
      </c>
      <c r="FD105" s="9" t="str">
        <f>IF(BV105="n",CHAR(34)&amp;"tcWHYE"&amp;CHAR(34)&amp;",",IF(BV105="y",CHAR(34)&amp;FD$1&amp;CHAR(34)&amp;",",""))</f>
        <v/>
      </c>
      <c r="FE105" s="9" t="str">
        <f>IF(COUNTIF(BL105:BT105,"BLU")=0,CHAR(34)&amp;"NO_BLU"&amp;CHAR(34)&amp;",", "")</f>
        <v/>
      </c>
      <c r="FF105" s="9" t="str">
        <f>IF(COUNTIF(BL105:BT105,"WHI")=0,CHAR(34)&amp;"NO_WHI"&amp;CHAR(34)&amp;",", "")</f>
        <v/>
      </c>
      <c r="FG105" s="9" t="str">
        <f>IF(COUNTIF(BL105:BT105,"RED")=0,CHAR(34)&amp;"NO_RED"&amp;CHAR(34)&amp;",", "")</f>
        <v/>
      </c>
      <c r="FH105" s="9" t="str">
        <f>IF(COUNTIF(BL105:BS105,"GRE")=0,CHAR(34)&amp;"NO_GRE"&amp;CHAR(34)&amp;",", "")</f>
        <v>"NO_GRE",</v>
      </c>
      <c r="FI105" s="9" t="str">
        <f>IF(COUNTIF(BL105:BT105,"YEL")=0,CHAR(34)&amp;"NO_YEL"&amp;CHAR(34)&amp;",", "")</f>
        <v>"NO_YEL",</v>
      </c>
      <c r="FJ105" s="9" t="str">
        <f>IF(COUNTIF(BL105:BT105,"BLA")=0,CHAR(34)&amp;"NO_BLA"&amp;CHAR(34)&amp;",", "")</f>
        <v/>
      </c>
      <c r="FK105" s="9" t="str">
        <f>IF(AND(FH105&lt;&gt;"",FF105&lt;&gt;""),CHAR(34)&amp;"WHGRNO"&amp;CHAR(34)&amp;",","")</f>
        <v/>
      </c>
      <c r="FL105" s="9" t="str">
        <f>IF(AND(FI105&lt;&gt;"",FF105&lt;&gt;""),CHAR(34)&amp;"WHYENO"&amp;CHAR(34)&amp;",","")</f>
        <v/>
      </c>
      <c r="FM105" s="9" t="str">
        <f>IF(AND(FJ105&lt;&gt;"",FF105&lt;&gt;""),CHAR(34)&amp;"BAWHNO"&amp;CHAR(34)&amp;",","")</f>
        <v/>
      </c>
      <c r="FN105" s="9" t="str">
        <f>IF(AND(FE105&lt;&gt;"",FF105&lt;&gt;""),CHAR(34)&amp;"BLWHNO"&amp;CHAR(34)&amp;",","")</f>
        <v/>
      </c>
      <c r="FO105" s="9" t="str">
        <f>IF(AND(FE105&lt;&gt;"",FG105&lt;&gt;""),CHAR(34)&amp;"BLRENO"&amp;CHAR(34)&amp;",","")</f>
        <v/>
      </c>
      <c r="FP105" s="9" t="str">
        <f>IF(AND(FF105&lt;&gt;"",FF105&lt;&gt;""),CHAR(34)&amp;"WHRENO"&amp;CHAR(34)&amp;",","")</f>
        <v/>
      </c>
      <c r="FQ105" s="9" t="str">
        <f>IF(LEN(BF105)=3,CHAR(34)&amp;"001"&amp;BF105&amp;CHAR(34)&amp;",","")</f>
        <v>"001BLU",</v>
      </c>
      <c r="FR105" s="9" t="str">
        <f>IF(LEN(BG105)=3,CHAR(34)&amp;"002"&amp;BG105&amp;CHAR(34)&amp;",","")</f>
        <v/>
      </c>
      <c r="FS105" s="9" t="str">
        <f>IF(LEN(BH105)=3,CHAR(34)&amp;"003"&amp;BH105&amp;CHAR(34)&amp;",","")</f>
        <v>"003RED",</v>
      </c>
      <c r="FT105" s="9" t="str">
        <f>CHAR(34)&amp;"myr"&amp;BD105&amp;CHAR(34)&amp;","</f>
        <v>"myrEQ",</v>
      </c>
      <c r="FU105" s="9" t="str">
        <f>IF(AY105="y",CHAR(34)&amp;"island"&amp;CHAR(34)&amp;",","")</f>
        <v/>
      </c>
      <c r="FV105" s="9" t="str">
        <f>IF(BZ105="y",CHAR(34)&amp;"landlo"&amp;CHAR(34)&amp;",","")</f>
        <v/>
      </c>
      <c r="FW105" s="9" t="str">
        <f>IF(CA105="y",CHAR(34)&amp;"eunion"&amp;CHAR(34)&amp;",","")</f>
        <v/>
      </c>
      <c r="FY105" s="9" t="str">
        <f>IFERROR(IF(SEARCH("Arabic",CB105)&gt;0,CHAR(34)&amp;"arabic"&amp;CHAR(34)&amp;",",""),"")</f>
        <v/>
      </c>
      <c r="FZ105" s="9" t="str">
        <f>IFERROR(IF(SEARCH("English",CB105)&gt;0,CHAR(34)&amp;"englis"&amp;CHAR(34)&amp;",",""),"")</f>
        <v/>
      </c>
      <c r="GA105" s="9" t="str">
        <f>IFERROR(IF(SEARCH("French",CB105)&gt;0,CHAR(34)&amp;"french"&amp;CHAR(34)&amp;",",""),"")</f>
        <v/>
      </c>
      <c r="GB105" s="9" t="str">
        <f>IFERROR(IF(SEARCH("Spanish",CB105)&gt;0,CHAR(34)&amp;"spanis"&amp;CHAR(34)&amp;",",""),"")</f>
        <v/>
      </c>
      <c r="GE105" s="9" t="str">
        <f>IFERROR(IF(SEARCH("Dutch",CB105)&gt;0,CHAR(34)&amp;"dutchs"&amp;CHAR(34)&amp;",",""),"")</f>
        <v/>
      </c>
      <c r="GF105" s="9" t="str">
        <f>IFERROR(IF(SEARCH("Historical",AU105)&gt;0,CHAR(34)&amp;"histor"&amp;CHAR(34)&amp;",",""),"")</f>
        <v/>
      </c>
      <c r="GG105" s="9" t="str">
        <f>IF(BU105="y",CHAR(34)&amp;"unjack"&amp;CHAR(34)&amp;",","")</f>
        <v/>
      </c>
      <c r="GH105" s="9" t="str">
        <f>IF(CD105=1,CHAR(34)&amp;"southc"&amp;CHAR(34)&amp;",","")</f>
        <v/>
      </c>
      <c r="GI105" s="9" t="str">
        <f>IF(CE105=1,CHAR(34)&amp;"hasmap"&amp;CHAR(34)&amp;",","")</f>
        <v/>
      </c>
      <c r="GJ105" s="9" t="str">
        <f>IF(CP105="y",CHAR(34)&amp;CP$1&amp;CHAR(34)&amp;",","")</f>
        <v>"NoStar",</v>
      </c>
      <c r="GK105" s="9" t="str">
        <f>IF(GJ105="",CHAR(34)&amp;"HasSta"&amp;CHAR(34)&amp;",","")</f>
        <v/>
      </c>
      <c r="GL105" s="9" t="str">
        <f t="shared" si="430"/>
        <v/>
      </c>
      <c r="GM105" s="9" t="str">
        <f t="shared" si="430"/>
        <v/>
      </c>
      <c r="GN105" s="9" t="str">
        <f t="shared" si="430"/>
        <v/>
      </c>
      <c r="GP105" s="9" t="str">
        <f>CHAR(34)&amp;AU105&amp;CHAR(34)</f>
        <v>"Region"</v>
      </c>
      <c r="GS105" s="9" t="str">
        <f>SUBSTITUTE("["&amp;_xlfn.CONCAT(CW105:GN105)&amp;"]",",]","]")</f>
        <v>["4Color","words2","words3","lets26","startS","withtn","dgband","NoBand","Diagon","Horizo","Vertic","Circle","Texted","Center","Geogrh","Builds","NO_GRE","NO_YEL","001BLU","003RED","myrEQ","NoStar"]</v>
      </c>
      <c r="GT105" s="9" t="str">
        <f t="shared" si="456"/>
        <v>"cl_BLA",</v>
      </c>
      <c r="GU105" s="9" t="str">
        <f t="shared" si="456"/>
        <v>"cl_BLU",</v>
      </c>
      <c r="GV105" s="9" t="str">
        <f t="shared" si="456"/>
        <v/>
      </c>
      <c r="GW105" s="9" t="str">
        <f t="shared" si="456"/>
        <v>"cl_RED",</v>
      </c>
      <c r="GX105" s="9" t="str">
        <f t="shared" si="456"/>
        <v/>
      </c>
      <c r="GY105" s="9" t="str">
        <f t="shared" si="456"/>
        <v/>
      </c>
      <c r="GZ105" s="9" t="str">
        <f t="shared" si="456"/>
        <v/>
      </c>
      <c r="HA105" s="9" t="str">
        <f t="shared" si="456"/>
        <v/>
      </c>
      <c r="HB105" s="9" t="str">
        <f t="shared" si="456"/>
        <v>"cl_WHI",</v>
      </c>
      <c r="HC105" s="9" t="str">
        <f>SUBSTITUTE("["&amp;_xlfn.CONCAT(GT105:HB105)&amp;"]",",]","]")</f>
        <v>["cl_BLA","cl_BLU","cl_RED","cl_WHI"]</v>
      </c>
      <c r="HE105" s="33"/>
      <c r="HF105" s="34" t="str">
        <f>"{couname:"&amp;CT105&amp;(IF(HK105&lt;&gt;"",",subtype:"&amp;CHAR(34)&amp;HK105&amp;CHAR(34),""))&amp;",year:"&amp;HJ105&amp;",region:"&amp;CU105&amp;",Colors:"&amp;HC105&amp;",Items:"&amp;GS105&amp;",Flag:"&amp;CV105&amp;",HDFlag:"&amp;CHAR(34)&amp;E105&amp;CHAR(34)&amp;",type:"&amp;GP105&amp;", describe: "&amp;HH105&amp;", isnew:"&amp;CHAR(34)&amp;F105&amp;CHAR(34)&amp;", links: "&amp;HL105&amp;"},"</f>
        <v>{couname:"[CHL] Santiago Metropolitan Region",year:"???",region:"rgn_South America",Colors:["cl_BLA","cl_BLU","cl_RED","cl_WHI"],Items:["4Color","words2","words3","lets26","startS","withtn","dgband","NoBand","Diagon","Horizo","Vertic","Circle","Texted","Center","Geogrh","Builds","NO_GRE","NO_YEL","001BLU","003RED","myrEQ","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Region", describe: "\nThe flag appears to feature the logo of the Santiago Metropolitan Regional Government on a dark grey field.\nRandy Young, 23 August 2018", isnew:".", links: "https://www.crwflags.com/fotw/flags/cl-13.html"},</v>
      </c>
      <c r="HG105" s="35" t="str">
        <f>"{couname:"&amp;CT105&amp;(IF(HK105&lt;&gt;"",",subtype:"&amp;CHAR(34)&amp;HK105&amp;CHAR(34),""))&amp;",year:"&amp;HJ105&amp;",region:"&amp;CU105&amp;",Colors:"&amp;HC105&amp;",Items:"&amp;GS105&amp;",Flag:"&amp;CV105&amp;",HDFlag:"&amp;CHAR(34)&amp;E105&amp;CHAR(34)&amp;",type:"&amp;GP105&amp;", describe: "&amp;HI105&amp;", links: "&amp;HL105&amp;"},"</f>
        <v>{couname:"[CHL] Santiago Metropolitan Region",year:"???",region:"rgn_South America",Colors:["cl_BLA","cl_BLU","cl_RED","cl_WHI"],Items:["4Color","words2","words3","lets26","startS","withtn","dgband","NoBand","Diagon","Horizo","Vertic","Circle","Texted","Center","Geogrh","Builds","NO_GRE","NO_YEL","001BLU","003RED","myrEQ","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Region", describe: "\nThe flag appears to feature the logo of the Santiago Metropolitan Regional Government on a dark grey field.\nRandy Young, 23 August 2018", links: "https://www.crwflags.com/fotw/flags/cl-13.html"},</v>
      </c>
      <c r="HH105" s="9" t="str">
        <f>IF(P105&lt;&gt;"",CHAR(34)&amp;"\n"&amp;P105&amp;CHAR(34),CHAR(34)&amp;CHAR(34))</f>
        <v>"\nThe flag appears to feature the logo of the Santiago Metropolitan Regional Government on a dark grey field.\nRandy Young, 23 August 2018"</v>
      </c>
      <c r="HI105" s="9" t="str">
        <f>IF(J105=0,CHAR(34)&amp;CHAR(34),HH105)</f>
        <v>"\nThe flag appears to feature the logo of the Santiago Metropolitan Regional Government on a dark grey field.\nRandy Young, 23 August 2018"</v>
      </c>
      <c r="HJ105" s="9" t="str">
        <f>CHAR(34)&amp;O105&amp;CHAR(34)</f>
        <v>"???"</v>
      </c>
      <c r="HL105" s="9" t="str">
        <f>CHAR(34)&amp;I105&amp;CHAR(34)</f>
        <v>"https://www.crwflags.com/fotw/flags/cl-13.html"</v>
      </c>
      <c r="HM105" s="34" t="str">
        <f>"{"&amp;CHAR(34)&amp;"couname"&amp;CHAR(34)&amp;":"&amp;CT105&amp;(IF(H105&lt;&gt;"",","&amp;CHAR(34)&amp;"subtype"&amp;CHAR(34)&amp;":"&amp;CHAR(34)&amp;H105&amp;CHAR(34),""))&amp;","&amp;CHAR(34)&amp;"year"&amp;CHAR(34)&amp;":"&amp;HJ105&amp;","&amp;CHAR(34)&amp;"region"&amp;CHAR(34)&amp;":"&amp;CU105&amp;","&amp;CHAR(34)&amp;"Colors"&amp;CHAR(34)&amp;":"&amp;HC105&amp;","&amp;CHAR(34)&amp;"Items"&amp;CHAR(34)&amp;":"&amp;GS105&amp;","&amp;CHAR(34)&amp;"Flag"&amp;CHAR(34)&amp;":"&amp;CV105&amp;","&amp;CHAR(34)&amp;"HDFlag"&amp;CHAR(34)&amp;":"&amp;CHAR(34)&amp;E105&amp;CHAR(34)&amp;","&amp;CHAR(34)&amp;"type"&amp;CHAR(34)&amp;":"&amp;GP105&amp;", "&amp;CHAR(34)&amp;"describe"&amp;CHAR(34)&amp;": "&amp;HH105&amp;", "&amp;CHAR(34)&amp;"isnew"&amp;CHAR(34)&amp;": "&amp;CHAR(34)&amp;F105&amp;CHAR(34)&amp;", "&amp;CHAR(34)&amp;"links"&amp;CHAR(34)&amp;": "&amp;HL105&amp;"},"</f>
        <v>{"couname":"[CHL] Santiago Metropolitan Region","year":"???","region":"rgn_South America","Colors":["cl_BLA","cl_BLU","cl_RED","cl_WHI"],"Items":["4Color","words2","words3","lets26","startS","withtn","dgband","NoBand","Diagon","Horizo","Vertic","Circle","Texted","Center","Geogrh","Builds","NO_GRE","NO_YEL","001BLU","003RED","myrEQ","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Region", "describe": "\nThe flag appears to feature the logo of the Santiago Metropolitan Regional Government on a dark grey field.\nRandy Young, 23 August 2018", "isnew": ".", "links": "https://www.crwflags.com/fotw/flags/cl-13.html"},</v>
      </c>
      <c r="HN105" s="36" t="str">
        <f>"{"&amp;CHAR(34)&amp;"couname"&amp;CHAR(34)&amp;":"&amp;CT105&amp;(IF(H105&lt;&gt;"",","&amp;CHAR(34)&amp;"subtype"&amp;CHAR(34)&amp;":"&amp;CHAR(34)&amp;H105&amp;CHAR(34),""))&amp;","&amp;CHAR(34)&amp;"year"&amp;CHAR(34)&amp;":"&amp;HJ105&amp;","&amp;CHAR(34)&amp;"region"&amp;CHAR(34)&amp;":"&amp;CU105&amp;","&amp;CHAR(34)&amp;"Colors"&amp;CHAR(34)&amp;":"&amp;HC105&amp;","&amp;CHAR(34)&amp;"Items"&amp;CHAR(34)&amp;":"&amp;GS105&amp;","&amp;CHAR(34)&amp;"Flag"&amp;CHAR(34)&amp;":"&amp;CV105&amp;","&amp;CHAR(34)&amp;"HDFlag"&amp;CHAR(34)&amp;":"&amp;CHAR(34)&amp;E105&amp;CHAR(34)&amp;","&amp;CHAR(34)&amp;"type"&amp;CHAR(34)&amp;":"&amp;GP105&amp;", "&amp;CHAR(34)&amp;"describe"&amp;CHAR(34)&amp;": "&amp;HI105&amp;", "&amp;CHAR(34)&amp;"isnew"&amp;CHAR(34)&amp;": "&amp;CHAR(34)&amp;F105&amp;CHAR(34)&amp;", "&amp;CHAR(34)&amp;"links"&amp;CHAR(34)&amp;": "&amp;HL105&amp;"},"</f>
        <v>{"couname":"[CHL] Santiago Metropolitan Region","year":"???","region":"rgn_South America","Colors":["cl_BLA","cl_BLU","cl_RED","cl_WHI"],"Items":["4Color","words2","words3","lets26","startS","withtn","dgband","NoBand","Diagon","Horizo","Vertic","Circle","Texted","Center","Geogrh","Builds","NO_GRE","NO_YEL","001BLU","003RED","myrEQ","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Region", "describe": "\nThe flag appears to feature the logo of the Santiago Metropolitan Regional Government on a dark grey field.\nRandy Young, 23 August 2018", "isnew": ".", "links": "https://www.crwflags.com/fotw/flags/cl-13.html"},</v>
      </c>
      <c r="HO105" s="37">
        <v>45618</v>
      </c>
      <c r="HP105" s="9" t="str" cm="1">
        <f t="array" ref="HP105">IF(_xlfn.TEXTJOIN(", ", TRUE, IF(ISNUMBER(SEARCH("BLA", BL105:BT105)), COLUMN(BL105:BT105) - COLUMN(BL105) + 1, ""))&lt;&gt;"","BLA","")</f>
        <v>BLA</v>
      </c>
      <c r="HQ105" s="9" t="str" cm="1">
        <f t="array" ref="HQ105">IF(_xlfn.TEXTJOIN(", ", TRUE, IF(ISNUMBER(SEARCH("BLU", BL105:BT105)), COLUMN(BL105:BT105) - COLUMN(BL105) + 1, ""))&lt;&gt;"","BLU","")</f>
        <v>BLU</v>
      </c>
      <c r="HR105" s="9" t="str" cm="1">
        <f t="array" ref="HR105">IF(_xlfn.TEXTJOIN(", ", TRUE, IF(ISNUMBER(SEARCH("GRE", BL105:BT105)), COLUMN(BL105:BT105) - COLUMN(BL105) + 1, ""))&lt;&gt;"","GRE","")</f>
        <v/>
      </c>
      <c r="HS105" s="9" t="str" cm="1">
        <f t="array" ref="HS105">IF(_xlfn.TEXTJOIN(", ", TRUE, IF(ISNUMBER(SEARCH("RED", BL105:BT105)), COLUMN(BL105:BT105) - COLUMN(BL105) + 1, ""))&lt;&gt;"","RED","")</f>
        <v>RED</v>
      </c>
      <c r="HT105" s="9" t="str" cm="1">
        <f t="array" ref="HT105">IF(_xlfn.TEXTJOIN(", ", TRUE, IF(ISNUMBER(SEARCH("YEL", BL105:BT105)), COLUMN(BL105:BT105) - COLUMN(BL105) + 1, ""))&lt;&gt;"","YEL","")</f>
        <v/>
      </c>
      <c r="HU105" s="9" t="str" cm="1">
        <f t="array" ref="HU105">IF(_xlfn.TEXTJOIN(", ", TRUE, IF(ISNUMBER(SEARCH("ORA", BL105:BT105)), COLUMN(BL105:BT105) - COLUMN(BL105) + 1, ""))&lt;&gt;"","ORA","")</f>
        <v/>
      </c>
      <c r="HV105" s="9" t="str" cm="1">
        <f t="array" ref="HV105">IF(_xlfn.TEXTJOIN(", ", TRUE, IF(ISNUMBER(SEARCH("BRO", BL105:BT105)), COLUMN(BL105:BT105) - COLUMN(BL105) + 1, ""))&lt;&gt;"","BRO","")</f>
        <v/>
      </c>
      <c r="HW105" s="9" t="str" cm="1">
        <f t="array" ref="HW105">IF(_xlfn.TEXTJOIN(", ", TRUE, IF(ISNUMBER(SEARCH("PUR", BL105:BT105)), COLUMN(BL105:BT105) - COLUMN(BL105) + 1, ""))&lt;&gt;"","PUR","")</f>
        <v/>
      </c>
      <c r="HX105" s="9" t="str" cm="1">
        <f t="array" ref="HX105">IF(_xlfn.TEXTJOIN(", ", TRUE, IF(ISNUMBER(SEARCH("WHI", BL105:BT105)), COLUMN(BL105:BT105) - COLUMN(BL105) + 1, ""))&lt;&gt;"","WHI","")</f>
        <v>WHI</v>
      </c>
      <c r="HY105" s="38"/>
      <c r="HZ105" s="38"/>
      <c r="IA105" s="28"/>
      <c r="IB105" s="28"/>
      <c r="IC105" s="39"/>
      <c r="ID105" s="39"/>
      <c r="IE105" s="39"/>
      <c r="IF105" s="39"/>
      <c r="IG105" s="39"/>
      <c r="IH105" s="39"/>
      <c r="II105" s="39"/>
      <c r="IJ105" s="39"/>
      <c r="IK105" s="39"/>
      <c r="IM105" s="6">
        <f>COUNTIF(IC105:IK105,"&gt;0")-CG105</f>
        <v>-4</v>
      </c>
      <c r="IN105" s="40" t="str">
        <f>"http://mkweb.bcgsc.ca/color-summarizer/?url="&amp;D105&amp;"&amp;precision=low&amp;num_clusters="&amp;CG105&amp;"&amp;text=1"</f>
        <v>http://mkweb.bcgsc.ca/color-summarizer/?url=https://upload.wikimedia.org/wikipedia/commons/thumb/8/8d/Flag_of_the_Metropolitan_Region%2C_Chile.svg/640px-Flag_of_the_Metropolitan_Region%2C_Chile.svg.png&amp;precision=low&amp;num_clusters=4&amp;text=1</v>
      </c>
      <c r="IO105" s="9" t="str">
        <f>IF(HP105&lt;&gt;"",CHAR(34)&amp;"black"&amp;CHAR(34),"")</f>
        <v>"black"</v>
      </c>
      <c r="IP105" s="9" t="str">
        <f>IF(HQ105&lt;&gt;"",CHAR(34)&amp;"blue"&amp;CHAR(34),"")</f>
        <v>"blue"</v>
      </c>
      <c r="IQ105" s="9" t="str">
        <f>IF(HR105&lt;&gt;"",CHAR(34)&amp;"green"&amp;CHAR(34),"")</f>
        <v/>
      </c>
      <c r="IR105" s="9" t="str">
        <f>IF(HS105&lt;&gt;"",CHAR(34)&amp;"red"&amp;CHAR(34),"")</f>
        <v>"red"</v>
      </c>
      <c r="IS105" s="9" t="str">
        <f>IF(HT105&lt;&gt;"",CHAR(34)&amp;"yellow"&amp;CHAR(34),"")</f>
        <v/>
      </c>
      <c r="IT105" s="9" t="str">
        <f>IF(HU105&lt;&gt;"",CHAR(34)&amp;"orange"&amp;CHAR(34),"")</f>
        <v/>
      </c>
      <c r="IU105" s="9" t="str">
        <f>IF(HV105&lt;&gt;"",CHAR(34)&amp;"brown"&amp;CHAR(34),"")</f>
        <v/>
      </c>
      <c r="IV105" s="9" t="str">
        <f>IF(HW105&lt;&gt;"",CHAR(34)&amp;"purple"&amp;CHAR(34),"")</f>
        <v/>
      </c>
      <c r="IW105" s="9" t="str">
        <f>IF(HX105&lt;&gt;"",CHAR(34)&amp;"white"&amp;CHAR(34),"")</f>
        <v>"white"</v>
      </c>
      <c r="IX105" s="9" t="str">
        <f>"{"&amp;CHAR(34)&amp;"url"&amp;CHAR(34)&amp;":"&amp;CHAR(34)&amp;IN105&amp;CHAR(34)&amp;","&amp;CHAR(34)&amp;"name"&amp;CHAR(34)&amp;":"&amp;CHAR(34)&amp;A105&amp;CHAR(34)&amp;"},"</f>
        <v>{"url":"http://mkweb.bcgsc.ca/color-summarizer/?url=https://upload.wikimedia.org/wikipedia/commons/thumb/8/8d/Flag_of_the_Metropolitan_Region%2C_Chile.svg/640px-Flag_of_the_Metropolitan_Region%2C_Chile.svg.png&amp;precision=low&amp;num_clusters=4&amp;text=1","name":"[CHL] Santiago Metropolitan Region"},</v>
      </c>
      <c r="IY105" s="9">
        <v>1053</v>
      </c>
    </row>
    <row r="106" spans="1:259" s="9" customFormat="1" ht="38.4" customHeight="1" thickBot="1" x14ac:dyDescent="0.35">
      <c r="A106" s="79" t="s">
        <v>1230</v>
      </c>
      <c r="B106" s="1" t="e" vm="105">
        <v>#VALUE!</v>
      </c>
      <c r="C106" s="2">
        <v>2</v>
      </c>
      <c r="D106" s="3" t="s">
        <v>1231</v>
      </c>
      <c r="E106" s="4" t="s">
        <v>1231</v>
      </c>
      <c r="F106" s="5" t="s">
        <v>0</v>
      </c>
      <c r="G106" s="6">
        <f>COUNTIF($A$1:$A$8294,A106)</f>
        <v>1</v>
      </c>
      <c r="H106" s="7"/>
      <c r="I106" s="8" t="s">
        <v>1232</v>
      </c>
      <c r="J106" s="9" t="str">
        <f>""</f>
        <v/>
      </c>
      <c r="K106" s="10"/>
      <c r="L106" s="11"/>
      <c r="M106" s="11"/>
      <c r="N106" s="12" t="s">
        <v>1</v>
      </c>
      <c r="O106" s="13" t="s">
        <v>181</v>
      </c>
      <c r="P106" s="14" t="s">
        <v>1233</v>
      </c>
      <c r="Q106" s="15">
        <v>2</v>
      </c>
      <c r="R106" s="16" t="s">
        <v>1</v>
      </c>
      <c r="S106" s="17">
        <v>0</v>
      </c>
      <c r="T106" s="18" t="s">
        <v>2</v>
      </c>
      <c r="U106" s="19" t="s">
        <v>2</v>
      </c>
      <c r="V106" s="19" t="s">
        <v>3</v>
      </c>
      <c r="W106" s="19" t="s">
        <v>3</v>
      </c>
      <c r="X106" s="19" t="s">
        <v>3</v>
      </c>
      <c r="Y106" s="19" t="s">
        <v>3</v>
      </c>
      <c r="Z106" s="19" t="s">
        <v>2</v>
      </c>
      <c r="AA106" s="19" t="s">
        <v>3</v>
      </c>
      <c r="AB106" s="19" t="s">
        <v>3</v>
      </c>
      <c r="AC106" s="19" t="s">
        <v>2</v>
      </c>
      <c r="AD106" s="19" t="s">
        <v>2</v>
      </c>
      <c r="AE106" s="19" t="s">
        <v>2</v>
      </c>
      <c r="AF106" s="20" t="s">
        <v>2</v>
      </c>
      <c r="AG106" s="20" t="s">
        <v>2</v>
      </c>
      <c r="AH106" s="20" t="s">
        <v>3</v>
      </c>
      <c r="AI106" s="20" t="s">
        <v>2</v>
      </c>
      <c r="AJ106" s="20" t="s">
        <v>2</v>
      </c>
      <c r="AK106" s="20" t="s">
        <v>2</v>
      </c>
      <c r="AL106" s="20" t="s">
        <v>2</v>
      </c>
      <c r="AM106" s="20" t="s">
        <v>3</v>
      </c>
      <c r="AN106" s="20" t="s">
        <v>3</v>
      </c>
      <c r="AO106" s="20" t="s">
        <v>3</v>
      </c>
      <c r="AP106" s="20" t="s">
        <v>2</v>
      </c>
      <c r="AQ106" s="20" t="s">
        <v>2</v>
      </c>
      <c r="AR106" s="20" t="s">
        <v>2</v>
      </c>
      <c r="AS106" s="20" t="s">
        <v>2</v>
      </c>
      <c r="AT106" s="21">
        <v>2</v>
      </c>
      <c r="AU106" s="20" t="s">
        <v>602</v>
      </c>
      <c r="AV106" s="20" t="str">
        <f>IF(LEFT(A106,1)="[",LEFT(A106,5)&amp;AU106&amp;A106,"")</f>
        <v>[CHL]Region[CHL] Tarapacá Region</v>
      </c>
      <c r="AW106" s="20" t="str">
        <f>C106&amp;A106</f>
        <v>2[CHL] Tarapacá Region</v>
      </c>
      <c r="AX106" s="22"/>
      <c r="AY106" s="22"/>
      <c r="AZ106" s="23" t="s">
        <v>5</v>
      </c>
      <c r="BA106" s="23" t="s">
        <v>8</v>
      </c>
      <c r="BB106" s="23"/>
      <c r="BC106" s="24"/>
      <c r="BD106" s="25" t="s">
        <v>168</v>
      </c>
      <c r="BE106" s="8"/>
      <c r="BF106" s="25" t="s">
        <v>12</v>
      </c>
      <c r="BG106" s="25" t="s">
        <v>10</v>
      </c>
      <c r="BH106" s="25" t="s">
        <v>9</v>
      </c>
      <c r="BI106" s="25"/>
      <c r="BJ106" s="25"/>
      <c r="BK106" s="8"/>
      <c r="BL106" s="25" t="s">
        <v>12</v>
      </c>
      <c r="BM106" s="25" t="s">
        <v>8</v>
      </c>
      <c r="BN106" s="25" t="s">
        <v>10</v>
      </c>
      <c r="BO106" s="25" t="s">
        <v>9</v>
      </c>
      <c r="BP106" s="25" t="s">
        <v>6</v>
      </c>
      <c r="BQ106" s="25" t="s">
        <v>8</v>
      </c>
      <c r="BR106" s="25" t="s">
        <v>8</v>
      </c>
      <c r="BS106" s="25" t="s">
        <v>8</v>
      </c>
      <c r="BT106" s="25" t="s">
        <v>5</v>
      </c>
      <c r="BU106" s="26"/>
      <c r="BV106" s="27"/>
      <c r="BW106" s="27">
        <v>0</v>
      </c>
      <c r="BX106" s="8"/>
      <c r="BY106" s="9" t="s">
        <v>3</v>
      </c>
      <c r="CB106" s="28"/>
      <c r="CC106" s="28"/>
      <c r="CD106" s="29">
        <v>1</v>
      </c>
      <c r="CE106" s="29">
        <v>0</v>
      </c>
      <c r="CF106" s="29" t="e">
        <v>#REF!</v>
      </c>
      <c r="CG106" s="30" cm="1">
        <f t="array" ref="CG106">SUMPRODUCT(--(LEN(TRIM(BL106:BT106))&gt;0))</f>
        <v>5</v>
      </c>
      <c r="CH106" s="20" t="str">
        <f>IF(CG106=2,"y","n")</f>
        <v>n</v>
      </c>
      <c r="CI106" s="20" t="str">
        <f>IF(CG106=3,"y","n")</f>
        <v>n</v>
      </c>
      <c r="CJ106" s="20" t="str">
        <f>IF(CG106=4,"y","n")</f>
        <v>n</v>
      </c>
      <c r="CK106" s="20" t="str">
        <f>IF(CG106&gt;4,"y","n")</f>
        <v>y</v>
      </c>
      <c r="CL106" s="20" t="str">
        <f>IF(S106=0,"y","n")</f>
        <v>y</v>
      </c>
      <c r="CM106" s="20" t="str">
        <f>IF(S106=2,"y","n")</f>
        <v>n</v>
      </c>
      <c r="CN106" s="20" t="str">
        <f>IF(S106=3,"y","n")</f>
        <v>n</v>
      </c>
      <c r="CO106" s="20" t="str">
        <f>IF(S106&gt;=4,"y","n")</f>
        <v>n</v>
      </c>
      <c r="CP106" s="20" t="str">
        <f>IF(AT106=0,"y","n")</f>
        <v>n</v>
      </c>
      <c r="CQ106" s="20" t="str">
        <f>IF(AT106=1,"y","n")</f>
        <v>n</v>
      </c>
      <c r="CR106" s="20" t="str">
        <f>IF(AT106=2,"y","n")</f>
        <v>y</v>
      </c>
      <c r="CS106" s="20" t="str">
        <f>IF(AT106&gt;=3,"y","n")</f>
        <v>n</v>
      </c>
      <c r="CT106" s="31" t="str">
        <f>CHAR(34)&amp;A106&amp;CHAR(34)</f>
        <v>"[CHL] Tarapacá Region"</v>
      </c>
      <c r="CU106" s="32" t="str">
        <f>CHAR(34)&amp;"rgn_"&amp;R106&amp;CHAR(34)</f>
        <v>"rgn_South America"</v>
      </c>
      <c r="CV106" s="9" t="str">
        <f>CHAR(34)&amp;D106&amp;CHAR(34)</f>
        <v>"https://www.crwflags.com/fotw/images/c/cl-01.gif"</v>
      </c>
      <c r="CW106" s="9" t="str">
        <f t="shared" si="368"/>
        <v/>
      </c>
      <c r="CX106" s="9" t="str">
        <f t="shared" si="368"/>
        <v/>
      </c>
      <c r="CY106" s="9" t="str">
        <f t="shared" si="368"/>
        <v/>
      </c>
      <c r="CZ106" s="9" t="str">
        <f t="shared" si="368"/>
        <v>"5+Colo",</v>
      </c>
      <c r="DA106" s="9" t="str">
        <f>IF(Q106&gt;1,CHAR(34)&amp;"words2"&amp;CHAR(34)&amp;",","")</f>
        <v>"words2",</v>
      </c>
      <c r="DB106" s="9" t="str">
        <f>IF(Q106&gt;2,CHAR(34)&amp;"words3"&amp;CHAR(34)&amp;",","")</f>
        <v/>
      </c>
      <c r="DD106" s="9" t="str">
        <f>IF(LEN(CHAR(34)&amp;"lets"&amp;LEN(SUBSTITUTE(SUBSTITUTE(IFERROR(TRIM(SUBSTITUTE(A106,MID(A106,FIND("[",A106),FIND("]",A106)-FIND("[",A106)+1),"")),A106)," ",""),"-",""))&amp;CHAR(34)&amp;",")=9,CHAR(34)&amp;"lets"&amp;LEN(SUBSTITUTE(SUBSTITUTE(IFERROR(TRIM(SUBSTITUTE(A106,MID(A106,FIND("[",A106),FIND("]",A106)-FIND("[",A106)+1),"")),A106)," ",""),"-",""))&amp;CHAR(34)&amp;",",CHAR(34)&amp;"lets0"&amp;LEN(SUBSTITUTE(SUBSTITUTE(IFERROR(TRIM(SUBSTITUTE(A106,MID(A106,FIND("[",A106),FIND("]",A106)-FIND("[",A106)+1),"")),A106)," ",""),"-",""))&amp;CHAR(34)&amp;",")</f>
        <v>"lets14",</v>
      </c>
      <c r="DE106" s="9" t="str">
        <f>CHAR(34)&amp;"start"&amp;IFERROR(LEFT(SUBSTITUTE(A106,"["&amp;MID(A106,FIND("[",A106)+1,FIND("]",A106)-FIND("[",A106)-1)&amp;"] ",""),1),LEFT(A106,1))&amp;CHAR(34)&amp;","</f>
        <v>"startT",</v>
      </c>
      <c r="DF106" s="9" t="str">
        <f>IFERROR(IF(SEARCH("tan",A106)&gt;0,CHAR(34)&amp;"withtn"&amp;CHAR(34)&amp;",",""),"")</f>
        <v/>
      </c>
      <c r="DG106" s="9" t="str">
        <f>IFERROR(IF(SEARCH("q",A106)&gt;0,CHAR(34)&amp;"with_q"&amp;CHAR(34)&amp;",",""),"")</f>
        <v/>
      </c>
      <c r="DH106" s="9" t="str">
        <f>IFERROR(IF(SEARCH("v",A106)&gt;0,CHAR(34)&amp;"with_v"&amp;CHAR(34)&amp;",",""),"")</f>
        <v/>
      </c>
      <c r="DI106" s="9" t="str">
        <f>IFERROR(IF(SEARCH("w",A106)&gt;0,CHAR(34)&amp;"with_w"&amp;CHAR(34)&amp;",",""),"")</f>
        <v/>
      </c>
      <c r="DJ106" s="9" t="str">
        <f>IFERROR(IF(SEARCH("y",A106)&gt;0,CHAR(34)&amp;"with_y"&amp;CHAR(34)&amp;",",""),"")</f>
        <v/>
      </c>
      <c r="DK106" s="9" t="str">
        <f>IFERROR(IF(SEARCH("z",A106)&gt;0,CHAR(34)&amp;"with_z"&amp;CHAR(34)&amp;",",""),"")</f>
        <v/>
      </c>
      <c r="DL106" s="9" t="str">
        <f>IF(CG106=2, CHAR(34) &amp; _xlfn.TEXTJOIN("", TRUE, _xlfn._xlws.SORT(HP106:HX106)) &amp; CHAR(34) &amp; ",", "")</f>
        <v/>
      </c>
      <c r="DM106" s="9" t="str" cm="1">
        <f t="array" ref="DM106">IF(CG106=3,CHAR(34) &amp; _xlfn.TEXTJOIN("", TRUE, RIGHT(HP106:HX106, 2)) &amp; CHAR(34) &amp; ",", "")</f>
        <v/>
      </c>
      <c r="DN106" s="9" t="str">
        <f>IF(AND(ISNUMBER(SEARCH("18", O106)), ISERROR(SEARCH("1918", O106)), ISERROR(SEARCH("2018", O106))), CHAR(34) &amp; "year18" &amp; CHAR(34) &amp; ",", "")</f>
        <v/>
      </c>
      <c r="DO106" s="9" t="str">
        <f>IF(AND(ISNUMBER(SEARCH("19", O106)), ISERROR(SEARCH("1819", O106)),  ISERROR(SEARCH("1219", O106)),ISERROR(SEARCH("1119", O106)),ISERROR(SEARCH("1190", O106)),ISERROR(SEARCH("2019", O106))), CHAR(34) &amp; "year19" &amp; CHAR(34) &amp; ",", "")</f>
        <v/>
      </c>
      <c r="DP106" s="28" t="str">
        <f>IF(AND(ISNUMBER(SEARCH("20", O106)), ISERROR(SEARCH("1920", O106))), CHAR(34)&amp;"year00"&amp;CHAR(34)&amp;",", "")</f>
        <v/>
      </c>
      <c r="DQ106" s="28" t="str">
        <f>IF(CC106="y",CHAR(34)&amp;"soviet"&amp;CHAR(34)&amp;",","")</f>
        <v/>
      </c>
      <c r="DR106" s="28" t="str">
        <f>IF(BY106="y",CHAR(34)&amp;"dgband"&amp;CHAR(34)&amp;",","")</f>
        <v>"dgband",</v>
      </c>
      <c r="DS106" s="28" t="str">
        <f>IF(W106="y",IF(AND(V106="n",BY106&lt;&gt;"y"),CHAR(34)&amp;"allver"&amp;CHAR(34)&amp;",",""),"")</f>
        <v/>
      </c>
      <c r="DT106" s="28" t="str">
        <f>IF(V106="y",IF(AND(W106="n",BY106&lt;&gt;"y"),CHAR(34)&amp;"allhor"&amp;CHAR(34)&amp;",",""),"")</f>
        <v/>
      </c>
      <c r="DU106" s="28" t="str">
        <f>IF(BY106="y",IF(AND(W106="n",V106="n"),CHAR(34)&amp;"alldia"&amp;CHAR(34)&amp;",",""),"")</f>
        <v/>
      </c>
      <c r="DW106" s="9" t="str">
        <f t="shared" si="390"/>
        <v>"NoBand",</v>
      </c>
      <c r="DX106" s="9" t="str">
        <f t="shared" si="390"/>
        <v/>
      </c>
      <c r="DY106" s="9" t="str">
        <f t="shared" si="390"/>
        <v/>
      </c>
      <c r="DZ106" s="9" t="str">
        <f t="shared" si="390"/>
        <v/>
      </c>
      <c r="EA106" s="9" t="str">
        <f t="shared" si="391"/>
        <v/>
      </c>
      <c r="EB106" s="9" t="str">
        <f t="shared" si="391"/>
        <v/>
      </c>
      <c r="EC106" s="9" t="str">
        <f t="shared" si="391"/>
        <v>"Horizo",</v>
      </c>
      <c r="ED106" s="9" t="str">
        <f t="shared" si="391"/>
        <v>"Vertic",</v>
      </c>
      <c r="EE106" s="9" t="str">
        <f t="shared" si="391"/>
        <v>"Circle",</v>
      </c>
      <c r="EF106" s="9" t="str">
        <f>IF(AND(Y106&lt;&gt;"n",Y106&lt;&gt;""),CHAR(34)&amp;Y$1&amp;CHAR(34)&amp;",","")</f>
        <v>"Animal",</v>
      </c>
      <c r="EG106" s="9" t="str">
        <f t="shared" si="455"/>
        <v/>
      </c>
      <c r="EH106" s="9" t="str">
        <f t="shared" si="455"/>
        <v>"Plants",</v>
      </c>
      <c r="EI106" s="9" t="str">
        <f t="shared" si="455"/>
        <v>"Texted",</v>
      </c>
      <c r="EJ106" s="9" t="str">
        <f t="shared" si="455"/>
        <v/>
      </c>
      <c r="EK106" s="9" t="str">
        <f t="shared" si="455"/>
        <v/>
      </c>
      <c r="EL106" s="9" t="str">
        <f t="shared" si="455"/>
        <v/>
      </c>
      <c r="EM106" s="9" t="str">
        <f t="shared" si="455"/>
        <v/>
      </c>
      <c r="EN106" s="9" t="str">
        <f t="shared" si="455"/>
        <v/>
      </c>
      <c r="EO106" s="9" t="str">
        <f t="shared" si="455"/>
        <v>"Center",</v>
      </c>
      <c r="EP106" s="9" t="str">
        <f t="shared" si="455"/>
        <v/>
      </c>
      <c r="EQ106" s="9" t="str">
        <f t="shared" si="455"/>
        <v/>
      </c>
      <c r="ER106" s="9" t="str">
        <f t="shared" si="455"/>
        <v/>
      </c>
      <c r="ES106" s="9" t="str">
        <f t="shared" si="455"/>
        <v/>
      </c>
      <c r="ET106" s="9" t="str">
        <f t="shared" si="455"/>
        <v>"Geogrh",</v>
      </c>
      <c r="EU106" s="9" t="str">
        <f t="shared" si="455"/>
        <v>"Humans",</v>
      </c>
      <c r="EV106" s="9" t="str">
        <f t="shared" si="455"/>
        <v>"Builds",</v>
      </c>
      <c r="EW106" s="9" t="str">
        <f t="shared" si="393"/>
        <v/>
      </c>
      <c r="EX106" s="9" t="str">
        <f t="shared" si="393"/>
        <v/>
      </c>
      <c r="EY106" s="9" t="str">
        <f t="shared" si="393"/>
        <v/>
      </c>
      <c r="EZ106" s="9" t="str">
        <f t="shared" si="393"/>
        <v/>
      </c>
      <c r="FA106" s="9" t="str">
        <f>IF(AT106&gt;0,CHAR(34)&amp;"sta"&amp;AZ106&amp;CHAR(34)&amp;",","")</f>
        <v>"staWHI",</v>
      </c>
      <c r="FB106" s="9" t="str">
        <f>IF(AND(AT106&gt;0,BA106&lt;&gt;""),CHAR(34)&amp;"sta"&amp;BA106&amp;CHAR(34)&amp;",","")</f>
        <v/>
      </c>
      <c r="FD106" s="9" t="str">
        <f>IF(BV106="n",CHAR(34)&amp;"tcWHYE"&amp;CHAR(34)&amp;",",IF(BV106="y",CHAR(34)&amp;FD$1&amp;CHAR(34)&amp;",",""))</f>
        <v/>
      </c>
      <c r="FE106" s="9" t="str">
        <f>IF(COUNTIF(BL106:BT106,"BLU")=0,CHAR(34)&amp;"NO_BLU"&amp;CHAR(34)&amp;",", "")</f>
        <v>"NO_BLU",</v>
      </c>
      <c r="FF106" s="9" t="str">
        <f>IF(COUNTIF(BL106:BT106,"WHI")=0,CHAR(34)&amp;"NO_WHI"&amp;CHAR(34)&amp;",", "")</f>
        <v/>
      </c>
      <c r="FG106" s="9" t="str">
        <f>IF(COUNTIF(BL106:BT106,"RED")=0,CHAR(34)&amp;"NO_RED"&amp;CHAR(34)&amp;",", "")</f>
        <v/>
      </c>
      <c r="FH106" s="9" t="str">
        <f>IF(COUNTIF(BL106:BS106,"GRE")=0,CHAR(34)&amp;"NO_GRE"&amp;CHAR(34)&amp;",", "")</f>
        <v/>
      </c>
      <c r="FI106" s="9" t="str">
        <f>IF(COUNTIF(BL106:BT106,"YEL")=0,CHAR(34)&amp;"NO_YEL"&amp;CHAR(34)&amp;",", "")</f>
        <v/>
      </c>
      <c r="FJ106" s="9" t="str">
        <f>IF(COUNTIF(BL106:BT106,"BLA")=0,CHAR(34)&amp;"NO_BLA"&amp;CHAR(34)&amp;",", "")</f>
        <v/>
      </c>
      <c r="FK106" s="9" t="str">
        <f>IF(AND(FH106&lt;&gt;"",FF106&lt;&gt;""),CHAR(34)&amp;"WHGRNO"&amp;CHAR(34)&amp;",","")</f>
        <v/>
      </c>
      <c r="FL106" s="9" t="str">
        <f>IF(AND(FI106&lt;&gt;"",FF106&lt;&gt;""),CHAR(34)&amp;"WHYENO"&amp;CHAR(34)&amp;",","")</f>
        <v/>
      </c>
      <c r="FM106" s="9" t="str">
        <f>IF(AND(FJ106&lt;&gt;"",FF106&lt;&gt;""),CHAR(34)&amp;"BAWHNO"&amp;CHAR(34)&amp;",","")</f>
        <v/>
      </c>
      <c r="FN106" s="9" t="str">
        <f>IF(AND(FE106&lt;&gt;"",FF106&lt;&gt;""),CHAR(34)&amp;"BLWHNO"&amp;CHAR(34)&amp;",","")</f>
        <v/>
      </c>
      <c r="FO106" s="9" t="str">
        <f>IF(AND(FE106&lt;&gt;"",FG106&lt;&gt;""),CHAR(34)&amp;"BLRENO"&amp;CHAR(34)&amp;",","")</f>
        <v/>
      </c>
      <c r="FP106" s="9" t="str">
        <f>IF(AND(FF106&lt;&gt;"",FF106&lt;&gt;""),CHAR(34)&amp;"WHRENO"&amp;CHAR(34)&amp;",","")</f>
        <v/>
      </c>
      <c r="FQ106" s="9" t="str">
        <f>IF(LEN(BF106)=3,CHAR(34)&amp;"001"&amp;BF106&amp;CHAR(34)&amp;",","")</f>
        <v>"001BLA",</v>
      </c>
      <c r="FR106" s="9" t="str">
        <f>IF(LEN(BG106)=3,CHAR(34)&amp;"002"&amp;BG106&amp;CHAR(34)&amp;",","")</f>
        <v>"002GRE",</v>
      </c>
      <c r="FS106" s="9" t="str">
        <f>IF(LEN(BH106)=3,CHAR(34)&amp;"003"&amp;BH106&amp;CHAR(34)&amp;",","")</f>
        <v>"003RED",</v>
      </c>
      <c r="FT106" s="9" t="str">
        <f>CHAR(34)&amp;"myr"&amp;BD106&amp;CHAR(34)&amp;","</f>
        <v>"myrEQ",</v>
      </c>
      <c r="FU106" s="9" t="str">
        <f>IF(AY106="y",CHAR(34)&amp;"island"&amp;CHAR(34)&amp;",","")</f>
        <v/>
      </c>
      <c r="FV106" s="9" t="str">
        <f>IF(BZ106="y",CHAR(34)&amp;"landlo"&amp;CHAR(34)&amp;",","")</f>
        <v/>
      </c>
      <c r="FW106" s="9" t="str">
        <f>IF(CA106="y",CHAR(34)&amp;"eunion"&amp;CHAR(34)&amp;",","")</f>
        <v/>
      </c>
      <c r="FY106" s="9" t="str">
        <f>IFERROR(IF(SEARCH("Arabic",CB106)&gt;0,CHAR(34)&amp;"arabic"&amp;CHAR(34)&amp;",",""),"")</f>
        <v/>
      </c>
      <c r="FZ106" s="9" t="str">
        <f>IFERROR(IF(SEARCH("English",CB106)&gt;0,CHAR(34)&amp;"englis"&amp;CHAR(34)&amp;",",""),"")</f>
        <v/>
      </c>
      <c r="GA106" s="9" t="str">
        <f>IFERROR(IF(SEARCH("French",CB106)&gt;0,CHAR(34)&amp;"french"&amp;CHAR(34)&amp;",",""),"")</f>
        <v/>
      </c>
      <c r="GB106" s="9" t="str">
        <f>IFERROR(IF(SEARCH("Spanish",CB106)&gt;0,CHAR(34)&amp;"spanis"&amp;CHAR(34)&amp;",",""),"")</f>
        <v/>
      </c>
      <c r="GE106" s="9" t="str">
        <f>IFERROR(IF(SEARCH("Dutch",CB106)&gt;0,CHAR(34)&amp;"dutchs"&amp;CHAR(34)&amp;",",""),"")</f>
        <v/>
      </c>
      <c r="GF106" s="9" t="str">
        <f>IFERROR(IF(SEARCH("Historical",AU106)&gt;0,CHAR(34)&amp;"histor"&amp;CHAR(34)&amp;",",""),"")</f>
        <v/>
      </c>
      <c r="GG106" s="9" t="str">
        <f>IF(BU106="y",CHAR(34)&amp;"unjack"&amp;CHAR(34)&amp;",","")</f>
        <v/>
      </c>
      <c r="GH106" s="9" t="str">
        <f>IF(CD106=1,CHAR(34)&amp;"southc"&amp;CHAR(34)&amp;",","")</f>
        <v>"southc",</v>
      </c>
      <c r="GI106" s="9" t="str">
        <f>IF(CE106=1,CHAR(34)&amp;"hasmap"&amp;CHAR(34)&amp;",","")</f>
        <v/>
      </c>
      <c r="GJ106" s="9" t="str">
        <f>IF(CP106="y",CHAR(34)&amp;CP$1&amp;CHAR(34)&amp;",","")</f>
        <v/>
      </c>
      <c r="GK106" s="9" t="str">
        <f>IF(GJ106="",CHAR(34)&amp;"HasSta"&amp;CHAR(34)&amp;",","")</f>
        <v>"HasSta",</v>
      </c>
      <c r="GL106" s="9" t="str">
        <f t="shared" si="430"/>
        <v/>
      </c>
      <c r="GM106" s="9" t="str">
        <f t="shared" si="430"/>
        <v>"2Stars",</v>
      </c>
      <c r="GN106" s="9" t="str">
        <f t="shared" si="430"/>
        <v/>
      </c>
      <c r="GP106" s="9" t="str">
        <f>CHAR(34)&amp;AU106&amp;CHAR(34)</f>
        <v>"Region"</v>
      </c>
      <c r="GS106" s="9" t="str">
        <f>SUBSTITUTE("["&amp;_xlfn.CONCAT(CW106:GN106)&amp;"]",",]","]")</f>
        <v>["5+Colo","words2","lets14","startT","dgband","NoBand","Horizo","Vertic","Circle","Animal","Plants","Texted","Center","Geogrh","Humans","Builds","staWHI","NO_BLU","001BLA","002GRE","003RED","myrEQ","southc","HasSta","2Stars"]</v>
      </c>
      <c r="GT106" s="9" t="str">
        <f t="shared" si="456"/>
        <v>"cl_BLA",</v>
      </c>
      <c r="GU106" s="9" t="str">
        <f t="shared" si="456"/>
        <v/>
      </c>
      <c r="GV106" s="9" t="str">
        <f t="shared" si="456"/>
        <v>"cl_GRE",</v>
      </c>
      <c r="GW106" s="9" t="str">
        <f t="shared" si="456"/>
        <v>"cl_RED",</v>
      </c>
      <c r="GX106" s="9" t="str">
        <f t="shared" si="456"/>
        <v>"cl_YEL",</v>
      </c>
      <c r="GY106" s="9" t="str">
        <f t="shared" si="456"/>
        <v/>
      </c>
      <c r="GZ106" s="9" t="str">
        <f t="shared" si="456"/>
        <v/>
      </c>
      <c r="HA106" s="9" t="str">
        <f t="shared" si="456"/>
        <v/>
      </c>
      <c r="HB106" s="9" t="str">
        <f t="shared" si="456"/>
        <v>"cl_WHI",</v>
      </c>
      <c r="HC106" s="9" t="str">
        <f>SUBSTITUTE("["&amp;_xlfn.CONCAT(GT106:HB106)&amp;"]",",]","]")</f>
        <v>["cl_BLA","cl_GRE","cl_RED","cl_YEL","cl_WHI"]</v>
      </c>
      <c r="HE106" s="33"/>
      <c r="HF106" s="34" t="str">
        <f>"{couname:"&amp;CT106&amp;(IF(HK106&lt;&gt;"",",subtype:"&amp;CHAR(34)&amp;HK106&amp;CHAR(34),""))&amp;",year:"&amp;HJ106&amp;",region:"&amp;CU106&amp;",Colors:"&amp;HC106&amp;",Items:"&amp;GS106&amp;",Flag:"&amp;CV106&amp;",HDFlag:"&amp;CHAR(34)&amp;E106&amp;CHAR(34)&amp;",type:"&amp;GP106&amp;", describe: "&amp;HH106&amp;", isnew:"&amp;CHAR(34)&amp;F106&amp;CHAR(34)&amp;", links: "&amp;HL106&amp;"},"</f>
        <v>{couname:"[CHL] Tarapacá Region",year:"???",region:"rgn_South America",Colors:["cl_BLA","cl_GRE","cl_RED","cl_YEL","cl_WHI"],Items:["5+Colo","words2","lets14","startT","dgband","NoBand","Horizo","Vertic","Circle","Animal","Plants","Texted","Center","Geogrh","Humans","Builds","staWHI","NO_BLU","001BLA","002GRE","003RED","myrEQ","southc","HasSta","2Stars"],Flag:"https://www.crwflags.com/fotw/images/c/cl-01.gif",HDFlag:"https://www.crwflags.com/fotw/images/c/cl-01.gif",type:"Region", describe: "\nThe flag of Tarapacá region is the coat of arms on a white field.", isnew:".", links: "https://www.crwflags.com/fotw/flags/cl-01.html "},</v>
      </c>
      <c r="HG106" s="35" t="str">
        <f>"{couname:"&amp;CT106&amp;(IF(HK106&lt;&gt;"",",subtype:"&amp;CHAR(34)&amp;HK106&amp;CHAR(34),""))&amp;",year:"&amp;HJ106&amp;",region:"&amp;CU106&amp;",Colors:"&amp;HC106&amp;",Items:"&amp;GS106&amp;",Flag:"&amp;CV106&amp;",HDFlag:"&amp;CHAR(34)&amp;E106&amp;CHAR(34)&amp;",type:"&amp;GP106&amp;", describe: "&amp;HI106&amp;", links: "&amp;HL106&amp;"},"</f>
        <v>{couname:"[CHL] Tarapacá Region",year:"???",region:"rgn_South America",Colors:["cl_BLA","cl_GRE","cl_RED","cl_YEL","cl_WHI"],Items:["5+Colo","words2","lets14","startT","dgband","NoBand","Horizo","Vertic","Circle","Animal","Plants","Texted","Center","Geogrh","Humans","Builds","staWHI","NO_BLU","001BLA","002GRE","003RED","myrEQ","southc","HasSta","2Stars"],Flag:"https://www.crwflags.com/fotw/images/c/cl-01.gif",HDFlag:"https://www.crwflags.com/fotw/images/c/cl-01.gif",type:"Region", describe: "\nThe flag of Tarapacá region is the coat of arms on a white field.", links: "https://www.crwflags.com/fotw/flags/cl-01.html "},</v>
      </c>
      <c r="HH106" s="9" t="str">
        <f>IF(P106&lt;&gt;"",CHAR(34)&amp;"\n"&amp;P106&amp;CHAR(34),CHAR(34)&amp;CHAR(34))</f>
        <v>"\nThe flag of Tarapacá region is the coat of arms on a white field."</v>
      </c>
      <c r="HI106" s="9" t="str">
        <f>IF(J106=0,CHAR(34)&amp;CHAR(34),HH106)</f>
        <v>"\nThe flag of Tarapacá region is the coat of arms on a white field."</v>
      </c>
      <c r="HJ106" s="9" t="str">
        <f>CHAR(34)&amp;O106&amp;CHAR(34)</f>
        <v>"???"</v>
      </c>
      <c r="HL106" s="9" t="str">
        <f>CHAR(34)&amp;I106&amp;CHAR(34)</f>
        <v>"https://www.crwflags.com/fotw/flags/cl-01.html "</v>
      </c>
      <c r="HM106" s="34" t="str">
        <f>"{"&amp;CHAR(34)&amp;"couname"&amp;CHAR(34)&amp;":"&amp;CT106&amp;(IF(H106&lt;&gt;"",","&amp;CHAR(34)&amp;"subtype"&amp;CHAR(34)&amp;":"&amp;CHAR(34)&amp;H106&amp;CHAR(34),""))&amp;","&amp;CHAR(34)&amp;"year"&amp;CHAR(34)&amp;":"&amp;HJ106&amp;","&amp;CHAR(34)&amp;"region"&amp;CHAR(34)&amp;":"&amp;CU106&amp;","&amp;CHAR(34)&amp;"Colors"&amp;CHAR(34)&amp;":"&amp;HC106&amp;","&amp;CHAR(34)&amp;"Items"&amp;CHAR(34)&amp;":"&amp;GS106&amp;","&amp;CHAR(34)&amp;"Flag"&amp;CHAR(34)&amp;":"&amp;CV106&amp;","&amp;CHAR(34)&amp;"HDFlag"&amp;CHAR(34)&amp;":"&amp;CHAR(34)&amp;E106&amp;CHAR(34)&amp;","&amp;CHAR(34)&amp;"type"&amp;CHAR(34)&amp;":"&amp;GP106&amp;", "&amp;CHAR(34)&amp;"describe"&amp;CHAR(34)&amp;": "&amp;HH106&amp;", "&amp;CHAR(34)&amp;"isnew"&amp;CHAR(34)&amp;": "&amp;CHAR(34)&amp;F106&amp;CHAR(34)&amp;", "&amp;CHAR(34)&amp;"links"&amp;CHAR(34)&amp;": "&amp;HL106&amp;"},"</f>
        <v>{"couname":"[CHL] Tarapacá Region","year":"???","region":"rgn_South America","Colors":["cl_BLA","cl_GRE","cl_RED","cl_YEL","cl_WHI"],"Items":["5+Colo","words2","lets14","startT","dgband","NoBand","Horizo","Vertic","Circle","Animal","Plants","Texted","Center","Geogrh","Humans","Builds","staWHI","NO_BLU","001BLA","002GRE","003RED","myrEQ","southc","HasSta","2Stars"],"Flag":"https://www.crwflags.com/fotw/images/c/cl-01.gif","HDFlag":"https://www.crwflags.com/fotw/images/c/cl-01.gif","type":"Region", "describe": "\nThe flag of Tarapacá region is the coat of arms on a white field.", "isnew": ".", "links": "https://www.crwflags.com/fotw/flags/cl-01.html "},</v>
      </c>
      <c r="HN106" s="36" t="str">
        <f>"{"&amp;CHAR(34)&amp;"couname"&amp;CHAR(34)&amp;":"&amp;CT106&amp;(IF(H106&lt;&gt;"",","&amp;CHAR(34)&amp;"subtype"&amp;CHAR(34)&amp;":"&amp;CHAR(34)&amp;H106&amp;CHAR(34),""))&amp;","&amp;CHAR(34)&amp;"year"&amp;CHAR(34)&amp;":"&amp;HJ106&amp;","&amp;CHAR(34)&amp;"region"&amp;CHAR(34)&amp;":"&amp;CU106&amp;","&amp;CHAR(34)&amp;"Colors"&amp;CHAR(34)&amp;":"&amp;HC106&amp;","&amp;CHAR(34)&amp;"Items"&amp;CHAR(34)&amp;":"&amp;GS106&amp;","&amp;CHAR(34)&amp;"Flag"&amp;CHAR(34)&amp;":"&amp;CV106&amp;","&amp;CHAR(34)&amp;"HDFlag"&amp;CHAR(34)&amp;":"&amp;CHAR(34)&amp;E106&amp;CHAR(34)&amp;","&amp;CHAR(34)&amp;"type"&amp;CHAR(34)&amp;":"&amp;GP106&amp;", "&amp;CHAR(34)&amp;"describe"&amp;CHAR(34)&amp;": "&amp;HI106&amp;", "&amp;CHAR(34)&amp;"isnew"&amp;CHAR(34)&amp;": "&amp;CHAR(34)&amp;F106&amp;CHAR(34)&amp;", "&amp;CHAR(34)&amp;"links"&amp;CHAR(34)&amp;": "&amp;HL106&amp;"},"</f>
        <v>{"couname":"[CHL] Tarapacá Region","year":"???","region":"rgn_South America","Colors":["cl_BLA","cl_GRE","cl_RED","cl_YEL","cl_WHI"],"Items":["5+Colo","words2","lets14","startT","dgband","NoBand","Horizo","Vertic","Circle","Animal","Plants","Texted","Center","Geogrh","Humans","Builds","staWHI","NO_BLU","001BLA","002GRE","003RED","myrEQ","southc","HasSta","2Stars"],"Flag":"https://www.crwflags.com/fotw/images/c/cl-01.gif","HDFlag":"https://www.crwflags.com/fotw/images/c/cl-01.gif","type":"Region", "describe": "\nThe flag of Tarapacá region is the coat of arms on a white field.", "isnew": ".", "links": "https://www.crwflags.com/fotw/flags/cl-01.html "},</v>
      </c>
      <c r="HO106" s="37">
        <v>45618</v>
      </c>
      <c r="HP106" s="9" t="str" cm="1">
        <f t="array" ref="HP106">IF(_xlfn.TEXTJOIN(", ", TRUE, IF(ISNUMBER(SEARCH("BLA", BL106:BT106)), COLUMN(BL106:BT106) - COLUMN(BL106) + 1, ""))&lt;&gt;"","BLA","")</f>
        <v>BLA</v>
      </c>
      <c r="HQ106" s="9" t="str" cm="1">
        <f t="array" ref="HQ106">IF(_xlfn.TEXTJOIN(", ", TRUE, IF(ISNUMBER(SEARCH("BLU", BL106:BT106)), COLUMN(BL106:BT106) - COLUMN(BL106) + 1, ""))&lt;&gt;"","BLU","")</f>
        <v/>
      </c>
      <c r="HR106" s="9" t="str" cm="1">
        <f t="array" ref="HR106">IF(_xlfn.TEXTJOIN(", ", TRUE, IF(ISNUMBER(SEARCH("GRE", BL106:BT106)), COLUMN(BL106:BT106) - COLUMN(BL106) + 1, ""))&lt;&gt;"","GRE","")</f>
        <v>GRE</v>
      </c>
      <c r="HS106" s="9" t="str" cm="1">
        <f t="array" ref="HS106">IF(_xlfn.TEXTJOIN(", ", TRUE, IF(ISNUMBER(SEARCH("RED", BL106:BT106)), COLUMN(BL106:BT106) - COLUMN(BL106) + 1, ""))&lt;&gt;"","RED","")</f>
        <v>RED</v>
      </c>
      <c r="HT106" s="9" t="str" cm="1">
        <f t="array" ref="HT106">IF(_xlfn.TEXTJOIN(", ", TRUE, IF(ISNUMBER(SEARCH("YEL", BL106:BT106)), COLUMN(BL106:BT106) - COLUMN(BL106) + 1, ""))&lt;&gt;"","YEL","")</f>
        <v>YEL</v>
      </c>
      <c r="HU106" s="9" t="str" cm="1">
        <f t="array" ref="HU106">IF(_xlfn.TEXTJOIN(", ", TRUE, IF(ISNUMBER(SEARCH("ORA", BL106:BT106)), COLUMN(BL106:BT106) - COLUMN(BL106) + 1, ""))&lt;&gt;"","ORA","")</f>
        <v/>
      </c>
      <c r="HV106" s="9" t="str" cm="1">
        <f t="array" ref="HV106">IF(_xlfn.TEXTJOIN(", ", TRUE, IF(ISNUMBER(SEARCH("BRO", BL106:BT106)), COLUMN(BL106:BT106) - COLUMN(BL106) + 1, ""))&lt;&gt;"","BRO","")</f>
        <v/>
      </c>
      <c r="HW106" s="9" t="str" cm="1">
        <f t="array" ref="HW106">IF(_xlfn.TEXTJOIN(", ", TRUE, IF(ISNUMBER(SEARCH("PUR", BL106:BT106)), COLUMN(BL106:BT106) - COLUMN(BL106) + 1, ""))&lt;&gt;"","PUR","")</f>
        <v/>
      </c>
      <c r="HX106" s="9" t="str" cm="1">
        <f t="array" ref="HX106">IF(_xlfn.TEXTJOIN(", ", TRUE, IF(ISNUMBER(SEARCH("WHI", BL106:BT106)), COLUMN(BL106:BT106) - COLUMN(BL106) + 1, ""))&lt;&gt;"","WHI","")</f>
        <v>WHI</v>
      </c>
      <c r="HY106" s="38"/>
      <c r="HZ106" s="38"/>
      <c r="IA106" s="28"/>
      <c r="IB106" s="28"/>
      <c r="IC106" s="39"/>
      <c r="ID106" s="39"/>
      <c r="IE106" s="39"/>
      <c r="IF106" s="39"/>
      <c r="IG106" s="39"/>
      <c r="IH106" s="39"/>
      <c r="II106" s="39"/>
      <c r="IJ106" s="39"/>
      <c r="IK106" s="39"/>
      <c r="IM106" s="6">
        <f>COUNTIF(IC106:IK106,"&gt;0")-CG106</f>
        <v>-5</v>
      </c>
      <c r="IN106" s="40" t="str">
        <f>"http://mkweb.bcgsc.ca/color-summarizer/?url="&amp;D106&amp;"&amp;precision=low&amp;num_clusters="&amp;CG106&amp;"&amp;text=1"</f>
        <v>http://mkweb.bcgsc.ca/color-summarizer/?url=https://www.crwflags.com/fotw/images/c/cl-01.gif&amp;precision=low&amp;num_clusters=5&amp;text=1</v>
      </c>
      <c r="IO106" s="9" t="str">
        <f>IF(HP106&lt;&gt;"",CHAR(34)&amp;"black"&amp;CHAR(34),"")</f>
        <v>"black"</v>
      </c>
      <c r="IP106" s="9" t="str">
        <f>IF(HQ106&lt;&gt;"",CHAR(34)&amp;"blue"&amp;CHAR(34),"")</f>
        <v/>
      </c>
      <c r="IQ106" s="9" t="str">
        <f>IF(HR106&lt;&gt;"",CHAR(34)&amp;"green"&amp;CHAR(34),"")</f>
        <v>"green"</v>
      </c>
      <c r="IR106" s="9" t="str">
        <f>IF(HS106&lt;&gt;"",CHAR(34)&amp;"red"&amp;CHAR(34),"")</f>
        <v>"red"</v>
      </c>
      <c r="IS106" s="9" t="str">
        <f>IF(HT106&lt;&gt;"",CHAR(34)&amp;"yellow"&amp;CHAR(34),"")</f>
        <v>"yellow"</v>
      </c>
      <c r="IT106" s="9" t="str">
        <f>IF(HU106&lt;&gt;"",CHAR(34)&amp;"orange"&amp;CHAR(34),"")</f>
        <v/>
      </c>
      <c r="IU106" s="9" t="str">
        <f>IF(HV106&lt;&gt;"",CHAR(34)&amp;"brown"&amp;CHAR(34),"")</f>
        <v/>
      </c>
      <c r="IV106" s="9" t="str">
        <f>IF(HW106&lt;&gt;"",CHAR(34)&amp;"purple"&amp;CHAR(34),"")</f>
        <v/>
      </c>
      <c r="IW106" s="9" t="str">
        <f>IF(HX106&lt;&gt;"",CHAR(34)&amp;"white"&amp;CHAR(34),"")</f>
        <v>"white"</v>
      </c>
      <c r="IX106" s="9" t="str">
        <f>"{"&amp;CHAR(34)&amp;"url"&amp;CHAR(34)&amp;":"&amp;CHAR(34)&amp;IN106&amp;CHAR(34)&amp;","&amp;CHAR(34)&amp;"name"&amp;CHAR(34)&amp;":"&amp;CHAR(34)&amp;A106&amp;CHAR(34)&amp;"},"</f>
        <v>{"url":"http://mkweb.bcgsc.ca/color-summarizer/?url=https://www.crwflags.com/fotw/images/c/cl-01.gif&amp;precision=low&amp;num_clusters=5&amp;text=1","name":"[CHL] Tarapacá Region"},</v>
      </c>
      <c r="IY106" s="9">
        <v>1054</v>
      </c>
    </row>
    <row r="107" spans="1:259" s="9" customFormat="1" ht="38.4" customHeight="1" thickBot="1" x14ac:dyDescent="0.35">
      <c r="A107" s="79" t="s">
        <v>1234</v>
      </c>
      <c r="B107" s="1" t="e" vm="106">
        <v>#VALUE!</v>
      </c>
      <c r="C107" s="2">
        <v>2</v>
      </c>
      <c r="D107" s="3" t="s">
        <v>1235</v>
      </c>
      <c r="E107" s="4" t="s">
        <v>1235</v>
      </c>
      <c r="F107" s="5" t="s">
        <v>0</v>
      </c>
      <c r="G107" s="6">
        <f>COUNTIF($A$1:$A$8294,A107)</f>
        <v>1</v>
      </c>
      <c r="H107" s="7"/>
      <c r="I107" s="8" t="s">
        <v>1236</v>
      </c>
      <c r="J107" s="9" t="str">
        <f>""</f>
        <v/>
      </c>
      <c r="K107" s="10"/>
      <c r="L107" s="11"/>
      <c r="M107" s="11"/>
      <c r="N107" s="12" t="s">
        <v>1</v>
      </c>
      <c r="O107" s="13" t="s">
        <v>181</v>
      </c>
      <c r="P107" s="14" t="s">
        <v>1237</v>
      </c>
      <c r="Q107" s="15">
        <v>2</v>
      </c>
      <c r="R107" s="16" t="s">
        <v>1</v>
      </c>
      <c r="S107" s="17">
        <v>0</v>
      </c>
      <c r="T107" s="18" t="s">
        <v>3</v>
      </c>
      <c r="U107" s="19" t="s">
        <v>2</v>
      </c>
      <c r="V107" s="19" t="s">
        <v>3</v>
      </c>
      <c r="W107" s="19" t="s">
        <v>3</v>
      </c>
      <c r="X107" s="19" t="s">
        <v>2</v>
      </c>
      <c r="Y107" s="19" t="s">
        <v>2</v>
      </c>
      <c r="Z107" s="19" t="s">
        <v>3</v>
      </c>
      <c r="AA107" s="19" t="s">
        <v>2</v>
      </c>
      <c r="AB107" s="19" t="s">
        <v>3</v>
      </c>
      <c r="AC107" s="19" t="s">
        <v>2</v>
      </c>
      <c r="AD107" s="19" t="s">
        <v>2</v>
      </c>
      <c r="AE107" s="19" t="s">
        <v>2</v>
      </c>
      <c r="AF107" s="20" t="s">
        <v>2</v>
      </c>
      <c r="AG107" s="20" t="s">
        <v>2</v>
      </c>
      <c r="AH107" s="20" t="s">
        <v>3</v>
      </c>
      <c r="AI107" s="20" t="s">
        <v>2</v>
      </c>
      <c r="AJ107" s="20" t="s">
        <v>2</v>
      </c>
      <c r="AK107" s="20" t="s">
        <v>2</v>
      </c>
      <c r="AL107" s="20" t="s">
        <v>2</v>
      </c>
      <c r="AM107" s="20" t="s">
        <v>3</v>
      </c>
      <c r="AN107" s="20" t="s">
        <v>2</v>
      </c>
      <c r="AO107" s="20" t="s">
        <v>3</v>
      </c>
      <c r="AP107" s="20" t="s">
        <v>3</v>
      </c>
      <c r="AQ107" s="20" t="s">
        <v>3</v>
      </c>
      <c r="AR107" s="20" t="s">
        <v>2</v>
      </c>
      <c r="AS107" s="20" t="s">
        <v>2</v>
      </c>
      <c r="AT107" s="21">
        <v>7</v>
      </c>
      <c r="AU107" s="20" t="s">
        <v>602</v>
      </c>
      <c r="AV107" s="20" t="str">
        <f>IF(LEFT(A107,1)="[",LEFT(A107,5)&amp;AU107&amp;A107,"")</f>
        <v>[CHL]Region[CHL] Valparaíso Region</v>
      </c>
      <c r="AW107" s="20" t="str">
        <f>C107&amp;A107</f>
        <v>2[CHL] Valparaíso Region</v>
      </c>
      <c r="AX107" s="22" t="str">
        <f>_xlfn.TEXTJOIN(";",TRUE,AU107:AW107)</f>
        <v>Region;[CHL]Region[CHL] Valparaíso Region;2[CHL] Valparaíso Region</v>
      </c>
      <c r="AY107" s="22" t="s">
        <v>3</v>
      </c>
      <c r="AZ107" s="23" t="s">
        <v>5</v>
      </c>
      <c r="BA107" s="23"/>
      <c r="BB107" s="23"/>
      <c r="BC107" s="24"/>
      <c r="BD107" s="25" t="s">
        <v>10</v>
      </c>
      <c r="BE107" s="8"/>
      <c r="BF107" s="25" t="s">
        <v>4</v>
      </c>
      <c r="BG107" s="25" t="s">
        <v>6</v>
      </c>
      <c r="BH107" s="25" t="s">
        <v>10</v>
      </c>
      <c r="BI107" s="25"/>
      <c r="BJ107" s="25"/>
      <c r="BK107" s="8"/>
      <c r="BL107" s="25" t="s">
        <v>4</v>
      </c>
      <c r="BM107" s="25" t="s">
        <v>6</v>
      </c>
      <c r="BN107" s="25" t="s">
        <v>10</v>
      </c>
      <c r="BO107" s="25" t="s">
        <v>5</v>
      </c>
      <c r="BP107" s="25"/>
      <c r="BQ107" s="25"/>
      <c r="BR107" s="25"/>
      <c r="BS107" s="25"/>
      <c r="BT107" s="25"/>
      <c r="BU107" s="26"/>
      <c r="BV107" s="27" t="s">
        <v>3</v>
      </c>
      <c r="BW107" s="27">
        <v>0</v>
      </c>
      <c r="BX107" s="8"/>
      <c r="BY107" s="9" t="s">
        <v>3</v>
      </c>
      <c r="CB107" s="28" t="s">
        <v>781</v>
      </c>
      <c r="CC107" s="28"/>
      <c r="CD107" s="29">
        <v>0</v>
      </c>
      <c r="CE107" s="29">
        <v>0</v>
      </c>
      <c r="CF107" s="29" t="e">
        <v>#REF!</v>
      </c>
      <c r="CG107" s="30" cm="1">
        <f t="array" ref="CG107">SUMPRODUCT(--(LEN(TRIM(BL107:BT107))&gt;0))</f>
        <v>4</v>
      </c>
      <c r="CH107" s="20" t="str">
        <f>IF(CG107=2,"y","n")</f>
        <v>n</v>
      </c>
      <c r="CI107" s="20" t="str">
        <f>IF(CG107=3,"y","n")</f>
        <v>n</v>
      </c>
      <c r="CJ107" s="20" t="str">
        <f>IF(CG107=4,"y","n")</f>
        <v>y</v>
      </c>
      <c r="CK107" s="20" t="str">
        <f>IF(CG107&gt;4,"y","n")</f>
        <v>n</v>
      </c>
      <c r="CL107" s="20" t="str">
        <f>IF(S107=0,"y","n")</f>
        <v>y</v>
      </c>
      <c r="CM107" s="20" t="str">
        <f>IF(S107=2,"y","n")</f>
        <v>n</v>
      </c>
      <c r="CN107" s="20" t="str">
        <f>IF(S107=3,"y","n")</f>
        <v>n</v>
      </c>
      <c r="CO107" s="20" t="str">
        <f>IF(S107&gt;=4,"y","n")</f>
        <v>n</v>
      </c>
      <c r="CP107" s="20" t="str">
        <f>IF(AT107=0,"y","n")</f>
        <v>n</v>
      </c>
      <c r="CQ107" s="20" t="str">
        <f>IF(AT107=1,"y","n")</f>
        <v>n</v>
      </c>
      <c r="CR107" s="20" t="str">
        <f>IF(AT107=2,"y","n")</f>
        <v>n</v>
      </c>
      <c r="CS107" s="20" t="str">
        <f>IF(AT107&gt;=3,"y","n")</f>
        <v>y</v>
      </c>
      <c r="CT107" s="31" t="str">
        <f>CHAR(34)&amp;A107&amp;CHAR(34)</f>
        <v>"[CHL] Valparaíso Region"</v>
      </c>
      <c r="CU107" s="32" t="str">
        <f>CHAR(34)&amp;"rgn_"&amp;R107&amp;CHAR(34)</f>
        <v>"rgn_South America"</v>
      </c>
      <c r="CV107" s="9" t="str">
        <f>CHAR(34)&amp;D107&amp;CHAR(34)</f>
        <v>"https://www.crwflags.com/fotw/images/c/cl-05.gif"</v>
      </c>
      <c r="CW107" s="9" t="str">
        <f t="shared" si="368"/>
        <v/>
      </c>
      <c r="CX107" s="9" t="str">
        <f t="shared" si="368"/>
        <v/>
      </c>
      <c r="CY107" s="9" t="str">
        <f t="shared" si="368"/>
        <v>"4Color",</v>
      </c>
      <c r="CZ107" s="9" t="str">
        <f t="shared" si="368"/>
        <v/>
      </c>
      <c r="DA107" s="9" t="str">
        <f>IF(Q107&gt;1,CHAR(34)&amp;"words2"&amp;CHAR(34)&amp;",","")</f>
        <v>"words2",</v>
      </c>
      <c r="DB107" s="9" t="str">
        <f>IF(Q107&gt;2,CHAR(34)&amp;"words3"&amp;CHAR(34)&amp;",","")</f>
        <v/>
      </c>
      <c r="DC107" s="9" t="str">
        <f>IF(Q107=2,CHAR(34)&amp;"exact2"&amp;CHAR(34)&amp;",","")</f>
        <v>"exact2",</v>
      </c>
      <c r="DD107" s="9" t="str">
        <f>IF(LEN(CHAR(34)&amp;"lets"&amp;LEN(SUBSTITUTE(SUBSTITUTE(IFERROR(TRIM(SUBSTITUTE(SUBSTITUTE(SUBSTITUTE(IFERROR(TRIM(SUBSTITUTE(A107,MID(A107,FIND("(",A107),FIND(")",A107)-FIND("(",A107)+1),"")),A107)," ",""),"-",""),MID(SUBSTITUTE(SUBSTITUTE(IFERROR(TRIM(SUBSTITUTE(A107,MID(A107,FIND("(",A107),FIND(")",A107)-FIND("(",A107)+1),"")),A107)," ",""),"-",""),FIND("[",SUBSTITUTE(SUBSTITUTE(IFERROR(TRIM(SUBSTITUTE(A107,MID(A107,FIND("(",A107),FIND(")",A107)-FIND("(",A107)+1),"")),A107)," ",""),"-","")),FIND("]",SUBSTITUTE(SUBSTITUTE(IFERROR(TRIM(SUBSTITUTE(A107,MID(A107,FIND("(",A107),FIND(")",A107)-FIND("(",A107)+1),"")),A107)," ",""),"-",""))-FIND("[",SUBSTITUTE(SUBSTITUTE(IFERROR(TRIM(SUBSTITUTE(A107,MID(A107,FIND("(",A107),FIND(")",A107)-FIND("(",A107)+1),"")),A107)," ",""),"-",""))+1),"")),SUBSTITUTE(SUBSTITUTE(IFERROR(TRIM(SUBSTITUTE(A107,MID(A107,FIND("(",A107),FIND(")",A107)-FIND("(",A107)+1),"")),A107)," ",""),"-",""))," ",""),"-",""))&amp;CHAR(34)&amp;",")=9,CHAR(34)&amp;"lets"&amp;LEN(SUBSTITUTE(SUBSTITUTE(IFERROR(TRIM(SUBSTITUTE(SUBSTITUTE(SUBSTITUTE(IFERROR(TRIM(SUBSTITUTE(A107,MID(A107,FIND("(",A107),FIND(")",A107)-FIND("(",A107)+1),"")),A107)," ",""),"-",""),MID(SUBSTITUTE(SUBSTITUTE(IFERROR(TRIM(SUBSTITUTE(A107,MID(A107,FIND("(",A107),FIND(")",A107)-FIND("(",A107)+1),"")),A107)," ",""),"-",""),FIND("[",SUBSTITUTE(SUBSTITUTE(IFERROR(TRIM(SUBSTITUTE(A107,MID(A107,FIND("(",A107),FIND(")",A107)-FIND("(",A107)+1),"")),A107)," ",""),"-","")),FIND("]",SUBSTITUTE(SUBSTITUTE(IFERROR(TRIM(SUBSTITUTE(A107,MID(A107,FIND("(",A107),FIND(")",A107)-FIND("(",A107)+1),"")),A107)," ",""),"-",""))-FIND("[",SUBSTITUTE(SUBSTITUTE(IFERROR(TRIM(SUBSTITUTE(A107,MID(A107,FIND("(",A107),FIND(")",A107)-FIND("(",A107)+1),"")),A107)," ",""),"-",""))+1),"")),SUBSTITUTE(SUBSTITUTE(IFERROR(TRIM(SUBSTITUTE(A107,MID(A107,FIND("(",A107),FIND(")",A107)-FIND("(",A107)+1),"")),A107)," ",""),"-",""))," ",""),"-",""))&amp;CHAR(34)&amp;",",CHAR(34)&amp;"lets0"&amp;LEN(SUBSTITUTE(SUBSTITUTE(IFERROR(TRIM(SUBSTITUTE(SUBSTITUTE(SUBSTITUTE(IFERROR(TRIM(SUBSTITUTE(A107,MID(A107,FIND("(",A107),FIND(")",A107)-FIND("(",A107)+1),"")),A107)," ",""),"-",""),MID(SUBSTITUTE(SUBSTITUTE(IFERROR(TRIM(SUBSTITUTE(A107,MID(A107,FIND("(",A107),FIND(")",A107)-FIND("(",A107)+1),"")),A107)," ",""),"-",""),FIND("[",SUBSTITUTE(SUBSTITUTE(IFERROR(TRIM(SUBSTITUTE(A107,MID(A107,FIND("(",A107),FIND(")",A107)-FIND("(",A107)+1),"")),A107)," ",""),"-","")),FIND("]",SUBSTITUTE(SUBSTITUTE(IFERROR(TRIM(SUBSTITUTE(A107,MID(A107,FIND("(",A107),FIND(")",A107)-FIND("(",A107)+1),"")),A107)," ",""),"-",""))-FIND("[",SUBSTITUTE(SUBSTITUTE(IFERROR(TRIM(SUBSTITUTE(A107,MID(A107,FIND("(",A107),FIND(")",A107)-FIND("(",A107)+1),"")),A107)," ",""),"-",""))+1),"")),SUBSTITUTE(SUBSTITUTE(IFERROR(TRIM(SUBSTITUTE(A107,MID(A107,FIND("(",A107),FIND(")",A107)-FIND("(",A107)+1),"")),A107)," ",""),"-",""))," ",""),"-",""))&amp;CHAR(34)&amp;",")</f>
        <v>"lets16",</v>
      </c>
      <c r="DE107" s="9" t="str">
        <f>IFERROR(CHAR(34)&amp;"start"&amp;LEFT(TRIM(SUBSTITUTE(SUBSTITUTE(TRIM(SUBSTITUTE(SUBSTITUTE(A107, MID(A107, FIND("[", A107), FIND("]", A107) - FIND("[", A107) + 1), ""), "  ", " ")), MID(TRIM(SUBSTITUTE(SUBSTITUTE(A107, MID(A107, FIND("[", A107), FIND("]", A107) - FIND("[", A107) + 1), ""), "  ", " ")), FIND("[", TRIM(SUBSTITUTE(SUBSTITUTE(A107, MID(A107, FIND("[", A107), FIND("]", A107) - FIND("[", A107) + 1), ""), "  ", " "))), FIND("]", TRIM(SUBSTITUTE(SUBSTITUTE(A107, MID(A107, FIND("[", A107), FIND("]", A107) - FIND("[", A107) + 1), ""), "  ", " "))) - FIND("[", TRIM(SUBSTITUTE(SUBSTITUTE(A107, MID(A107, FIND("[", A107), FIND("]", A107) - FIND("[", A107) + 1), ""), "  ", " "))) + 1), ""), "  ", " ")),1)&amp;CHAR(34)&amp;",",CHAR(34)&amp;"start"&amp;IFERROR(LEFT(SUBSTITUTE(A107,"["&amp;MID(A107,FIND("[",A107)+1,FIND("]",A107)-FIND("[",A107)-1)&amp;"] ",""),1),LEFT(A107,1))&amp;CHAR(34)&amp;",")</f>
        <v>"startV",</v>
      </c>
      <c r="DF107" s="9" t="str">
        <f>IFERROR(IF(SEARCH("tan",A107)&gt;0,CHAR(34)&amp;"withtn"&amp;CHAR(34)&amp;",",""),"")</f>
        <v/>
      </c>
      <c r="DG107" s="9" t="str">
        <f>IFERROR(IF(SEARCH("q",A107)&gt;0,CHAR(34)&amp;"with_q"&amp;CHAR(34)&amp;",",""),"")</f>
        <v/>
      </c>
      <c r="DH107" s="9" t="str">
        <f>IFERROR(IF(SEARCH("v",A107)&gt;0,CHAR(34)&amp;"with_v"&amp;CHAR(34)&amp;",",""),"")</f>
        <v>"with_v",</v>
      </c>
      <c r="DI107" s="9" t="str">
        <f>IFERROR(IF(SEARCH("w",A107)&gt;0,CHAR(34)&amp;"with_w"&amp;CHAR(34)&amp;",",""),"")</f>
        <v/>
      </c>
      <c r="DJ107" s="9" t="str">
        <f>IFERROR(IF(SEARCH("y",A107)&gt;0,CHAR(34)&amp;"with_y"&amp;CHAR(34)&amp;",",""),"")</f>
        <v/>
      </c>
      <c r="DK107" s="9" t="str">
        <f>IFERROR(IF(SEARCH("z",A107)&gt;0,CHAR(34)&amp;"with_z"&amp;CHAR(34)&amp;",",""),"")</f>
        <v/>
      </c>
      <c r="DL107" s="9" t="str">
        <f>IF(CG107=2, CHAR(34) &amp; _xlfn.TEXTJOIN("", TRUE, _xlfn._xlws.SORT(HP107:HX107)) &amp; CHAR(34) &amp; ",", "")</f>
        <v/>
      </c>
      <c r="DM107" s="9" t="str" cm="1">
        <f t="array" ref="DM107">IF(CG107=3,CHAR(34) &amp; _xlfn.TEXTJOIN("", TRUE, RIGHT(HP107:HX107, 2)) &amp; CHAR(34) &amp; ",", "")</f>
        <v/>
      </c>
      <c r="DN107" s="9" t="str">
        <f>IF(AND(ISNUMBER(SEARCH("18", O107)), ISERROR(SEARCH("1918", O107)), ISERROR(SEARCH("2018", O107))), CHAR(34) &amp; "year18" &amp; CHAR(34) &amp; ",", "")</f>
        <v/>
      </c>
      <c r="DO107" s="9" t="str">
        <f>IF(AND(ISNUMBER(SEARCH("19", O107)), ISERROR(SEARCH("1819", O107)),  ISERROR(SEARCH("1219", O107)),ISERROR(SEARCH("1119", O107)),ISERROR(SEARCH("1190", O107)),ISERROR(SEARCH("2019", O107))), CHAR(34) &amp; "year19" &amp; CHAR(34) &amp; ",", "")</f>
        <v/>
      </c>
      <c r="DP107" s="28" t="str">
        <f>IF(AND(ISNUMBER(SEARCH("20", O107)), ISERROR(SEARCH("1920", O107))), CHAR(34)&amp;"year00"&amp;CHAR(34)&amp;",", "")</f>
        <v/>
      </c>
      <c r="DQ107" s="28" t="str">
        <f>IF(CC107="y",CHAR(34)&amp;"soviet"&amp;CHAR(34)&amp;",","")</f>
        <v/>
      </c>
      <c r="DR107" s="28" t="str">
        <f>IF(BY107="y",CHAR(34)&amp;"dgband"&amp;CHAR(34)&amp;",","")</f>
        <v>"dgband",</v>
      </c>
      <c r="DS107" s="28" t="str">
        <f>IF(W107="y",IF(AND(V107="n",BY107&lt;&gt;"y"),CHAR(34)&amp;"allver"&amp;CHAR(34)&amp;",",""),"")</f>
        <v/>
      </c>
      <c r="DT107" s="28" t="str">
        <f>IF(V107="y",IF(AND(W107="n",BY107&lt;&gt;"y"),CHAR(34)&amp;"allhor"&amp;CHAR(34)&amp;",",""),"")</f>
        <v/>
      </c>
      <c r="DU107" s="28" t="str">
        <f>IF(BY107="y",IF(AND(W107="n",V107="n"),CHAR(34)&amp;"alldia"&amp;CHAR(34)&amp;",",""),"")</f>
        <v/>
      </c>
      <c r="DV107" s="9" t="str">
        <f>IF(IA107&lt;&gt;"",(IF(IA107="y",CHAR(34)&amp;"largec"&amp;CHAR(34)&amp;",",CHAR(34)&amp;"smallc"&amp;CHAR(34)&amp;",")),"")</f>
        <v/>
      </c>
      <c r="DW107" s="9" t="str">
        <f t="shared" si="390"/>
        <v>"NoBand",</v>
      </c>
      <c r="DX107" s="9" t="str">
        <f t="shared" si="390"/>
        <v/>
      </c>
      <c r="DY107" s="9" t="str">
        <f t="shared" si="390"/>
        <v/>
      </c>
      <c r="DZ107" s="9" t="str">
        <f t="shared" si="390"/>
        <v/>
      </c>
      <c r="EA107" s="9" t="str">
        <f t="shared" si="391"/>
        <v>"Diagon",</v>
      </c>
      <c r="EB107" s="9" t="str">
        <f t="shared" si="391"/>
        <v/>
      </c>
      <c r="EC107" s="9" t="str">
        <f t="shared" si="391"/>
        <v>"Horizo",</v>
      </c>
      <c r="ED107" s="9" t="str">
        <f t="shared" si="391"/>
        <v>"Vertic",</v>
      </c>
      <c r="EE107" s="9" t="str">
        <f t="shared" si="391"/>
        <v/>
      </c>
      <c r="EF107" s="9" t="str">
        <f>IF(AND(Y107&lt;&gt;"n",Y107&lt;&gt;""),CHAR(34)&amp;Y$1&amp;CHAR(34)&amp;",","")</f>
        <v/>
      </c>
      <c r="EG107" s="9" t="str">
        <f t="shared" si="455"/>
        <v>"Bird",</v>
      </c>
      <c r="EH107" s="9" t="str">
        <f t="shared" si="455"/>
        <v/>
      </c>
      <c r="EI107" s="9" t="str">
        <f t="shared" si="455"/>
        <v>"Texted",</v>
      </c>
      <c r="EJ107" s="9" t="str">
        <f t="shared" si="455"/>
        <v/>
      </c>
      <c r="EK107" s="9" t="str">
        <f t="shared" si="455"/>
        <v/>
      </c>
      <c r="EL107" s="9" t="str">
        <f t="shared" si="455"/>
        <v/>
      </c>
      <c r="EM107" s="9" t="str">
        <f t="shared" si="455"/>
        <v/>
      </c>
      <c r="EN107" s="9" t="str">
        <f t="shared" si="455"/>
        <v/>
      </c>
      <c r="EO107" s="9" t="str">
        <f t="shared" si="455"/>
        <v>"Center",</v>
      </c>
      <c r="EP107" s="9" t="str">
        <f t="shared" si="455"/>
        <v/>
      </c>
      <c r="EQ107" s="9" t="str">
        <f t="shared" si="455"/>
        <v/>
      </c>
      <c r="ER107" s="9" t="str">
        <f t="shared" si="455"/>
        <v/>
      </c>
      <c r="ES107" s="9" t="str">
        <f t="shared" si="455"/>
        <v/>
      </c>
      <c r="ET107" s="9" t="str">
        <f t="shared" si="455"/>
        <v>"Geogrh",</v>
      </c>
      <c r="EU107" s="9" t="str">
        <f t="shared" si="455"/>
        <v/>
      </c>
      <c r="EV107" s="9" t="str">
        <f t="shared" si="455"/>
        <v>"Builds",</v>
      </c>
      <c r="EW107" s="9" t="str">
        <f t="shared" si="393"/>
        <v>"Ships!",</v>
      </c>
      <c r="EX107" s="9" t="str">
        <f t="shared" si="393"/>
        <v>"Crowns",</v>
      </c>
      <c r="EY107" s="9" t="str">
        <f t="shared" si="393"/>
        <v/>
      </c>
      <c r="EZ107" s="9" t="str">
        <f t="shared" si="393"/>
        <v/>
      </c>
      <c r="FA107" s="9" t="str">
        <f>IF(AT107&gt;0,CHAR(34)&amp;"sta"&amp;AZ107&amp;CHAR(34)&amp;",","")</f>
        <v>"staWHI",</v>
      </c>
      <c r="FB107" s="9" t="str">
        <f>IF(AND(AT107&gt;0,BA107&lt;&gt;""),CHAR(34)&amp;"sta"&amp;BA107&amp;CHAR(34)&amp;",","")</f>
        <v/>
      </c>
      <c r="FC107" s="9" t="str">
        <f>IF(AND(AT107&gt;0,BB107&lt;&gt;""),CHAR(34)&amp;"sta"&amp;BB107&amp;CHAR(34)&amp;",","")</f>
        <v/>
      </c>
      <c r="FD107" s="9" t="str">
        <f>IF(BV107="n",CHAR(34)&amp;"tcWHYE"&amp;CHAR(34)&amp;",",IF(BV107="y",CHAR(34)&amp;FD$1&amp;CHAR(34)&amp;",",""))</f>
        <v>"ntWHYE",</v>
      </c>
      <c r="FE107" s="9" t="str">
        <f>IF(COUNTIF(BL107:BT107,"BLU")=0,CHAR(34)&amp;"NO_BLU"&amp;CHAR(34)&amp;",", "")</f>
        <v/>
      </c>
      <c r="FF107" s="9" t="str">
        <f>IF(COUNTIF(BL107:BT107,"WHI")=0,CHAR(34)&amp;"NO_WHI"&amp;CHAR(34)&amp;",", "")</f>
        <v/>
      </c>
      <c r="FG107" s="9" t="str">
        <f>IF(COUNTIF(BL107:BT107,"RED")=0,CHAR(34)&amp;"NO_RED"&amp;CHAR(34)&amp;",", "")</f>
        <v>"NO_RED",</v>
      </c>
      <c r="FH107" s="9" t="str">
        <f>IF(COUNTIF(BL107:BS107,"GRE")=0,CHAR(34)&amp;"NO_GRE"&amp;CHAR(34)&amp;",", "")</f>
        <v/>
      </c>
      <c r="FI107" s="9" t="str">
        <f>IF(COUNTIF(BL107:BT107,"YEL")=0,CHAR(34)&amp;"NO_YEL"&amp;CHAR(34)&amp;",", "")</f>
        <v/>
      </c>
      <c r="FJ107" s="9" t="str">
        <f>IF(COUNTIF(BL107:BT107,"BLA")=0,CHAR(34)&amp;"NO_BLA"&amp;CHAR(34)&amp;",", "")</f>
        <v>"NO_BLA",</v>
      </c>
      <c r="FK107" s="9" t="str">
        <f>IF(AND(FH107&lt;&gt;"",FF107&lt;&gt;""),CHAR(34)&amp;"WHGRNO"&amp;CHAR(34)&amp;",","")</f>
        <v/>
      </c>
      <c r="FL107" s="9" t="str">
        <f>IF(AND(FI107&lt;&gt;"",FF107&lt;&gt;""),CHAR(34)&amp;"WHYENO"&amp;CHAR(34)&amp;",","")</f>
        <v/>
      </c>
      <c r="FM107" s="9" t="str">
        <f>IF(AND(FJ107&lt;&gt;"",FF107&lt;&gt;""),CHAR(34)&amp;"BAWHNO"&amp;CHAR(34)&amp;",","")</f>
        <v/>
      </c>
      <c r="FN107" s="9" t="str">
        <f>IF(AND(FE107&lt;&gt;"",FF107&lt;&gt;""),CHAR(34)&amp;"BLWHNO"&amp;CHAR(34)&amp;",","")</f>
        <v/>
      </c>
      <c r="FO107" s="9" t="str">
        <f>IF(AND(FE107&lt;&gt;"",FG107&lt;&gt;""),CHAR(34)&amp;"BLRENO"&amp;CHAR(34)&amp;",","")</f>
        <v/>
      </c>
      <c r="FP107" s="9" t="str">
        <f>IF(AND(FF107&lt;&gt;"",FF107&lt;&gt;""),CHAR(34)&amp;"WHRENO"&amp;CHAR(34)&amp;",","")</f>
        <v/>
      </c>
      <c r="FQ107" s="9" t="str">
        <f>IF(LEN(BF107)=3,CHAR(34)&amp;"001"&amp;BF107&amp;CHAR(34)&amp;",","")</f>
        <v>"001BLU",</v>
      </c>
      <c r="FR107" s="9" t="str">
        <f>IF(LEN(BG107)=3,CHAR(34)&amp;"002"&amp;BG107&amp;CHAR(34)&amp;",","")</f>
        <v>"002YEL",</v>
      </c>
      <c r="FS107" s="9" t="str">
        <f>IF(LEN(BH107)=3,CHAR(34)&amp;"003"&amp;BH107&amp;CHAR(34)&amp;",","")</f>
        <v>"003GRE",</v>
      </c>
      <c r="FT107" s="9" t="str">
        <f>CHAR(34)&amp;"myr"&amp;BD107&amp;CHAR(34)&amp;","</f>
        <v>"myrGRE",</v>
      </c>
      <c r="FU107" s="9" t="str">
        <f>IF(AY107="y",CHAR(34)&amp;"island"&amp;CHAR(34)&amp;",","")</f>
        <v>"island",</v>
      </c>
      <c r="FV107" s="9" t="str">
        <f>IF(BZ107="y",CHAR(34)&amp;"landlo"&amp;CHAR(34)&amp;",","")</f>
        <v/>
      </c>
      <c r="FW107" s="9" t="str">
        <f>IF(CA107="y",CHAR(34)&amp;"eunion"&amp;CHAR(34)&amp;",","")</f>
        <v/>
      </c>
      <c r="FX107" s="9" t="str">
        <f>SUBSTITUTE(IFERROR(SEARCH("[",A107),IFERROR(IF(AND(CA107&lt;&gt;"y",SEARCH("Europe",R107)&gt;0),CHAR(34)&amp;"noeuni"&amp;CHAR(34)&amp;",",""),"")),"1","")</f>
        <v/>
      </c>
      <c r="FY107" s="9" t="str">
        <f>IFERROR(IF(SEARCH("Arabic",CB107)&gt;0,CHAR(34)&amp;"arabic"&amp;CHAR(34)&amp;",",""),"")</f>
        <v/>
      </c>
      <c r="FZ107" s="9" t="str">
        <f>IFERROR(IF(SEARCH("English",CB107)&gt;0,CHAR(34)&amp;"englis"&amp;CHAR(34)&amp;",",""),"")</f>
        <v>"englis",</v>
      </c>
      <c r="GA107" s="9" t="str">
        <f>IFERROR(IF(SEARCH("French",CB107)&gt;0,CHAR(34)&amp;"french"&amp;CHAR(34)&amp;",",""),"")</f>
        <v/>
      </c>
      <c r="GB107" s="9" t="str">
        <f>IFERROR(IF(SEARCH("Spanish",CB107)&gt;0,CHAR(34)&amp;"spanis"&amp;CHAR(34)&amp;",",""),"")</f>
        <v/>
      </c>
      <c r="GC107" s="9" t="str">
        <f>IFERROR(IF(SEARCH("Portuguese",CB107)&gt;0,CHAR(34)&amp;"portug"&amp;CHAR(34)&amp;",",""),"")</f>
        <v/>
      </c>
      <c r="GD107" s="9" t="str">
        <f>IFERROR(IF(SEARCH("German",CB107)&gt;0,CHAR(34)&amp;"german"&amp;CHAR(34)&amp;",",""),"")</f>
        <v/>
      </c>
      <c r="GE107" s="9" t="str">
        <f t="shared" ref="GE107:GE108" si="457">IFERROR(IF(SEARCH("Dutch",CB107)&gt;0,CHAR(34)&amp;"dutchs"&amp;CHAR(34)&amp;",",""),"")</f>
        <v/>
      </c>
      <c r="GF107" s="9" t="str">
        <f>IFERROR(IF(SEARCH("Histor",AU107)&gt;0,CHAR(34)&amp;"histor"&amp;CHAR(34)&amp;",",""),"")</f>
        <v/>
      </c>
      <c r="GG107" s="9" t="str">
        <f t="shared" ref="GG107:GG108" si="458">IF(BU107="y",CHAR(34)&amp;"unjack"&amp;CHAR(34)&amp;",","")</f>
        <v/>
      </c>
      <c r="GH107" s="9" t="str">
        <f t="shared" ref="GH107:GH108" si="459">IF(CD107=1,CHAR(34)&amp;"southc"&amp;CHAR(34)&amp;",","")</f>
        <v/>
      </c>
      <c r="GI107" s="9" t="str">
        <f t="shared" ref="GI107:GI108" si="460">IF(CE107=1,CHAR(34)&amp;"hasmap"&amp;CHAR(34)&amp;",","")</f>
        <v/>
      </c>
      <c r="GJ107" s="9" t="str">
        <f>IF(CP107="y",CHAR(34)&amp;CP$1&amp;CHAR(34)&amp;",","")</f>
        <v/>
      </c>
      <c r="GK107" s="9" t="str">
        <f>IF(GJ107="",CHAR(34)&amp;"HasSta"&amp;CHAR(34)&amp;",","")</f>
        <v>"HasSta",</v>
      </c>
      <c r="GL107" s="9" t="str">
        <f t="shared" si="430"/>
        <v/>
      </c>
      <c r="GM107" s="9" t="str">
        <f t="shared" si="430"/>
        <v/>
      </c>
      <c r="GN107" s="9" t="str">
        <f t="shared" si="430"/>
        <v>"3+Star",</v>
      </c>
      <c r="GP107" s="9" t="str">
        <f>CHAR(34)&amp;AU107&amp;CHAR(34)</f>
        <v>"Region"</v>
      </c>
      <c r="GS107" s="9" t="str">
        <f>SUBSTITUTE("["&amp;_xlfn.CONCAT(CW107:GN107)&amp;"]",",]","]")</f>
        <v>["4Color","words2","exact2","lets16","startV","with_v","dgband","NoBand","Diagon","Horizo","Vertic","Bird","Texted","Center","Geogrh","Builds","Ships!","Crowns","staWHI","ntWHYE","NO_RED","NO_BLA","001BLU","002YEL","003GRE","myrGRE","island","englis","HasSta","3+Star"]</v>
      </c>
      <c r="GT107" s="9" t="str">
        <f t="shared" si="456"/>
        <v>"cl_BLU",</v>
      </c>
      <c r="GU107" s="9" t="str">
        <f t="shared" si="456"/>
        <v>"cl_YEL",</v>
      </c>
      <c r="GV107" s="9" t="str">
        <f t="shared" si="456"/>
        <v>"cl_GRE",</v>
      </c>
      <c r="GW107" s="9" t="str">
        <f t="shared" si="456"/>
        <v>"cl_WHI",</v>
      </c>
      <c r="GX107" s="9" t="str">
        <f t="shared" si="456"/>
        <v/>
      </c>
      <c r="GY107" s="9" t="str">
        <f t="shared" si="456"/>
        <v/>
      </c>
      <c r="GZ107" s="9" t="str">
        <f t="shared" si="456"/>
        <v/>
      </c>
      <c r="HA107" s="9" t="str">
        <f t="shared" si="456"/>
        <v/>
      </c>
      <c r="HB107" s="9" t="str">
        <f t="shared" si="456"/>
        <v/>
      </c>
      <c r="HC107" s="9" t="str">
        <f>SUBSTITUTE("["&amp;_xlfn.CONCAT(GT107:HB107)&amp;"]",",]","]")</f>
        <v>["cl_BLU","cl_YEL","cl_GRE","cl_WHI"]</v>
      </c>
      <c r="HE107" s="33"/>
      <c r="HF107" s="34" t="str">
        <f>"{couname:"&amp;CT107&amp;(IF(HK107&lt;&gt;"",",subtype:"&amp;CHAR(34)&amp;HK107&amp;CHAR(34),""))&amp;",year:"&amp;HJ107&amp;",region:"&amp;CU107&amp;",Colors:"&amp;HC107&amp;",Items:"&amp;GS107&amp;",Flag:"&amp;CV107&amp;",HDFlag:"&amp;CHAR(34)&amp;E107&amp;CHAR(34)&amp;",type:"&amp;GP107&amp;", describe: "&amp;HH107&amp;", isnew:"&amp;CHAR(34)&amp;F107&amp;CHAR(34)&amp;", links: "&amp;HL107&amp;"},"</f>
        <v>{couname:"[CHL] Valparaíso Region",year:"???",region:"rgn_South America",Colors:["cl_BLU","cl_YEL","cl_GRE","cl_WHI"],Items:["4Color","words2","exact2","lets16","startV","with_v","dgband","NoBand","Diagon","Horizo","Vertic","Bird","Texted","Center","Geogrh","Builds","Ships!","Crowns","staWHI","ntWHYE","NO_RED","NO_BLA","001BLU","002YEL","003GRE","myrGRE","island","englis","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isnew:".", links: "https://www.crwflags.com/fotw/flags/cl-05.html"},</v>
      </c>
      <c r="HG107" s="35" t="str">
        <f>"{couname:"&amp;CT107&amp;(IF(HK107&lt;&gt;"",",subtype:"&amp;CHAR(34)&amp;HK107&amp;CHAR(34),""))&amp;",year:"&amp;HJ107&amp;",region:"&amp;CU107&amp;",Colors:"&amp;HC107&amp;",Items:"&amp;GS107&amp;",Flag:"&amp;CV107&amp;",HDFlag:"&amp;CHAR(34)&amp;E107&amp;CHAR(34)&amp;",type:"&amp;GP107&amp;", describe: "&amp;HI107&amp;", links: "&amp;HL107&amp;"},"</f>
        <v>{couname:"[CHL] Valparaíso Region",year:"???",region:"rgn_South America",Colors:["cl_BLU","cl_YEL","cl_GRE","cl_WHI"],Items:["4Color","words2","exact2","lets16","startV","with_v","dgband","NoBand","Diagon","Horizo","Vertic","Bird","Texted","Center","Geogrh","Builds","Ships!","Crowns","staWHI","ntWHYE","NO_RED","NO_BLA","001BLU","002YEL","003GRE","myrGRE","island","englis","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links: "https://www.crwflags.com/fotw/flags/cl-05.html"},</v>
      </c>
      <c r="HH107" s="9" t="str">
        <f>IF(P107&lt;&gt;"",CHAR(34)&amp;"\n"&amp;P107&amp;CHAR(34),CHAR(34)&amp;CHAR(34))</f>
        <v>"\nThe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v>
      </c>
      <c r="HI107" s="9" t="str">
        <f>IF(J107=0,CHAR(34)&amp;CHAR(34),HH107)</f>
        <v>"\nThe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v>
      </c>
      <c r="HJ107" s="9" t="str">
        <f>CHAR(34)&amp;O107&amp;CHAR(34)</f>
        <v>"???"</v>
      </c>
      <c r="HL107" s="9" t="str">
        <f>CHAR(34)&amp;I107&amp;CHAR(34)</f>
        <v>"https://www.crwflags.com/fotw/flags/cl-05.html"</v>
      </c>
      <c r="HM107" s="34" t="str">
        <f>"{"&amp;CHAR(34)&amp;"couname"&amp;CHAR(34)&amp;":"&amp;CT107&amp;(IF(H107&lt;&gt;"",","&amp;CHAR(34)&amp;"subtype"&amp;CHAR(34)&amp;":"&amp;CHAR(34)&amp;H107&amp;CHAR(34),""))&amp;","&amp;CHAR(34)&amp;"year"&amp;CHAR(34)&amp;":"&amp;HJ107&amp;","&amp;CHAR(34)&amp;"region"&amp;CHAR(34)&amp;":"&amp;CU107&amp;","&amp;CHAR(34)&amp;"Colors"&amp;CHAR(34)&amp;":"&amp;HC107&amp;","&amp;CHAR(34)&amp;"Items"&amp;CHAR(34)&amp;":"&amp;GS107&amp;","&amp;CHAR(34)&amp;"Flag"&amp;CHAR(34)&amp;":"&amp;CV107&amp;","&amp;CHAR(34)&amp;"HDFlag"&amp;CHAR(34)&amp;":"&amp;CHAR(34)&amp;E107&amp;CHAR(34)&amp;","&amp;CHAR(34)&amp;"type"&amp;CHAR(34)&amp;":"&amp;GP107&amp;", "&amp;CHAR(34)&amp;"describe"&amp;CHAR(34)&amp;": "&amp;HH107&amp;", "&amp;CHAR(34)&amp;"isnew"&amp;CHAR(34)&amp;": "&amp;CHAR(34)&amp;F107&amp;CHAR(34)&amp;", "&amp;CHAR(34)&amp;"links"&amp;CHAR(34)&amp;": "&amp;HL107&amp;"},"</f>
        <v>{"couname":"[CHL] Valparaíso Region","year":"???","region":"rgn_South America","Colors":["cl_BLU","cl_YEL","cl_GRE","cl_WHI"],"Items":["4Color","words2","exact2","lets16","startV","with_v","dgband","NoBand","Diagon","Horizo","Vertic","Bird","Texted","Center","Geogrh","Builds","Ships!","Crowns","staWHI","ntWHYE","NO_RED","NO_BLA","001BLU","002YEL","003GRE","myrGRE","island","englis","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"isnew": ".", "links": "https://www.crwflags.com/fotw/flags/cl-05.html"},</v>
      </c>
      <c r="HN107" s="36" t="str">
        <f>"{"&amp;CHAR(34)&amp;"couname"&amp;CHAR(34)&amp;":"&amp;CT107&amp;(IF(H107&lt;&gt;"",","&amp;CHAR(34)&amp;"subtype"&amp;CHAR(34)&amp;":"&amp;CHAR(34)&amp;H107&amp;CHAR(34),""))&amp;","&amp;CHAR(34)&amp;"year"&amp;CHAR(34)&amp;":"&amp;HJ107&amp;","&amp;CHAR(34)&amp;"region"&amp;CHAR(34)&amp;":"&amp;CU107&amp;","&amp;CHAR(34)&amp;"Colors"&amp;CHAR(34)&amp;":"&amp;HC107&amp;","&amp;CHAR(34)&amp;"Items"&amp;CHAR(34)&amp;":"&amp;GS107&amp;","&amp;CHAR(34)&amp;"Flag"&amp;CHAR(34)&amp;":"&amp;CV107&amp;","&amp;CHAR(34)&amp;"HDFlag"&amp;CHAR(34)&amp;":"&amp;CHAR(34)&amp;E107&amp;CHAR(34)&amp;","&amp;CHAR(34)&amp;"type"&amp;CHAR(34)&amp;":"&amp;GP107&amp;", "&amp;CHAR(34)&amp;"describe"&amp;CHAR(34)&amp;": "&amp;HI107&amp;", "&amp;CHAR(34)&amp;"isnew"&amp;CHAR(34)&amp;": "&amp;CHAR(34)&amp;F107&amp;CHAR(34)&amp;", "&amp;CHAR(34)&amp;"links"&amp;CHAR(34)&amp;": "&amp;HL107&amp;"},"</f>
        <v>{"couname":"[CHL] Valparaíso Region","year":"???","region":"rgn_South America","Colors":["cl_BLU","cl_YEL","cl_GRE","cl_WHI"],"Items":["4Color","words2","exact2","lets16","startV","with_v","dgband","NoBand","Diagon","Horizo","Vertic","Bird","Texted","Center","Geogrh","Builds","Ships!","Crowns","staWHI","ntWHYE","NO_RED","NO_BLA","001BLU","002YEL","003GRE","myrGRE","island","englis","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"isnew": ".", "links": "https://www.crwflags.com/fotw/flags/cl-05.html"},</v>
      </c>
      <c r="HO107" s="37"/>
      <c r="HP107" s="9" t="str" cm="1">
        <f t="array" ref="HP107">IF(_xlfn.TEXTJOIN(", ", TRUE, IF(ISNUMBER(SEARCH("BLA", BL107:BT107)), COLUMN(BL107:BT107) - COLUMN(BL107) + 1, ""))&lt;&gt;"","BLA","")</f>
        <v/>
      </c>
      <c r="HQ107" s="9" t="str" cm="1">
        <f t="array" ref="HQ107">IF(_xlfn.TEXTJOIN(", ", TRUE, IF(ISNUMBER(SEARCH("BLU", BL107:BT107)), COLUMN(BL107:BT107) - COLUMN(BL107) + 1, ""))&lt;&gt;"","BLU","")</f>
        <v>BLU</v>
      </c>
      <c r="HR107" s="9" t="str" cm="1">
        <f t="array" ref="HR107">IF(_xlfn.TEXTJOIN(", ", TRUE, IF(ISNUMBER(SEARCH("GRE", BL107:BT107)), COLUMN(BL107:BT107) - COLUMN(BL107) + 1, ""))&lt;&gt;"","GRE","")</f>
        <v>GRE</v>
      </c>
      <c r="HS107" s="9" t="str" cm="1">
        <f t="array" ref="HS107">IF(_xlfn.TEXTJOIN(", ", TRUE, IF(ISNUMBER(SEARCH("RED", BL107:BT107)), COLUMN(BL107:BT107) - COLUMN(BL107) + 1, ""))&lt;&gt;"","RED","")</f>
        <v/>
      </c>
      <c r="HT107" s="9" t="str" cm="1">
        <f t="array" ref="HT107">IF(_xlfn.TEXTJOIN(", ", TRUE, IF(ISNUMBER(SEARCH("YEL", BL107:BT107)), COLUMN(BL107:BT107) - COLUMN(BL107) + 1, ""))&lt;&gt;"","YEL","")</f>
        <v>YEL</v>
      </c>
      <c r="HU107" s="9" t="str" cm="1">
        <f t="array" ref="HU107">IF(_xlfn.TEXTJOIN(", ", TRUE, IF(ISNUMBER(SEARCH("ORA", BL107:BT107)), COLUMN(BL107:BT107) - COLUMN(BL107) + 1, ""))&lt;&gt;"","ORA","")</f>
        <v/>
      </c>
      <c r="HV107" s="9" t="str" cm="1">
        <f t="array" ref="HV107">IF(_xlfn.TEXTJOIN(", ", TRUE, IF(ISNUMBER(SEARCH("BRO", BL107:BT107)), COLUMN(BL107:BT107) - COLUMN(BL107) + 1, ""))&lt;&gt;"","BRO","")</f>
        <v/>
      </c>
      <c r="HW107" s="9" t="str" cm="1">
        <f t="array" ref="HW107">IF(_xlfn.TEXTJOIN(", ", TRUE, IF(ISNUMBER(SEARCH("PUR", BL107:BT107)), COLUMN(BL107:BT107) - COLUMN(BL107) + 1, ""))&lt;&gt;"","PUR","")</f>
        <v/>
      </c>
      <c r="HX107" s="9" t="str" cm="1">
        <f t="array" ref="HX107">IF(_xlfn.TEXTJOIN(", ", TRUE, IF(ISNUMBER(SEARCH("WHI", BL107:BT107)), COLUMN(BL107:BT107) - COLUMN(BL107) + 1, ""))&lt;&gt;"","WHI","")</f>
        <v>WHI</v>
      </c>
      <c r="HY107" s="38"/>
      <c r="HZ107" s="38"/>
      <c r="IA107" s="28"/>
      <c r="IB107" s="28"/>
      <c r="IC107" s="39"/>
      <c r="ID107" s="39"/>
      <c r="IE107" s="39"/>
      <c r="IF107" s="39"/>
      <c r="IG107" s="39"/>
      <c r="IH107" s="39"/>
      <c r="II107" s="39"/>
      <c r="IJ107" s="39"/>
      <c r="IK107" s="39"/>
      <c r="IL107" s="9">
        <f>SUM(IC107:IK107)</f>
        <v>0</v>
      </c>
      <c r="IM107" s="6">
        <f>COUNTIF(IC107:IK107,"&gt;0")-CG107</f>
        <v>-4</v>
      </c>
      <c r="IN107" s="40" t="str">
        <f>"http://mkweb.bcgsc.ca/color-summarizer/?url="&amp;D107&amp;"&amp;precision=low&amp;num_clusters="&amp;CG107&amp;"&amp;text=1"</f>
        <v>http://mkweb.bcgsc.ca/color-summarizer/?url=https://www.crwflags.com/fotw/images/c/cl-05.gif&amp;precision=low&amp;num_clusters=4&amp;text=1</v>
      </c>
      <c r="IO107" s="9" t="str">
        <f>IF(HP107&lt;&gt;"",CHAR(34)&amp;"black"&amp;CHAR(34),"")</f>
        <v/>
      </c>
      <c r="IP107" s="9" t="str">
        <f>IF(HQ107&lt;&gt;"",CHAR(34)&amp;"blue"&amp;CHAR(34),"")</f>
        <v>"blue"</v>
      </c>
      <c r="IQ107" s="9" t="str">
        <f>IF(HR107&lt;&gt;"",CHAR(34)&amp;"green"&amp;CHAR(34),"")</f>
        <v>"green"</v>
      </c>
      <c r="IR107" s="9" t="str">
        <f>IF(HS107&lt;&gt;"",CHAR(34)&amp;"red"&amp;CHAR(34),"")</f>
        <v/>
      </c>
      <c r="IS107" s="9" t="str">
        <f>IF(HT107&lt;&gt;"",CHAR(34)&amp;"yellow"&amp;CHAR(34),"")</f>
        <v>"yellow"</v>
      </c>
      <c r="IT107" s="9" t="str">
        <f>IF(HU107&lt;&gt;"",CHAR(34)&amp;"orange"&amp;CHAR(34),"")</f>
        <v/>
      </c>
      <c r="IU107" s="9" t="str">
        <f>IF(HV107&lt;&gt;"",CHAR(34)&amp;"brown"&amp;CHAR(34),"")</f>
        <v/>
      </c>
      <c r="IV107" s="9" t="str">
        <f>IF(HW107&lt;&gt;"",CHAR(34)&amp;"purple"&amp;CHAR(34),"")</f>
        <v/>
      </c>
      <c r="IW107" s="9" t="str">
        <f>IF(HX107&lt;&gt;"",CHAR(34)&amp;"white"&amp;CHAR(34),"")</f>
        <v>"white"</v>
      </c>
      <c r="IX107" s="9" t="str">
        <f>"{"&amp;CHAR(34)&amp;"url"&amp;CHAR(34)&amp;":"&amp;CHAR(34)&amp;IN107&amp;CHAR(34)&amp;","&amp;CHAR(34)&amp;"name"&amp;CHAR(34)&amp;":"&amp;CHAR(34)&amp;A107&amp;CHAR(34)&amp;"},"</f>
        <v>{"url":"http://mkweb.bcgsc.ca/color-summarizer/?url=https://www.crwflags.com/fotw/images/c/cl-05.gif&amp;precision=low&amp;num_clusters=4&amp;text=1","name":"[CHL] Valparaíso Region"},</v>
      </c>
      <c r="IY107" s="9">
        <v>201</v>
      </c>
    </row>
    <row r="108" spans="1:259" s="9" customFormat="1" ht="38.4" customHeight="1" thickBot="1" x14ac:dyDescent="0.35">
      <c r="A108" s="79" t="s">
        <v>1255</v>
      </c>
      <c r="B108" s="1" t="e" vm="107">
        <v>#VALUE!</v>
      </c>
      <c r="C108" s="2">
        <v>2</v>
      </c>
      <c r="D108" s="3" t="s">
        <v>1256</v>
      </c>
      <c r="E108" s="4" t="s">
        <v>1257</v>
      </c>
      <c r="F108" s="5" t="s">
        <v>0</v>
      </c>
      <c r="G108" s="6">
        <f>COUNTIF($A$1:$A$8282,A108)</f>
        <v>1</v>
      </c>
      <c r="H108" s="7"/>
      <c r="I108" s="8" t="s">
        <v>1258</v>
      </c>
      <c r="J108" s="9" t="str">
        <f>""</f>
        <v/>
      </c>
      <c r="K108" s="10"/>
      <c r="L108" s="11"/>
      <c r="M108" s="11"/>
      <c r="N108" s="12" t="s">
        <v>1</v>
      </c>
      <c r="O108" s="13" t="s">
        <v>181</v>
      </c>
      <c r="P108" s="14" t="s">
        <v>1259</v>
      </c>
      <c r="Q108" s="15">
        <v>1</v>
      </c>
      <c r="R108" s="16" t="s">
        <v>1</v>
      </c>
      <c r="S108" s="17">
        <v>3</v>
      </c>
      <c r="T108" s="18" t="s">
        <v>2</v>
      </c>
      <c r="U108" s="19" t="s">
        <v>2</v>
      </c>
      <c r="V108" s="19" t="s">
        <v>2</v>
      </c>
      <c r="W108" s="19" t="s">
        <v>3</v>
      </c>
      <c r="X108" s="19" t="s">
        <v>2</v>
      </c>
      <c r="Y108" s="19" t="s">
        <v>2</v>
      </c>
      <c r="Z108" s="19" t="s">
        <v>2</v>
      </c>
      <c r="AA108" s="19" t="s">
        <v>2</v>
      </c>
      <c r="AB108" s="19" t="s">
        <v>2</v>
      </c>
      <c r="AC108" s="19" t="s">
        <v>2</v>
      </c>
      <c r="AD108" s="19" t="s">
        <v>2</v>
      </c>
      <c r="AE108" s="19" t="s">
        <v>2</v>
      </c>
      <c r="AF108" s="20" t="s">
        <v>2</v>
      </c>
      <c r="AG108" s="20" t="s">
        <v>3</v>
      </c>
      <c r="AH108" s="20" t="s">
        <v>2</v>
      </c>
      <c r="AI108" s="20" t="s">
        <v>2</v>
      </c>
      <c r="AJ108" s="20" t="s">
        <v>2</v>
      </c>
      <c r="AK108" s="20" t="s">
        <v>3</v>
      </c>
      <c r="AL108" s="20" t="s">
        <v>2</v>
      </c>
      <c r="AM108" s="20" t="s">
        <v>2</v>
      </c>
      <c r="AN108" s="20" t="s">
        <v>2</v>
      </c>
      <c r="AO108" s="20" t="s">
        <v>2</v>
      </c>
      <c r="AP108" s="20" t="s">
        <v>2</v>
      </c>
      <c r="AQ108" s="20" t="s">
        <v>2</v>
      </c>
      <c r="AR108" s="20" t="s">
        <v>2</v>
      </c>
      <c r="AS108" s="20" t="s">
        <v>2</v>
      </c>
      <c r="AT108" s="21">
        <v>0</v>
      </c>
      <c r="AU108" s="20" t="s">
        <v>1260</v>
      </c>
      <c r="AV108" s="20" t="str">
        <f>IF(LEFT(A108,1)="[",LEFT(A108,5)&amp;AU108&amp;A108,"")</f>
        <v>[COL]Department[COL] Quindío</v>
      </c>
      <c r="AW108" s="20" t="str">
        <f>C108&amp;A108</f>
        <v>2[COL] Quindío</v>
      </c>
      <c r="AX108" s="22"/>
      <c r="AY108" s="22"/>
      <c r="AZ108" s="23" t="s">
        <v>5</v>
      </c>
      <c r="BA108" s="23" t="s">
        <v>8</v>
      </c>
      <c r="BB108" s="23"/>
      <c r="BC108" s="24"/>
      <c r="BD108" s="25" t="s">
        <v>9</v>
      </c>
      <c r="BE108" s="8"/>
      <c r="BF108" s="25" t="s">
        <v>8</v>
      </c>
      <c r="BG108" s="25" t="s">
        <v>8</v>
      </c>
      <c r="BH108" s="25" t="s">
        <v>8</v>
      </c>
      <c r="BI108" s="25"/>
      <c r="BJ108" s="25"/>
      <c r="BK108" s="8"/>
      <c r="BL108" s="25" t="s">
        <v>8</v>
      </c>
      <c r="BM108" s="25" t="s">
        <v>4</v>
      </c>
      <c r="BN108" s="25" t="s">
        <v>10</v>
      </c>
      <c r="BO108" s="25" t="s">
        <v>9</v>
      </c>
      <c r="BP108" s="25" t="s">
        <v>6</v>
      </c>
      <c r="BQ108" s="25" t="s">
        <v>8</v>
      </c>
      <c r="BR108" s="25" t="s">
        <v>8</v>
      </c>
      <c r="BS108" s="25" t="s">
        <v>8</v>
      </c>
      <c r="BT108" s="25" t="s">
        <v>5</v>
      </c>
      <c r="BU108" s="26" t="s">
        <v>2</v>
      </c>
      <c r="BV108" s="27"/>
      <c r="BW108" s="27">
        <v>0</v>
      </c>
      <c r="BX108" s="8"/>
      <c r="BY108" s="9" t="s">
        <v>2</v>
      </c>
      <c r="CB108" s="28"/>
      <c r="CC108" s="28"/>
      <c r="CD108" s="29">
        <v>0</v>
      </c>
      <c r="CE108" s="29">
        <v>0</v>
      </c>
      <c r="CF108" s="29" t="e">
        <v>#REF!</v>
      </c>
      <c r="CG108" s="30" cm="1">
        <f t="array" ref="CG108">SUMPRODUCT(--(LEN(TRIM(BL108:BT108))&gt;0))</f>
        <v>5</v>
      </c>
      <c r="CH108" s="20" t="str">
        <f>IF(CG108=2,"y","n")</f>
        <v>n</v>
      </c>
      <c r="CI108" s="20" t="str">
        <f>IF(CG108=3,"y","n")</f>
        <v>n</v>
      </c>
      <c r="CJ108" s="20" t="str">
        <f>IF(CG108=4,"y","n")</f>
        <v>n</v>
      </c>
      <c r="CK108" s="20" t="str">
        <f>IF(CG108&gt;4,"y","n")</f>
        <v>y</v>
      </c>
      <c r="CL108" s="20" t="str">
        <f>IF(S108=0,"y","n")</f>
        <v>n</v>
      </c>
      <c r="CM108" s="20" t="str">
        <f>IF(S108=2,"y","n")</f>
        <v>n</v>
      </c>
      <c r="CN108" s="20" t="str">
        <f>IF(S108=3,"y","n")</f>
        <v>y</v>
      </c>
      <c r="CO108" s="20" t="str">
        <f>IF(S108&gt;=4,"y","n")</f>
        <v>n</v>
      </c>
      <c r="CP108" s="20" t="str">
        <f>IF(AT108=0,"y","n")</f>
        <v>y</v>
      </c>
      <c r="CQ108" s="20" t="str">
        <f>IF(AT108=1,"y","n")</f>
        <v>n</v>
      </c>
      <c r="CR108" s="20" t="str">
        <f>IF(AT108=2,"y","n")</f>
        <v>n</v>
      </c>
      <c r="CS108" s="20" t="str">
        <f>IF(AT108&gt;=3,"y","n")</f>
        <v>n</v>
      </c>
      <c r="CT108" s="31" t="str">
        <f>CHAR(34)&amp;A108&amp;CHAR(34)</f>
        <v>"[COL] Quindío"</v>
      </c>
      <c r="CU108" s="32" t="str">
        <f>CHAR(34)&amp;"rgn_"&amp;R108&amp;CHAR(34)</f>
        <v>"rgn_South America"</v>
      </c>
      <c r="CV108" s="9" t="str">
        <f>CHAR(34)&amp;D108&amp;CHAR(34)</f>
        <v>"https://upload.wikimedia.org/wikipedia/commons/thumb/2/29/Flag_of_Quindío.svg/640px-Flag_of_Quindío.svg.png"</v>
      </c>
      <c r="CW108" s="9" t="str">
        <f t="shared" si="368"/>
        <v/>
      </c>
      <c r="CX108" s="9" t="str">
        <f t="shared" si="368"/>
        <v/>
      </c>
      <c r="CY108" s="9" t="str">
        <f t="shared" si="368"/>
        <v/>
      </c>
      <c r="CZ108" s="9" t="str">
        <f t="shared" si="368"/>
        <v>"5+Colo",</v>
      </c>
      <c r="DA108" s="9" t="str">
        <f>IF(Q108&gt;1,CHAR(34)&amp;"words2"&amp;CHAR(34)&amp;",","")</f>
        <v/>
      </c>
      <c r="DB108" s="9" t="str">
        <f>IF(Q108&gt;2,CHAR(34)&amp;"words3"&amp;CHAR(34)&amp;",","")</f>
        <v/>
      </c>
      <c r="DC108" s="9" t="str">
        <f>IF(Q108=2,CHAR(34)&amp;"exact2"&amp;CHAR(34)&amp;",","")</f>
        <v/>
      </c>
      <c r="DD108" s="9" t="str">
        <f>IF(LEN(CHAR(34)&amp;"lets"&amp;LEN(SUBSTITUTE(SUBSTITUTE(IFERROR(TRIM(SUBSTITUTE(SUBSTITUTE(SUBSTITUTE(IFERROR(TRIM(SUBSTITUTE(A108,MID(A108,FIND("(",A108),FIND(")",A108)-FIND("(",A108)+1),"")),A108)," ",""),"-",""),MID(SUBSTITUTE(SUBSTITUTE(IFERROR(TRIM(SUBSTITUTE(A108,MID(A108,FIND("(",A108),FIND(")",A108)-FIND("(",A108)+1),"")),A108)," ",""),"-",""),FIND("[",SUBSTITUTE(SUBSTITUTE(IFERROR(TRIM(SUBSTITUTE(A108,MID(A108,FIND("(",A108),FIND(")",A108)-FIND("(",A108)+1),"")),A108)," ",""),"-","")),FIND("]",SUBSTITUTE(SUBSTITUTE(IFERROR(TRIM(SUBSTITUTE(A108,MID(A108,FIND("(",A108),FIND(")",A108)-FIND("(",A108)+1),"")),A108)," ",""),"-",""))-FIND("[",SUBSTITUTE(SUBSTITUTE(IFERROR(TRIM(SUBSTITUTE(A108,MID(A108,FIND("(",A108),FIND(")",A108)-FIND("(",A108)+1),"")),A108)," ",""),"-",""))+1),"")),SUBSTITUTE(SUBSTITUTE(IFERROR(TRIM(SUBSTITUTE(A108,MID(A108,FIND("(",A108),FIND(")",A108)-FIND("(",A108)+1),"")),A108)," ",""),"-",""))," ",""),"-",""))&amp;CHAR(34)&amp;",")=9,CHAR(34)&amp;"lets"&amp;LEN(SUBSTITUTE(SUBSTITUTE(IFERROR(TRIM(SUBSTITUTE(SUBSTITUTE(SUBSTITUTE(IFERROR(TRIM(SUBSTITUTE(A108,MID(A108,FIND("(",A108),FIND(")",A108)-FIND("(",A108)+1),"")),A108)," ",""),"-",""),MID(SUBSTITUTE(SUBSTITUTE(IFERROR(TRIM(SUBSTITUTE(A108,MID(A108,FIND("(",A108),FIND(")",A108)-FIND("(",A108)+1),"")),A108)," ",""),"-",""),FIND("[",SUBSTITUTE(SUBSTITUTE(IFERROR(TRIM(SUBSTITUTE(A108,MID(A108,FIND("(",A108),FIND(")",A108)-FIND("(",A108)+1),"")),A108)," ",""),"-","")),FIND("]",SUBSTITUTE(SUBSTITUTE(IFERROR(TRIM(SUBSTITUTE(A108,MID(A108,FIND("(",A108),FIND(")",A108)-FIND("(",A108)+1),"")),A108)," ",""),"-",""))-FIND("[",SUBSTITUTE(SUBSTITUTE(IFERROR(TRIM(SUBSTITUTE(A108,MID(A108,FIND("(",A108),FIND(")",A108)-FIND("(",A108)+1),"")),A108)," ",""),"-",""))+1),"")),SUBSTITUTE(SUBSTITUTE(IFERROR(TRIM(SUBSTITUTE(A108,MID(A108,FIND("(",A108),FIND(")",A108)-FIND("(",A108)+1),"")),A108)," ",""),"-",""))," ",""),"-",""))&amp;CHAR(34)&amp;",",CHAR(34)&amp;"lets0"&amp;LEN(SUBSTITUTE(SUBSTITUTE(IFERROR(TRIM(SUBSTITUTE(SUBSTITUTE(SUBSTITUTE(IFERROR(TRIM(SUBSTITUTE(A108,MID(A108,FIND("(",A108),FIND(")",A108)-FIND("(",A108)+1),"")),A108)," ",""),"-",""),MID(SUBSTITUTE(SUBSTITUTE(IFERROR(TRIM(SUBSTITUTE(A108,MID(A108,FIND("(",A108),FIND(")",A108)-FIND("(",A108)+1),"")),A108)," ",""),"-",""),FIND("[",SUBSTITUTE(SUBSTITUTE(IFERROR(TRIM(SUBSTITUTE(A108,MID(A108,FIND("(",A108),FIND(")",A108)-FIND("(",A108)+1),"")),A108)," ",""),"-","")),FIND("]",SUBSTITUTE(SUBSTITUTE(IFERROR(TRIM(SUBSTITUTE(A108,MID(A108,FIND("(",A108),FIND(")",A108)-FIND("(",A108)+1),"")),A108)," ",""),"-",""))-FIND("[",SUBSTITUTE(SUBSTITUTE(IFERROR(TRIM(SUBSTITUTE(A108,MID(A108,FIND("(",A108),FIND(")",A108)-FIND("(",A108)+1),"")),A108)," ",""),"-",""))+1),"")),SUBSTITUTE(SUBSTITUTE(IFERROR(TRIM(SUBSTITUTE(A108,MID(A108,FIND("(",A108),FIND(")",A108)-FIND("(",A108)+1),"")),A108)," ",""),"-",""))," ",""),"-",""))&amp;CHAR(34)&amp;",")</f>
        <v>"lets07",</v>
      </c>
      <c r="DE108" s="9" t="str">
        <f>IFERROR(CHAR(34)&amp;"start"&amp;LEFT(TRIM(SUBSTITUTE(SUBSTITUTE(TRIM(SUBSTITUTE(SUBSTITUTE(A108, MID(A108, FIND("[", A108), FIND("]", A108) - FIND("[", A108) + 1), ""), "  ", " ")), MID(TRIM(SUBSTITUTE(SUBSTITUTE(A108, MID(A108, FIND("[", A108), FIND("]", A108) - FIND("[", A108) + 1), ""), "  ", " ")), FIND("[", TRIM(SUBSTITUTE(SUBSTITUTE(A108, MID(A108, FIND("[", A108), FIND("]", A108) - FIND("[", A108) + 1), ""), "  ", " "))), FIND("]", TRIM(SUBSTITUTE(SUBSTITUTE(A108, MID(A108, FIND("[", A108), FIND("]", A108) - FIND("[", A108) + 1), ""), "  ", " "))) - FIND("[", TRIM(SUBSTITUTE(SUBSTITUTE(A108, MID(A108, FIND("[", A108), FIND("]", A108) - FIND("[", A108) + 1), ""), "  ", " "))) + 1), ""), "  ", " ")),1)&amp;CHAR(34)&amp;",",CHAR(34)&amp;"start"&amp;IFERROR(LEFT(SUBSTITUTE(A108,"["&amp;MID(A108,FIND("[",A108)+1,FIND("]",A108)-FIND("[",A108)-1)&amp;"] ",""),1),LEFT(A108,1))&amp;CHAR(34)&amp;",")</f>
        <v>"startQ",</v>
      </c>
      <c r="DF108" s="9" t="str">
        <f>IFERROR(IF(SEARCH("tan",A108)&gt;0,CHAR(34)&amp;"withtn"&amp;CHAR(34)&amp;",",""),"")</f>
        <v/>
      </c>
      <c r="DG108" s="9" t="str">
        <f>IFERROR(IF(SEARCH("q",A108)&gt;0,CHAR(34)&amp;"with_q"&amp;CHAR(34)&amp;",",""),"")</f>
        <v>"with_q",</v>
      </c>
      <c r="DH108" s="9" t="str">
        <f>IFERROR(IF(SEARCH("v",A108)&gt;0,CHAR(34)&amp;"with_v"&amp;CHAR(34)&amp;",",""),"")</f>
        <v/>
      </c>
      <c r="DI108" s="9" t="str">
        <f>IFERROR(IF(SEARCH("w",A108)&gt;0,CHAR(34)&amp;"with_w"&amp;CHAR(34)&amp;",",""),"")</f>
        <v/>
      </c>
      <c r="DJ108" s="9" t="str">
        <f>IFERROR(IF(SEARCH("y",A108)&gt;0,CHAR(34)&amp;"with_y"&amp;CHAR(34)&amp;",",""),"")</f>
        <v/>
      </c>
      <c r="DK108" s="9" t="str">
        <f>IFERROR(IF(SEARCH("z",A108)&gt;0,CHAR(34)&amp;"with_z"&amp;CHAR(34)&amp;",",""),"")</f>
        <v/>
      </c>
      <c r="DL108" s="9" t="str">
        <f>IF(CG108=2, CHAR(34) &amp; _xlfn.TEXTJOIN("", TRUE, _xlfn._xlws.SORT(HP108:HX108)) &amp; CHAR(34) &amp; ",", "")</f>
        <v/>
      </c>
      <c r="DM108" s="9" t="str" cm="1">
        <f t="array" ref="DM108">IF(CG108=3,CHAR(34) &amp; _xlfn.TEXTJOIN("", TRUE, RIGHT(HP108:HX108, 2)) &amp; CHAR(34) &amp; ",", "")</f>
        <v/>
      </c>
      <c r="DN108" s="9" t="str">
        <f>IF(AND(ISNUMBER(SEARCH("18", O108)), ISERROR(SEARCH("1918", O108)), ISERROR(SEARCH("2018", O108))), CHAR(34) &amp; "year18" &amp; CHAR(34) &amp; ",", "")</f>
        <v/>
      </c>
      <c r="DO108" s="9" t="str">
        <f>IF(AND(ISNUMBER(SEARCH("19", O108)), ISERROR(SEARCH("1819", O108)),  ISERROR(SEARCH("1219", O108)),ISERROR(SEARCH("1119", O108)),ISERROR(SEARCH("1190", O108)),ISERROR(SEARCH("2019", O108))), CHAR(34) &amp; "year19" &amp; CHAR(34) &amp; ",", "")</f>
        <v/>
      </c>
      <c r="DP108" s="28" t="str">
        <f>IF(AND(ISNUMBER(SEARCH("20", O108)), ISERROR(SEARCH("1920", O108))), CHAR(34)&amp;"year00"&amp;CHAR(34)&amp;",", "")</f>
        <v/>
      </c>
      <c r="DQ108" s="28" t="str">
        <f>IF(CC108="y",CHAR(34)&amp;"soviet"&amp;CHAR(34)&amp;",","")</f>
        <v/>
      </c>
      <c r="DR108" s="28" t="str">
        <f>IF(BY108="y",CHAR(34)&amp;"dgband"&amp;CHAR(34)&amp;",","")</f>
        <v/>
      </c>
      <c r="DS108" s="28" t="str">
        <f>IF(W108="y",IF(AND(V108="n",BY108&lt;&gt;"y"),CHAR(34)&amp;"allver"&amp;CHAR(34)&amp;",",""),"")</f>
        <v>"allver",</v>
      </c>
      <c r="DT108" s="28" t="str">
        <f>IF(V108="y",IF(AND(W108="n",BY108&lt;&gt;"y"),CHAR(34)&amp;"allhor"&amp;CHAR(34)&amp;",",""),"")</f>
        <v/>
      </c>
      <c r="DU108" s="28" t="str">
        <f>IF(BY108="y",IF(AND(W108="n",V108="n"),CHAR(34)&amp;"alldia"&amp;CHAR(34)&amp;",",""),"")</f>
        <v/>
      </c>
      <c r="DV108" s="9" t="str">
        <f>IF(IA108&lt;&gt;"",(IF(IA108="y",CHAR(34)&amp;"largec"&amp;CHAR(34)&amp;",",CHAR(34)&amp;"smallc"&amp;CHAR(34)&amp;",")),"")</f>
        <v/>
      </c>
      <c r="DW108" s="9" t="str">
        <f t="shared" si="390"/>
        <v/>
      </c>
      <c r="DX108" s="9" t="str">
        <f t="shared" si="390"/>
        <v/>
      </c>
      <c r="DY108" s="9" t="str">
        <f t="shared" si="390"/>
        <v>"3Bands",</v>
      </c>
      <c r="DZ108" s="9" t="str">
        <f t="shared" si="390"/>
        <v/>
      </c>
      <c r="EA108" s="9" t="str">
        <f t="shared" si="391"/>
        <v/>
      </c>
      <c r="EB108" s="9" t="str">
        <f t="shared" si="391"/>
        <v/>
      </c>
      <c r="EC108" s="9" t="str">
        <f t="shared" si="391"/>
        <v/>
      </c>
      <c r="ED108" s="9" t="str">
        <f t="shared" si="391"/>
        <v>"Vertic",</v>
      </c>
      <c r="EE108" s="9" t="str">
        <f t="shared" si="391"/>
        <v/>
      </c>
      <c r="EF108" s="9" t="str">
        <f>IF(AND(Y108&lt;&gt;"n",Y108&lt;&gt;""),CHAR(34)&amp;Y$1&amp;CHAR(34)&amp;",","")</f>
        <v/>
      </c>
      <c r="EG108" s="9" t="str">
        <f t="shared" si="455"/>
        <v/>
      </c>
      <c r="EH108" s="9" t="str">
        <f t="shared" si="455"/>
        <v/>
      </c>
      <c r="EI108" s="9" t="str">
        <f t="shared" si="455"/>
        <v/>
      </c>
      <c r="EJ108" s="9" t="str">
        <f t="shared" si="455"/>
        <v/>
      </c>
      <c r="EK108" s="9" t="str">
        <f t="shared" si="455"/>
        <v/>
      </c>
      <c r="EL108" s="9" t="str">
        <f t="shared" si="455"/>
        <v/>
      </c>
      <c r="EM108" s="9" t="str">
        <f t="shared" si="455"/>
        <v/>
      </c>
      <c r="EN108" s="9" t="str">
        <f t="shared" si="455"/>
        <v>"Unequa",</v>
      </c>
      <c r="EO108" s="9" t="str">
        <f t="shared" si="455"/>
        <v/>
      </c>
      <c r="EP108" s="9" t="str">
        <f t="shared" si="455"/>
        <v/>
      </c>
      <c r="EQ108" s="9" t="str">
        <f t="shared" si="455"/>
        <v/>
      </c>
      <c r="ER108" s="9" t="str">
        <f t="shared" si="455"/>
        <v>"OnlyBa",</v>
      </c>
      <c r="ES108" s="9" t="str">
        <f t="shared" si="455"/>
        <v/>
      </c>
      <c r="ET108" s="9" t="str">
        <f t="shared" si="455"/>
        <v/>
      </c>
      <c r="EU108" s="9" t="str">
        <f t="shared" si="455"/>
        <v/>
      </c>
      <c r="EV108" s="9" t="str">
        <f t="shared" si="455"/>
        <v/>
      </c>
      <c r="EW108" s="9" t="str">
        <f t="shared" si="393"/>
        <v/>
      </c>
      <c r="EX108" s="9" t="str">
        <f t="shared" si="393"/>
        <v/>
      </c>
      <c r="EY108" s="9" t="str">
        <f t="shared" si="393"/>
        <v/>
      </c>
      <c r="EZ108" s="9" t="str">
        <f t="shared" si="393"/>
        <v/>
      </c>
      <c r="FA108" s="9" t="str">
        <f>IF(AT108&gt;0,CHAR(34)&amp;"sta"&amp;AZ108&amp;CHAR(34)&amp;",","")</f>
        <v/>
      </c>
      <c r="FB108" s="9" t="str">
        <f>IF(AND(AT108&gt;0,BA108&lt;&gt;""),CHAR(34)&amp;"sta"&amp;BA108&amp;CHAR(34)&amp;",","")</f>
        <v/>
      </c>
      <c r="FC108" s="9" t="str">
        <f>IF(AND(AT108&gt;0,BB108&lt;&gt;""),CHAR(34)&amp;"sta"&amp;BB108&amp;CHAR(34)&amp;",","")</f>
        <v/>
      </c>
      <c r="FD108" s="9" t="str">
        <f>IF(BV108="n",CHAR(34)&amp;"tcWHYE"&amp;CHAR(34)&amp;",",IF(BV108="y",CHAR(34)&amp;FD$1&amp;CHAR(34)&amp;",",""))</f>
        <v/>
      </c>
      <c r="FE108" s="9" t="str">
        <f>IF(COUNTIF(BL108:BT108,"BLU")=0,CHAR(34)&amp;"NO_BLU"&amp;CHAR(34)&amp;",", "")</f>
        <v/>
      </c>
      <c r="FF108" s="9" t="str">
        <f>IF(COUNTIF(BL108:BT108,"WHI")=0,CHAR(34)&amp;"NO_WHI"&amp;CHAR(34)&amp;",", "")</f>
        <v/>
      </c>
      <c r="FG108" s="9" t="str">
        <f>IF(COUNTIF(BL108:BT108,"RED")=0,CHAR(34)&amp;"NO_RED"&amp;CHAR(34)&amp;",", "")</f>
        <v/>
      </c>
      <c r="FH108" s="9" t="str">
        <f>IF(COUNTIF(BL108:BS108,"GRE")=0,CHAR(34)&amp;"NO_GRE"&amp;CHAR(34)&amp;",", "")</f>
        <v/>
      </c>
      <c r="FI108" s="9" t="str">
        <f>IF(COUNTIF(BL108:BT108,"YEL")=0,CHAR(34)&amp;"NO_YEL"&amp;CHAR(34)&amp;",", "")</f>
        <v/>
      </c>
      <c r="FJ108" s="9" t="str">
        <f>IF(COUNTIF(BL108:BT108,"BLA")=0,CHAR(34)&amp;"NO_BLA"&amp;CHAR(34)&amp;",", "")</f>
        <v>"NO_BLA",</v>
      </c>
      <c r="FK108" s="9" t="str">
        <f>IF(AND(FH108&lt;&gt;"",FF108&lt;&gt;""),CHAR(34)&amp;"WHGRNO"&amp;CHAR(34)&amp;",","")</f>
        <v/>
      </c>
      <c r="FL108" s="9" t="str">
        <f>IF(AND(FI108&lt;&gt;"",FF108&lt;&gt;""),CHAR(34)&amp;"WHYENO"&amp;CHAR(34)&amp;",","")</f>
        <v/>
      </c>
      <c r="FM108" s="9" t="str">
        <f>IF(AND(FJ108&lt;&gt;"",FF108&lt;&gt;""),CHAR(34)&amp;"BAWHNO"&amp;CHAR(34)&amp;",","")</f>
        <v/>
      </c>
      <c r="FN108" s="9" t="str">
        <f>IF(AND(FE108&lt;&gt;"",FF108&lt;&gt;""),CHAR(34)&amp;"BLWHNO"&amp;CHAR(34)&amp;",","")</f>
        <v/>
      </c>
      <c r="FO108" s="9" t="str">
        <f>IF(AND(FE108&lt;&gt;"",FG108&lt;&gt;""),CHAR(34)&amp;"BLRENO"&amp;CHAR(34)&amp;",","")</f>
        <v/>
      </c>
      <c r="FP108" s="9" t="str">
        <f>IF(AND(FF108&lt;&gt;"",FF108&lt;&gt;""),CHAR(34)&amp;"WHRENO"&amp;CHAR(34)&amp;",","")</f>
        <v/>
      </c>
      <c r="FQ108" s="9" t="str">
        <f>IF(LEN(BF108)=3,CHAR(34)&amp;"001"&amp;BF108&amp;CHAR(34)&amp;",","")</f>
        <v/>
      </c>
      <c r="FR108" s="9" t="str">
        <f>IF(LEN(BG108)=3,CHAR(34)&amp;"002"&amp;BG108&amp;CHAR(34)&amp;",","")</f>
        <v/>
      </c>
      <c r="FS108" s="9" t="str">
        <f>IF(LEN(BH108)=3,CHAR(34)&amp;"003"&amp;BH108&amp;CHAR(34)&amp;",","")</f>
        <v/>
      </c>
      <c r="FT108" s="9" t="str">
        <f>CHAR(34)&amp;"myr"&amp;BD108&amp;CHAR(34)&amp;","</f>
        <v>"myrRED",</v>
      </c>
      <c r="FU108" s="9" t="str">
        <f>IF(AY108="y",CHAR(34)&amp;"island"&amp;CHAR(34)&amp;",","")</f>
        <v/>
      </c>
      <c r="FV108" s="9" t="str">
        <f>IF(BZ108="y",CHAR(34)&amp;"landlo"&amp;CHAR(34)&amp;",","")</f>
        <v/>
      </c>
      <c r="FW108" s="9" t="str">
        <f>IF(CA108="y",CHAR(34)&amp;"eunion"&amp;CHAR(34)&amp;",","")</f>
        <v/>
      </c>
      <c r="FX108" s="9" t="str">
        <f>SUBSTITUTE(IFERROR(SEARCH("[",A108),IFERROR(IF(AND(CA108&lt;&gt;"y",SEARCH("Europe",R108)&gt;0),CHAR(34)&amp;"noeuni"&amp;CHAR(34)&amp;",",""),"")),"1","")</f>
        <v/>
      </c>
      <c r="FY108" s="9" t="str">
        <f>IFERROR(IF(SEARCH("Arabic",CB108)&gt;0,CHAR(34)&amp;"arabic"&amp;CHAR(34)&amp;",",""),"")</f>
        <v/>
      </c>
      <c r="FZ108" s="9" t="str">
        <f>IFERROR(IF(SEARCH("English",CB108)&gt;0,CHAR(34)&amp;"englis"&amp;CHAR(34)&amp;",",""),"")</f>
        <v/>
      </c>
      <c r="GA108" s="9" t="str">
        <f>IFERROR(IF(SEARCH("French",CB108)&gt;0,CHAR(34)&amp;"french"&amp;CHAR(34)&amp;",",""),"")</f>
        <v/>
      </c>
      <c r="GB108" s="9" t="str">
        <f>IFERROR(IF(SEARCH("Spanish",CB108)&gt;0,CHAR(34)&amp;"spanis"&amp;CHAR(34)&amp;",",""),"")</f>
        <v/>
      </c>
      <c r="GC108" s="9" t="str">
        <f>IFERROR(IF(SEARCH("Portuguese",CB108)&gt;0,CHAR(34)&amp;"portug"&amp;CHAR(34)&amp;",",""),"")</f>
        <v/>
      </c>
      <c r="GD108" s="9" t="str">
        <f>IFERROR(IF(SEARCH("German",CB108)&gt;0,CHAR(34)&amp;"german"&amp;CHAR(34)&amp;",",""),"")</f>
        <v/>
      </c>
      <c r="GE108" s="9" t="str">
        <f t="shared" si="457"/>
        <v/>
      </c>
      <c r="GF108" s="9" t="str">
        <f>IFERROR(IF(SEARCH("Historical",AU108)&gt;0,CHAR(34)&amp;"histor"&amp;CHAR(34)&amp;",",""),"")</f>
        <v/>
      </c>
      <c r="GG108" s="9" t="str">
        <f t="shared" si="458"/>
        <v/>
      </c>
      <c r="GH108" s="9" t="str">
        <f t="shared" si="459"/>
        <v/>
      </c>
      <c r="GI108" s="9" t="str">
        <f t="shared" si="460"/>
        <v/>
      </c>
      <c r="GJ108" s="9" t="str">
        <f>IF(CP108="y",CHAR(34)&amp;CP$1&amp;CHAR(34)&amp;",","")</f>
        <v>"NoStar",</v>
      </c>
      <c r="GK108" s="9" t="str">
        <f>IF(GJ108="",CHAR(34)&amp;"HasSta"&amp;CHAR(34)&amp;",","")</f>
        <v/>
      </c>
      <c r="GL108" s="9" t="str">
        <f t="shared" si="430"/>
        <v/>
      </c>
      <c r="GM108" s="9" t="str">
        <f t="shared" si="430"/>
        <v/>
      </c>
      <c r="GN108" s="9" t="str">
        <f t="shared" si="430"/>
        <v/>
      </c>
      <c r="GP108" s="9" t="str">
        <f>CHAR(34)&amp;AU108&amp;CHAR(34)</f>
        <v>"Department"</v>
      </c>
      <c r="GS108" s="9" t="str">
        <f>SUBSTITUTE("["&amp;_xlfn.CONCAT(CW108:GN108)&amp;"]",",]","]")</f>
        <v>["5+Colo","lets07","startQ","with_q","allver","3Bands","Vertic","Unequa","OnlyBa","NO_BLA","myrRED","NoStar"]</v>
      </c>
      <c r="GT108" s="9" t="str">
        <f t="shared" si="456"/>
        <v/>
      </c>
      <c r="GU108" s="9" t="str">
        <f t="shared" si="456"/>
        <v>"cl_BLU",</v>
      </c>
      <c r="GV108" s="9" t="str">
        <f t="shared" si="456"/>
        <v>"cl_GRE",</v>
      </c>
      <c r="GW108" s="9" t="str">
        <f t="shared" si="456"/>
        <v>"cl_RED",</v>
      </c>
      <c r="GX108" s="9" t="str">
        <f t="shared" si="456"/>
        <v>"cl_YEL",</v>
      </c>
      <c r="GY108" s="9" t="str">
        <f t="shared" si="456"/>
        <v/>
      </c>
      <c r="GZ108" s="9" t="str">
        <f t="shared" si="456"/>
        <v/>
      </c>
      <c r="HA108" s="9" t="str">
        <f t="shared" si="456"/>
        <v/>
      </c>
      <c r="HB108" s="9" t="str">
        <f t="shared" si="456"/>
        <v>"cl_WHI",</v>
      </c>
      <c r="HC108" s="9" t="str">
        <f>SUBSTITUTE("["&amp;_xlfn.CONCAT(GT108:HB108)&amp;"]",",]","]")</f>
        <v>["cl_BLU","cl_GRE","cl_RED","cl_YEL","cl_WHI"]</v>
      </c>
      <c r="HE108" s="33"/>
      <c r="HF108" s="34" t="str">
        <f>"{couname:"&amp;CT108&amp;(IF(HK108&lt;&gt;"",",subtype:"&amp;CHAR(34)&amp;HK108&amp;CHAR(34),""))&amp;",year:"&amp;HJ108&amp;",region:"&amp;CU108&amp;",Colors:"&amp;HC108&amp;",Items:"&amp;GS108&amp;",Flag:"&amp;CV108&amp;",HDFlag:"&amp;CHAR(34)&amp;E108&amp;CHAR(34)&amp;",type:"&amp;GP108&amp;", describe: "&amp;HH108&amp;", isnew:"&amp;CHAR(34)&amp;F108&amp;CHAR(34)&amp;", links: "&amp;HL108&amp;"},"</f>
        <v>{couname:"[COL] Quindío",year:"???",region:"rgn_South America",Colors:["cl_BLU","cl_GRE","cl_RED","cl_YEL","cl_WHI"],Items:["5+Colo","lets07","startQ","with_q","allver","3Bands","Vertic","Unequa","OnlyBa","NO_BLA","myrRED","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links: "https://en.wikipedia.org/wiki/Flag_of_Quindío_Department"},</v>
      </c>
      <c r="HG108" s="35" t="str">
        <f>"{couname:"&amp;CT108&amp;(IF(HK108&lt;&gt;"",",subtype:"&amp;CHAR(34)&amp;HK108&amp;CHAR(34),""))&amp;",year:"&amp;HJ108&amp;",region:"&amp;CU108&amp;",Colors:"&amp;HC108&amp;",Items:"&amp;GS108&amp;",Flag:"&amp;CV108&amp;",HDFlag:"&amp;CHAR(34)&amp;E108&amp;CHAR(34)&amp;",type:"&amp;GP108&amp;", describe: "&amp;HI108&amp;", links: "&amp;HL108&amp;"},"</f>
        <v>{couname:"[COL] Quindío",year:"???",region:"rgn_South America",Colors:["cl_BLU","cl_GRE","cl_RED","cl_YEL","cl_WHI"],Items:["5+Colo","lets07","startQ","with_q","allver","3Bands","Vertic","Unequa","OnlyBa","NO_BLA","myrRED","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links: "https://en.wikipedia.org/wiki/Flag_of_Quindío_Department"},</v>
      </c>
      <c r="HH108" s="9" t="str">
        <f>IF(P108&lt;&gt;"",CHAR(34)&amp;"\n"&amp;P108&amp;CHAR(34),CHAR(34)&amp;CHAR(34))</f>
        <v>"\nThe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v>
      </c>
      <c r="HI108" s="9" t="str">
        <f>IF(J108=0,CHAR(34)&amp;CHAR(34),HH108)</f>
        <v>"\nThe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v>
      </c>
      <c r="HJ108" s="9" t="str">
        <f>CHAR(34)&amp;O108&amp;CHAR(34)</f>
        <v>"???"</v>
      </c>
      <c r="HL108" s="9" t="str">
        <f>CHAR(34)&amp;I108&amp;CHAR(34)</f>
        <v>"https://en.wikipedia.org/wiki/Flag_of_Quindío_Department"</v>
      </c>
      <c r="HM108" s="34" t="str">
        <f>"{"&amp;CHAR(34)&amp;"couname"&amp;CHAR(34)&amp;":"&amp;CT108&amp;(IF(H108&lt;&gt;"",","&amp;CHAR(34)&amp;"subtype"&amp;CHAR(34)&amp;":"&amp;CHAR(34)&amp;H108&amp;CHAR(34),""))&amp;","&amp;CHAR(34)&amp;"year"&amp;CHAR(34)&amp;":"&amp;HJ108&amp;","&amp;CHAR(34)&amp;"region"&amp;CHAR(34)&amp;":"&amp;CU108&amp;","&amp;CHAR(34)&amp;"Colors"&amp;CHAR(34)&amp;":"&amp;HC108&amp;","&amp;CHAR(34)&amp;"Items"&amp;CHAR(34)&amp;":"&amp;GS108&amp;","&amp;CHAR(34)&amp;"Flag"&amp;CHAR(34)&amp;":"&amp;CV108&amp;","&amp;CHAR(34)&amp;"HDFlag"&amp;CHAR(34)&amp;":"&amp;CHAR(34)&amp;E108&amp;CHAR(34)&amp;","&amp;CHAR(34)&amp;"type"&amp;CHAR(34)&amp;":"&amp;GP108&amp;", "&amp;CHAR(34)&amp;"describe"&amp;CHAR(34)&amp;": "&amp;HH108&amp;", "&amp;CHAR(34)&amp;"isnew"&amp;CHAR(34)&amp;": "&amp;CHAR(34)&amp;F108&amp;CHAR(34)&amp;", "&amp;CHAR(34)&amp;"links"&amp;CHAR(34)&amp;": "&amp;HL108&amp;"},"</f>
        <v>{"couname":"[COL] Quindío","year":"???","region":"rgn_South America","Colors":["cl_BLU","cl_GRE","cl_RED","cl_YEL","cl_WHI"],"Items":["5+Colo","lets07","startQ","with_q","allver","3Bands","Vertic","Unequa","OnlyBa","NO_BLA","myrRED","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 "links": "https://en.wikipedia.org/wiki/Flag_of_Quindío_Department"},</v>
      </c>
      <c r="HN108" s="36" t="str">
        <f>"{"&amp;CHAR(34)&amp;"couname"&amp;CHAR(34)&amp;":"&amp;CT108&amp;(IF(H108&lt;&gt;"",","&amp;CHAR(34)&amp;"subtype"&amp;CHAR(34)&amp;":"&amp;CHAR(34)&amp;H108&amp;CHAR(34),""))&amp;","&amp;CHAR(34)&amp;"year"&amp;CHAR(34)&amp;":"&amp;HJ108&amp;","&amp;CHAR(34)&amp;"region"&amp;CHAR(34)&amp;":"&amp;CU108&amp;","&amp;CHAR(34)&amp;"Colors"&amp;CHAR(34)&amp;":"&amp;HC108&amp;","&amp;CHAR(34)&amp;"Items"&amp;CHAR(34)&amp;":"&amp;GS108&amp;","&amp;CHAR(34)&amp;"Flag"&amp;CHAR(34)&amp;":"&amp;CV108&amp;","&amp;CHAR(34)&amp;"HDFlag"&amp;CHAR(34)&amp;":"&amp;CHAR(34)&amp;E108&amp;CHAR(34)&amp;","&amp;CHAR(34)&amp;"type"&amp;CHAR(34)&amp;":"&amp;GP108&amp;", "&amp;CHAR(34)&amp;"describe"&amp;CHAR(34)&amp;": "&amp;HI108&amp;", "&amp;CHAR(34)&amp;"isnew"&amp;CHAR(34)&amp;": "&amp;CHAR(34)&amp;F108&amp;CHAR(34)&amp;", "&amp;CHAR(34)&amp;"links"&amp;CHAR(34)&amp;": "&amp;HL108&amp;"},"</f>
        <v>{"couname":"[COL] Quindío","year":"???","region":"rgn_South America","Colors":["cl_BLU","cl_GRE","cl_RED","cl_YEL","cl_WHI"],"Items":["5+Colo","lets07","startQ","with_q","allver","3Bands","Vertic","Unequa","OnlyBa","NO_BLA","myrRED","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 "links": "https://en.wikipedia.org/wiki/Flag_of_Quindío_Department"},</v>
      </c>
      <c r="HO108" s="37">
        <v>45583</v>
      </c>
      <c r="HP108" s="9" t="str" cm="1">
        <f t="array" ref="HP108">IF(_xlfn.TEXTJOIN(", ", TRUE, IF(ISNUMBER(SEARCH("BLA", BL108:BT108)), COLUMN(BL108:BT108) - COLUMN(BL108) + 1, ""))&lt;&gt;"","BLA","")</f>
        <v/>
      </c>
      <c r="HQ108" s="9" t="str" cm="1">
        <f t="array" ref="HQ108">IF(_xlfn.TEXTJOIN(", ", TRUE, IF(ISNUMBER(SEARCH("BLU", BL108:BT108)), COLUMN(BL108:BT108) - COLUMN(BL108) + 1, ""))&lt;&gt;"","BLU","")</f>
        <v>BLU</v>
      </c>
      <c r="HR108" s="9" t="str" cm="1">
        <f t="array" ref="HR108">IF(_xlfn.TEXTJOIN(", ", TRUE, IF(ISNUMBER(SEARCH("GRE", BL108:BT108)), COLUMN(BL108:BT108) - COLUMN(BL108) + 1, ""))&lt;&gt;"","GRE","")</f>
        <v>GRE</v>
      </c>
      <c r="HS108" s="9" t="str" cm="1">
        <f t="array" ref="HS108">IF(_xlfn.TEXTJOIN(", ", TRUE, IF(ISNUMBER(SEARCH("RED", BL108:BT108)), COLUMN(BL108:BT108) - COLUMN(BL108) + 1, ""))&lt;&gt;"","RED","")</f>
        <v>RED</v>
      </c>
      <c r="HT108" s="9" t="str" cm="1">
        <f t="array" ref="HT108">IF(_xlfn.TEXTJOIN(", ", TRUE, IF(ISNUMBER(SEARCH("YEL", BL108:BT108)), COLUMN(BL108:BT108) - COLUMN(BL108) + 1, ""))&lt;&gt;"","YEL","")</f>
        <v>YEL</v>
      </c>
      <c r="HU108" s="9" t="str" cm="1">
        <f t="array" ref="HU108">IF(_xlfn.TEXTJOIN(", ", TRUE, IF(ISNUMBER(SEARCH("ORA", BL108:BT108)), COLUMN(BL108:BT108) - COLUMN(BL108) + 1, ""))&lt;&gt;"","ORA","")</f>
        <v/>
      </c>
      <c r="HV108" s="9" t="str" cm="1">
        <f t="array" ref="HV108">IF(_xlfn.TEXTJOIN(", ", TRUE, IF(ISNUMBER(SEARCH("BRO", BL108:BT108)), COLUMN(BL108:BT108) - COLUMN(BL108) + 1, ""))&lt;&gt;"","BRO","")</f>
        <v/>
      </c>
      <c r="HW108" s="9" t="str" cm="1">
        <f t="array" ref="HW108">IF(_xlfn.TEXTJOIN(", ", TRUE, IF(ISNUMBER(SEARCH("PUR", BL108:BT108)), COLUMN(BL108:BT108) - COLUMN(BL108) + 1, ""))&lt;&gt;"","PUR","")</f>
        <v/>
      </c>
      <c r="HX108" s="9" t="str" cm="1">
        <f t="array" ref="HX108">IF(_xlfn.TEXTJOIN(", ", TRUE, IF(ISNUMBER(SEARCH("WHI", BL108:BT108)), COLUMN(BL108:BT108) - COLUMN(BL108) + 1, ""))&lt;&gt;"","WHI","")</f>
        <v>WHI</v>
      </c>
      <c r="HY108" s="38"/>
      <c r="HZ108" s="38"/>
      <c r="IA108" s="28"/>
      <c r="IB108" s="28"/>
      <c r="IC108" s="39"/>
      <c r="ID108" s="39"/>
      <c r="IE108" s="39"/>
      <c r="IF108" s="39"/>
      <c r="IG108" s="39"/>
      <c r="IH108" s="39"/>
      <c r="II108" s="39"/>
      <c r="IJ108" s="39"/>
      <c r="IK108" s="39"/>
      <c r="IL108" s="9">
        <f>SUM(IC108:IK108)</f>
        <v>0</v>
      </c>
      <c r="IM108" s="6">
        <f>COUNTIF(IC108:IK108,"&gt;0")-CG108</f>
        <v>-5</v>
      </c>
      <c r="IN108" s="40" t="str">
        <f>"http://mkweb.bcgsc.ca/color-summarizer/?url="&amp;D108&amp;"&amp;precision=low&amp;num_clusters="&amp;CG108&amp;"&amp;text=1"</f>
        <v>http://mkweb.bcgsc.ca/color-summarizer/?url=https://upload.wikimedia.org/wikipedia/commons/thumb/2/29/Flag_of_Quindío.svg/640px-Flag_of_Quindío.svg.png&amp;precision=low&amp;num_clusters=5&amp;text=1</v>
      </c>
      <c r="IO108" s="9" t="str">
        <f>IF(HP108&lt;&gt;"",CHAR(34)&amp;"black"&amp;CHAR(34),"")</f>
        <v/>
      </c>
      <c r="IP108" s="9" t="str">
        <f>IF(HQ108&lt;&gt;"",CHAR(34)&amp;"blue"&amp;CHAR(34),"")</f>
        <v>"blue"</v>
      </c>
      <c r="IQ108" s="9" t="str">
        <f>IF(HR108&lt;&gt;"",CHAR(34)&amp;"green"&amp;CHAR(34),"")</f>
        <v>"green"</v>
      </c>
      <c r="IR108" s="9" t="str">
        <f>IF(HS108&lt;&gt;"",CHAR(34)&amp;"red"&amp;CHAR(34),"")</f>
        <v>"red"</v>
      </c>
      <c r="IS108" s="9" t="str">
        <f>IF(HT108&lt;&gt;"",CHAR(34)&amp;"yellow"&amp;CHAR(34),"")</f>
        <v>"yellow"</v>
      </c>
      <c r="IT108" s="9" t="str">
        <f>IF(HU108&lt;&gt;"",CHAR(34)&amp;"orange"&amp;CHAR(34),"")</f>
        <v/>
      </c>
      <c r="IU108" s="9" t="str">
        <f>IF(HV108&lt;&gt;"",CHAR(34)&amp;"brown"&amp;CHAR(34),"")</f>
        <v/>
      </c>
      <c r="IV108" s="9" t="str">
        <f>IF(HW108&lt;&gt;"",CHAR(34)&amp;"purple"&amp;CHAR(34),"")</f>
        <v/>
      </c>
      <c r="IW108" s="9" t="str">
        <f>IF(HX108&lt;&gt;"",CHAR(34)&amp;"white"&amp;CHAR(34),"")</f>
        <v>"white"</v>
      </c>
      <c r="IX108" s="9" t="str">
        <f>"{"&amp;CHAR(34)&amp;"url"&amp;CHAR(34)&amp;":"&amp;CHAR(34)&amp;IN108&amp;CHAR(34)&amp;","&amp;CHAR(34)&amp;"name"&amp;CHAR(34)&amp;":"&amp;CHAR(34)&amp;A108&amp;CHAR(34)&amp;"},"</f>
        <v>{"url":"http://mkweb.bcgsc.ca/color-summarizer/?url=https://upload.wikimedia.org/wikipedia/commons/thumb/2/29/Flag_of_Quindío.svg/640px-Flag_of_Quindío.svg.png&amp;precision=low&amp;num_clusters=5&amp;text=1","name":"[COL] Quindío"},</v>
      </c>
      <c r="IY108" s="9">
        <v>777</v>
      </c>
    </row>
    <row r="109" spans="1:259" s="9" customFormat="1" ht="38.4" customHeight="1" thickBot="1" x14ac:dyDescent="0.35">
      <c r="A109" s="79" t="s">
        <v>1261</v>
      </c>
      <c r="B109" s="1" t="e" vm="108">
        <v>#VALUE!</v>
      </c>
      <c r="C109" s="2">
        <v>2</v>
      </c>
      <c r="D109" s="3" t="s">
        <v>1262</v>
      </c>
      <c r="E109" s="4" t="s">
        <v>1263</v>
      </c>
      <c r="F109" s="5" t="s">
        <v>0</v>
      </c>
      <c r="G109" s="6">
        <f>COUNTIF($A$1:$A$8282,A109)</f>
        <v>1</v>
      </c>
      <c r="H109" s="7"/>
      <c r="I109" s="8" t="s">
        <v>1264</v>
      </c>
      <c r="J109" s="9" t="str">
        <f>""</f>
        <v/>
      </c>
      <c r="K109" s="10"/>
      <c r="L109" s="11"/>
      <c r="M109" s="11"/>
      <c r="N109" s="12" t="s">
        <v>1</v>
      </c>
      <c r="O109" s="13" t="s">
        <v>181</v>
      </c>
      <c r="P109" s="14" t="s">
        <v>741</v>
      </c>
      <c r="Q109" s="15">
        <v>4</v>
      </c>
      <c r="R109" s="16" t="s">
        <v>1</v>
      </c>
      <c r="S109" s="17">
        <v>2</v>
      </c>
      <c r="T109" s="18" t="s">
        <v>3</v>
      </c>
      <c r="U109" s="19" t="s">
        <v>3</v>
      </c>
      <c r="V109" s="19" t="s">
        <v>2</v>
      </c>
      <c r="W109" s="19" t="s">
        <v>2</v>
      </c>
      <c r="X109" s="19" t="s">
        <v>2</v>
      </c>
      <c r="Y109" s="19" t="s">
        <v>2</v>
      </c>
      <c r="Z109" s="19" t="s">
        <v>2</v>
      </c>
      <c r="AA109" s="19" t="s">
        <v>2</v>
      </c>
      <c r="AB109" s="19" t="s">
        <v>2</v>
      </c>
      <c r="AC109" s="19" t="s">
        <v>2</v>
      </c>
      <c r="AD109" s="19" t="s">
        <v>2</v>
      </c>
      <c r="AE109" s="19" t="s">
        <v>2</v>
      </c>
      <c r="AF109" s="20" t="s">
        <v>3</v>
      </c>
      <c r="AG109" s="20" t="s">
        <v>2</v>
      </c>
      <c r="AH109" s="20" t="s">
        <v>3</v>
      </c>
      <c r="AI109" s="20" t="s">
        <v>2</v>
      </c>
      <c r="AJ109" s="20" t="s">
        <v>2</v>
      </c>
      <c r="AK109" s="20" t="s">
        <v>3</v>
      </c>
      <c r="AL109" s="20" t="s">
        <v>2</v>
      </c>
      <c r="AM109" s="20" t="s">
        <v>2</v>
      </c>
      <c r="AN109" s="20" t="s">
        <v>2</v>
      </c>
      <c r="AO109" s="20" t="s">
        <v>2</v>
      </c>
      <c r="AP109" s="20" t="s">
        <v>2</v>
      </c>
      <c r="AQ109" s="20" t="s">
        <v>2</v>
      </c>
      <c r="AR109" s="20" t="s">
        <v>3</v>
      </c>
      <c r="AS109" s="20" t="s">
        <v>2</v>
      </c>
      <c r="AT109" s="21">
        <v>0</v>
      </c>
      <c r="AU109" s="20" t="s">
        <v>1260</v>
      </c>
      <c r="AV109" s="20" t="str">
        <f>IF(LEFT(A109,1)="[",LEFT(A109,5)&amp;AU109&amp;A109,"")</f>
        <v>[COL]Department[COL] San Andres and Providencia</v>
      </c>
      <c r="AW109" s="20" t="str">
        <f>C109&amp;A109</f>
        <v>2[COL] San Andres and Providencia</v>
      </c>
      <c r="AX109" s="22" t="str">
        <f>_xlfn.TEXTJOIN(";",TRUE,AU109:AW109)</f>
        <v>Department;[COL]Department[COL] San Andres and Providencia;2[COL] San Andres and Providencia</v>
      </c>
      <c r="AY109" s="22" t="s">
        <v>3</v>
      </c>
      <c r="AZ109" s="23" t="s">
        <v>5</v>
      </c>
      <c r="BA109" s="23"/>
      <c r="BB109" s="23"/>
      <c r="BC109" s="24"/>
      <c r="BD109" s="25" t="s">
        <v>9</v>
      </c>
      <c r="BE109" s="8"/>
      <c r="BF109" s="25"/>
      <c r="BG109" s="25"/>
      <c r="BH109" s="25"/>
      <c r="BI109" s="25"/>
      <c r="BJ109" s="25"/>
      <c r="BK109" s="8"/>
      <c r="BL109" s="25" t="s">
        <v>9</v>
      </c>
      <c r="BM109" s="25" t="s">
        <v>4</v>
      </c>
      <c r="BN109" s="25" t="s">
        <v>5</v>
      </c>
      <c r="BO109" s="25"/>
      <c r="BP109" s="25"/>
      <c r="BQ109" s="25"/>
      <c r="BR109" s="25"/>
      <c r="BS109" s="25"/>
      <c r="BT109" s="25"/>
      <c r="BU109" s="26" t="s">
        <v>2</v>
      </c>
      <c r="BV109" s="27" t="s">
        <v>184</v>
      </c>
      <c r="BW109" s="27" t="s">
        <v>176</v>
      </c>
      <c r="BX109" s="8"/>
      <c r="CB109" s="28" t="s">
        <v>793</v>
      </c>
      <c r="CC109" s="28"/>
      <c r="CD109" s="29">
        <v>1</v>
      </c>
      <c r="CE109" s="29">
        <v>0</v>
      </c>
      <c r="CF109" s="29" t="e">
        <v>#REF!</v>
      </c>
      <c r="CG109" s="30" cm="1">
        <f t="array" ref="CG109">SUMPRODUCT(--(LEN(TRIM(BL109:BT109))&gt;0))</f>
        <v>3</v>
      </c>
      <c r="CH109" s="20" t="str">
        <f>IF(CG109=2,"y","n")</f>
        <v>n</v>
      </c>
      <c r="CI109" s="20" t="str">
        <f>IF(CG109=3,"y","n")</f>
        <v>y</v>
      </c>
      <c r="CJ109" s="20" t="str">
        <f>IF(CG109=4,"y","n")</f>
        <v>n</v>
      </c>
      <c r="CK109" s="20" t="str">
        <f>IF(CG109&gt;4,"y","n")</f>
        <v>n</v>
      </c>
      <c r="CL109" s="20" t="str">
        <f>IF(S109=0,"y","n")</f>
        <v>n</v>
      </c>
      <c r="CM109" s="20" t="str">
        <f>IF(S109=2,"y","n")</f>
        <v>y</v>
      </c>
      <c r="CN109" s="20" t="str">
        <f>IF(S109=3,"y","n")</f>
        <v>n</v>
      </c>
      <c r="CO109" s="20" t="str">
        <f>IF(S109&gt;=4,"y","n")</f>
        <v>n</v>
      </c>
      <c r="CP109" s="20" t="str">
        <f>IF(AT109=0,"y","n")</f>
        <v>y</v>
      </c>
      <c r="CQ109" s="20" t="str">
        <f>IF(AT109=1,"y","n")</f>
        <v>n</v>
      </c>
      <c r="CR109" s="20" t="str">
        <f>IF(AT109=2,"y","n")</f>
        <v>n</v>
      </c>
      <c r="CS109" s="20" t="str">
        <f>IF(AT109&gt;=3,"y","n")</f>
        <v>n</v>
      </c>
      <c r="CT109" s="31" t="str">
        <f>CHAR(34)&amp;A109&amp;CHAR(34)</f>
        <v>"[COL] San Andres and Providencia"</v>
      </c>
      <c r="CU109" s="32" t="str">
        <f>CHAR(34)&amp;"rgn_"&amp;R109&amp;CHAR(34)</f>
        <v>"rgn_South America"</v>
      </c>
      <c r="CV109" s="9" t="str">
        <f>CHAR(34)&amp;D109&amp;CHAR(34)</f>
        <v>"https://upload.wikimedia.org/wikipedia/commons/thumb/3/36/Flag_of_San_Andr%C3%A9s_y_Providencia.svg/300px-Flag_of_San_Andr%C3%A9s_y_Providencia.svg.png"</v>
      </c>
      <c r="CW109" s="9" t="str">
        <f t="shared" si="368"/>
        <v/>
      </c>
      <c r="CX109" s="9" t="str">
        <f t="shared" si="368"/>
        <v>"3Color",</v>
      </c>
      <c r="CY109" s="9" t="str">
        <f t="shared" si="368"/>
        <v/>
      </c>
      <c r="CZ109" s="9" t="str">
        <f t="shared" si="368"/>
        <v/>
      </c>
      <c r="DA109" s="9" t="str">
        <f>IF(Q109&gt;1,CHAR(34)&amp;"words2"&amp;CHAR(34)&amp;",","")</f>
        <v>"words2",</v>
      </c>
      <c r="DB109" s="9" t="str">
        <f>IF(Q109&gt;2,CHAR(34)&amp;"words3"&amp;CHAR(34)&amp;",","")</f>
        <v>"words3",</v>
      </c>
      <c r="DC109" s="9" t="str">
        <f>IF(Q109=2,CHAR(34)&amp;"exact2"&amp;CHAR(34)&amp;",","")</f>
        <v/>
      </c>
      <c r="DD109" s="9" t="str">
        <f>IF(LEN(CHAR(34)&amp;"lets"&amp;LEN(SUBSTITUTE(SUBSTITUTE(IFERROR(TRIM(SUBSTITUTE(SUBSTITUTE(SUBSTITUTE(IFERROR(TRIM(SUBSTITUTE(A109,MID(A109,FIND("(",A109),FIND(")",A109)-FIND("(",A109)+1),"")),A109)," ",""),"-",""),MID(SUBSTITUTE(SUBSTITUTE(IFERROR(TRIM(SUBSTITUTE(A109,MID(A109,FIND("(",A109),FIND(")",A109)-FIND("(",A109)+1),"")),A109)," ",""),"-",""),FIND("[",SUBSTITUTE(SUBSTITUTE(IFERROR(TRIM(SUBSTITUTE(A109,MID(A109,FIND("(",A109),FIND(")",A109)-FIND("(",A109)+1),"")),A109)," ",""),"-","")),FIND("]",SUBSTITUTE(SUBSTITUTE(IFERROR(TRIM(SUBSTITUTE(A109,MID(A109,FIND("(",A109),FIND(")",A109)-FIND("(",A109)+1),"")),A109)," ",""),"-",""))-FIND("[",SUBSTITUTE(SUBSTITUTE(IFERROR(TRIM(SUBSTITUTE(A109,MID(A109,FIND("(",A109),FIND(")",A109)-FIND("(",A109)+1),"")),A109)," ",""),"-",""))+1),"")),SUBSTITUTE(SUBSTITUTE(IFERROR(TRIM(SUBSTITUTE(A109,MID(A109,FIND("(",A109),FIND(")",A109)-FIND("(",A109)+1),"")),A109)," ",""),"-",""))," ",""),"-",""))&amp;CHAR(34)&amp;",")=9,CHAR(34)&amp;"lets"&amp;LEN(SUBSTITUTE(SUBSTITUTE(IFERROR(TRIM(SUBSTITUTE(SUBSTITUTE(SUBSTITUTE(IFERROR(TRIM(SUBSTITUTE(A109,MID(A109,FIND("(",A109),FIND(")",A109)-FIND("(",A109)+1),"")),A109)," ",""),"-",""),MID(SUBSTITUTE(SUBSTITUTE(IFERROR(TRIM(SUBSTITUTE(A109,MID(A109,FIND("(",A109),FIND(")",A109)-FIND("(",A109)+1),"")),A109)," ",""),"-",""),FIND("[",SUBSTITUTE(SUBSTITUTE(IFERROR(TRIM(SUBSTITUTE(A109,MID(A109,FIND("(",A109),FIND(")",A109)-FIND("(",A109)+1),"")),A109)," ",""),"-","")),FIND("]",SUBSTITUTE(SUBSTITUTE(IFERROR(TRIM(SUBSTITUTE(A109,MID(A109,FIND("(",A109),FIND(")",A109)-FIND("(",A109)+1),"")),A109)," ",""),"-",""))-FIND("[",SUBSTITUTE(SUBSTITUTE(IFERROR(TRIM(SUBSTITUTE(A109,MID(A109,FIND("(",A109),FIND(")",A109)-FIND("(",A109)+1),"")),A109)," ",""),"-",""))+1),"")),SUBSTITUTE(SUBSTITUTE(IFERROR(TRIM(SUBSTITUTE(A109,MID(A109,FIND("(",A109),FIND(")",A109)-FIND("(",A109)+1),"")),A109)," ",""),"-",""))," ",""),"-",""))&amp;CHAR(34)&amp;",",CHAR(34)&amp;"lets0"&amp;LEN(SUBSTITUTE(SUBSTITUTE(IFERROR(TRIM(SUBSTITUTE(SUBSTITUTE(SUBSTITUTE(IFERROR(TRIM(SUBSTITUTE(A109,MID(A109,FIND("(",A109),FIND(")",A109)-FIND("(",A109)+1),"")),A109)," ",""),"-",""),MID(SUBSTITUTE(SUBSTITUTE(IFERROR(TRIM(SUBSTITUTE(A109,MID(A109,FIND("(",A109),FIND(")",A109)-FIND("(",A109)+1),"")),A109)," ",""),"-",""),FIND("[",SUBSTITUTE(SUBSTITUTE(IFERROR(TRIM(SUBSTITUTE(A109,MID(A109,FIND("(",A109),FIND(")",A109)-FIND("(",A109)+1),"")),A109)," ",""),"-","")),FIND("]",SUBSTITUTE(SUBSTITUTE(IFERROR(TRIM(SUBSTITUTE(A109,MID(A109,FIND("(",A109),FIND(")",A109)-FIND("(",A109)+1),"")),A109)," ",""),"-",""))-FIND("[",SUBSTITUTE(SUBSTITUTE(IFERROR(TRIM(SUBSTITUTE(A109,MID(A109,FIND("(",A109),FIND(")",A109)-FIND("(",A109)+1),"")),A109)," ",""),"-",""))+1),"")),SUBSTITUTE(SUBSTITUTE(IFERROR(TRIM(SUBSTITUTE(A109,MID(A109,FIND("(",A109),FIND(")",A109)-FIND("(",A109)+1),"")),A109)," ",""),"-",""))," ",""),"-",""))&amp;CHAR(34)&amp;",")</f>
        <v>"lets23",</v>
      </c>
      <c r="DE109" s="9" t="str">
        <f>IFERROR(CHAR(34)&amp;"start"&amp;LEFT(TRIM(SUBSTITUTE(SUBSTITUTE(TRIM(SUBSTITUTE(SUBSTITUTE(A109, MID(A109, FIND("[", A109), FIND("]", A109) - FIND("[", A109) + 1), ""), "  ", " ")), MID(TRIM(SUBSTITUTE(SUBSTITUTE(A109, MID(A109, FIND("[", A109), FIND("]", A109) - FIND("[", A109) + 1), ""), "  ", " ")), FIND("[", TRIM(SUBSTITUTE(SUBSTITUTE(A109, MID(A109, FIND("[", A109), FIND("]", A109) - FIND("[", A109) + 1), ""), "  ", " "))), FIND("]", TRIM(SUBSTITUTE(SUBSTITUTE(A109, MID(A109, FIND("[", A109), FIND("]", A109) - FIND("[", A109) + 1), ""), "  ", " "))) - FIND("[", TRIM(SUBSTITUTE(SUBSTITUTE(A109, MID(A109, FIND("[", A109), FIND("]", A109) - FIND("[", A109) + 1), ""), "  ", " "))) + 1), ""), "  ", " ")),1)&amp;CHAR(34)&amp;",",CHAR(34)&amp;"start"&amp;IFERROR(LEFT(SUBSTITUTE(A109,"["&amp;MID(A109,FIND("[",A109)+1,FIND("]",A109)-FIND("[",A109)-1)&amp;"] ",""),1),LEFT(A109,1))&amp;CHAR(34)&amp;",")</f>
        <v>"startS",</v>
      </c>
      <c r="DF109" s="9" t="str">
        <f>IFERROR(IF(SEARCH("tan",A109)&gt;0,CHAR(34)&amp;"withtn"&amp;CHAR(34)&amp;",",""),"")</f>
        <v/>
      </c>
      <c r="DG109" s="9" t="str">
        <f>IFERROR(IF(SEARCH("q",A109)&gt;0,CHAR(34)&amp;"with_q"&amp;CHAR(34)&amp;",",""),"")</f>
        <v/>
      </c>
      <c r="DH109" s="9" t="str">
        <f>IFERROR(IF(SEARCH("v",A109)&gt;0,CHAR(34)&amp;"with_v"&amp;CHAR(34)&amp;",",""),"")</f>
        <v>"with_v",</v>
      </c>
      <c r="DI109" s="9" t="str">
        <f>IFERROR(IF(SEARCH("w",A109)&gt;0,CHAR(34)&amp;"with_w"&amp;CHAR(34)&amp;",",""),"")</f>
        <v/>
      </c>
      <c r="DJ109" s="9" t="str">
        <f>IFERROR(IF(SEARCH("y",A109)&gt;0,CHAR(34)&amp;"with_y"&amp;CHAR(34)&amp;",",""),"")</f>
        <v/>
      </c>
      <c r="DK109" s="9" t="str">
        <f>IFERROR(IF(SEARCH("z",A109)&gt;0,CHAR(34)&amp;"with_z"&amp;CHAR(34)&amp;",",""),"")</f>
        <v/>
      </c>
      <c r="DL109" s="9" t="str">
        <f>IF(CG109=2, CHAR(34) &amp; _xlfn.TEXTJOIN("", TRUE, _xlfn._xlws.SORT(HP109:HX109)) &amp; CHAR(34) &amp; ",", "")</f>
        <v/>
      </c>
      <c r="DM109" s="9" t="str" cm="1">
        <f t="array" ref="DM109">IF(CG109=3,CHAR(34) &amp; _xlfn.TEXTJOIN("", TRUE, RIGHT(HP109:HX109, 2)) &amp; CHAR(34) &amp; ",", "")</f>
        <v>"LUEDHI",</v>
      </c>
      <c r="DN109" s="9" t="str">
        <f>IF(AND(ISNUMBER(SEARCH("18", O109)), ISERROR(SEARCH("1918", O109)), ISERROR(SEARCH("2018", O109))), CHAR(34) &amp; "year18" &amp; CHAR(34) &amp; ",", "")</f>
        <v/>
      </c>
      <c r="DO109" s="9" t="str">
        <f>IF(AND(ISNUMBER(SEARCH("19", O109)), ISERROR(SEARCH("1819", O109)),  ISERROR(SEARCH("1219", O109)),ISERROR(SEARCH("1119", O109)),ISERROR(SEARCH("1190", O109)),ISERROR(SEARCH("2019", O109))), CHAR(34) &amp; "year19" &amp; CHAR(34) &amp; ",", "")</f>
        <v/>
      </c>
      <c r="DP109" s="28" t="str">
        <f>IF(AND(ISNUMBER(SEARCH("20", O109)), ISERROR(SEARCH("1920", O109))), CHAR(34)&amp;"year00"&amp;CHAR(34)&amp;",", "")</f>
        <v/>
      </c>
      <c r="DQ109" s="28" t="str">
        <f>IF(CC109="y",CHAR(34)&amp;"soviet"&amp;CHAR(34)&amp;",","")</f>
        <v/>
      </c>
      <c r="DR109" s="28" t="str">
        <f>IF(BY109="y",CHAR(34)&amp;"dgband"&amp;CHAR(34)&amp;",","")</f>
        <v/>
      </c>
      <c r="DS109" s="28" t="str">
        <f>IF(W109="y",IF(AND(V109="n",BY109&lt;&gt;"y"),CHAR(34)&amp;"allver"&amp;CHAR(34)&amp;",",""),"")</f>
        <v/>
      </c>
      <c r="DT109" s="28" t="str">
        <f>IF(V109="y",IF(AND(W109="n",BY109&lt;&gt;"y"),CHAR(34)&amp;"allhor"&amp;CHAR(34)&amp;",",""),"")</f>
        <v/>
      </c>
      <c r="DU109" s="28" t="str">
        <f>IF(BY109="y",IF(AND(W109="n",V109="n"),CHAR(34)&amp;"alldia"&amp;CHAR(34)&amp;",",""),"")</f>
        <v/>
      </c>
      <c r="DV109" s="9" t="str">
        <f>IF(IA109&lt;&gt;"",(IF(IA109="y",CHAR(34)&amp;"largec"&amp;CHAR(34)&amp;",",CHAR(34)&amp;"smallc"&amp;CHAR(34)&amp;",")),"")</f>
        <v/>
      </c>
      <c r="DW109" s="9" t="str">
        <f t="shared" si="390"/>
        <v/>
      </c>
      <c r="DX109" s="9" t="str">
        <f t="shared" si="390"/>
        <v>"2Bands",</v>
      </c>
      <c r="DY109" s="9" t="str">
        <f t="shared" si="390"/>
        <v/>
      </c>
      <c r="DZ109" s="9" t="str">
        <f t="shared" si="390"/>
        <v/>
      </c>
      <c r="EA109" s="9" t="str">
        <f t="shared" si="391"/>
        <v>"Diagon",</v>
      </c>
      <c r="EB109" s="9" t="str">
        <f t="shared" si="391"/>
        <v>"Crosse",</v>
      </c>
      <c r="EC109" s="9" t="str">
        <f t="shared" si="391"/>
        <v/>
      </c>
      <c r="ED109" s="9" t="str">
        <f t="shared" si="391"/>
        <v/>
      </c>
      <c r="EE109" s="9" t="str">
        <f t="shared" si="391"/>
        <v/>
      </c>
      <c r="EF109" s="9" t="str">
        <f>IF(AND(Y109&lt;&gt;"n",Y109&lt;&gt;""),CHAR(34)&amp;Y$1&amp;CHAR(34)&amp;",","")</f>
        <v/>
      </c>
      <c r="EG109" s="9" t="str">
        <f t="shared" si="455"/>
        <v/>
      </c>
      <c r="EH109" s="9" t="str">
        <f t="shared" si="455"/>
        <v/>
      </c>
      <c r="EI109" s="9" t="str">
        <f t="shared" si="455"/>
        <v/>
      </c>
      <c r="EJ109" s="9" t="str">
        <f t="shared" si="455"/>
        <v/>
      </c>
      <c r="EK109" s="9" t="str">
        <f t="shared" si="455"/>
        <v/>
      </c>
      <c r="EL109" s="9" t="str">
        <f t="shared" si="455"/>
        <v/>
      </c>
      <c r="EM109" s="9" t="str">
        <f t="shared" si="455"/>
        <v>"Trside",</v>
      </c>
      <c r="EN109" s="9" t="str">
        <f t="shared" si="455"/>
        <v/>
      </c>
      <c r="EO109" s="9" t="str">
        <f t="shared" si="455"/>
        <v>"Center",</v>
      </c>
      <c r="EP109" s="9" t="str">
        <f t="shared" si="455"/>
        <v/>
      </c>
      <c r="EQ109" s="9" t="str">
        <f t="shared" si="455"/>
        <v/>
      </c>
      <c r="ER109" s="9" t="str">
        <f t="shared" si="455"/>
        <v>"OnlyBa",</v>
      </c>
      <c r="ES109" s="9" t="str">
        <f t="shared" si="455"/>
        <v/>
      </c>
      <c r="ET109" s="9" t="str">
        <f t="shared" si="455"/>
        <v/>
      </c>
      <c r="EU109" s="9" t="str">
        <f t="shared" si="455"/>
        <v/>
      </c>
      <c r="EV109" s="9" t="str">
        <f t="shared" si="455"/>
        <v/>
      </c>
      <c r="EW109" s="9" t="str">
        <f t="shared" si="393"/>
        <v/>
      </c>
      <c r="EX109" s="9" t="str">
        <f t="shared" si="393"/>
        <v/>
      </c>
      <c r="EY109" s="9" t="str">
        <f t="shared" si="393"/>
        <v>"Rotate",</v>
      </c>
      <c r="EZ109" s="9" t="str">
        <f t="shared" si="393"/>
        <v/>
      </c>
      <c r="FA109" s="9" t="str">
        <f>IF(AT109&gt;0,CHAR(34)&amp;"sta"&amp;AZ109&amp;CHAR(34)&amp;",","")</f>
        <v/>
      </c>
      <c r="FB109" s="9" t="str">
        <f>IF(AND(AT109&gt;0,BA109&lt;&gt;""),CHAR(34)&amp;"sta"&amp;BA109&amp;CHAR(34)&amp;",","")</f>
        <v/>
      </c>
      <c r="FC109" s="9" t="str">
        <f>IF(AND(AT109&gt;0,BB109&lt;&gt;""),CHAR(34)&amp;"sta"&amp;BB109&amp;CHAR(34)&amp;",","")</f>
        <v/>
      </c>
      <c r="FD109" s="9" t="str">
        <f>IF(BV109="n",CHAR(34)&amp;"tcWHYE"&amp;CHAR(34)&amp;",",IF(BV109="y",CHAR(34)&amp;FD$1&amp;CHAR(34)&amp;",",""))</f>
        <v/>
      </c>
      <c r="FE109" s="9" t="str">
        <f>IF(COUNTIF(BL109:BT109,"BLU")=0,CHAR(34)&amp;"NO_BLU"&amp;CHAR(34)&amp;",", "")</f>
        <v/>
      </c>
      <c r="FF109" s="9" t="str">
        <f>IF(COUNTIF(BL109:BT109,"WHI")=0,CHAR(34)&amp;"NO_WHI"&amp;CHAR(34)&amp;",", "")</f>
        <v/>
      </c>
      <c r="FG109" s="9" t="str">
        <f>IF(COUNTIF(BL109:BT109,"RED")=0,CHAR(34)&amp;"NO_RED"&amp;CHAR(34)&amp;",", "")</f>
        <v/>
      </c>
      <c r="FH109" s="9" t="str">
        <f>IF(COUNTIF(BL109:BS109,"GRE")=0,CHAR(34)&amp;"NO_GRE"&amp;CHAR(34)&amp;",", "")</f>
        <v>"NO_GRE",</v>
      </c>
      <c r="FI109" s="9" t="str">
        <f>IF(COUNTIF(BL109:BT109,"YEL")=0,CHAR(34)&amp;"NO_YEL"&amp;CHAR(34)&amp;",", "")</f>
        <v>"NO_YEL",</v>
      </c>
      <c r="FJ109" s="9" t="str">
        <f>IF(COUNTIF(BL109:BT109,"BLA")=0,CHAR(34)&amp;"NO_BLA"&amp;CHAR(34)&amp;",", "")</f>
        <v>"NO_BLA",</v>
      </c>
      <c r="FK109" s="9" t="str">
        <f>IF(AND(FH109&lt;&gt;"",FF109&lt;&gt;""),CHAR(34)&amp;"WHGRNO"&amp;CHAR(34)&amp;",","")</f>
        <v/>
      </c>
      <c r="FL109" s="9" t="str">
        <f>IF(AND(FI109&lt;&gt;"",FF109&lt;&gt;""),CHAR(34)&amp;"WHYENO"&amp;CHAR(34)&amp;",","")</f>
        <v/>
      </c>
      <c r="FM109" s="9" t="str">
        <f>IF(AND(FJ109&lt;&gt;"",FF109&lt;&gt;""),CHAR(34)&amp;"BAWHNO"&amp;CHAR(34)&amp;",","")</f>
        <v/>
      </c>
      <c r="FN109" s="9" t="str">
        <f>IF(AND(FE109&lt;&gt;"",FF109&lt;&gt;""),CHAR(34)&amp;"BLWHNO"&amp;CHAR(34)&amp;",","")</f>
        <v/>
      </c>
      <c r="FO109" s="9" t="str">
        <f>IF(AND(FE109&lt;&gt;"",FG109&lt;&gt;""),CHAR(34)&amp;"BLRENO"&amp;CHAR(34)&amp;",","")</f>
        <v/>
      </c>
      <c r="FP109" s="9" t="str">
        <f>IF(AND(FF109&lt;&gt;"",FF109&lt;&gt;""),CHAR(34)&amp;"WHRENO"&amp;CHAR(34)&amp;",","")</f>
        <v/>
      </c>
      <c r="FQ109" s="9" t="str">
        <f>IF(LEN(BF109)=3,CHAR(34)&amp;"001"&amp;BF109&amp;CHAR(34)&amp;",","")</f>
        <v/>
      </c>
      <c r="FR109" s="9" t="str">
        <f>IF(LEN(BG109)=3,CHAR(34)&amp;"002"&amp;BG109&amp;CHAR(34)&amp;",","")</f>
        <v/>
      </c>
      <c r="FS109" s="9" t="str">
        <f>IF(LEN(BH109)=3,CHAR(34)&amp;"003"&amp;BH109&amp;CHAR(34)&amp;",","")</f>
        <v/>
      </c>
      <c r="FT109" s="9" t="str">
        <f>CHAR(34)&amp;"myr"&amp;BD109&amp;CHAR(34)&amp;","</f>
        <v>"myrRED",</v>
      </c>
      <c r="FU109" s="9" t="str">
        <f>IF(AY109="y",CHAR(34)&amp;"island"&amp;CHAR(34)&amp;",","")</f>
        <v>"island",</v>
      </c>
      <c r="FV109" s="9" t="str">
        <f>IF(BZ109="y",CHAR(34)&amp;"landlo"&amp;CHAR(34)&amp;",","")</f>
        <v/>
      </c>
      <c r="FW109" s="9" t="str">
        <f>IF(CA109="y",CHAR(34)&amp;"eunion"&amp;CHAR(34)&amp;",","")</f>
        <v/>
      </c>
      <c r="FX109" s="9" t="str">
        <f>SUBSTITUTE(IFERROR(SEARCH("[",A109),IFERROR(IF(AND(CA109&lt;&gt;"y",SEARCH("Europe",R109)&gt;0),CHAR(34)&amp;"noeuni"&amp;CHAR(34)&amp;",",""),"")),"1","")</f>
        <v/>
      </c>
      <c r="FY109" s="9" t="str">
        <f>IFERROR(IF(SEARCH("Arabic",CB109)&gt;0,CHAR(34)&amp;"arabic"&amp;CHAR(34)&amp;",",""),"")</f>
        <v/>
      </c>
      <c r="FZ109" s="9" t="str">
        <f>IFERROR(IF(SEARCH("English",CB109)&gt;0,CHAR(34)&amp;"englis"&amp;CHAR(34)&amp;",",""),"")</f>
        <v>"englis",</v>
      </c>
      <c r="GA109" s="9" t="str">
        <f>IFERROR(IF(SEARCH("French",CB109)&gt;0,CHAR(34)&amp;"french"&amp;CHAR(34)&amp;",",""),"")</f>
        <v/>
      </c>
      <c r="GB109" s="9" t="str">
        <f>IFERROR(IF(SEARCH("Spanish",CB109)&gt;0,CHAR(34)&amp;"spanis"&amp;CHAR(34)&amp;",",""),"")</f>
        <v/>
      </c>
      <c r="GC109" s="9" t="str">
        <f>IFERROR(IF(SEARCH("Portuguese",CB109)&gt;0,CHAR(34)&amp;"portug"&amp;CHAR(34)&amp;",",""),"")</f>
        <v/>
      </c>
      <c r="GD109" s="9" t="str">
        <f>IFERROR(IF(SEARCH("German",CB109)&gt;0,CHAR(34)&amp;"german"&amp;CHAR(34)&amp;",",""),"")</f>
        <v/>
      </c>
      <c r="GE109" s="9" t="str">
        <f>IFERROR(IF(SEARCH("Dutch",CB109)&gt;0,CHAR(34)&amp;"dutchs"&amp;CHAR(34)&amp;",",""),"")</f>
        <v/>
      </c>
      <c r="GF109" s="9" t="str">
        <f>IFERROR(IF(SEARCH("Histor",AU109)&gt;0,CHAR(34)&amp;"histor"&amp;CHAR(34)&amp;",",""),"")</f>
        <v/>
      </c>
      <c r="GG109" s="9" t="str">
        <f>IF(BU109="y",CHAR(34)&amp;"unjack"&amp;CHAR(34)&amp;",","")</f>
        <v/>
      </c>
      <c r="GH109" s="9" t="str">
        <f>IF(CD109=1,CHAR(34)&amp;"southc"&amp;CHAR(34)&amp;",","")</f>
        <v>"southc",</v>
      </c>
      <c r="GI109" s="9" t="str">
        <f>IF(CE109=1,CHAR(34)&amp;"hasmap"&amp;CHAR(34)&amp;",","")</f>
        <v/>
      </c>
      <c r="GJ109" s="9" t="str">
        <f>IF(CP109="y",CHAR(34)&amp;CP$1&amp;CHAR(34)&amp;",","")</f>
        <v>"NoStar",</v>
      </c>
      <c r="GK109" s="9" t="str">
        <f>IF(GJ109="",CHAR(34)&amp;"HasSta"&amp;CHAR(34)&amp;",","")</f>
        <v/>
      </c>
      <c r="GL109" s="9" t="str">
        <f t="shared" si="430"/>
        <v/>
      </c>
      <c r="GM109" s="9" t="str">
        <f t="shared" si="430"/>
        <v/>
      </c>
      <c r="GN109" s="9" t="str">
        <f t="shared" si="430"/>
        <v/>
      </c>
      <c r="GP109" s="9" t="str">
        <f>CHAR(34)&amp;AU109&amp;CHAR(34)</f>
        <v>"Department"</v>
      </c>
      <c r="GS109" s="9" t="str">
        <f>SUBSTITUTE("["&amp;_xlfn.CONCAT(CW109:GN109)&amp;"]",",]","]")</f>
        <v>["3Color","words2","words3","lets23","startS","with_v","LUEDHI","2Bands","Diagon","Crosse","Trside","Center","OnlyBa","Rotate","NO_GRE","NO_YEL","NO_BLA","myrRED","island","englis","southc","NoStar"]</v>
      </c>
      <c r="GT109" s="9" t="str">
        <f t="shared" si="456"/>
        <v>"cl_RED",</v>
      </c>
      <c r="GU109" s="9" t="str">
        <f t="shared" si="456"/>
        <v>"cl_BLU",</v>
      </c>
      <c r="GV109" s="9" t="str">
        <f t="shared" si="456"/>
        <v>"cl_WHI",</v>
      </c>
      <c r="GW109" s="9" t="str">
        <f t="shared" si="456"/>
        <v/>
      </c>
      <c r="GX109" s="9" t="str">
        <f t="shared" si="456"/>
        <v/>
      </c>
      <c r="GY109" s="9" t="str">
        <f t="shared" si="456"/>
        <v/>
      </c>
      <c r="GZ109" s="9" t="str">
        <f t="shared" si="456"/>
        <v/>
      </c>
      <c r="HA109" s="9" t="str">
        <f t="shared" si="456"/>
        <v/>
      </c>
      <c r="HB109" s="9" t="str">
        <f t="shared" si="456"/>
        <v/>
      </c>
      <c r="HC109" s="9" t="str">
        <f>SUBSTITUTE("["&amp;_xlfn.CONCAT(GT109:HB109)&amp;"]",",]","]")</f>
        <v>["cl_RED","cl_BLU","cl_WHI"]</v>
      </c>
      <c r="HE109" s="33"/>
      <c r="HF109" s="34" t="str">
        <f>"{couname:"&amp;CT109&amp;(IF(HK109&lt;&gt;"",",subtype:"&amp;CHAR(34)&amp;HK109&amp;CHAR(34),""))&amp;",year:"&amp;HJ109&amp;",region:"&amp;CU109&amp;",Colors:"&amp;HC109&amp;",Items:"&amp;GS109&amp;",Flag:"&amp;CV109&amp;",HDFlag:"&amp;CHAR(34)&amp;E109&amp;CHAR(34)&amp;",type:"&amp;GP109&amp;", describe: "&amp;HH109&amp;", isnew:"&amp;CHAR(34)&amp;F109&amp;CHAR(34)&amp;", links: "&amp;HL109&amp;"},"</f>
        <v>{couname:"[COL] San Andres and Providencia",year:"???",region:"rgn_South America",Colors:["cl_RED","cl_BLU","cl_WHI"],Items:["3Color","words2","words3","lets23","startS","with_v","LUEDHI","2Bands","Diagon","Crosse","Trside","Center","OnlyBa","Rotate","NO_GRE","NO_YEL","NO_BLA","myrRED","island","englis","southc","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links: "https://en.wikipedia.org/wiki/Archipelago_of_San_Andrés,_Providencia_and_Santa_Catalina"},</v>
      </c>
      <c r="HG109" s="35" t="str">
        <f>"{couname:"&amp;CT109&amp;(IF(HK109&lt;&gt;"",",subtype:"&amp;CHAR(34)&amp;HK109&amp;CHAR(34),""))&amp;",year:"&amp;HJ109&amp;",region:"&amp;CU109&amp;",Colors:"&amp;HC109&amp;",Items:"&amp;GS109&amp;",Flag:"&amp;CV109&amp;",HDFlag:"&amp;CHAR(34)&amp;E109&amp;CHAR(34)&amp;",type:"&amp;GP109&amp;", describe: "&amp;HI109&amp;", links: "&amp;HL109&amp;"},"</f>
        <v>{couname:"[COL] San Andres and Providencia",year:"???",region:"rgn_South America",Colors:["cl_RED","cl_BLU","cl_WHI"],Items:["3Color","words2","words3","lets23","startS","with_v","LUEDHI","2Bands","Diagon","Crosse","Trside","Center","OnlyBa","Rotate","NO_GRE","NO_YEL","NO_BLA","myrRED","island","englis","southc","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links: "https://en.wikipedia.org/wiki/Archipelago_of_San_Andrés,_Providencia_and_Santa_Catalina"},</v>
      </c>
      <c r="HH109" s="9" t="str">
        <f>IF(P109&lt;&gt;"",CHAR(34)&amp;"\n"&amp;P109&amp;CHAR(34),CHAR(34)&amp;CHAR(34))</f>
        <v>"\nNot available"</v>
      </c>
      <c r="HI109" s="9" t="str">
        <f>IF(J109=0,CHAR(34)&amp;CHAR(34),HH109)</f>
        <v>"\nNot available"</v>
      </c>
      <c r="HJ109" s="9" t="str">
        <f>CHAR(34)&amp;O109&amp;CHAR(34)</f>
        <v>"???"</v>
      </c>
      <c r="HL109" s="9" t="str">
        <f>CHAR(34)&amp;I109&amp;CHAR(34)</f>
        <v>"https://en.wikipedia.org/wiki/Archipelago_of_San_Andrés,_Providencia_and_Santa_Catalina"</v>
      </c>
      <c r="HM109" s="34" t="str">
        <f>"{"&amp;CHAR(34)&amp;"couname"&amp;CHAR(34)&amp;":"&amp;CT109&amp;(IF(H109&lt;&gt;"",","&amp;CHAR(34)&amp;"subtype"&amp;CHAR(34)&amp;":"&amp;CHAR(34)&amp;H109&amp;CHAR(34),""))&amp;","&amp;CHAR(34)&amp;"year"&amp;CHAR(34)&amp;":"&amp;HJ109&amp;","&amp;CHAR(34)&amp;"region"&amp;CHAR(34)&amp;":"&amp;CU109&amp;","&amp;CHAR(34)&amp;"Colors"&amp;CHAR(34)&amp;":"&amp;HC109&amp;","&amp;CHAR(34)&amp;"Items"&amp;CHAR(34)&amp;":"&amp;GS109&amp;","&amp;CHAR(34)&amp;"Flag"&amp;CHAR(34)&amp;":"&amp;CV109&amp;","&amp;CHAR(34)&amp;"HDFlag"&amp;CHAR(34)&amp;":"&amp;CHAR(34)&amp;E109&amp;CHAR(34)&amp;","&amp;CHAR(34)&amp;"type"&amp;CHAR(34)&amp;":"&amp;GP109&amp;", "&amp;CHAR(34)&amp;"describe"&amp;CHAR(34)&amp;": "&amp;HH109&amp;", "&amp;CHAR(34)&amp;"isnew"&amp;CHAR(34)&amp;": "&amp;CHAR(34)&amp;F109&amp;CHAR(34)&amp;", "&amp;CHAR(34)&amp;"links"&amp;CHAR(34)&amp;": "&amp;HL109&amp;"},"</f>
        <v>{"couname":"[COL] San Andres and Providencia","year":"???","region":"rgn_South America","Colors":["cl_RED","cl_BLU","cl_WHI"],"Items":["3Color","words2","words3","lets23","startS","with_v","LUEDHI","2Bands","Diagon","Crosse","Trside","Center","OnlyBa","Rotate","NO_GRE","NO_YEL","NO_BLA","myrRED","island","englis","southc","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 "links": "https://en.wikipedia.org/wiki/Archipelago_of_San_Andrés,_Providencia_and_Santa_Catalina"},</v>
      </c>
      <c r="HN109" s="36" t="str">
        <f>"{"&amp;CHAR(34)&amp;"couname"&amp;CHAR(34)&amp;":"&amp;CT109&amp;(IF(H109&lt;&gt;"",","&amp;CHAR(34)&amp;"subtype"&amp;CHAR(34)&amp;":"&amp;CHAR(34)&amp;H109&amp;CHAR(34),""))&amp;","&amp;CHAR(34)&amp;"year"&amp;CHAR(34)&amp;":"&amp;HJ109&amp;","&amp;CHAR(34)&amp;"region"&amp;CHAR(34)&amp;":"&amp;CU109&amp;","&amp;CHAR(34)&amp;"Colors"&amp;CHAR(34)&amp;":"&amp;HC109&amp;","&amp;CHAR(34)&amp;"Items"&amp;CHAR(34)&amp;":"&amp;GS109&amp;","&amp;CHAR(34)&amp;"Flag"&amp;CHAR(34)&amp;":"&amp;CV109&amp;","&amp;CHAR(34)&amp;"HDFlag"&amp;CHAR(34)&amp;":"&amp;CHAR(34)&amp;E109&amp;CHAR(34)&amp;","&amp;CHAR(34)&amp;"type"&amp;CHAR(34)&amp;":"&amp;GP109&amp;", "&amp;CHAR(34)&amp;"describe"&amp;CHAR(34)&amp;": "&amp;HI109&amp;", "&amp;CHAR(34)&amp;"isnew"&amp;CHAR(34)&amp;": "&amp;CHAR(34)&amp;F109&amp;CHAR(34)&amp;", "&amp;CHAR(34)&amp;"links"&amp;CHAR(34)&amp;": "&amp;HL109&amp;"},"</f>
        <v>{"couname":"[COL] San Andres and Providencia","year":"???","region":"rgn_South America","Colors":["cl_RED","cl_BLU","cl_WHI"],"Items":["3Color","words2","words3","lets23","startS","with_v","LUEDHI","2Bands","Diagon","Crosse","Trside","Center","OnlyBa","Rotate","NO_GRE","NO_YEL","NO_BLA","myrRED","island","englis","southc","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 "links": "https://en.wikipedia.org/wiki/Archipelago_of_San_Andrés,_Providencia_and_Santa_Catalina"},</v>
      </c>
      <c r="HO109" s="37"/>
      <c r="HP109" s="9" t="str" cm="1">
        <f t="array" ref="HP109">IF(_xlfn.TEXTJOIN(", ", TRUE, IF(ISNUMBER(SEARCH("BLA", BL109:BT109)), COLUMN(BL109:BT109) - COLUMN(BL109) + 1, ""))&lt;&gt;"","BLA","")</f>
        <v/>
      </c>
      <c r="HQ109" s="9" t="str" cm="1">
        <f t="array" ref="HQ109">IF(_xlfn.TEXTJOIN(", ", TRUE, IF(ISNUMBER(SEARCH("BLU", BL109:BT109)), COLUMN(BL109:BT109) - COLUMN(BL109) + 1, ""))&lt;&gt;"","BLU","")</f>
        <v>BLU</v>
      </c>
      <c r="HR109" s="9" t="str" cm="1">
        <f t="array" ref="HR109">IF(_xlfn.TEXTJOIN(", ", TRUE, IF(ISNUMBER(SEARCH("GRE", BL109:BT109)), COLUMN(BL109:BT109) - COLUMN(BL109) + 1, ""))&lt;&gt;"","GRE","")</f>
        <v/>
      </c>
      <c r="HS109" s="9" t="str" cm="1">
        <f t="array" ref="HS109">IF(_xlfn.TEXTJOIN(", ", TRUE, IF(ISNUMBER(SEARCH("RED", BL109:BT109)), COLUMN(BL109:BT109) - COLUMN(BL109) + 1, ""))&lt;&gt;"","RED","")</f>
        <v>RED</v>
      </c>
      <c r="HT109" s="9" t="str" cm="1">
        <f t="array" ref="HT109">IF(_xlfn.TEXTJOIN(", ", TRUE, IF(ISNUMBER(SEARCH("YEL", BL109:BT109)), COLUMN(BL109:BT109) - COLUMN(BL109) + 1, ""))&lt;&gt;"","YEL","")</f>
        <v/>
      </c>
      <c r="HU109" s="9" t="str" cm="1">
        <f t="array" ref="HU109">IF(_xlfn.TEXTJOIN(", ", TRUE, IF(ISNUMBER(SEARCH("ORA", BL109:BT109)), COLUMN(BL109:BT109) - COLUMN(BL109) + 1, ""))&lt;&gt;"","ORA","")</f>
        <v/>
      </c>
      <c r="HV109" s="9" t="str" cm="1">
        <f t="array" ref="HV109">IF(_xlfn.TEXTJOIN(", ", TRUE, IF(ISNUMBER(SEARCH("BRO", BL109:BT109)), COLUMN(BL109:BT109) - COLUMN(BL109) + 1, ""))&lt;&gt;"","BRO","")</f>
        <v/>
      </c>
      <c r="HW109" s="9" t="str" cm="1">
        <f t="array" ref="HW109">IF(_xlfn.TEXTJOIN(", ", TRUE, IF(ISNUMBER(SEARCH("PUR", BL109:BT109)), COLUMN(BL109:BT109) - COLUMN(BL109) + 1, ""))&lt;&gt;"","PUR","")</f>
        <v/>
      </c>
      <c r="HX109" s="9" t="str" cm="1">
        <f t="array" ref="HX109">IF(_xlfn.TEXTJOIN(", ", TRUE, IF(ISNUMBER(SEARCH("WHI", BL109:BT109)), COLUMN(BL109:BT109) - COLUMN(BL109) + 1, ""))&lt;&gt;"","WHI","")</f>
        <v>WHI</v>
      </c>
      <c r="HY109" s="38"/>
      <c r="HZ109" s="38"/>
      <c r="IA109" s="28"/>
      <c r="IB109" s="28"/>
      <c r="IC109" s="39"/>
      <c r="ID109" s="39"/>
      <c r="IE109" s="39"/>
      <c r="IF109" s="39"/>
      <c r="IG109" s="39"/>
      <c r="IH109" s="39"/>
      <c r="II109" s="39"/>
      <c r="IJ109" s="39"/>
      <c r="IK109" s="39"/>
      <c r="IL109" s="9">
        <f>SUM(IC109:IK109)</f>
        <v>0</v>
      </c>
      <c r="IM109" s="6">
        <f>COUNTIF(IC109:IK109,"&gt;0")-CG109</f>
        <v>-3</v>
      </c>
      <c r="IN109" s="40" t="str">
        <f>"http://mkweb.bcgsc.ca/color-summarizer/?url="&amp;D109&amp;"&amp;precision=low&amp;num_clusters="&amp;CG109&amp;"&amp;text=1"</f>
        <v>http://mkweb.bcgsc.ca/color-summarizer/?url=https://upload.wikimedia.org/wikipedia/commons/thumb/3/36/Flag_of_San_Andr%C3%A9s_y_Providencia.svg/300px-Flag_of_San_Andr%C3%A9s_y_Providencia.svg.png&amp;precision=low&amp;num_clusters=3&amp;text=1</v>
      </c>
      <c r="IO109" s="9" t="str">
        <f>IF(HP109&lt;&gt;"",CHAR(34)&amp;"black"&amp;CHAR(34),"")</f>
        <v/>
      </c>
      <c r="IP109" s="9" t="str">
        <f>IF(HQ109&lt;&gt;"",CHAR(34)&amp;"blue"&amp;CHAR(34),"")</f>
        <v>"blue"</v>
      </c>
      <c r="IQ109" s="9" t="str">
        <f>IF(HR109&lt;&gt;"",CHAR(34)&amp;"green"&amp;CHAR(34),"")</f>
        <v/>
      </c>
      <c r="IR109" s="9" t="str">
        <f>IF(HS109&lt;&gt;"",CHAR(34)&amp;"red"&amp;CHAR(34),"")</f>
        <v>"red"</v>
      </c>
      <c r="IS109" s="9" t="str">
        <f>IF(HT109&lt;&gt;"",CHAR(34)&amp;"yellow"&amp;CHAR(34),"")</f>
        <v/>
      </c>
      <c r="IT109" s="9" t="str">
        <f>IF(HU109&lt;&gt;"",CHAR(34)&amp;"orange"&amp;CHAR(34),"")</f>
        <v/>
      </c>
      <c r="IU109" s="9" t="str">
        <f>IF(HV109&lt;&gt;"",CHAR(34)&amp;"brown"&amp;CHAR(34),"")</f>
        <v/>
      </c>
      <c r="IV109" s="9" t="str">
        <f>IF(HW109&lt;&gt;"",CHAR(34)&amp;"purple"&amp;CHAR(34),"")</f>
        <v/>
      </c>
      <c r="IW109" s="9" t="str">
        <f>IF(HX109&lt;&gt;"",CHAR(34)&amp;"white"&amp;CHAR(34),"")</f>
        <v>"white"</v>
      </c>
      <c r="IX109" s="9" t="str">
        <f>"{"&amp;CHAR(34)&amp;"url"&amp;CHAR(34)&amp;":"&amp;CHAR(34)&amp;IN109&amp;CHAR(34)&amp;","&amp;CHAR(34)&amp;"name"&amp;CHAR(34)&amp;":"&amp;CHAR(34)&amp;A109&amp;CHAR(34)&amp;"},"</f>
        <v>{"url":"http://mkweb.bcgsc.ca/color-summarizer/?url=https://upload.wikimedia.org/wikipedia/commons/thumb/3/36/Flag_of_San_Andr%C3%A9s_y_Providencia.svg/300px-Flag_of_San_Andr%C3%A9s_y_Providencia.svg.png&amp;precision=low&amp;num_clusters=3&amp;text=1","name":"[COL] San Andres and Providencia"},</v>
      </c>
      <c r="IY109" s="9">
        <v>187</v>
      </c>
    </row>
    <row r="110" spans="1:259" s="9" customFormat="1" ht="38.4" customHeight="1" thickBot="1" x14ac:dyDescent="0.35">
      <c r="A110" s="79" t="s">
        <v>359</v>
      </c>
      <c r="B110" s="1" t="e" vm="109">
        <v>#VALUE!</v>
      </c>
      <c r="C110" s="2">
        <v>2</v>
      </c>
      <c r="D110" s="3" t="s">
        <v>360</v>
      </c>
      <c r="E110" s="4" t="s">
        <v>360</v>
      </c>
      <c r="F110" s="5" t="s">
        <v>322</v>
      </c>
      <c r="G110" s="6">
        <f>COUNTIF($A$1:$A$8270,A110)</f>
        <v>1</v>
      </c>
      <c r="H110" s="7"/>
      <c r="I110" s="8" t="s">
        <v>361</v>
      </c>
      <c r="J110" s="9" t="str">
        <f>""</f>
        <v/>
      </c>
      <c r="K110" s="10"/>
      <c r="L110" s="11"/>
      <c r="M110" s="11"/>
      <c r="N110" s="12" t="s">
        <v>169</v>
      </c>
      <c r="O110" s="13" t="s">
        <v>181</v>
      </c>
      <c r="P110" s="14" t="s">
        <v>362</v>
      </c>
      <c r="Q110" s="15">
        <v>4</v>
      </c>
      <c r="R110" s="16" t="s">
        <v>318</v>
      </c>
      <c r="S110" s="17">
        <v>0</v>
      </c>
      <c r="T110" s="18" t="s">
        <v>2</v>
      </c>
      <c r="U110" s="19" t="s">
        <v>2</v>
      </c>
      <c r="V110" s="19" t="s">
        <v>2</v>
      </c>
      <c r="W110" s="19" t="s">
        <v>2</v>
      </c>
      <c r="X110" s="19" t="s">
        <v>2</v>
      </c>
      <c r="Y110" s="19" t="s">
        <v>3</v>
      </c>
      <c r="Z110" s="19" t="s">
        <v>3</v>
      </c>
      <c r="AA110" s="19" t="s">
        <v>2</v>
      </c>
      <c r="AB110" s="19" t="s">
        <v>3</v>
      </c>
      <c r="AC110" s="19" t="s">
        <v>2</v>
      </c>
      <c r="AD110" s="19" t="s">
        <v>2</v>
      </c>
      <c r="AE110" s="19" t="s">
        <v>2</v>
      </c>
      <c r="AF110" s="20" t="s">
        <v>2</v>
      </c>
      <c r="AG110" s="20" t="s">
        <v>2</v>
      </c>
      <c r="AH110" s="20" t="s">
        <v>3</v>
      </c>
      <c r="AI110" s="20" t="s">
        <v>2</v>
      </c>
      <c r="AJ110" s="20" t="s">
        <v>2</v>
      </c>
      <c r="AK110" s="20" t="s">
        <v>2</v>
      </c>
      <c r="AL110" s="20" t="s">
        <v>2</v>
      </c>
      <c r="AM110" s="20" t="s">
        <v>3</v>
      </c>
      <c r="AN110" s="20" t="s">
        <v>2</v>
      </c>
      <c r="AO110" s="20" t="s">
        <v>2</v>
      </c>
      <c r="AP110" s="20" t="s">
        <v>2</v>
      </c>
      <c r="AQ110" s="20" t="s">
        <v>2</v>
      </c>
      <c r="AR110" s="20" t="s">
        <v>2</v>
      </c>
      <c r="AS110" s="20" t="s">
        <v>2</v>
      </c>
      <c r="AT110" s="21">
        <v>0</v>
      </c>
      <c r="AU110" s="20" t="s">
        <v>325</v>
      </c>
      <c r="AV110" s="20" t="str">
        <f>IF(LEFT(A110,1)="[",LEFT(A110,5)&amp;AU110&amp;A110,"")</f>
        <v>[CXR]Government[CXR] Shire of Christmas Island</v>
      </c>
      <c r="AW110" s="20" t="str">
        <f>C110&amp;H110&amp;A110</f>
        <v>2[CXR] Shire of Christmas Island</v>
      </c>
      <c r="AX110" s="22"/>
      <c r="AY110" s="22"/>
      <c r="AZ110" s="23"/>
      <c r="BA110" s="23"/>
      <c r="BB110" s="23"/>
      <c r="BC110" s="24"/>
      <c r="BD110" s="25" t="s">
        <v>4</v>
      </c>
      <c r="BE110" s="8"/>
      <c r="BF110" s="25"/>
      <c r="BG110" s="25"/>
      <c r="BH110" s="25"/>
      <c r="BI110" s="25"/>
      <c r="BJ110" s="25"/>
      <c r="BK110" s="8"/>
      <c r="BL110" s="25" t="s">
        <v>4</v>
      </c>
      <c r="BM110" s="25" t="s">
        <v>9</v>
      </c>
      <c r="BN110" s="25" t="s">
        <v>5</v>
      </c>
      <c r="BO110" s="25" t="s">
        <v>10</v>
      </c>
      <c r="BP110" s="25" t="s">
        <v>6</v>
      </c>
      <c r="BQ110" s="25" t="s">
        <v>13</v>
      </c>
      <c r="BR110" s="25"/>
      <c r="BS110" s="25"/>
      <c r="BT110" s="25"/>
      <c r="BU110" s="26" t="s">
        <v>3</v>
      </c>
      <c r="BV110" s="27"/>
      <c r="BW110" s="27">
        <v>0</v>
      </c>
      <c r="BX110" s="8"/>
      <c r="CB110" s="28"/>
      <c r="CC110" s="28"/>
      <c r="CD110" s="29">
        <v>0</v>
      </c>
      <c r="CE110" s="29">
        <v>0</v>
      </c>
      <c r="CF110" s="29" t="e">
        <v>#REF!</v>
      </c>
      <c r="CG110" s="30" cm="1">
        <f t="array" ref="CG110">SUMPRODUCT(--(LEN(TRIM(BL110:BT110))&gt;0))</f>
        <v>6</v>
      </c>
      <c r="CH110" s="20" t="str">
        <f>IF(CG110=2,"y","n")</f>
        <v>n</v>
      </c>
      <c r="CI110" s="20" t="str">
        <f>IF(CG110=3,"y","n")</f>
        <v>n</v>
      </c>
      <c r="CJ110" s="20" t="str">
        <f>IF(CG110=4,"y","n")</f>
        <v>n</v>
      </c>
      <c r="CK110" s="20" t="str">
        <f>IF(CG110&gt;4,"y","n")</f>
        <v>y</v>
      </c>
      <c r="CL110" s="20" t="str">
        <f>IF(S110=0,"y","n")</f>
        <v>y</v>
      </c>
      <c r="CM110" s="20" t="str">
        <f>IF(S110=2,"y","n")</f>
        <v>n</v>
      </c>
      <c r="CN110" s="20" t="str">
        <f>IF(S110=3,"y","n")</f>
        <v>n</v>
      </c>
      <c r="CO110" s="20" t="str">
        <f>IF(S110&gt;=4,"y","n")</f>
        <v>n</v>
      </c>
      <c r="CP110" s="20" t="str">
        <f>IF(AT110=0,"y","n")</f>
        <v>y</v>
      </c>
      <c r="CQ110" s="20" t="str">
        <f>IF(AT110=1,"y","n")</f>
        <v>n</v>
      </c>
      <c r="CR110" s="20" t="str">
        <f>IF(AT110=2,"y","n")</f>
        <v>n</v>
      </c>
      <c r="CS110" s="20" t="str">
        <f>IF(AT110&gt;=3,"y","n")</f>
        <v>n</v>
      </c>
      <c r="CT110" s="31" t="str">
        <f>CHAR(34)&amp;A110&amp;CHAR(34)</f>
        <v>"[CXR] Shire of Christmas Island"</v>
      </c>
      <c r="CU110" s="32" t="str">
        <f>CHAR(34)&amp;"rgn_"&amp;R110&amp;CHAR(34)</f>
        <v>"rgn_Oceania, rgn_Asia"</v>
      </c>
      <c r="CV110" s="9" t="str">
        <f>CHAR(34)&amp;D110&amp;CHAR(34)</f>
        <v>"https://upload.wikimedia.org/wikipedia/en/a/a9/CXshirecouncillogo.png"</v>
      </c>
      <c r="CW110" s="9" t="str">
        <f t="shared" si="368"/>
        <v/>
      </c>
      <c r="CX110" s="9" t="str">
        <f t="shared" si="368"/>
        <v/>
      </c>
      <c r="CY110" s="9" t="str">
        <f t="shared" si="368"/>
        <v/>
      </c>
      <c r="CZ110" s="9" t="str">
        <f t="shared" si="368"/>
        <v>"5+Colo",</v>
      </c>
      <c r="DA110" s="9" t="str">
        <f>IF(Q110&gt;1,CHAR(34)&amp;"words2"&amp;CHAR(34)&amp;",","")</f>
        <v>"words2",</v>
      </c>
      <c r="DB110" s="9" t="str">
        <f>IF(Q110&gt;2,CHAR(34)&amp;"words3"&amp;CHAR(34)&amp;",","")</f>
        <v>"words3",</v>
      </c>
      <c r="DD110" s="9" t="str">
        <f>IF(LEN(CHAR(34)&amp;"lets"&amp;LEN(SUBSTITUTE(SUBSTITUTE(IFERROR(TRIM(SUBSTITUTE(A110,MID(A110,FIND("[",A110),FIND("]",A110)-FIND("[",A110)+1),"")),A110)," ",""),"-",""))&amp;CHAR(34)&amp;",")=9,CHAR(34)&amp;"lets"&amp;LEN(SUBSTITUTE(SUBSTITUTE(IFERROR(TRIM(SUBSTITUTE(A110,MID(A110,FIND("[",A110),FIND("]",A110)-FIND("[",A110)+1),"")),A110)," ",""),"-",""))&amp;CHAR(34)&amp;",",CHAR(34)&amp;"lets0"&amp;LEN(SUBSTITUTE(SUBSTITUTE(IFERROR(TRIM(SUBSTITUTE(A110,MID(A110,FIND("[",A110),FIND("]",A110)-FIND("[",A110)+1),"")),A110)," ",""),"-",""))&amp;CHAR(34)&amp;",")</f>
        <v>"lets22",</v>
      </c>
      <c r="DE110" s="9" t="str">
        <f>CHAR(34)&amp;"start"&amp;IFERROR(LEFT(SUBSTITUTE(A110,"["&amp;MID(A110,FIND("[",A110)+1,FIND("]",A110)-FIND("[",A110)-1)&amp;"] ",""),1),LEFT(A110,1))&amp;CHAR(34)&amp;","</f>
        <v>"startS",</v>
      </c>
      <c r="DF110" s="9" t="str">
        <f>IFERROR(IF(SEARCH("tan",A110)&gt;0,CHAR(34)&amp;"withtn"&amp;CHAR(34)&amp;",",""),"")</f>
        <v/>
      </c>
      <c r="DG110" s="9" t="str">
        <f>IFERROR(IF(SEARCH("q",A110)&gt;0,CHAR(34)&amp;"with_q"&amp;CHAR(34)&amp;",",""),"")</f>
        <v/>
      </c>
      <c r="DH110" s="9" t="str">
        <f>IFERROR(IF(SEARCH("v",A110)&gt;0,CHAR(34)&amp;"with_v"&amp;CHAR(34)&amp;",",""),"")</f>
        <v/>
      </c>
      <c r="DI110" s="9" t="str">
        <f>IFERROR(IF(SEARCH("w",A110)&gt;0,CHAR(34)&amp;"with_w"&amp;CHAR(34)&amp;",",""),"")</f>
        <v/>
      </c>
      <c r="DJ110" s="9" t="str">
        <f>IFERROR(IF(SEARCH("y",A110)&gt;0,CHAR(34)&amp;"with_y"&amp;CHAR(34)&amp;",",""),"")</f>
        <v/>
      </c>
      <c r="DK110" s="9" t="str">
        <f>IFERROR(IF(SEARCH("z",A110)&gt;0,CHAR(34)&amp;"with_z"&amp;CHAR(34)&amp;",",""),"")</f>
        <v/>
      </c>
      <c r="DL110" s="9" t="str">
        <f>IF(CG110=2, CHAR(34) &amp; _xlfn.TEXTJOIN("", TRUE, _xlfn._xlws.SORT(HP110:HX110)) &amp; CHAR(34) &amp; ",", "")</f>
        <v/>
      </c>
      <c r="DM110" s="9" t="str" cm="1">
        <f t="array" ref="DM110">IF(CG110=3,CHAR(34) &amp; _xlfn.TEXTJOIN("", TRUE, RIGHT(HP110:HX110, 2)) &amp; CHAR(34) &amp; ",", "")</f>
        <v/>
      </c>
      <c r="DN110" s="9" t="str">
        <f>IF(AND(ISNUMBER(SEARCH("18", O110)), ISERROR(SEARCH("1918", O110)), ISERROR(SEARCH("2018", O110))), CHAR(34) &amp; "year18" &amp; CHAR(34) &amp; ",", "")</f>
        <v/>
      </c>
      <c r="DO110" s="9" t="str">
        <f>IF(AND(ISNUMBER(SEARCH("19", O110)), ISERROR(SEARCH("1819", O110)),  ISERROR(SEARCH("1219", O110)),ISERROR(SEARCH("1119", O110)),ISERROR(SEARCH("1190", O110)),ISERROR(SEARCH("2019", O110))), CHAR(34) &amp; "year19" &amp; CHAR(34) &amp; ",", "")</f>
        <v/>
      </c>
      <c r="DP110" s="28" t="str">
        <f>IF(AND(ISNUMBER(SEARCH("20", O110)), ISERROR(SEARCH("1920", O110))), CHAR(34)&amp;"year00"&amp;CHAR(34)&amp;",", "")</f>
        <v/>
      </c>
      <c r="DQ110" s="28" t="str">
        <f>IF(CC110="y",CHAR(34)&amp;"soviet"&amp;CHAR(34)&amp;",","")</f>
        <v/>
      </c>
      <c r="DR110" s="28" t="str">
        <f>IF(BY110="y",CHAR(34)&amp;"dgband"&amp;CHAR(34)&amp;",","")</f>
        <v/>
      </c>
      <c r="DS110" s="28" t="str">
        <f>IF(W110="y",IF(AND(V110="n",BY110&lt;&gt;"y"),CHAR(34)&amp;"allver"&amp;CHAR(34)&amp;",",""),"")</f>
        <v/>
      </c>
      <c r="DT110" s="28" t="str">
        <f>IF(V110="y",IF(AND(W110="n",BY110&lt;&gt;"y"),CHAR(34)&amp;"allhor"&amp;CHAR(34)&amp;",",""),"")</f>
        <v/>
      </c>
      <c r="DU110" s="28" t="str">
        <f>IF(BY110="y",IF(AND(W110="n",V110="n"),CHAR(34)&amp;"alldia"&amp;CHAR(34)&amp;",",""),"")</f>
        <v/>
      </c>
      <c r="DW110" s="9" t="str">
        <f t="shared" si="390"/>
        <v>"NoBand",</v>
      </c>
      <c r="DX110" s="9" t="str">
        <f t="shared" si="390"/>
        <v/>
      </c>
      <c r="DY110" s="9" t="str">
        <f t="shared" si="390"/>
        <v/>
      </c>
      <c r="DZ110" s="9" t="str">
        <f t="shared" si="390"/>
        <v/>
      </c>
      <c r="EA110" s="9" t="str">
        <f t="shared" si="391"/>
        <v/>
      </c>
      <c r="EB110" s="9" t="str">
        <f t="shared" si="391"/>
        <v/>
      </c>
      <c r="EC110" s="9" t="str">
        <f t="shared" si="391"/>
        <v/>
      </c>
      <c r="ED110" s="9" t="str">
        <f t="shared" si="391"/>
        <v/>
      </c>
      <c r="EE110" s="9" t="str">
        <f t="shared" si="391"/>
        <v/>
      </c>
      <c r="EF110" s="9" t="str">
        <f>IF(AND(Y110&lt;&gt;"n",Y110&lt;&gt;""),CHAR(34)&amp;Y$1&amp;CHAR(34)&amp;",","")</f>
        <v>"Animal",</v>
      </c>
      <c r="EG110" s="9" t="str">
        <f t="shared" si="455"/>
        <v>"Bird",</v>
      </c>
      <c r="EH110" s="9" t="str">
        <f t="shared" si="455"/>
        <v/>
      </c>
      <c r="EI110" s="9" t="str">
        <f t="shared" si="455"/>
        <v>"Texted",</v>
      </c>
      <c r="EJ110" s="9" t="str">
        <f t="shared" si="455"/>
        <v/>
      </c>
      <c r="EK110" s="9" t="str">
        <f t="shared" si="455"/>
        <v/>
      </c>
      <c r="EL110" s="9" t="str">
        <f t="shared" si="455"/>
        <v/>
      </c>
      <c r="EM110" s="9" t="str">
        <f t="shared" si="455"/>
        <v/>
      </c>
      <c r="EN110" s="9" t="str">
        <f t="shared" si="455"/>
        <v/>
      </c>
      <c r="EO110" s="9" t="str">
        <f t="shared" si="455"/>
        <v>"Center",</v>
      </c>
      <c r="EP110" s="9" t="str">
        <f t="shared" si="455"/>
        <v/>
      </c>
      <c r="EQ110" s="9" t="str">
        <f t="shared" si="455"/>
        <v/>
      </c>
      <c r="ER110" s="9" t="str">
        <f t="shared" si="455"/>
        <v/>
      </c>
      <c r="ES110" s="9" t="str">
        <f t="shared" si="455"/>
        <v/>
      </c>
      <c r="ET110" s="9" t="str">
        <f t="shared" si="455"/>
        <v>"Geogrh",</v>
      </c>
      <c r="EU110" s="9" t="str">
        <f t="shared" si="455"/>
        <v/>
      </c>
      <c r="EV110" s="9" t="str">
        <f t="shared" si="455"/>
        <v/>
      </c>
      <c r="EW110" s="9" t="str">
        <f t="shared" si="393"/>
        <v/>
      </c>
      <c r="EX110" s="9" t="str">
        <f t="shared" si="393"/>
        <v/>
      </c>
      <c r="EY110" s="9" t="str">
        <f t="shared" si="393"/>
        <v/>
      </c>
      <c r="EZ110" s="9" t="str">
        <f t="shared" si="393"/>
        <v/>
      </c>
      <c r="FA110" s="9" t="str">
        <f>IF(AT110&gt;0,CHAR(34)&amp;"sta"&amp;AZ110&amp;CHAR(34)&amp;",","")</f>
        <v/>
      </c>
      <c r="FB110" s="9" t="str">
        <f>IF(AND(AT110&gt;0,BA110&lt;&gt;""),CHAR(34)&amp;"sta"&amp;BA110&amp;CHAR(34)&amp;",","")</f>
        <v/>
      </c>
      <c r="FD110" s="9" t="str">
        <f>IF(BV110="n",CHAR(34)&amp;"tcWHYE"&amp;CHAR(34)&amp;",",IF(BV110="y",CHAR(34)&amp;FD$1&amp;CHAR(34)&amp;",",""))</f>
        <v/>
      </c>
      <c r="FE110" s="9" t="str">
        <f>IF(COUNTIF(BL110:BT110,"BLU")=0,CHAR(34)&amp;"NO_BLU"&amp;CHAR(34)&amp;",", "")</f>
        <v/>
      </c>
      <c r="FF110" s="9" t="str">
        <f>IF(COUNTIF(BL110:BT110,"WHI")=0,CHAR(34)&amp;"NO_WHI"&amp;CHAR(34)&amp;",", "")</f>
        <v/>
      </c>
      <c r="FG110" s="9" t="str">
        <f>IF(COUNTIF(BL110:BT110,"RED")=0,CHAR(34)&amp;"NO_RED"&amp;CHAR(34)&amp;",", "")</f>
        <v/>
      </c>
      <c r="FH110" s="9" t="str">
        <f>IF(COUNTIF(BL110:BS110,"GRE")=0,CHAR(34)&amp;"NO_GRE"&amp;CHAR(34)&amp;",", "")</f>
        <v/>
      </c>
      <c r="FI110" s="9" t="str">
        <f>IF(COUNTIF(BL110:BT110,"YEL")=0,CHAR(34)&amp;"NO_YEL"&amp;CHAR(34)&amp;",", "")</f>
        <v/>
      </c>
      <c r="FJ110" s="9" t="str">
        <f>IF(COUNTIF(BL110:BT110,"BLA")=0,CHAR(34)&amp;"NO_BLA"&amp;CHAR(34)&amp;",", "")</f>
        <v>"NO_BLA",</v>
      </c>
      <c r="FK110" s="9" t="str">
        <f>IF(AND(FH110&lt;&gt;"",FF110&lt;&gt;""),CHAR(34)&amp;"WHGRNO"&amp;CHAR(34)&amp;",","")</f>
        <v/>
      </c>
      <c r="FL110" s="9" t="str">
        <f>IF(AND(FI110&lt;&gt;"",FF110&lt;&gt;""),CHAR(34)&amp;"WHYENO"&amp;CHAR(34)&amp;",","")</f>
        <v/>
      </c>
      <c r="FM110" s="9" t="str">
        <f>IF(AND(FJ110&lt;&gt;"",FF110&lt;&gt;""),CHAR(34)&amp;"BAWHNO"&amp;CHAR(34)&amp;",","")</f>
        <v/>
      </c>
      <c r="FN110" s="9" t="str">
        <f>IF(AND(FE110&lt;&gt;"",FF110&lt;&gt;""),CHAR(34)&amp;"BLWHNO"&amp;CHAR(34)&amp;",","")</f>
        <v/>
      </c>
      <c r="FO110" s="9" t="str">
        <f>IF(AND(FE110&lt;&gt;"",FG110&lt;&gt;""),CHAR(34)&amp;"BLRENO"&amp;CHAR(34)&amp;",","")</f>
        <v/>
      </c>
      <c r="FP110" s="9" t="str">
        <f>IF(AND(FF110&lt;&gt;"",FF110&lt;&gt;""),CHAR(34)&amp;"WHRENO"&amp;CHAR(34)&amp;",","")</f>
        <v/>
      </c>
      <c r="FQ110" s="9" t="str">
        <f>IF(LEN(BF110)=3,CHAR(34)&amp;"001"&amp;BF110&amp;CHAR(34)&amp;",","")</f>
        <v/>
      </c>
      <c r="FR110" s="9" t="str">
        <f>IF(LEN(BG110)=3,CHAR(34)&amp;"002"&amp;BG110&amp;CHAR(34)&amp;",","")</f>
        <v/>
      </c>
      <c r="FS110" s="9" t="str">
        <f>IF(LEN(BH110)=3,CHAR(34)&amp;"003"&amp;BH110&amp;CHAR(34)&amp;",","")</f>
        <v/>
      </c>
      <c r="FT110" s="9" t="str">
        <f>CHAR(34)&amp;"myr"&amp;BD110&amp;CHAR(34)&amp;","</f>
        <v>"myrBLU",</v>
      </c>
      <c r="FU110" s="9" t="str">
        <f>IF(AY110="y",CHAR(34)&amp;"island"&amp;CHAR(34)&amp;",","")</f>
        <v/>
      </c>
      <c r="FV110" s="9" t="str">
        <f>IF(BZ110="y",CHAR(34)&amp;"landlo"&amp;CHAR(34)&amp;",","")</f>
        <v/>
      </c>
      <c r="FW110" s="9" t="str">
        <f>IF(CA110="y",CHAR(34)&amp;"eunion"&amp;CHAR(34)&amp;",","")</f>
        <v/>
      </c>
      <c r="FY110" s="9" t="str">
        <f>IFERROR(IF(SEARCH("Arabic",CB110)&gt;0,CHAR(34)&amp;"arabic"&amp;CHAR(34)&amp;",",""),"")</f>
        <v/>
      </c>
      <c r="FZ110" s="9" t="str">
        <f>IFERROR(IF(SEARCH("English",CB110)&gt;0,CHAR(34)&amp;"englis"&amp;CHAR(34)&amp;",",""),"")</f>
        <v/>
      </c>
      <c r="GA110" s="9" t="str">
        <f>IFERROR(IF(SEARCH("French",CB110)&gt;0,CHAR(34)&amp;"french"&amp;CHAR(34)&amp;",",""),"")</f>
        <v/>
      </c>
      <c r="GB110" s="9" t="str">
        <f>IFERROR(IF(SEARCH("Spanish",CB110)&gt;0,CHAR(34)&amp;"spanis"&amp;CHAR(34)&amp;",",""),"")</f>
        <v/>
      </c>
      <c r="GE110" s="9" t="str">
        <f>IFERROR(IF(SEARCH("Dutch",CB110)&gt;0,CHAR(34)&amp;"dutchs"&amp;CHAR(34)&amp;",",""),"")</f>
        <v/>
      </c>
      <c r="GF110" s="9" t="str">
        <f>IFERROR(IF(SEARCH("Historical",AU110)&gt;0,CHAR(34)&amp;"histor"&amp;CHAR(34)&amp;",",""),"")</f>
        <v/>
      </c>
      <c r="GG110" s="9" t="str">
        <f>IF(BU110="y",CHAR(34)&amp;"unjack"&amp;CHAR(34)&amp;",","")</f>
        <v>"unjack",</v>
      </c>
      <c r="GH110" s="9" t="str">
        <f>IF(CD110=1,CHAR(34)&amp;"southc"&amp;CHAR(34)&amp;",","")</f>
        <v/>
      </c>
      <c r="GI110" s="9" t="str">
        <f>IF(CE110=1,CHAR(34)&amp;"hasmap"&amp;CHAR(34)&amp;",","")</f>
        <v/>
      </c>
      <c r="GJ110" s="9" t="str">
        <f>IF(CP110="y",CHAR(34)&amp;CP$1&amp;CHAR(34)&amp;",","")</f>
        <v>"NoStar",</v>
      </c>
      <c r="GK110" s="9" t="str">
        <f>IF(GJ110="",CHAR(34)&amp;"HasSta"&amp;CHAR(34)&amp;",","")</f>
        <v/>
      </c>
      <c r="GL110" s="9" t="str">
        <f t="shared" si="430"/>
        <v/>
      </c>
      <c r="GM110" s="9" t="str">
        <f t="shared" si="430"/>
        <v/>
      </c>
      <c r="GN110" s="9" t="str">
        <f t="shared" si="430"/>
        <v/>
      </c>
      <c r="GP110" s="9" t="str">
        <f>CHAR(34)&amp;AU110&amp;CHAR(34)</f>
        <v>"Government"</v>
      </c>
      <c r="GS110" s="9" t="str">
        <f>SUBSTITUTE("["&amp;_xlfn.CONCAT(CW110:GN110)&amp;"]",",]","]")</f>
        <v>["5+Colo","words2","words3","lets22","startS","NoBand","Animal","Bird","Texted","Center","Geogrh","NO_BLA","myrBLU","unjack","NoStar"]</v>
      </c>
      <c r="GT110" s="9" t="str">
        <f t="shared" si="456"/>
        <v>"cl_BLU",</v>
      </c>
      <c r="GU110" s="9" t="str">
        <f t="shared" si="456"/>
        <v>"cl_RED",</v>
      </c>
      <c r="GV110" s="9" t="str">
        <f t="shared" si="456"/>
        <v>"cl_WHI",</v>
      </c>
      <c r="GW110" s="9" t="str">
        <f t="shared" si="456"/>
        <v>"cl_GRE",</v>
      </c>
      <c r="GX110" s="9" t="str">
        <f t="shared" si="456"/>
        <v>"cl_YEL",</v>
      </c>
      <c r="GY110" s="9" t="str">
        <f t="shared" si="456"/>
        <v>"cl_BRO",</v>
      </c>
      <c r="GZ110" s="9" t="str">
        <f t="shared" si="456"/>
        <v/>
      </c>
      <c r="HA110" s="9" t="str">
        <f t="shared" si="456"/>
        <v/>
      </c>
      <c r="HB110" s="9" t="str">
        <f t="shared" si="456"/>
        <v/>
      </c>
      <c r="HC110" s="9" t="str">
        <f>SUBSTITUTE("["&amp;_xlfn.CONCAT(GT110:HB110)&amp;"]",",]","]")</f>
        <v>["cl_BLU","cl_RED","cl_WHI","cl_GRE","cl_YEL","cl_BRO"]</v>
      </c>
      <c r="HE110" s="33"/>
      <c r="HF110" s="34" t="str">
        <f>"{couname:"&amp;CT110&amp;(IF(HK110&lt;&gt;"",",subtype:"&amp;CHAR(34)&amp;HK110&amp;CHAR(34),""))&amp;",year:"&amp;HJ110&amp;",region:"&amp;CU110&amp;",Colors:"&amp;HC110&amp;",Items:"&amp;GS110&amp;",Flag:"&amp;CV110&amp;",HDFlag:"&amp;CHAR(34)&amp;E110&amp;CHAR(34)&amp;",type:"&amp;GP110&amp;", describe: "&amp;HH110&amp;", isnew:"&amp;CHAR(34)&amp;F110&amp;CHAR(34)&amp;", links: "&amp;HL110&amp;"},"</f>
        <v>{couname:"[CXR] Shire of Christmas Island",year:"???",region:"rgn_Oceania, rgn_Asia",Colors:["cl_BLU","cl_RED","cl_WHI","cl_GRE","cl_YEL","cl_BRO"],Items:["5+Colo","words2","words3","lets22","startS","NoBand","Animal","Bird","Texted","Center","Geogrh","NO_BLA","myrBLU","unjack","NoStar"],Flag:"https://upload.wikimedia.org/wikipedia/en/a/a9/CXshirecouncillogo.png",HDFlag:"https://upload.wikimedia.org/wikipedia/en/a/a9/CXshirecouncillogo.png",type:"Government", describe: "\nThe Shire of Christmas Island is a local government area encompassing the Australian external territory of Christmas Island. ", isnew:"www", links: "https://en.wikipedia.org/wiki/Shire_of_Christmas_Island"},</v>
      </c>
      <c r="HG110" s="35" t="str">
        <f>"{couname:"&amp;CT110&amp;(IF(HK110&lt;&gt;"",",subtype:"&amp;CHAR(34)&amp;HK110&amp;CHAR(34),""))&amp;",year:"&amp;HJ110&amp;",region:"&amp;CU110&amp;",Colors:"&amp;HC110&amp;",Items:"&amp;GS110&amp;",Flag:"&amp;CV110&amp;",HDFlag:"&amp;CHAR(34)&amp;E110&amp;CHAR(34)&amp;",type:"&amp;GP110&amp;", describe: "&amp;HI110&amp;", links: "&amp;HL110&amp;"},"</f>
        <v>{couname:"[CXR] Shire of Christmas Island",year:"???",region:"rgn_Oceania, rgn_Asia",Colors:["cl_BLU","cl_RED","cl_WHI","cl_GRE","cl_YEL","cl_BRO"],Items:["5+Colo","words2","words3","lets22","startS","NoBand","Animal","Bird","Texted","Center","Geogrh","NO_BLA","myrBLU","unjack","NoStar"],Flag:"https://upload.wikimedia.org/wikipedia/en/a/a9/CXshirecouncillogo.png",HDFlag:"https://upload.wikimedia.org/wikipedia/en/a/a9/CXshirecouncillogo.png",type:"Government", describe: "\nThe Shire of Christmas Island is a local government area encompassing the Australian external territory of Christmas Island. ", links: "https://en.wikipedia.org/wiki/Shire_of_Christmas_Island"},</v>
      </c>
      <c r="HH110" s="9" t="str">
        <f>IF(P110&lt;&gt;"",CHAR(34)&amp;"\n"&amp;P110&amp;CHAR(34),CHAR(34)&amp;CHAR(34))</f>
        <v>"\nThe Shire of Christmas Island is a local government area encompassing the Australian external territory of Christmas Island. "</v>
      </c>
      <c r="HI110" s="9" t="str">
        <f>IF(J110=0,CHAR(34)&amp;CHAR(34),HH110)</f>
        <v>"\nThe Shire of Christmas Island is a local government area encompassing the Australian external territory of Christmas Island. "</v>
      </c>
      <c r="HJ110" s="9" t="str">
        <f>CHAR(34)&amp;O110&amp;CHAR(34)</f>
        <v>"???"</v>
      </c>
      <c r="HL110" s="9" t="str">
        <f>CHAR(34)&amp;I110&amp;CHAR(34)</f>
        <v>"https://en.wikipedia.org/wiki/Shire_of_Christmas_Island"</v>
      </c>
      <c r="HM110" s="34" t="str">
        <f>"{"&amp;CHAR(34)&amp;"couname"&amp;CHAR(34)&amp;":"&amp;CT110&amp;(IF(H110&lt;&gt;"",","&amp;CHAR(34)&amp;"subtype"&amp;CHAR(34)&amp;":"&amp;CHAR(34)&amp;H110&amp;CHAR(34),""))&amp;","&amp;CHAR(34)&amp;"year"&amp;CHAR(34)&amp;":"&amp;HJ110&amp;","&amp;CHAR(34)&amp;"region"&amp;CHAR(34)&amp;":"&amp;CU110&amp;","&amp;CHAR(34)&amp;"Colors"&amp;CHAR(34)&amp;":"&amp;HC110&amp;","&amp;CHAR(34)&amp;"Items"&amp;CHAR(34)&amp;":"&amp;GS110&amp;","&amp;CHAR(34)&amp;"Flag"&amp;CHAR(34)&amp;":"&amp;CV110&amp;","&amp;CHAR(34)&amp;"HDFlag"&amp;CHAR(34)&amp;":"&amp;CHAR(34)&amp;E110&amp;CHAR(34)&amp;","&amp;CHAR(34)&amp;"type"&amp;CHAR(34)&amp;":"&amp;GP110&amp;", "&amp;CHAR(34)&amp;"describe"&amp;CHAR(34)&amp;": "&amp;HH110&amp;", "&amp;CHAR(34)&amp;"isnew"&amp;CHAR(34)&amp;": "&amp;CHAR(34)&amp;F110&amp;CHAR(34)&amp;", "&amp;CHAR(34)&amp;"links"&amp;CHAR(34)&amp;": "&amp;HL110&amp;"},"</f>
        <v>{"couname":"[CXR] Shire of Christmas Island","year":"???","region":"rgn_Oceania, rgn_Asia","Colors":["cl_BLU","cl_RED","cl_WHI","cl_GRE","cl_YEL","cl_BRO"],"Items":["5+Colo","words2","words3","lets22","startS","NoBand","Animal","Bird","Texted","Center","Geogrh","NO_BLA","myrBLU","unjack","NoStar"],"Flag":"https://upload.wikimedia.org/wikipedia/en/a/a9/CXshirecouncillogo.png","HDFlag":"https://upload.wikimedia.org/wikipedia/en/a/a9/CXshirecouncillogo.png","type":"Government", "describe": "\nThe Shire of Christmas Island is a local government area encompassing the Australian external territory of Christmas Island. ", "isnew": "www", "links": "https://en.wikipedia.org/wiki/Shire_of_Christmas_Island"},</v>
      </c>
      <c r="HN110" s="36" t="str">
        <f>"{"&amp;CHAR(34)&amp;"couname"&amp;CHAR(34)&amp;":"&amp;CT110&amp;(IF(H110&lt;&gt;"",","&amp;CHAR(34)&amp;"subtype"&amp;CHAR(34)&amp;":"&amp;CHAR(34)&amp;H110&amp;CHAR(34),""))&amp;","&amp;CHAR(34)&amp;"year"&amp;CHAR(34)&amp;":"&amp;HJ110&amp;","&amp;CHAR(34)&amp;"region"&amp;CHAR(34)&amp;":"&amp;CU110&amp;","&amp;CHAR(34)&amp;"Colors"&amp;CHAR(34)&amp;":"&amp;HC110&amp;","&amp;CHAR(34)&amp;"Items"&amp;CHAR(34)&amp;":"&amp;GS110&amp;","&amp;CHAR(34)&amp;"Flag"&amp;CHAR(34)&amp;":"&amp;CV110&amp;","&amp;CHAR(34)&amp;"HDFlag"&amp;CHAR(34)&amp;":"&amp;CHAR(34)&amp;E110&amp;CHAR(34)&amp;","&amp;CHAR(34)&amp;"type"&amp;CHAR(34)&amp;":"&amp;GP110&amp;", "&amp;CHAR(34)&amp;"describe"&amp;CHAR(34)&amp;": "&amp;HI110&amp;", "&amp;CHAR(34)&amp;"isnew"&amp;CHAR(34)&amp;": "&amp;CHAR(34)&amp;F110&amp;CHAR(34)&amp;", "&amp;CHAR(34)&amp;"links"&amp;CHAR(34)&amp;": "&amp;HL110&amp;"},"</f>
        <v>{"couname":"[CXR] Shire of Christmas Island","year":"???","region":"rgn_Oceania, rgn_Asia","Colors":["cl_BLU","cl_RED","cl_WHI","cl_GRE","cl_YEL","cl_BRO"],"Items":["5+Colo","words2","words3","lets22","startS","NoBand","Animal","Bird","Texted","Center","Geogrh","NO_BLA","myrBLU","unjack","NoStar"],"Flag":"https://upload.wikimedia.org/wikipedia/en/a/a9/CXshirecouncillogo.png","HDFlag":"https://upload.wikimedia.org/wikipedia/en/a/a9/CXshirecouncillogo.png","type":"Government", "describe": "\nThe Shire of Christmas Island is a local government area encompassing the Australian external territory of Christmas Island. ", "isnew": "www", "links": "https://en.wikipedia.org/wiki/Shire_of_Christmas_Island"},</v>
      </c>
      <c r="HO110" s="37">
        <v>45644</v>
      </c>
      <c r="HP110" s="9" t="str" cm="1">
        <f t="array" ref="HP110">IF(_xlfn.TEXTJOIN(", ", TRUE, IF(ISNUMBER(SEARCH("BLA", BL110:BT110)), COLUMN(BL110:BT110) - COLUMN(BL110) + 1, ""))&lt;&gt;"","BLA","")</f>
        <v/>
      </c>
      <c r="HQ110" s="9" t="str" cm="1">
        <f t="array" ref="HQ110">IF(_xlfn.TEXTJOIN(", ", TRUE, IF(ISNUMBER(SEARCH("BLU", BL110:BT110)), COLUMN(BL110:BT110) - COLUMN(BL110) + 1, ""))&lt;&gt;"","BLU","")</f>
        <v>BLU</v>
      </c>
      <c r="HR110" s="9" t="str" cm="1">
        <f t="array" ref="HR110">IF(_xlfn.TEXTJOIN(", ", TRUE, IF(ISNUMBER(SEARCH("GRE", BL110:BT110)), COLUMN(BL110:BT110) - COLUMN(BL110) + 1, ""))&lt;&gt;"","GRE","")</f>
        <v>GRE</v>
      </c>
      <c r="HS110" s="9" t="str" cm="1">
        <f t="array" ref="HS110">IF(_xlfn.TEXTJOIN(", ", TRUE, IF(ISNUMBER(SEARCH("RED", BL110:BT110)), COLUMN(BL110:BT110) - COLUMN(BL110) + 1, ""))&lt;&gt;"","RED","")</f>
        <v>RED</v>
      </c>
      <c r="HT110" s="9" t="str" cm="1">
        <f t="array" ref="HT110">IF(_xlfn.TEXTJOIN(", ", TRUE, IF(ISNUMBER(SEARCH("YEL", BL110:BT110)), COLUMN(BL110:BT110) - COLUMN(BL110) + 1, ""))&lt;&gt;"","YEL","")</f>
        <v>YEL</v>
      </c>
      <c r="HU110" s="9" t="str" cm="1">
        <f t="array" ref="HU110">IF(_xlfn.TEXTJOIN(", ", TRUE, IF(ISNUMBER(SEARCH("ORA", BL110:BT110)), COLUMN(BL110:BT110) - COLUMN(BL110) + 1, ""))&lt;&gt;"","ORA","")</f>
        <v/>
      </c>
      <c r="HV110" s="9" t="str" cm="1">
        <f t="array" ref="HV110">IF(_xlfn.TEXTJOIN(", ", TRUE, IF(ISNUMBER(SEARCH("BRO", BL110:BT110)), COLUMN(BL110:BT110) - COLUMN(BL110) + 1, ""))&lt;&gt;"","BRO","")</f>
        <v>BRO</v>
      </c>
      <c r="HW110" s="9" t="str" cm="1">
        <f t="array" ref="HW110">IF(_xlfn.TEXTJOIN(", ", TRUE, IF(ISNUMBER(SEARCH("PUR", BL110:BT110)), COLUMN(BL110:BT110) - COLUMN(BL110) + 1, ""))&lt;&gt;"","PUR","")</f>
        <v/>
      </c>
      <c r="HX110" s="9" t="str" cm="1">
        <f t="array" ref="HX110">IF(_xlfn.TEXTJOIN(", ", TRUE, IF(ISNUMBER(SEARCH("WHI", BL110:BT110)), COLUMN(BL110:BT110) - COLUMN(BL110) + 1, ""))&lt;&gt;"","WHI","")</f>
        <v>WHI</v>
      </c>
      <c r="HY110" s="38"/>
      <c r="HZ110" s="38"/>
      <c r="IA110" s="28"/>
      <c r="IB110" s="28"/>
      <c r="IC110" s="39"/>
      <c r="ID110" s="39"/>
      <c r="IE110" s="39"/>
      <c r="IF110" s="39"/>
      <c r="IG110" s="39"/>
      <c r="IH110" s="39"/>
      <c r="II110" s="39"/>
      <c r="IJ110" s="39"/>
      <c r="IK110" s="39"/>
      <c r="IM110" s="6">
        <f>COUNTIF(IC110:IK110,"&gt;0")-CG110</f>
        <v>-6</v>
      </c>
      <c r="IN110" s="40" t="str">
        <f>"http://mkweb.bcgsc.ca/color-summarizer/?url="&amp;D110&amp;"&amp;precision=low&amp;num_clusters="&amp;CG110&amp;"&amp;text=1"</f>
        <v>http://mkweb.bcgsc.ca/color-summarizer/?url=https://upload.wikimedia.org/wikipedia/en/a/a9/CXshirecouncillogo.png&amp;precision=low&amp;num_clusters=6&amp;text=1</v>
      </c>
      <c r="IO110" s="9" t="str">
        <f>IF(HP110&lt;&gt;"",CHAR(34)&amp;"black"&amp;CHAR(34),"")</f>
        <v/>
      </c>
      <c r="IP110" s="9" t="str">
        <f>IF(HQ110&lt;&gt;"",CHAR(34)&amp;"blue"&amp;CHAR(34),"")</f>
        <v>"blue"</v>
      </c>
      <c r="IQ110" s="9" t="str">
        <f>IF(HR110&lt;&gt;"",CHAR(34)&amp;"green"&amp;CHAR(34),"")</f>
        <v>"green"</v>
      </c>
      <c r="IR110" s="9" t="str">
        <f>IF(HS110&lt;&gt;"",CHAR(34)&amp;"red"&amp;CHAR(34),"")</f>
        <v>"red"</v>
      </c>
      <c r="IS110" s="9" t="str">
        <f>IF(HT110&lt;&gt;"",CHAR(34)&amp;"yellow"&amp;CHAR(34),"")</f>
        <v>"yellow"</v>
      </c>
      <c r="IT110" s="9" t="str">
        <f>IF(HU110&lt;&gt;"",CHAR(34)&amp;"orange"&amp;CHAR(34),"")</f>
        <v/>
      </c>
      <c r="IU110" s="9" t="str">
        <f>IF(HV110&lt;&gt;"",CHAR(34)&amp;"brown"&amp;CHAR(34),"")</f>
        <v>"brown"</v>
      </c>
      <c r="IV110" s="9" t="str">
        <f>IF(HW110&lt;&gt;"",CHAR(34)&amp;"purple"&amp;CHAR(34),"")</f>
        <v/>
      </c>
      <c r="IW110" s="9" t="str">
        <f>IF(HX110&lt;&gt;"",CHAR(34)&amp;"white"&amp;CHAR(34),"")</f>
        <v>"white"</v>
      </c>
      <c r="IX110" s="9" t="str">
        <f>"{"&amp;CHAR(34)&amp;"url"&amp;CHAR(34)&amp;":"&amp;CHAR(34)&amp;IN110&amp;CHAR(34)&amp;","&amp;CHAR(34)&amp;"name"&amp;CHAR(34)&amp;":"&amp;CHAR(34)&amp;A110&amp;CHAR(34)&amp;"},"</f>
        <v>{"url":"http://mkweb.bcgsc.ca/color-summarizer/?url=https://upload.wikimedia.org/wikipedia/en/a/a9/CXshirecouncillogo.png&amp;precision=low&amp;num_clusters=6&amp;text=1","name":"[CXR] Shire of Christmas Island"},</v>
      </c>
      <c r="IY110" s="9">
        <v>1503</v>
      </c>
    </row>
    <row r="111" spans="1:259" s="9" customFormat="1" ht="38.4" customHeight="1" thickBot="1" x14ac:dyDescent="0.35">
      <c r="A111" s="79" t="s">
        <v>1278</v>
      </c>
      <c r="B111" s="1" t="e" vm="110">
        <v>#VALUE!</v>
      </c>
      <c r="C111" s="2">
        <v>2</v>
      </c>
      <c r="D111" s="3" t="s">
        <v>1279</v>
      </c>
      <c r="E111" s="4" t="s">
        <v>1280</v>
      </c>
      <c r="F111" s="5" t="s">
        <v>0</v>
      </c>
      <c r="G111" s="6">
        <f>COUNTIF($A$1:$A$8285,A111)</f>
        <v>1</v>
      </c>
      <c r="H111" s="7"/>
      <c r="I111" s="8" t="s">
        <v>1281</v>
      </c>
      <c r="J111" s="9" t="str">
        <f>""</f>
        <v/>
      </c>
      <c r="K111" s="10"/>
      <c r="L111" s="11"/>
      <c r="M111" s="11"/>
      <c r="N111" s="12" t="s">
        <v>1</v>
      </c>
      <c r="O111" s="13" t="s">
        <v>181</v>
      </c>
      <c r="P111" s="14" t="s">
        <v>1282</v>
      </c>
      <c r="Q111" s="15">
        <v>1</v>
      </c>
      <c r="R111" s="16" t="s">
        <v>1</v>
      </c>
      <c r="S111" s="17">
        <v>2</v>
      </c>
      <c r="T111" s="18" t="s">
        <v>2</v>
      </c>
      <c r="U111" s="19" t="s">
        <v>2</v>
      </c>
      <c r="V111" s="19" t="s">
        <v>3</v>
      </c>
      <c r="W111" s="19" t="s">
        <v>2</v>
      </c>
      <c r="X111" s="19" t="s">
        <v>2</v>
      </c>
      <c r="Y111" s="19" t="s">
        <v>2</v>
      </c>
      <c r="Z111" s="19" t="s">
        <v>2</v>
      </c>
      <c r="AA111" s="19" t="s">
        <v>2</v>
      </c>
      <c r="AB111" s="19" t="s">
        <v>2</v>
      </c>
      <c r="AC111" s="19" t="s">
        <v>2</v>
      </c>
      <c r="AD111" s="19" t="s">
        <v>2</v>
      </c>
      <c r="AE111" s="19" t="s">
        <v>2</v>
      </c>
      <c r="AF111" s="20" t="s">
        <v>2</v>
      </c>
      <c r="AG111" s="20" t="s">
        <v>3</v>
      </c>
      <c r="AH111" s="20" t="s">
        <v>2</v>
      </c>
      <c r="AI111" s="20" t="s">
        <v>2</v>
      </c>
      <c r="AJ111" s="20" t="s">
        <v>2</v>
      </c>
      <c r="AK111" s="20" t="s">
        <v>3</v>
      </c>
      <c r="AL111" s="20" t="s">
        <v>2</v>
      </c>
      <c r="AM111" s="20" t="s">
        <v>2</v>
      </c>
      <c r="AN111" s="20" t="s">
        <v>2</v>
      </c>
      <c r="AO111" s="20" t="s">
        <v>2</v>
      </c>
      <c r="AP111" s="20" t="s">
        <v>2</v>
      </c>
      <c r="AQ111" s="20" t="s">
        <v>2</v>
      </c>
      <c r="AR111" s="20" t="s">
        <v>2</v>
      </c>
      <c r="AS111" s="20" t="s">
        <v>2</v>
      </c>
      <c r="AT111" s="21">
        <v>0</v>
      </c>
      <c r="AU111" s="20" t="s">
        <v>185</v>
      </c>
      <c r="AV111" s="20" t="str">
        <f>IF(LEFT(A111,1)="[",LEFT(A111,5)&amp;AU111&amp;A111,"")</f>
        <v>[ECU]Province[ECU] Azuay</v>
      </c>
      <c r="AW111" s="20" t="str">
        <f>C111&amp;A111</f>
        <v>2[ECU] Azuay</v>
      </c>
      <c r="AX111" s="22" t="str">
        <f>_xlfn.TEXTJOIN(";",TRUE,AU111:AW111)</f>
        <v>Province;[ECU]Province[ECU] Azuay;2[ECU] Azuay</v>
      </c>
      <c r="AY111" s="22" t="s">
        <v>3</v>
      </c>
      <c r="AZ111" s="23"/>
      <c r="BA111" s="23"/>
      <c r="BB111" s="23"/>
      <c r="BC111" s="24"/>
      <c r="BD111" s="25" t="s">
        <v>9</v>
      </c>
      <c r="BE111" s="8"/>
      <c r="BF111" s="25"/>
      <c r="BG111" s="25"/>
      <c r="BH111" s="25"/>
      <c r="BI111" s="25"/>
      <c r="BJ111" s="25"/>
      <c r="BK111" s="8"/>
      <c r="BL111" s="25" t="s">
        <v>9</v>
      </c>
      <c r="BM111" s="25" t="s">
        <v>5</v>
      </c>
      <c r="BN111" s="25"/>
      <c r="BO111" s="25"/>
      <c r="BP111" s="25"/>
      <c r="BQ111" s="25"/>
      <c r="BR111" s="25"/>
      <c r="BS111" s="25"/>
      <c r="BT111" s="25"/>
      <c r="BU111" s="26" t="s">
        <v>2</v>
      </c>
      <c r="BV111" s="27" t="s">
        <v>184</v>
      </c>
      <c r="BW111" s="27" t="s">
        <v>176</v>
      </c>
      <c r="BX111" s="8"/>
      <c r="CB111" s="28" t="s">
        <v>808</v>
      </c>
      <c r="CC111" s="28"/>
      <c r="CD111" s="29">
        <v>0</v>
      </c>
      <c r="CE111" s="29">
        <v>0</v>
      </c>
      <c r="CF111" s="29" t="e">
        <v>#REF!</v>
      </c>
      <c r="CG111" s="30" cm="1">
        <f t="array" ref="CG111">SUMPRODUCT(--(LEN(TRIM(BL111:BT111))&gt;0))</f>
        <v>2</v>
      </c>
      <c r="CH111" s="20" t="str">
        <f>IF(CG111=2,"y","n")</f>
        <v>y</v>
      </c>
      <c r="CI111" s="20" t="str">
        <f>IF(CG111=3,"y","n")</f>
        <v>n</v>
      </c>
      <c r="CJ111" s="20" t="str">
        <f>IF(CG111=4,"y","n")</f>
        <v>n</v>
      </c>
      <c r="CK111" s="20" t="str">
        <f>IF(CG111&gt;4,"y","n")</f>
        <v>n</v>
      </c>
      <c r="CL111" s="20" t="str">
        <f>IF(S111=0,"y","n")</f>
        <v>n</v>
      </c>
      <c r="CM111" s="20" t="str">
        <f>IF(S111=2,"y","n")</f>
        <v>y</v>
      </c>
      <c r="CN111" s="20" t="str">
        <f>IF(S111=3,"y","n")</f>
        <v>n</v>
      </c>
      <c r="CO111" s="20" t="str">
        <f>IF(S111&gt;=4,"y","n")</f>
        <v>n</v>
      </c>
      <c r="CP111" s="20" t="str">
        <f>IF(AT111=0,"y","n")</f>
        <v>y</v>
      </c>
      <c r="CQ111" s="20" t="str">
        <f>IF(AT111=1,"y","n")</f>
        <v>n</v>
      </c>
      <c r="CR111" s="20" t="str">
        <f>IF(AT111=2,"y","n")</f>
        <v>n</v>
      </c>
      <c r="CS111" s="20" t="str">
        <f>IF(AT111&gt;=3,"y","n")</f>
        <v>n</v>
      </c>
      <c r="CT111" s="31" t="str">
        <f>CHAR(34)&amp;A111&amp;CHAR(34)</f>
        <v>"[ECU] Azuay"</v>
      </c>
      <c r="CU111" s="32" t="str">
        <f>CHAR(34)&amp;"rgn_"&amp;R111&amp;CHAR(34)</f>
        <v>"rgn_South America"</v>
      </c>
      <c r="CV111" s="9" t="str">
        <f>CHAR(34)&amp;D111&amp;CHAR(34)</f>
        <v>"https://upload.wikimedia.org/wikipedia/commons/thumb/a/aa/Bandera_Provincia_Azuay.svg/300px-Bandera_Provincia_Azuay.svg.png"</v>
      </c>
      <c r="CW111" s="9" t="str">
        <f t="shared" si="368"/>
        <v>"2Color",</v>
      </c>
      <c r="CX111" s="9" t="str">
        <f t="shared" si="368"/>
        <v/>
      </c>
      <c r="CY111" s="9" t="str">
        <f t="shared" si="368"/>
        <v/>
      </c>
      <c r="CZ111" s="9" t="str">
        <f t="shared" si="368"/>
        <v/>
      </c>
      <c r="DA111" s="9" t="str">
        <f>IF(Q111&gt;1,CHAR(34)&amp;"words2"&amp;CHAR(34)&amp;",","")</f>
        <v/>
      </c>
      <c r="DB111" s="9" t="str">
        <f>IF(Q111&gt;2,CHAR(34)&amp;"words3"&amp;CHAR(34)&amp;",","")</f>
        <v/>
      </c>
      <c r="DC111" s="9" t="str">
        <f>IF(Q111=2,CHAR(34)&amp;"exact2"&amp;CHAR(34)&amp;",","")</f>
        <v/>
      </c>
      <c r="DD111" s="9" t="str">
        <f>IF(LEN(CHAR(34)&amp;"lets"&amp;LEN(SUBSTITUTE(SUBSTITUTE(IFERROR(TRIM(SUBSTITUTE(SUBSTITUTE(SUBSTITUTE(IFERROR(TRIM(SUBSTITUTE(A111,MID(A111,FIND("(",A111),FIND(")",A111)-FIND("(",A111)+1),"")),A111)," ",""),"-",""),MID(SUBSTITUTE(SUBSTITUTE(IFERROR(TRIM(SUBSTITUTE(A111,MID(A111,FIND("(",A111),FIND(")",A111)-FIND("(",A111)+1),"")),A111)," ",""),"-",""),FIND("[",SUBSTITUTE(SUBSTITUTE(IFERROR(TRIM(SUBSTITUTE(A111,MID(A111,FIND("(",A111),FIND(")",A111)-FIND("(",A111)+1),"")),A111)," ",""),"-","")),FIND("]",SUBSTITUTE(SUBSTITUTE(IFERROR(TRIM(SUBSTITUTE(A111,MID(A111,FIND("(",A111),FIND(")",A111)-FIND("(",A111)+1),"")),A111)," ",""),"-",""))-FIND("[",SUBSTITUTE(SUBSTITUTE(IFERROR(TRIM(SUBSTITUTE(A111,MID(A111,FIND("(",A111),FIND(")",A111)-FIND("(",A111)+1),"")),A111)," ",""),"-",""))+1),"")),SUBSTITUTE(SUBSTITUTE(IFERROR(TRIM(SUBSTITUTE(A111,MID(A111,FIND("(",A111),FIND(")",A111)-FIND("(",A111)+1),"")),A111)," ",""),"-",""))," ",""),"-",""))&amp;CHAR(34)&amp;",")=9,CHAR(34)&amp;"lets"&amp;LEN(SUBSTITUTE(SUBSTITUTE(IFERROR(TRIM(SUBSTITUTE(SUBSTITUTE(SUBSTITUTE(IFERROR(TRIM(SUBSTITUTE(A111,MID(A111,FIND("(",A111),FIND(")",A111)-FIND("(",A111)+1),"")),A111)," ",""),"-",""),MID(SUBSTITUTE(SUBSTITUTE(IFERROR(TRIM(SUBSTITUTE(A111,MID(A111,FIND("(",A111),FIND(")",A111)-FIND("(",A111)+1),"")),A111)," ",""),"-",""),FIND("[",SUBSTITUTE(SUBSTITUTE(IFERROR(TRIM(SUBSTITUTE(A111,MID(A111,FIND("(",A111),FIND(")",A111)-FIND("(",A111)+1),"")),A111)," ",""),"-","")),FIND("]",SUBSTITUTE(SUBSTITUTE(IFERROR(TRIM(SUBSTITUTE(A111,MID(A111,FIND("(",A111),FIND(")",A111)-FIND("(",A111)+1),"")),A111)," ",""),"-",""))-FIND("[",SUBSTITUTE(SUBSTITUTE(IFERROR(TRIM(SUBSTITUTE(A111,MID(A111,FIND("(",A111),FIND(")",A111)-FIND("(",A111)+1),"")),A111)," ",""),"-",""))+1),"")),SUBSTITUTE(SUBSTITUTE(IFERROR(TRIM(SUBSTITUTE(A111,MID(A111,FIND("(",A111),FIND(")",A111)-FIND("(",A111)+1),"")),A111)," ",""),"-",""))," ",""),"-",""))&amp;CHAR(34)&amp;",",CHAR(34)&amp;"lets0"&amp;LEN(SUBSTITUTE(SUBSTITUTE(IFERROR(TRIM(SUBSTITUTE(SUBSTITUTE(SUBSTITUTE(IFERROR(TRIM(SUBSTITUTE(A111,MID(A111,FIND("(",A111),FIND(")",A111)-FIND("(",A111)+1),"")),A111)," ",""),"-",""),MID(SUBSTITUTE(SUBSTITUTE(IFERROR(TRIM(SUBSTITUTE(A111,MID(A111,FIND("(",A111),FIND(")",A111)-FIND("(",A111)+1),"")),A111)," ",""),"-",""),FIND("[",SUBSTITUTE(SUBSTITUTE(IFERROR(TRIM(SUBSTITUTE(A111,MID(A111,FIND("(",A111),FIND(")",A111)-FIND("(",A111)+1),"")),A111)," ",""),"-","")),FIND("]",SUBSTITUTE(SUBSTITUTE(IFERROR(TRIM(SUBSTITUTE(A111,MID(A111,FIND("(",A111),FIND(")",A111)-FIND("(",A111)+1),"")),A111)," ",""),"-",""))-FIND("[",SUBSTITUTE(SUBSTITUTE(IFERROR(TRIM(SUBSTITUTE(A111,MID(A111,FIND("(",A111),FIND(")",A111)-FIND("(",A111)+1),"")),A111)," ",""),"-",""))+1),"")),SUBSTITUTE(SUBSTITUTE(IFERROR(TRIM(SUBSTITUTE(A111,MID(A111,FIND("(",A111),FIND(")",A111)-FIND("(",A111)+1),"")),A111)," ",""),"-",""))," ",""),"-",""))&amp;CHAR(34)&amp;",")</f>
        <v>"lets05",</v>
      </c>
      <c r="DE111" s="9" t="str">
        <f>IFERROR(CHAR(34)&amp;"start"&amp;LEFT(TRIM(SUBSTITUTE(SUBSTITUTE(TRIM(SUBSTITUTE(SUBSTITUTE(A111, MID(A111, FIND("[", A111), FIND("]", A111) - FIND("[", A111) + 1), ""), "  ", " ")), MID(TRIM(SUBSTITUTE(SUBSTITUTE(A111, MID(A111, FIND("[", A111), FIND("]", A111) - FIND("[", A111) + 1), ""), "  ", " ")), FIND("[", TRIM(SUBSTITUTE(SUBSTITUTE(A111, MID(A111, FIND("[", A111), FIND("]", A111) - FIND("[", A111) + 1), ""), "  ", " "))), FIND("]", TRIM(SUBSTITUTE(SUBSTITUTE(A111, MID(A111, FIND("[", A111), FIND("]", A111) - FIND("[", A111) + 1), ""), "  ", " "))) - FIND("[", TRIM(SUBSTITUTE(SUBSTITUTE(A111, MID(A111, FIND("[", A111), FIND("]", A111) - FIND("[", A111) + 1), ""), "  ", " "))) + 1), ""), "  ", " ")),1)&amp;CHAR(34)&amp;",",CHAR(34)&amp;"start"&amp;IFERROR(LEFT(SUBSTITUTE(A111,"["&amp;MID(A111,FIND("[",A111)+1,FIND("]",A111)-FIND("[",A111)-1)&amp;"] ",""),1),LEFT(A111,1))&amp;CHAR(34)&amp;",")</f>
        <v>"startA",</v>
      </c>
      <c r="DF111" s="9" t="str">
        <f>IFERROR(IF(SEARCH("tan",A111)&gt;0,CHAR(34)&amp;"withtn"&amp;CHAR(34)&amp;",",""),"")</f>
        <v/>
      </c>
      <c r="DG111" s="9" t="str">
        <f>IFERROR(IF(SEARCH("q",A111)&gt;0,CHAR(34)&amp;"with_q"&amp;CHAR(34)&amp;",",""),"")</f>
        <v/>
      </c>
      <c r="DH111" s="9" t="str">
        <f>IFERROR(IF(SEARCH("v",A111)&gt;0,CHAR(34)&amp;"with_v"&amp;CHAR(34)&amp;",",""),"")</f>
        <v/>
      </c>
      <c r="DI111" s="9" t="str">
        <f>IFERROR(IF(SEARCH("w",A111)&gt;0,CHAR(34)&amp;"with_w"&amp;CHAR(34)&amp;",",""),"")</f>
        <v/>
      </c>
      <c r="DJ111" s="9" t="str">
        <f>IFERROR(IF(SEARCH("y",A111)&gt;0,CHAR(34)&amp;"with_y"&amp;CHAR(34)&amp;",",""),"")</f>
        <v>"with_y",</v>
      </c>
      <c r="DK111" s="9" t="str">
        <f>IFERROR(IF(SEARCH("z",A111)&gt;0,CHAR(34)&amp;"with_z"&amp;CHAR(34)&amp;",",""),"")</f>
        <v>"with_z",</v>
      </c>
      <c r="DL111" s="9" t="str">
        <f>IF(CG111=2, CHAR(34) &amp; _xlfn.TEXTJOIN("", TRUE, _xlfn._xlws.SORT(HP111:HX111)) &amp; CHAR(34) &amp; ",", "")</f>
        <v>"REDWHI",</v>
      </c>
      <c r="DM111" s="9" t="str" cm="1">
        <f t="array" ref="DM111">IF(CG111=3,CHAR(34) &amp; _xlfn.TEXTJOIN("", TRUE, RIGHT(HP111:HX111, 2)) &amp; CHAR(34) &amp; ",", "")</f>
        <v/>
      </c>
      <c r="DN111" s="9" t="str">
        <f>IF(AND(ISNUMBER(SEARCH("18", O111)), ISERROR(SEARCH("1918", O111)), ISERROR(SEARCH("2018", O111))), CHAR(34) &amp; "year18" &amp; CHAR(34) &amp; ",", "")</f>
        <v/>
      </c>
      <c r="DO111" s="9" t="str">
        <f>IF(AND(ISNUMBER(SEARCH("19", O111)), ISERROR(SEARCH("1819", O111)),  ISERROR(SEARCH("1219", O111)),ISERROR(SEARCH("1119", O111)),ISERROR(SEARCH("1190", O111)),ISERROR(SEARCH("2019", O111))), CHAR(34) &amp; "year19" &amp; CHAR(34) &amp; ",", "")</f>
        <v/>
      </c>
      <c r="DP111" s="28" t="str">
        <f>IF(AND(ISNUMBER(SEARCH("20", O111)), ISERROR(SEARCH("1920", O111))), CHAR(34)&amp;"year00"&amp;CHAR(34)&amp;",", "")</f>
        <v/>
      </c>
      <c r="DQ111" s="28" t="str">
        <f>IF(CC111="y",CHAR(34)&amp;"soviet"&amp;CHAR(34)&amp;",","")</f>
        <v/>
      </c>
      <c r="DR111" s="28" t="str">
        <f>IF(BY111="y",CHAR(34)&amp;"dgband"&amp;CHAR(34)&amp;",","")</f>
        <v/>
      </c>
      <c r="DS111" s="28" t="str">
        <f>IF(W111="y",IF(AND(V111="n",BY111&lt;&gt;"y"),CHAR(34)&amp;"allver"&amp;CHAR(34)&amp;",",""),"")</f>
        <v/>
      </c>
      <c r="DT111" s="28" t="str">
        <f>IF(V111="y",IF(AND(W111="n",BY111&lt;&gt;"y"),CHAR(34)&amp;"allhor"&amp;CHAR(34)&amp;",",""),"")</f>
        <v>"allhor",</v>
      </c>
      <c r="DU111" s="28" t="str">
        <f>IF(BY111="y",IF(AND(W111="n",V111="n"),CHAR(34)&amp;"alldia"&amp;CHAR(34)&amp;",",""),"")</f>
        <v/>
      </c>
      <c r="DV111" s="9" t="str">
        <f>IF(IA111&lt;&gt;"",(IF(IA111="y",CHAR(34)&amp;"largec"&amp;CHAR(34)&amp;",",CHAR(34)&amp;"smallc"&amp;CHAR(34)&amp;",")),"")</f>
        <v>"smallc",</v>
      </c>
      <c r="DW111" s="9" t="str">
        <f t="shared" si="390"/>
        <v/>
      </c>
      <c r="DX111" s="9" t="str">
        <f t="shared" si="390"/>
        <v>"2Bands",</v>
      </c>
      <c r="DY111" s="9" t="str">
        <f t="shared" si="390"/>
        <v/>
      </c>
      <c r="DZ111" s="9" t="str">
        <f t="shared" si="390"/>
        <v/>
      </c>
      <c r="EA111" s="9" t="str">
        <f t="shared" si="391"/>
        <v/>
      </c>
      <c r="EB111" s="9" t="str">
        <f t="shared" si="391"/>
        <v/>
      </c>
      <c r="EC111" s="9" t="str">
        <f t="shared" si="391"/>
        <v>"Horizo",</v>
      </c>
      <c r="ED111" s="9" t="str">
        <f t="shared" si="391"/>
        <v/>
      </c>
      <c r="EE111" s="9" t="str">
        <f t="shared" si="391"/>
        <v/>
      </c>
      <c r="EF111" s="9" t="str">
        <f>IF(AND(Y111&lt;&gt;"n",Y111&lt;&gt;""),CHAR(34)&amp;Y$1&amp;CHAR(34)&amp;",","")</f>
        <v/>
      </c>
      <c r="EG111" s="9" t="str">
        <f t="shared" si="455"/>
        <v/>
      </c>
      <c r="EH111" s="9" t="str">
        <f t="shared" si="455"/>
        <v/>
      </c>
      <c r="EI111" s="9" t="str">
        <f t="shared" si="455"/>
        <v/>
      </c>
      <c r="EJ111" s="9" t="str">
        <f t="shared" si="455"/>
        <v/>
      </c>
      <c r="EK111" s="9" t="str">
        <f t="shared" si="455"/>
        <v/>
      </c>
      <c r="EL111" s="9" t="str">
        <f t="shared" si="455"/>
        <v/>
      </c>
      <c r="EM111" s="9" t="str">
        <f t="shared" si="455"/>
        <v/>
      </c>
      <c r="EN111" s="9" t="str">
        <f t="shared" si="455"/>
        <v>"Unequa",</v>
      </c>
      <c r="EO111" s="9" t="str">
        <f t="shared" si="455"/>
        <v/>
      </c>
      <c r="EP111" s="9" t="str">
        <f t="shared" si="455"/>
        <v/>
      </c>
      <c r="EQ111" s="9" t="str">
        <f t="shared" si="455"/>
        <v/>
      </c>
      <c r="ER111" s="9" t="str">
        <f t="shared" si="455"/>
        <v>"OnlyBa",</v>
      </c>
      <c r="ES111" s="9" t="str">
        <f t="shared" si="455"/>
        <v/>
      </c>
      <c r="ET111" s="9" t="str">
        <f t="shared" si="455"/>
        <v/>
      </c>
      <c r="EU111" s="9" t="str">
        <f t="shared" si="455"/>
        <v/>
      </c>
      <c r="EV111" s="9" t="str">
        <f t="shared" si="455"/>
        <v/>
      </c>
      <c r="EW111" s="9" t="str">
        <f t="shared" si="393"/>
        <v/>
      </c>
      <c r="EX111" s="9" t="str">
        <f t="shared" si="393"/>
        <v/>
      </c>
      <c r="EY111" s="9" t="str">
        <f t="shared" si="393"/>
        <v/>
      </c>
      <c r="EZ111" s="9" t="str">
        <f t="shared" si="393"/>
        <v/>
      </c>
      <c r="FA111" s="9" t="str">
        <f>IF(AT111&gt;0,CHAR(34)&amp;"sta"&amp;AZ111&amp;CHAR(34)&amp;",","")</f>
        <v/>
      </c>
      <c r="FB111" s="9" t="str">
        <f>IF(AND(AT111&gt;0,BA111&lt;&gt;""),CHAR(34)&amp;"sta"&amp;BA111&amp;CHAR(34)&amp;",","")</f>
        <v/>
      </c>
      <c r="FC111" s="9" t="str">
        <f>IF(AND(AT111&gt;0,BB111&lt;&gt;""),CHAR(34)&amp;"sta"&amp;BB111&amp;CHAR(34)&amp;",","")</f>
        <v/>
      </c>
      <c r="FD111" s="9" t="str">
        <f>IF(BV111="n",CHAR(34)&amp;"tcWHYE"&amp;CHAR(34)&amp;",",IF(BV111="y",CHAR(34)&amp;FD$1&amp;CHAR(34)&amp;",",""))</f>
        <v/>
      </c>
      <c r="FE111" s="9" t="str">
        <f>IF(COUNTIF(BL111:BT111,"BLU")=0,CHAR(34)&amp;"NO_BLU"&amp;CHAR(34)&amp;",", "")</f>
        <v>"NO_BLU",</v>
      </c>
      <c r="FF111" s="9" t="str">
        <f>IF(COUNTIF(BL111:BT111,"WHI")=0,CHAR(34)&amp;"NO_WHI"&amp;CHAR(34)&amp;",", "")</f>
        <v/>
      </c>
      <c r="FG111" s="9" t="str">
        <f>IF(COUNTIF(BL111:BT111,"RED")=0,CHAR(34)&amp;"NO_RED"&amp;CHAR(34)&amp;",", "")</f>
        <v/>
      </c>
      <c r="FH111" s="9" t="str">
        <f>IF(COUNTIF(BL111:BS111,"GRE")=0,CHAR(34)&amp;"NO_GRE"&amp;CHAR(34)&amp;",", "")</f>
        <v>"NO_GRE",</v>
      </c>
      <c r="FI111" s="9" t="str">
        <f>IF(COUNTIF(BL111:BT111,"YEL")=0,CHAR(34)&amp;"NO_YEL"&amp;CHAR(34)&amp;",", "")</f>
        <v>"NO_YEL",</v>
      </c>
      <c r="FJ111" s="9" t="str">
        <f>IF(COUNTIF(BL111:BT111,"BLA")=0,CHAR(34)&amp;"NO_BLA"&amp;CHAR(34)&amp;",", "")</f>
        <v>"NO_BLA",</v>
      </c>
      <c r="FK111" s="9" t="str">
        <f>IF(AND(FH111&lt;&gt;"",FF111&lt;&gt;""),CHAR(34)&amp;"WHGRNO"&amp;CHAR(34)&amp;",","")</f>
        <v/>
      </c>
      <c r="FL111" s="9" t="str">
        <f>IF(AND(FI111&lt;&gt;"",FF111&lt;&gt;""),CHAR(34)&amp;"WHYENO"&amp;CHAR(34)&amp;",","")</f>
        <v/>
      </c>
      <c r="FM111" s="9" t="str">
        <f>IF(AND(FJ111&lt;&gt;"",FF111&lt;&gt;""),CHAR(34)&amp;"BAWHNO"&amp;CHAR(34)&amp;",","")</f>
        <v/>
      </c>
      <c r="FN111" s="9" t="str">
        <f>IF(AND(FE111&lt;&gt;"",FF111&lt;&gt;""),CHAR(34)&amp;"BLWHNO"&amp;CHAR(34)&amp;",","")</f>
        <v/>
      </c>
      <c r="FO111" s="9" t="str">
        <f>IF(AND(FE111&lt;&gt;"",FG111&lt;&gt;""),CHAR(34)&amp;"BLRENO"&amp;CHAR(34)&amp;",","")</f>
        <v/>
      </c>
      <c r="FP111" s="9" t="str">
        <f>IF(AND(FF111&lt;&gt;"",FF111&lt;&gt;""),CHAR(34)&amp;"WHRENO"&amp;CHAR(34)&amp;",","")</f>
        <v/>
      </c>
      <c r="FQ111" s="9" t="str">
        <f>IF(LEN(BF111)=3,CHAR(34)&amp;"001"&amp;BF111&amp;CHAR(34)&amp;",","")</f>
        <v/>
      </c>
      <c r="FR111" s="9" t="str">
        <f>IF(LEN(BG111)=3,CHAR(34)&amp;"002"&amp;BG111&amp;CHAR(34)&amp;",","")</f>
        <v/>
      </c>
      <c r="FS111" s="9" t="str">
        <f>IF(LEN(BH111)=3,CHAR(34)&amp;"003"&amp;BH111&amp;CHAR(34)&amp;",","")</f>
        <v/>
      </c>
      <c r="FT111" s="9" t="str">
        <f>CHAR(34)&amp;"myr"&amp;BD111&amp;CHAR(34)&amp;","</f>
        <v>"myrRED",</v>
      </c>
      <c r="FU111" s="9" t="str">
        <f>IF(AY111="y",CHAR(34)&amp;"island"&amp;CHAR(34)&amp;",","")</f>
        <v>"island",</v>
      </c>
      <c r="FV111" s="9" t="str">
        <f>IF(BZ111="y",CHAR(34)&amp;"landlo"&amp;CHAR(34)&amp;",","")</f>
        <v/>
      </c>
      <c r="FW111" s="9" t="str">
        <f>IF(CA111="y",CHAR(34)&amp;"eunion"&amp;CHAR(34)&amp;",","")</f>
        <v/>
      </c>
      <c r="FX111" s="9" t="str">
        <f>SUBSTITUTE(IFERROR(SEARCH("[",A111),IFERROR(IF(AND(CA111&lt;&gt;"y",SEARCH("Europe",R111)&gt;0),CHAR(34)&amp;"noeuni"&amp;CHAR(34)&amp;",",""),"")),"1","")</f>
        <v/>
      </c>
      <c r="FY111" s="9" t="str">
        <f>IFERROR(IF(SEARCH("Arabic",CB111)&gt;0,CHAR(34)&amp;"arabic"&amp;CHAR(34)&amp;",",""),"")</f>
        <v/>
      </c>
      <c r="FZ111" s="9" t="str">
        <f>IFERROR(IF(SEARCH("English",CB111)&gt;0,CHAR(34)&amp;"englis"&amp;CHAR(34)&amp;",",""),"")</f>
        <v>"englis",</v>
      </c>
      <c r="GA111" s="9" t="str">
        <f>IFERROR(IF(SEARCH("French",CB111)&gt;0,CHAR(34)&amp;"french"&amp;CHAR(34)&amp;",",""),"")</f>
        <v/>
      </c>
      <c r="GB111" s="9" t="str">
        <f>IFERROR(IF(SEARCH("Spanish",CB111)&gt;0,CHAR(34)&amp;"spanis"&amp;CHAR(34)&amp;",",""),"")</f>
        <v/>
      </c>
      <c r="GC111" s="9" t="str">
        <f>IFERROR(IF(SEARCH("Portuguese",CB111)&gt;0,CHAR(34)&amp;"portug"&amp;CHAR(34)&amp;",",""),"")</f>
        <v/>
      </c>
      <c r="GD111" s="9" t="str">
        <f>IFERROR(IF(SEARCH("German",CB111)&gt;0,CHAR(34)&amp;"german"&amp;CHAR(34)&amp;",",""),"")</f>
        <v/>
      </c>
      <c r="GE111" s="9" t="str">
        <f>IFERROR(IF(SEARCH("Dutch",CB111)&gt;0,CHAR(34)&amp;"dutchs"&amp;CHAR(34)&amp;",",""),"")</f>
        <v/>
      </c>
      <c r="GF111" s="9" t="str">
        <f>IFERROR(IF(SEARCH("Histor",AU111)&gt;0,CHAR(34)&amp;"histor"&amp;CHAR(34)&amp;",",""),"")</f>
        <v/>
      </c>
      <c r="GG111" s="9" t="str">
        <f>IF(BU111="y",CHAR(34)&amp;"unjack"&amp;CHAR(34)&amp;",","")</f>
        <v/>
      </c>
      <c r="GH111" s="9" t="str">
        <f>IF(CD111=1,CHAR(34)&amp;"southc"&amp;CHAR(34)&amp;",","")</f>
        <v/>
      </c>
      <c r="GI111" s="9" t="str">
        <f>IF(CE111=1,CHAR(34)&amp;"hasmap"&amp;CHAR(34)&amp;",","")</f>
        <v/>
      </c>
      <c r="GJ111" s="9" t="str">
        <f>IF(CP111="y",CHAR(34)&amp;CP$1&amp;CHAR(34)&amp;",","")</f>
        <v>"NoStar",</v>
      </c>
      <c r="GK111" s="9" t="str">
        <f>IF(GJ111="",CHAR(34)&amp;"HasSta"&amp;CHAR(34)&amp;",","")</f>
        <v/>
      </c>
      <c r="GL111" s="9" t="str">
        <f t="shared" si="430"/>
        <v/>
      </c>
      <c r="GM111" s="9" t="str">
        <f t="shared" si="430"/>
        <v/>
      </c>
      <c r="GN111" s="9" t="str">
        <f t="shared" si="430"/>
        <v/>
      </c>
      <c r="GP111" s="9" t="str">
        <f>CHAR(34)&amp;AU111&amp;CHAR(34)</f>
        <v>"Province"</v>
      </c>
      <c r="GS111" s="9" t="str">
        <f>SUBSTITUTE("["&amp;_xlfn.CONCAT(CW111:GN111)&amp;"]",",]","]")</f>
        <v>["2Color","lets05","startA","with_y","with_z","REDWHI","allhor","smallc","2Bands","Horizo","Unequa","OnlyBa","NO_BLU","NO_GRE","NO_YEL","NO_BLA","myrRED","island","englis","NoStar"]</v>
      </c>
      <c r="GT111" s="9" t="str">
        <f t="shared" si="456"/>
        <v>"cl_RED",</v>
      </c>
      <c r="GU111" s="9" t="str">
        <f t="shared" si="456"/>
        <v>"cl_WHI",</v>
      </c>
      <c r="GV111" s="9" t="str">
        <f t="shared" si="456"/>
        <v/>
      </c>
      <c r="GW111" s="9" t="str">
        <f t="shared" si="456"/>
        <v/>
      </c>
      <c r="GX111" s="9" t="str">
        <f t="shared" si="456"/>
        <v/>
      </c>
      <c r="GY111" s="9" t="str">
        <f t="shared" si="456"/>
        <v/>
      </c>
      <c r="GZ111" s="9" t="str">
        <f t="shared" si="456"/>
        <v/>
      </c>
      <c r="HA111" s="9" t="str">
        <f t="shared" si="456"/>
        <v/>
      </c>
      <c r="HB111" s="9" t="str">
        <f t="shared" si="456"/>
        <v/>
      </c>
      <c r="HC111" s="9" t="str">
        <f>SUBSTITUTE("["&amp;_xlfn.CONCAT(GT111:HB111)&amp;"]",",]","]")</f>
        <v>["cl_RED","cl_WHI"]</v>
      </c>
      <c r="HE111" s="33"/>
      <c r="HF111" s="34" t="str">
        <f>"{couname:"&amp;CT111&amp;(IF(HK111&lt;&gt;"",",subtype:"&amp;CHAR(34)&amp;HK111&amp;CHAR(34),""))&amp;",year:"&amp;HJ111&amp;",region:"&amp;CU111&amp;",Colors:"&amp;HC111&amp;",Items:"&amp;GS111&amp;",Flag:"&amp;CV111&amp;",HDFlag:"&amp;CHAR(34)&amp;E111&amp;CHAR(34)&amp;",type:"&amp;GP111&amp;", describe: "&amp;HH111&amp;", isnew:"&amp;CHAR(34)&amp;F111&amp;CHAR(34)&amp;", links: "&amp;HL111&amp;"},"</f>
        <v>{couname:"[ECU] Azuay",year:"???",region:"rgn_South America",Colors:["cl_RED","cl_WHI"],Items:["2Color","lets05","startA","with_y","with_z","REDWHI","allhor","smallc","2Bands","Horizo","Unequa","OnlyBa","NO_BLU","NO_GRE","NO_YEL","NO_BLA","myrRED","island","englis","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links: "https://www.crwflags.com/fotw/flags/ec-a-cue.html?utm_source=chatgpt.com"},</v>
      </c>
      <c r="HG111" s="35" t="str">
        <f>"{couname:"&amp;CT111&amp;(IF(HK111&lt;&gt;"",",subtype:"&amp;CHAR(34)&amp;HK111&amp;CHAR(34),""))&amp;",year:"&amp;HJ111&amp;",region:"&amp;CU111&amp;",Colors:"&amp;HC111&amp;",Items:"&amp;GS111&amp;",Flag:"&amp;CV111&amp;",HDFlag:"&amp;CHAR(34)&amp;E111&amp;CHAR(34)&amp;",type:"&amp;GP111&amp;", describe: "&amp;HI111&amp;", links: "&amp;HL111&amp;"},"</f>
        <v>{couname:"[ECU] Azuay",year:"???",region:"rgn_South America",Colors:["cl_RED","cl_WHI"],Items:["2Color","lets05","startA","with_y","with_z","REDWHI","allhor","smallc","2Bands","Horizo","Unequa","OnlyBa","NO_BLU","NO_GRE","NO_YEL","NO_BLA","myrRED","island","englis","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links: "https://www.crwflags.com/fotw/flags/ec-a-cue.html?utm_source=chatgpt.com"},</v>
      </c>
      <c r="HH111" s="9" t="str">
        <f>IF(P111&lt;&gt;"",CHAR(34)&amp;"\n"&amp;P111&amp;CHAR(34),CHAR(34)&amp;CHAR(34))</f>
        <v>"\nThe flag is from the capital city of the province, Cuenca. The colors are from the flag of Spain, reflecting its historical ties to Spain. The red symbolizes the bloodshed for independence and the yellow represents the region's wealth and abundance."</v>
      </c>
      <c r="HI111" s="9" t="str">
        <f>IF(J111=0,CHAR(34)&amp;CHAR(34),HH111)</f>
        <v>"\nThe flag is from the capital city of the province, Cuenca. The colors are from the flag of Spain, reflecting its historical ties to Spain. The red symbolizes the bloodshed for independence and the yellow represents the region's wealth and abundance."</v>
      </c>
      <c r="HJ111" s="9" t="str">
        <f>CHAR(34)&amp;O111&amp;CHAR(34)</f>
        <v>"???"</v>
      </c>
      <c r="HL111" s="9" t="str">
        <f>CHAR(34)&amp;I111&amp;CHAR(34)</f>
        <v>"https://www.crwflags.com/fotw/flags/ec-a-cue.html?utm_source=chatgpt.com"</v>
      </c>
      <c r="HM111" s="34" t="str">
        <f>"{"&amp;CHAR(34)&amp;"couname"&amp;CHAR(34)&amp;":"&amp;CT111&amp;(IF(H111&lt;&gt;"",","&amp;CHAR(34)&amp;"subtype"&amp;CHAR(34)&amp;":"&amp;CHAR(34)&amp;H111&amp;CHAR(34),""))&amp;","&amp;CHAR(34)&amp;"year"&amp;CHAR(34)&amp;":"&amp;HJ111&amp;","&amp;CHAR(34)&amp;"region"&amp;CHAR(34)&amp;":"&amp;CU111&amp;","&amp;CHAR(34)&amp;"Colors"&amp;CHAR(34)&amp;":"&amp;HC111&amp;","&amp;CHAR(34)&amp;"Items"&amp;CHAR(34)&amp;":"&amp;GS111&amp;","&amp;CHAR(34)&amp;"Flag"&amp;CHAR(34)&amp;":"&amp;CV111&amp;","&amp;CHAR(34)&amp;"HDFlag"&amp;CHAR(34)&amp;":"&amp;CHAR(34)&amp;E111&amp;CHAR(34)&amp;","&amp;CHAR(34)&amp;"type"&amp;CHAR(34)&amp;":"&amp;GP111&amp;", "&amp;CHAR(34)&amp;"describe"&amp;CHAR(34)&amp;": "&amp;HH111&amp;", "&amp;CHAR(34)&amp;"isnew"&amp;CHAR(34)&amp;": "&amp;CHAR(34)&amp;F111&amp;CHAR(34)&amp;", "&amp;CHAR(34)&amp;"links"&amp;CHAR(34)&amp;": "&amp;HL111&amp;"},"</f>
        <v>{"couname":"[ECU] Azuay","year":"???","region":"rgn_South America","Colors":["cl_RED","cl_WHI"],"Items":["2Color","lets05","startA","with_y","with_z","REDWHI","allhor","smallc","2Bands","Horizo","Unequa","OnlyBa","NO_BLU","NO_GRE","NO_YEL","NO_BLA","myrRED","island","englis","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 "links": "https://www.crwflags.com/fotw/flags/ec-a-cue.html?utm_source=chatgpt.com"},</v>
      </c>
      <c r="HN111" s="36" t="str">
        <f>"{"&amp;CHAR(34)&amp;"couname"&amp;CHAR(34)&amp;":"&amp;CT111&amp;(IF(H111&lt;&gt;"",","&amp;CHAR(34)&amp;"subtype"&amp;CHAR(34)&amp;":"&amp;CHAR(34)&amp;H111&amp;CHAR(34),""))&amp;","&amp;CHAR(34)&amp;"year"&amp;CHAR(34)&amp;":"&amp;HJ111&amp;","&amp;CHAR(34)&amp;"region"&amp;CHAR(34)&amp;":"&amp;CU111&amp;","&amp;CHAR(34)&amp;"Colors"&amp;CHAR(34)&amp;":"&amp;HC111&amp;","&amp;CHAR(34)&amp;"Items"&amp;CHAR(34)&amp;":"&amp;GS111&amp;","&amp;CHAR(34)&amp;"Flag"&amp;CHAR(34)&amp;":"&amp;CV111&amp;","&amp;CHAR(34)&amp;"HDFlag"&amp;CHAR(34)&amp;":"&amp;CHAR(34)&amp;E111&amp;CHAR(34)&amp;","&amp;CHAR(34)&amp;"type"&amp;CHAR(34)&amp;":"&amp;GP111&amp;", "&amp;CHAR(34)&amp;"describe"&amp;CHAR(34)&amp;": "&amp;HI111&amp;", "&amp;CHAR(34)&amp;"isnew"&amp;CHAR(34)&amp;": "&amp;CHAR(34)&amp;F111&amp;CHAR(34)&amp;", "&amp;CHAR(34)&amp;"links"&amp;CHAR(34)&amp;": "&amp;HL111&amp;"},"</f>
        <v>{"couname":"[ECU] Azuay","year":"???","region":"rgn_South America","Colors":["cl_RED","cl_WHI"],"Items":["2Color","lets05","startA","with_y","with_z","REDWHI","allhor","smallc","2Bands","Horizo","Unequa","OnlyBa","NO_BLU","NO_GRE","NO_YEL","NO_BLA","myrRED","island","englis","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 "links": "https://www.crwflags.com/fotw/flags/ec-a-cue.html?utm_source=chatgpt.com"},</v>
      </c>
      <c r="HO111" s="37"/>
      <c r="HP111" s="9" t="str" cm="1">
        <f t="array" ref="HP111">IF(_xlfn.TEXTJOIN(", ", TRUE, IF(ISNUMBER(SEARCH("BLA", BL111:BT111)), COLUMN(BL111:BT111) - COLUMN(BL111) + 1, ""))&lt;&gt;"","BLA","")</f>
        <v/>
      </c>
      <c r="HQ111" s="9" t="str" cm="1">
        <f t="array" ref="HQ111">IF(_xlfn.TEXTJOIN(", ", TRUE, IF(ISNUMBER(SEARCH("BLU", BL111:BT111)), COLUMN(BL111:BT111) - COLUMN(BL111) + 1, ""))&lt;&gt;"","BLU","")</f>
        <v/>
      </c>
      <c r="HR111" s="9" t="str" cm="1">
        <f t="array" ref="HR111">IF(_xlfn.TEXTJOIN(", ", TRUE, IF(ISNUMBER(SEARCH("GRE", BL111:BT111)), COLUMN(BL111:BT111) - COLUMN(BL111) + 1, ""))&lt;&gt;"","GRE","")</f>
        <v/>
      </c>
      <c r="HS111" s="9" t="str" cm="1">
        <f t="array" ref="HS111">IF(_xlfn.TEXTJOIN(", ", TRUE, IF(ISNUMBER(SEARCH("RED", BL111:BT111)), COLUMN(BL111:BT111) - COLUMN(BL111) + 1, ""))&lt;&gt;"","RED","")</f>
        <v>RED</v>
      </c>
      <c r="HT111" s="9" t="str" cm="1">
        <f t="array" ref="HT111">IF(_xlfn.TEXTJOIN(", ", TRUE, IF(ISNUMBER(SEARCH("YEL", BL111:BT111)), COLUMN(BL111:BT111) - COLUMN(BL111) + 1, ""))&lt;&gt;"","YEL","")</f>
        <v/>
      </c>
      <c r="HU111" s="9" t="str" cm="1">
        <f t="array" ref="HU111">IF(_xlfn.TEXTJOIN(", ", TRUE, IF(ISNUMBER(SEARCH("ORA", BL111:BT111)), COLUMN(BL111:BT111) - COLUMN(BL111) + 1, ""))&lt;&gt;"","ORA","")</f>
        <v/>
      </c>
      <c r="HV111" s="9" t="str" cm="1">
        <f t="array" ref="HV111">IF(_xlfn.TEXTJOIN(", ", TRUE, IF(ISNUMBER(SEARCH("BRO", BL111:BT111)), COLUMN(BL111:BT111) - COLUMN(BL111) + 1, ""))&lt;&gt;"","BRO","")</f>
        <v/>
      </c>
      <c r="HW111" s="9" t="str" cm="1">
        <f t="array" ref="HW111">IF(_xlfn.TEXTJOIN(", ", TRUE, IF(ISNUMBER(SEARCH("PUR", BL111:BT111)), COLUMN(BL111:BT111) - COLUMN(BL111) + 1, ""))&lt;&gt;"","PUR","")</f>
        <v/>
      </c>
      <c r="HX111" s="9" t="str" cm="1">
        <f t="array" ref="HX111">IF(_xlfn.TEXTJOIN(", ", TRUE, IF(ISNUMBER(SEARCH("WHI", BL111:BT111)), COLUMN(BL111:BT111) - COLUMN(BL111) + 1, ""))&lt;&gt;"","WHI","")</f>
        <v>WHI</v>
      </c>
      <c r="HY111" s="38"/>
      <c r="HZ111" s="38"/>
      <c r="IA111" s="28" t="s">
        <v>2</v>
      </c>
      <c r="IB111" s="28"/>
      <c r="IC111" s="39"/>
      <c r="ID111" s="39"/>
      <c r="IE111" s="39"/>
      <c r="IF111" s="39"/>
      <c r="IG111" s="39"/>
      <c r="IH111" s="39"/>
      <c r="II111" s="39"/>
      <c r="IJ111" s="39"/>
      <c r="IK111" s="39"/>
      <c r="IL111" s="9">
        <f>SUM(IC111:IK111)</f>
        <v>0</v>
      </c>
      <c r="IM111" s="6">
        <f>COUNTIF(IC111:IK111,"&gt;0")-CG111</f>
        <v>-2</v>
      </c>
      <c r="IN111" s="40" t="str">
        <f>"http://mkweb.bcgsc.ca/color-summarizer/?url="&amp;D111&amp;"&amp;precision=low&amp;num_clusters="&amp;CG111&amp;"&amp;text=1"</f>
        <v>http://mkweb.bcgsc.ca/color-summarizer/?url=https://upload.wikimedia.org/wikipedia/commons/thumb/a/aa/Bandera_Provincia_Azuay.svg/300px-Bandera_Provincia_Azuay.svg.png&amp;precision=low&amp;num_clusters=2&amp;text=1</v>
      </c>
      <c r="IO111" s="9" t="str">
        <f>IF(HP111&lt;&gt;"",CHAR(34)&amp;"black"&amp;CHAR(34),"")</f>
        <v/>
      </c>
      <c r="IP111" s="9" t="str">
        <f>IF(HQ111&lt;&gt;"",CHAR(34)&amp;"blue"&amp;CHAR(34),"")</f>
        <v/>
      </c>
      <c r="IQ111" s="9" t="str">
        <f>IF(HR111&lt;&gt;"",CHAR(34)&amp;"green"&amp;CHAR(34),"")</f>
        <v/>
      </c>
      <c r="IR111" s="9" t="str">
        <f>IF(HS111&lt;&gt;"",CHAR(34)&amp;"red"&amp;CHAR(34),"")</f>
        <v>"red"</v>
      </c>
      <c r="IS111" s="9" t="str">
        <f>IF(HT111&lt;&gt;"",CHAR(34)&amp;"yellow"&amp;CHAR(34),"")</f>
        <v/>
      </c>
      <c r="IT111" s="9" t="str">
        <f>IF(HU111&lt;&gt;"",CHAR(34)&amp;"orange"&amp;CHAR(34),"")</f>
        <v/>
      </c>
      <c r="IU111" s="9" t="str">
        <f>IF(HV111&lt;&gt;"",CHAR(34)&amp;"brown"&amp;CHAR(34),"")</f>
        <v/>
      </c>
      <c r="IV111" s="9" t="str">
        <f>IF(HW111&lt;&gt;"",CHAR(34)&amp;"purple"&amp;CHAR(34),"")</f>
        <v/>
      </c>
      <c r="IW111" s="9" t="str">
        <f>IF(HX111&lt;&gt;"",CHAR(34)&amp;"white"&amp;CHAR(34),"")</f>
        <v>"white"</v>
      </c>
      <c r="IX111" s="9" t="str">
        <f>"{"&amp;CHAR(34)&amp;"url"&amp;CHAR(34)&amp;":"&amp;CHAR(34)&amp;IN111&amp;CHAR(34)&amp;","&amp;CHAR(34)&amp;"name"&amp;CHAR(34)&amp;":"&amp;CHAR(34)&amp;A111&amp;CHAR(34)&amp;"},"</f>
        <v>{"url":"http://mkweb.bcgsc.ca/color-summarizer/?url=https://upload.wikimedia.org/wikipedia/commons/thumb/a/aa/Bandera_Provincia_Azuay.svg/300px-Bandera_Provincia_Azuay.svg.png&amp;precision=low&amp;num_clusters=2&amp;text=1","name":"[ECU] Azuay"},</v>
      </c>
      <c r="IY111" s="9">
        <v>220</v>
      </c>
    </row>
    <row r="112" spans="1:259" s="9" customFormat="1" ht="38.4" customHeight="1" thickBot="1" x14ac:dyDescent="0.35">
      <c r="A112" s="79" t="s">
        <v>1283</v>
      </c>
      <c r="B112" s="1" t="e" vm="111">
        <v>#VALUE!</v>
      </c>
      <c r="C112" s="2">
        <v>2</v>
      </c>
      <c r="D112" s="3" t="s">
        <v>1284</v>
      </c>
      <c r="E112" s="4" t="s">
        <v>1285</v>
      </c>
      <c r="F112" s="5" t="s">
        <v>0</v>
      </c>
      <c r="G112" s="6">
        <f>COUNTIF($A$1:$A$8285,A112)</f>
        <v>1</v>
      </c>
      <c r="H112" s="7"/>
      <c r="I112" s="8" t="s">
        <v>1286</v>
      </c>
      <c r="J112" s="9" t="str">
        <f>""</f>
        <v/>
      </c>
      <c r="K112" s="10"/>
      <c r="L112" s="11"/>
      <c r="M112" s="11"/>
      <c r="N112" s="12" t="s">
        <v>1</v>
      </c>
      <c r="O112" s="13" t="s">
        <v>181</v>
      </c>
      <c r="P112" s="14" t="s">
        <v>1287</v>
      </c>
      <c r="Q112" s="15">
        <v>1</v>
      </c>
      <c r="R112" s="16" t="s">
        <v>1</v>
      </c>
      <c r="S112" s="17">
        <v>2</v>
      </c>
      <c r="T112" s="18" t="s">
        <v>2</v>
      </c>
      <c r="U112" s="19" t="s">
        <v>2</v>
      </c>
      <c r="V112" s="19" t="s">
        <v>3</v>
      </c>
      <c r="W112" s="19" t="s">
        <v>2</v>
      </c>
      <c r="X112" s="19" t="s">
        <v>2</v>
      </c>
      <c r="Y112" s="19" t="s">
        <v>2</v>
      </c>
      <c r="Z112" s="19" t="s">
        <v>2</v>
      </c>
      <c r="AA112" s="19" t="s">
        <v>2</v>
      </c>
      <c r="AB112" s="19" t="s">
        <v>2</v>
      </c>
      <c r="AC112" s="19" t="s">
        <v>2</v>
      </c>
      <c r="AD112" s="19" t="s">
        <v>2</v>
      </c>
      <c r="AE112" s="19" t="s">
        <v>2</v>
      </c>
      <c r="AF112" s="20" t="s">
        <v>2</v>
      </c>
      <c r="AG112" s="20" t="s">
        <v>3</v>
      </c>
      <c r="AH112" s="20" t="s">
        <v>2</v>
      </c>
      <c r="AI112" s="20" t="s">
        <v>2</v>
      </c>
      <c r="AJ112" s="20" t="s">
        <v>2</v>
      </c>
      <c r="AK112" s="20" t="s">
        <v>3</v>
      </c>
      <c r="AL112" s="20" t="s">
        <v>2</v>
      </c>
      <c r="AM112" s="20" t="s">
        <v>2</v>
      </c>
      <c r="AN112" s="20" t="s">
        <v>2</v>
      </c>
      <c r="AO112" s="20" t="s">
        <v>2</v>
      </c>
      <c r="AP112" s="20" t="s">
        <v>2</v>
      </c>
      <c r="AQ112" s="20" t="s">
        <v>2</v>
      </c>
      <c r="AR112" s="20" t="s">
        <v>2</v>
      </c>
      <c r="AS112" s="20" t="s">
        <v>2</v>
      </c>
      <c r="AT112" s="21">
        <v>0</v>
      </c>
      <c r="AU112" s="20" t="s">
        <v>185</v>
      </c>
      <c r="AV112" s="20" t="str">
        <f>IF(LEFT(A112,1)="[",LEFT(A112,5)&amp;AU112&amp;A112,"")</f>
        <v>[ECU]Province[ECU] Bolívar</v>
      </c>
      <c r="AW112" s="20" t="str">
        <f>C112&amp;A112</f>
        <v>2[ECU] Bolívar</v>
      </c>
      <c r="AX112" s="22"/>
      <c r="AY112" s="22"/>
      <c r="AZ112" s="23"/>
      <c r="BA112" s="23"/>
      <c r="BB112" s="23"/>
      <c r="BC112" s="24"/>
      <c r="BD112" s="25" t="s">
        <v>5</v>
      </c>
      <c r="BE112" s="8"/>
      <c r="BF112" s="25"/>
      <c r="BG112" s="25"/>
      <c r="BH112" s="25"/>
      <c r="BI112" s="25" t="s">
        <v>9</v>
      </c>
      <c r="BJ112" s="25" t="s">
        <v>5</v>
      </c>
      <c r="BK112" s="8"/>
      <c r="BL112" s="25" t="s">
        <v>5</v>
      </c>
      <c r="BM112" s="25" t="s">
        <v>9</v>
      </c>
      <c r="BN112" s="25"/>
      <c r="BO112" s="25"/>
      <c r="BP112" s="25"/>
      <c r="BQ112" s="25"/>
      <c r="BR112" s="25"/>
      <c r="BS112" s="25"/>
      <c r="BT112" s="25"/>
      <c r="BU112" s="26" t="s">
        <v>2</v>
      </c>
      <c r="BV112" s="27"/>
      <c r="BW112" s="27">
        <v>0</v>
      </c>
      <c r="BX112" s="8"/>
      <c r="CB112" s="28"/>
      <c r="CC112" s="28"/>
      <c r="CD112" s="29">
        <v>0</v>
      </c>
      <c r="CE112" s="29">
        <v>0</v>
      </c>
      <c r="CF112" s="29" t="e">
        <v>#REF!</v>
      </c>
      <c r="CG112" s="30" cm="1">
        <f t="array" ref="CG112">SUMPRODUCT(--(LEN(TRIM(BL112:BT112))&gt;0))</f>
        <v>2</v>
      </c>
      <c r="CH112" s="20" t="str">
        <f>IF(CG112=2,"y","n")</f>
        <v>y</v>
      </c>
      <c r="CI112" s="20" t="str">
        <f>IF(CG112=3,"y","n")</f>
        <v>n</v>
      </c>
      <c r="CJ112" s="20" t="str">
        <f>IF(CG112=4,"y","n")</f>
        <v>n</v>
      </c>
      <c r="CK112" s="20" t="str">
        <f>IF(CG112&gt;4,"y","n")</f>
        <v>n</v>
      </c>
      <c r="CL112" s="20" t="str">
        <f>IF(S112=0,"y","n")</f>
        <v>n</v>
      </c>
      <c r="CM112" s="20" t="str">
        <f>IF(S112=2,"y","n")</f>
        <v>y</v>
      </c>
      <c r="CN112" s="20" t="str">
        <f>IF(S112=3,"y","n")</f>
        <v>n</v>
      </c>
      <c r="CO112" s="20" t="str">
        <f>IF(S112&gt;=4,"y","n")</f>
        <v>n</v>
      </c>
      <c r="CP112" s="20" t="str">
        <f>IF(AT112=0,"y","n")</f>
        <v>y</v>
      </c>
      <c r="CQ112" s="20" t="str">
        <f>IF(AT112=1,"y","n")</f>
        <v>n</v>
      </c>
      <c r="CR112" s="20" t="str">
        <f>IF(AT112=2,"y","n")</f>
        <v>n</v>
      </c>
      <c r="CS112" s="20" t="str">
        <f>IF(AT112&gt;=3,"y","n")</f>
        <v>n</v>
      </c>
      <c r="CT112" s="31" t="str">
        <f>CHAR(34)&amp;A112&amp;CHAR(34)</f>
        <v>"[ECU] Bolívar"</v>
      </c>
      <c r="CU112" s="32" t="str">
        <f>CHAR(34)&amp;"rgn_"&amp;R112&amp;CHAR(34)</f>
        <v>"rgn_South America"</v>
      </c>
      <c r="CV112" s="9" t="str">
        <f>CHAR(34)&amp;D112&amp;CHAR(34)</f>
        <v>"https://upload.wikimedia.org/wikipedia/commons/thumb/5/5e/Bandera_Provincia_Bol%C3%ADvar.svg/320px-Bandera_Provincia_Bol%C3%ADvar.svg.png"</v>
      </c>
      <c r="CW112" s="9" t="str">
        <f t="shared" si="368"/>
        <v>"2Color",</v>
      </c>
      <c r="CX112" s="9" t="str">
        <f t="shared" si="368"/>
        <v/>
      </c>
      <c r="CY112" s="9" t="str">
        <f t="shared" si="368"/>
        <v/>
      </c>
      <c r="CZ112" s="9" t="str">
        <f t="shared" si="368"/>
        <v/>
      </c>
      <c r="DA112" s="9" t="str">
        <f>IF(Q112&gt;1,CHAR(34)&amp;"words2"&amp;CHAR(34)&amp;",","")</f>
        <v/>
      </c>
      <c r="DB112" s="9" t="str">
        <f>IF(Q112&gt;2,CHAR(34)&amp;"words3"&amp;CHAR(34)&amp;",","")</f>
        <v/>
      </c>
      <c r="DD112" s="9" t="str">
        <f>IF(LEN(CHAR(34)&amp;"lets"&amp;LEN(SUBSTITUTE(SUBSTITUTE(IFERROR(TRIM(SUBSTITUTE(A112,MID(A112,FIND("[",A112),FIND("]",A112)-FIND("[",A112)+1),"")),A112)," ",""),"-",""))&amp;CHAR(34)&amp;",")=9,CHAR(34)&amp;"lets"&amp;LEN(SUBSTITUTE(SUBSTITUTE(IFERROR(TRIM(SUBSTITUTE(A112,MID(A112,FIND("[",A112),FIND("]",A112)-FIND("[",A112)+1),"")),A112)," ",""),"-",""))&amp;CHAR(34)&amp;",",CHAR(34)&amp;"lets0"&amp;LEN(SUBSTITUTE(SUBSTITUTE(IFERROR(TRIM(SUBSTITUTE(A112,MID(A112,FIND("[",A112),FIND("]",A112)-FIND("[",A112)+1),"")),A112)," ",""),"-",""))&amp;CHAR(34)&amp;",")</f>
        <v>"lets07",</v>
      </c>
      <c r="DE112" s="9" t="str">
        <f>CHAR(34)&amp;"start"&amp;IFERROR(LEFT(SUBSTITUTE(A112,"["&amp;MID(A112,FIND("[",A112)+1,FIND("]",A112)-FIND("[",A112)-1)&amp;"] ",""),1),LEFT(A112,1))&amp;CHAR(34)&amp;","</f>
        <v>"startB",</v>
      </c>
      <c r="DF112" s="9" t="str">
        <f>IFERROR(IF(SEARCH("tan",A112)&gt;0,CHAR(34)&amp;"withtn"&amp;CHAR(34)&amp;",",""),"")</f>
        <v/>
      </c>
      <c r="DG112" s="9" t="str">
        <f>IFERROR(IF(SEARCH("q",A112)&gt;0,CHAR(34)&amp;"with_q"&amp;CHAR(34)&amp;",",""),"")</f>
        <v/>
      </c>
      <c r="DH112" s="9" t="str">
        <f>IFERROR(IF(SEARCH("v",A112)&gt;0,CHAR(34)&amp;"with_v"&amp;CHAR(34)&amp;",",""),"")</f>
        <v>"with_v",</v>
      </c>
      <c r="DI112" s="9" t="str">
        <f>IFERROR(IF(SEARCH("w",A112)&gt;0,CHAR(34)&amp;"with_w"&amp;CHAR(34)&amp;",",""),"")</f>
        <v/>
      </c>
      <c r="DJ112" s="9" t="str">
        <f>IFERROR(IF(SEARCH("y",A112)&gt;0,CHAR(34)&amp;"with_y"&amp;CHAR(34)&amp;",",""),"")</f>
        <v/>
      </c>
      <c r="DK112" s="9" t="str">
        <f>IFERROR(IF(SEARCH("z",A112)&gt;0,CHAR(34)&amp;"with_z"&amp;CHAR(34)&amp;",",""),"")</f>
        <v/>
      </c>
      <c r="DL112" s="9" t="str">
        <f>IF(CG112=2, CHAR(34) &amp; _xlfn.TEXTJOIN("", TRUE, _xlfn._xlws.SORT(HP112:HX112)) &amp; CHAR(34) &amp; ",", "")</f>
        <v>"REDWHI",</v>
      </c>
      <c r="DM112" s="9" t="str" cm="1">
        <f t="array" ref="DM112">IF(CG112=3,CHAR(34) &amp; _xlfn.TEXTJOIN("", TRUE, RIGHT(HP112:HX112, 2)) &amp; CHAR(34) &amp; ",", "")</f>
        <v/>
      </c>
      <c r="DN112" s="9" t="str">
        <f>IF(AND(ISNUMBER(SEARCH("18", O112)), ISERROR(SEARCH("1918", O112)), ISERROR(SEARCH("2018", O112))), CHAR(34) &amp; "year18" &amp; CHAR(34) &amp; ",", "")</f>
        <v/>
      </c>
      <c r="DO112" s="9" t="str">
        <f>IF(AND(ISNUMBER(SEARCH("19", O112)), ISERROR(SEARCH("1819", O112)),  ISERROR(SEARCH("1219", O112)),ISERROR(SEARCH("1119", O112)),ISERROR(SEARCH("1190", O112)),ISERROR(SEARCH("2019", O112))), CHAR(34) &amp; "year19" &amp; CHAR(34) &amp; ",", "")</f>
        <v/>
      </c>
      <c r="DP112" s="28" t="str">
        <f>IF(AND(ISNUMBER(SEARCH("20", O112)), ISERROR(SEARCH("1920", O112))), CHAR(34)&amp;"year00"&amp;CHAR(34)&amp;",", "")</f>
        <v/>
      </c>
      <c r="DQ112" s="28" t="str">
        <f>IF(CC112="y",CHAR(34)&amp;"soviet"&amp;CHAR(34)&amp;",","")</f>
        <v/>
      </c>
      <c r="DR112" s="28" t="str">
        <f>IF(BY112="y",CHAR(34)&amp;"dgband"&amp;CHAR(34)&amp;",","")</f>
        <v/>
      </c>
      <c r="DS112" s="28" t="str">
        <f>IF(W112="y",IF(AND(V112="n",BY112&lt;&gt;"y"),CHAR(34)&amp;"allver"&amp;CHAR(34)&amp;",",""),"")</f>
        <v/>
      </c>
      <c r="DT112" s="28" t="str">
        <f>IF(V112="y",IF(AND(W112="n",BY112&lt;&gt;"y"),CHAR(34)&amp;"allhor"&amp;CHAR(34)&amp;",",""),"")</f>
        <v>"allhor",</v>
      </c>
      <c r="DU112" s="28" t="str">
        <f>IF(BY112="y",IF(AND(W112="n",V112="n"),CHAR(34)&amp;"alldia"&amp;CHAR(34)&amp;",",""),"")</f>
        <v/>
      </c>
      <c r="DW112" s="9" t="str">
        <f t="shared" si="390"/>
        <v/>
      </c>
      <c r="DX112" s="9" t="str">
        <f t="shared" si="390"/>
        <v>"2Bands",</v>
      </c>
      <c r="DY112" s="9" t="str">
        <f t="shared" si="390"/>
        <v/>
      </c>
      <c r="DZ112" s="9" t="str">
        <f t="shared" si="390"/>
        <v/>
      </c>
      <c r="EA112" s="9" t="str">
        <f t="shared" si="391"/>
        <v/>
      </c>
      <c r="EB112" s="9" t="str">
        <f t="shared" si="391"/>
        <v/>
      </c>
      <c r="EC112" s="9" t="str">
        <f t="shared" si="391"/>
        <v>"Horizo",</v>
      </c>
      <c r="ED112" s="9" t="str">
        <f t="shared" si="391"/>
        <v/>
      </c>
      <c r="EE112" s="9" t="str">
        <f t="shared" si="391"/>
        <v/>
      </c>
      <c r="EF112" s="9" t="str">
        <f>IF(AND(Y112&lt;&gt;"n",Y112&lt;&gt;""),CHAR(34)&amp;Y$1&amp;CHAR(34)&amp;",","")</f>
        <v/>
      </c>
      <c r="EG112" s="9" t="str">
        <f t="shared" si="455"/>
        <v/>
      </c>
      <c r="EH112" s="9" t="str">
        <f t="shared" si="455"/>
        <v/>
      </c>
      <c r="EI112" s="9" t="str">
        <f t="shared" si="455"/>
        <v/>
      </c>
      <c r="EJ112" s="9" t="str">
        <f t="shared" si="455"/>
        <v/>
      </c>
      <c r="EK112" s="9" t="str">
        <f t="shared" si="455"/>
        <v/>
      </c>
      <c r="EL112" s="9" t="str">
        <f t="shared" si="455"/>
        <v/>
      </c>
      <c r="EM112" s="9" t="str">
        <f t="shared" si="455"/>
        <v/>
      </c>
      <c r="EN112" s="9" t="str">
        <f t="shared" si="455"/>
        <v>"Unequa",</v>
      </c>
      <c r="EO112" s="9" t="str">
        <f t="shared" si="455"/>
        <v/>
      </c>
      <c r="EP112" s="9" t="str">
        <f t="shared" si="455"/>
        <v/>
      </c>
      <c r="EQ112" s="9" t="str">
        <f t="shared" si="455"/>
        <v/>
      </c>
      <c r="ER112" s="9" t="str">
        <f t="shared" si="455"/>
        <v>"OnlyBa",</v>
      </c>
      <c r="ES112" s="9" t="str">
        <f t="shared" si="455"/>
        <v/>
      </c>
      <c r="ET112" s="9" t="str">
        <f t="shared" si="455"/>
        <v/>
      </c>
      <c r="EU112" s="9" t="str">
        <f t="shared" si="455"/>
        <v/>
      </c>
      <c r="EV112" s="9" t="str">
        <f t="shared" si="455"/>
        <v/>
      </c>
      <c r="EW112" s="9" t="str">
        <f t="shared" si="393"/>
        <v/>
      </c>
      <c r="EX112" s="9" t="str">
        <f t="shared" si="393"/>
        <v/>
      </c>
      <c r="EY112" s="9" t="str">
        <f t="shared" si="393"/>
        <v/>
      </c>
      <c r="EZ112" s="9" t="str">
        <f t="shared" si="393"/>
        <v/>
      </c>
      <c r="FA112" s="9" t="str">
        <f>IF(AT112&gt;0,CHAR(34)&amp;"sta"&amp;AZ112&amp;CHAR(34)&amp;",","")</f>
        <v/>
      </c>
      <c r="FB112" s="9" t="str">
        <f>IF(AND(AT112&gt;0,BA112&lt;&gt;""),CHAR(34)&amp;"sta"&amp;BA112&amp;CHAR(34)&amp;",","")</f>
        <v/>
      </c>
      <c r="FD112" s="9" t="str">
        <f>IF(BV112="n",CHAR(34)&amp;"tcWHYE"&amp;CHAR(34)&amp;",",IF(BV112="y",CHAR(34)&amp;FD$1&amp;CHAR(34)&amp;",",""))</f>
        <v/>
      </c>
      <c r="FE112" s="9" t="str">
        <f>IF(COUNTIF(BL112:BT112,"BLU")=0,CHAR(34)&amp;"NO_BLU"&amp;CHAR(34)&amp;",", "")</f>
        <v>"NO_BLU",</v>
      </c>
      <c r="FF112" s="9" t="str">
        <f>IF(COUNTIF(BL112:BT112,"WHI")=0,CHAR(34)&amp;"NO_WHI"&amp;CHAR(34)&amp;",", "")</f>
        <v/>
      </c>
      <c r="FG112" s="9" t="str">
        <f>IF(COUNTIF(BL112:BT112,"RED")=0,CHAR(34)&amp;"NO_RED"&amp;CHAR(34)&amp;",", "")</f>
        <v/>
      </c>
      <c r="FH112" s="9" t="str">
        <f>IF(COUNTIF(BL112:BS112,"GRE")=0,CHAR(34)&amp;"NO_GRE"&amp;CHAR(34)&amp;",", "")</f>
        <v>"NO_GRE",</v>
      </c>
      <c r="FI112" s="9" t="str">
        <f>IF(COUNTIF(BL112:BT112,"YEL")=0,CHAR(34)&amp;"NO_YEL"&amp;CHAR(34)&amp;",", "")</f>
        <v>"NO_YEL",</v>
      </c>
      <c r="FJ112" s="9" t="str">
        <f>IF(COUNTIF(BL112:BT112,"BLA")=0,CHAR(34)&amp;"NO_BLA"&amp;CHAR(34)&amp;",", "")</f>
        <v>"NO_BLA",</v>
      </c>
      <c r="FK112" s="9" t="str">
        <f>IF(AND(FH112&lt;&gt;"",FF112&lt;&gt;""),CHAR(34)&amp;"WHGRNO"&amp;CHAR(34)&amp;",","")</f>
        <v/>
      </c>
      <c r="FL112" s="9" t="str">
        <f>IF(AND(FI112&lt;&gt;"",FF112&lt;&gt;""),CHAR(34)&amp;"WHYENO"&amp;CHAR(34)&amp;",","")</f>
        <v/>
      </c>
      <c r="FM112" s="9" t="str">
        <f>IF(AND(FJ112&lt;&gt;"",FF112&lt;&gt;""),CHAR(34)&amp;"BAWHNO"&amp;CHAR(34)&amp;",","")</f>
        <v/>
      </c>
      <c r="FN112" s="9" t="str">
        <f>IF(AND(FE112&lt;&gt;"",FF112&lt;&gt;""),CHAR(34)&amp;"BLWHNO"&amp;CHAR(34)&amp;",","")</f>
        <v/>
      </c>
      <c r="FO112" s="9" t="str">
        <f>IF(AND(FE112&lt;&gt;"",FG112&lt;&gt;""),CHAR(34)&amp;"BLRENO"&amp;CHAR(34)&amp;",","")</f>
        <v/>
      </c>
      <c r="FP112" s="9" t="str">
        <f>IF(AND(FF112&lt;&gt;"",FF112&lt;&gt;""),CHAR(34)&amp;"WHRENO"&amp;CHAR(34)&amp;",","")</f>
        <v/>
      </c>
      <c r="FQ112" s="9" t="str">
        <f>IF(LEN(BF112)=3,CHAR(34)&amp;"001"&amp;BF112&amp;CHAR(34)&amp;",","")</f>
        <v/>
      </c>
      <c r="FR112" s="9" t="str">
        <f>IF(LEN(BG112)=3,CHAR(34)&amp;"002"&amp;BG112&amp;CHAR(34)&amp;",","")</f>
        <v/>
      </c>
      <c r="FS112" s="9" t="str">
        <f>IF(LEN(BH112)=3,CHAR(34)&amp;"003"&amp;BH112&amp;CHAR(34)&amp;",","")</f>
        <v/>
      </c>
      <c r="FT112" s="9" t="str">
        <f>CHAR(34)&amp;"myr"&amp;BD112&amp;CHAR(34)&amp;","</f>
        <v>"myrWHI",</v>
      </c>
      <c r="FU112" s="9" t="str">
        <f>IF(AY112="y",CHAR(34)&amp;"island"&amp;CHAR(34)&amp;",","")</f>
        <v/>
      </c>
      <c r="FV112" s="9" t="str">
        <f>IF(BZ112="y",CHAR(34)&amp;"landlo"&amp;CHAR(34)&amp;",","")</f>
        <v/>
      </c>
      <c r="FW112" s="9" t="str">
        <f>IF(CA112="y",CHAR(34)&amp;"eunion"&amp;CHAR(34)&amp;",","")</f>
        <v/>
      </c>
      <c r="FY112" s="9" t="str">
        <f>IFERROR(IF(SEARCH("Arabic",CB112)&gt;0,CHAR(34)&amp;"arabic"&amp;CHAR(34)&amp;",",""),"")</f>
        <v/>
      </c>
      <c r="FZ112" s="9" t="str">
        <f>IFERROR(IF(SEARCH("English",CB112)&gt;0,CHAR(34)&amp;"englis"&amp;CHAR(34)&amp;",",""),"")</f>
        <v/>
      </c>
      <c r="GA112" s="9" t="str">
        <f>IFERROR(IF(SEARCH("French",CB112)&gt;0,CHAR(34)&amp;"french"&amp;CHAR(34)&amp;",",""),"")</f>
        <v/>
      </c>
      <c r="GB112" s="9" t="str">
        <f>IFERROR(IF(SEARCH("Spanish",CB112)&gt;0,CHAR(34)&amp;"spanis"&amp;CHAR(34)&amp;",",""),"")</f>
        <v/>
      </c>
      <c r="GE112" s="9" t="str">
        <f>IFERROR(IF(SEARCH("Dutch",CB112)&gt;0,CHAR(34)&amp;"dutchs"&amp;CHAR(34)&amp;",",""),"")</f>
        <v/>
      </c>
      <c r="GF112" s="9" t="str">
        <f>IFERROR(IF(SEARCH("Historical",AU112)&gt;0,CHAR(34)&amp;"histor"&amp;CHAR(34)&amp;",",""),"")</f>
        <v/>
      </c>
      <c r="GG112" s="9" t="str">
        <f>IF(BU112="y",CHAR(34)&amp;"unjack"&amp;CHAR(34)&amp;",","")</f>
        <v/>
      </c>
      <c r="GH112" s="9" t="str">
        <f>IF(CD112=1,CHAR(34)&amp;"southc"&amp;CHAR(34)&amp;",","")</f>
        <v/>
      </c>
      <c r="GI112" s="9" t="str">
        <f>IF(CE112=1,CHAR(34)&amp;"hasmap"&amp;CHAR(34)&amp;",","")</f>
        <v/>
      </c>
      <c r="GJ112" s="9" t="str">
        <f>IF(CP112="y",CHAR(34)&amp;CP$1&amp;CHAR(34)&amp;",","")</f>
        <v>"NoStar",</v>
      </c>
      <c r="GK112" s="9" t="str">
        <f>IF(GJ112="",CHAR(34)&amp;"HasSta"&amp;CHAR(34)&amp;",","")</f>
        <v/>
      </c>
      <c r="GL112" s="9" t="str">
        <f t="shared" si="430"/>
        <v/>
      </c>
      <c r="GM112" s="9" t="str">
        <f t="shared" si="430"/>
        <v/>
      </c>
      <c r="GN112" s="9" t="str">
        <f t="shared" si="430"/>
        <v/>
      </c>
      <c r="GP112" s="9" t="str">
        <f>CHAR(34)&amp;AU112&amp;CHAR(34)</f>
        <v>"Province"</v>
      </c>
      <c r="GS112" s="9" t="str">
        <f>SUBSTITUTE("["&amp;_xlfn.CONCAT(CW112:GN112)&amp;"]",",]","]")</f>
        <v>["2Color","lets07","startB","with_v","REDWHI","allhor","2Bands","Horizo","Unequa","OnlyBa","NO_BLU","NO_GRE","NO_YEL","NO_BLA","myrWHI","NoStar"]</v>
      </c>
      <c r="GT112" s="9" t="str">
        <f t="shared" si="456"/>
        <v>"cl_WHI",</v>
      </c>
      <c r="GU112" s="9" t="str">
        <f t="shared" si="456"/>
        <v>"cl_RED",</v>
      </c>
      <c r="GV112" s="9" t="str">
        <f t="shared" si="456"/>
        <v/>
      </c>
      <c r="GW112" s="9" t="str">
        <f t="shared" si="456"/>
        <v/>
      </c>
      <c r="GX112" s="9" t="str">
        <f t="shared" si="456"/>
        <v/>
      </c>
      <c r="GY112" s="9" t="str">
        <f t="shared" si="456"/>
        <v/>
      </c>
      <c r="GZ112" s="9" t="str">
        <f t="shared" si="456"/>
        <v/>
      </c>
      <c r="HA112" s="9" t="str">
        <f t="shared" si="456"/>
        <v/>
      </c>
      <c r="HB112" s="9" t="str">
        <f t="shared" si="456"/>
        <v/>
      </c>
      <c r="HC112" s="9" t="str">
        <f>SUBSTITUTE("["&amp;_xlfn.CONCAT(GT112:HB112)&amp;"]",",]","]")</f>
        <v>["cl_WHI","cl_RED"]</v>
      </c>
      <c r="HE112" s="33"/>
      <c r="HF112" s="34" t="str">
        <f>"{couname:"&amp;CT112&amp;(IF(HK112&lt;&gt;"",",subtype:"&amp;CHAR(34)&amp;HK112&amp;CHAR(34),""))&amp;",year:"&amp;HJ112&amp;",region:"&amp;CU112&amp;",Colors:"&amp;HC112&amp;",Items:"&amp;GS112&amp;",Flag:"&amp;CV112&amp;",HDFlag:"&amp;CHAR(34)&amp;E112&amp;CHAR(34)&amp;",type:"&amp;GP112&amp;", describe: "&amp;HH112&amp;", isnew:"&amp;CHAR(34)&amp;F112&amp;CHAR(34)&amp;", links: "&amp;HL112&amp;"},"</f>
        <v>{couname:"[ECU] Bolívar",year:"???",region:"rgn_South America",Colors:["cl_WHI","cl_RED"],Items:["2Color","lets07","startB","with_v","REDWHI","allhor","2Bands","Horizo","Unequa","OnlyBa","NO_BLU","NO_GRE","NO_YEL","NO_BLA","myrWHI","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links: "https://flags.fandom.com/wiki/Bol%C3%ADvar,_Ecuador?utm_source=chatgpt.com"},</v>
      </c>
      <c r="HG112" s="35" t="str">
        <f>"{couname:"&amp;CT112&amp;(IF(HK112&lt;&gt;"",",subtype:"&amp;CHAR(34)&amp;HK112&amp;CHAR(34),""))&amp;",year:"&amp;HJ112&amp;",region:"&amp;CU112&amp;",Colors:"&amp;HC112&amp;",Items:"&amp;GS112&amp;",Flag:"&amp;CV112&amp;",HDFlag:"&amp;CHAR(34)&amp;E112&amp;CHAR(34)&amp;",type:"&amp;GP112&amp;", describe: "&amp;HI112&amp;", links: "&amp;HL112&amp;"},"</f>
        <v>{couname:"[ECU] Bolívar",year:"???",region:"rgn_South America",Colors:["cl_WHI","cl_RED"],Items:["2Color","lets07","startB","with_v","REDWHI","allhor","2Bands","Horizo","Unequa","OnlyBa","NO_BLU","NO_GRE","NO_YEL","NO_BLA","myrWHI","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links: "https://flags.fandom.com/wiki/Bol%C3%ADvar,_Ecuador?utm_source=chatgpt.com"},</v>
      </c>
      <c r="HH112" s="9" t="str">
        <f>IF(P112&lt;&gt;"",CHAR(34)&amp;"\n"&amp;P112&amp;CHAR(34),CHAR(34)&amp;CHAR(34))</f>
        <v>"\nThe red symbolizes the blood of those who fought for independence, while the green represents the province's fertile lands and agricultural productivity."</v>
      </c>
      <c r="HI112" s="9" t="str">
        <f>IF(J112=0,CHAR(34)&amp;CHAR(34),HH112)</f>
        <v>"\nThe red symbolizes the blood of those who fought for independence, while the green represents the province's fertile lands and agricultural productivity."</v>
      </c>
      <c r="HJ112" s="9" t="str">
        <f>CHAR(34)&amp;O112&amp;CHAR(34)</f>
        <v>"???"</v>
      </c>
      <c r="HL112" s="9" t="str">
        <f>CHAR(34)&amp;I112&amp;CHAR(34)</f>
        <v>"https://flags.fandom.com/wiki/Bol%C3%ADvar,_Ecuador?utm_source=chatgpt.com"</v>
      </c>
      <c r="HM112" s="34" t="str">
        <f>"{"&amp;CHAR(34)&amp;"couname"&amp;CHAR(34)&amp;":"&amp;CT112&amp;(IF(H112&lt;&gt;"",","&amp;CHAR(34)&amp;"subtype"&amp;CHAR(34)&amp;":"&amp;CHAR(34)&amp;H112&amp;CHAR(34),""))&amp;","&amp;CHAR(34)&amp;"year"&amp;CHAR(34)&amp;":"&amp;HJ112&amp;","&amp;CHAR(34)&amp;"region"&amp;CHAR(34)&amp;":"&amp;CU112&amp;","&amp;CHAR(34)&amp;"Colors"&amp;CHAR(34)&amp;":"&amp;HC112&amp;","&amp;CHAR(34)&amp;"Items"&amp;CHAR(34)&amp;":"&amp;GS112&amp;","&amp;CHAR(34)&amp;"Flag"&amp;CHAR(34)&amp;":"&amp;CV112&amp;","&amp;CHAR(34)&amp;"HDFlag"&amp;CHAR(34)&amp;":"&amp;CHAR(34)&amp;E112&amp;CHAR(34)&amp;","&amp;CHAR(34)&amp;"type"&amp;CHAR(34)&amp;":"&amp;GP112&amp;", "&amp;CHAR(34)&amp;"describe"&amp;CHAR(34)&amp;": "&amp;HH112&amp;", "&amp;CHAR(34)&amp;"isnew"&amp;CHAR(34)&amp;": "&amp;CHAR(34)&amp;F112&amp;CHAR(34)&amp;", "&amp;CHAR(34)&amp;"links"&amp;CHAR(34)&amp;": "&amp;HL112&amp;"},"</f>
        <v>{"couname":"[ECU] Bolívar","year":"???","region":"rgn_South America","Colors":["cl_WHI","cl_RED"],"Items":["2Color","lets07","startB","with_v","REDWHI","allhor","2Bands","Horizo","Unequa","OnlyBa","NO_BLU","NO_GRE","NO_YEL","NO_BLA","myrWHI","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 "links": "https://flags.fandom.com/wiki/Bol%C3%ADvar,_Ecuador?utm_source=chatgpt.com"},</v>
      </c>
      <c r="HN112" s="36" t="str">
        <f>"{"&amp;CHAR(34)&amp;"couname"&amp;CHAR(34)&amp;":"&amp;CT112&amp;(IF(H112&lt;&gt;"",","&amp;CHAR(34)&amp;"subtype"&amp;CHAR(34)&amp;":"&amp;CHAR(34)&amp;H112&amp;CHAR(34),""))&amp;","&amp;CHAR(34)&amp;"year"&amp;CHAR(34)&amp;":"&amp;HJ112&amp;","&amp;CHAR(34)&amp;"region"&amp;CHAR(34)&amp;":"&amp;CU112&amp;","&amp;CHAR(34)&amp;"Colors"&amp;CHAR(34)&amp;":"&amp;HC112&amp;","&amp;CHAR(34)&amp;"Items"&amp;CHAR(34)&amp;":"&amp;GS112&amp;","&amp;CHAR(34)&amp;"Flag"&amp;CHAR(34)&amp;":"&amp;CV112&amp;","&amp;CHAR(34)&amp;"HDFlag"&amp;CHAR(34)&amp;":"&amp;CHAR(34)&amp;E112&amp;CHAR(34)&amp;","&amp;CHAR(34)&amp;"type"&amp;CHAR(34)&amp;":"&amp;GP112&amp;", "&amp;CHAR(34)&amp;"describe"&amp;CHAR(34)&amp;": "&amp;HI112&amp;", "&amp;CHAR(34)&amp;"isnew"&amp;CHAR(34)&amp;": "&amp;CHAR(34)&amp;F112&amp;CHAR(34)&amp;", "&amp;CHAR(34)&amp;"links"&amp;CHAR(34)&amp;": "&amp;HL112&amp;"},"</f>
        <v>{"couname":"[ECU] Bolívar","year":"???","region":"rgn_South America","Colors":["cl_WHI","cl_RED"],"Items":["2Color","lets07","startB","with_v","REDWHI","allhor","2Bands","Horizo","Unequa","OnlyBa","NO_BLU","NO_GRE","NO_YEL","NO_BLA","myrWHI","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 "links": "https://flags.fandom.com/wiki/Bol%C3%ADvar,_Ecuador?utm_source=chatgpt.com"},</v>
      </c>
      <c r="HO112" s="37">
        <v>45610</v>
      </c>
      <c r="HP112" s="9" t="str" cm="1">
        <f t="array" ref="HP112">IF(_xlfn.TEXTJOIN(", ", TRUE, IF(ISNUMBER(SEARCH("BLA", BL112:BT112)), COLUMN(BL112:BT112) - COLUMN(BL112) + 1, ""))&lt;&gt;"","BLA","")</f>
        <v/>
      </c>
      <c r="HQ112" s="9" t="str" cm="1">
        <f t="array" ref="HQ112">IF(_xlfn.TEXTJOIN(", ", TRUE, IF(ISNUMBER(SEARCH("BLU", BL112:BT112)), COLUMN(BL112:BT112) - COLUMN(BL112) + 1, ""))&lt;&gt;"","BLU","")</f>
        <v/>
      </c>
      <c r="HR112" s="9" t="str" cm="1">
        <f t="array" ref="HR112">IF(_xlfn.TEXTJOIN(", ", TRUE, IF(ISNUMBER(SEARCH("GRE", BL112:BT112)), COLUMN(BL112:BT112) - COLUMN(BL112) + 1, ""))&lt;&gt;"","GRE","")</f>
        <v/>
      </c>
      <c r="HS112" s="9" t="str" cm="1">
        <f t="array" ref="HS112">IF(_xlfn.TEXTJOIN(", ", TRUE, IF(ISNUMBER(SEARCH("RED", BL112:BT112)), COLUMN(BL112:BT112) - COLUMN(BL112) + 1, ""))&lt;&gt;"","RED","")</f>
        <v>RED</v>
      </c>
      <c r="HT112" s="9" t="str" cm="1">
        <f t="array" ref="HT112">IF(_xlfn.TEXTJOIN(", ", TRUE, IF(ISNUMBER(SEARCH("YEL", BL112:BT112)), COLUMN(BL112:BT112) - COLUMN(BL112) + 1, ""))&lt;&gt;"","YEL","")</f>
        <v/>
      </c>
      <c r="HU112" s="9" t="str" cm="1">
        <f t="array" ref="HU112">IF(_xlfn.TEXTJOIN(", ", TRUE, IF(ISNUMBER(SEARCH("ORA", BL112:BT112)), COLUMN(BL112:BT112) - COLUMN(BL112) + 1, ""))&lt;&gt;"","ORA","")</f>
        <v/>
      </c>
      <c r="HV112" s="9" t="str" cm="1">
        <f t="array" ref="HV112">IF(_xlfn.TEXTJOIN(", ", TRUE, IF(ISNUMBER(SEARCH("BRO", BL112:BT112)), COLUMN(BL112:BT112) - COLUMN(BL112) + 1, ""))&lt;&gt;"","BRO","")</f>
        <v/>
      </c>
      <c r="HW112" s="9" t="str" cm="1">
        <f t="array" ref="HW112">IF(_xlfn.TEXTJOIN(", ", TRUE, IF(ISNUMBER(SEARCH("PUR", BL112:BT112)), COLUMN(BL112:BT112) - COLUMN(BL112) + 1, ""))&lt;&gt;"","PUR","")</f>
        <v/>
      </c>
      <c r="HX112" s="9" t="str" cm="1">
        <f t="array" ref="HX112">IF(_xlfn.TEXTJOIN(", ", TRUE, IF(ISNUMBER(SEARCH("WHI", BL112:BT112)), COLUMN(BL112:BT112) - COLUMN(BL112) + 1, ""))&lt;&gt;"","WHI","")</f>
        <v>WHI</v>
      </c>
      <c r="HY112" s="38"/>
      <c r="HZ112" s="38"/>
      <c r="IA112" s="28"/>
      <c r="IB112" s="28"/>
      <c r="IC112" s="39"/>
      <c r="ID112" s="39"/>
      <c r="IE112" s="39"/>
      <c r="IF112" s="39"/>
      <c r="IG112" s="39"/>
      <c r="IH112" s="39"/>
      <c r="II112" s="39"/>
      <c r="IJ112" s="39"/>
      <c r="IK112" s="39"/>
      <c r="IM112" s="6">
        <f>COUNTIF(IC112:IK112,"&gt;0")-CG112</f>
        <v>-2</v>
      </c>
      <c r="IN112" s="40" t="str">
        <f>"http://mkweb.bcgsc.ca/color-summarizer/?url="&amp;D112&amp;"&amp;precision=low&amp;num_clusters="&amp;CG112&amp;"&amp;text=1"</f>
        <v>http://mkweb.bcgsc.ca/color-summarizer/?url=https://upload.wikimedia.org/wikipedia/commons/thumb/5/5e/Bandera_Provincia_Bol%C3%ADvar.svg/320px-Bandera_Provincia_Bol%C3%ADvar.svg.png&amp;precision=low&amp;num_clusters=2&amp;text=1</v>
      </c>
      <c r="IO112" s="9" t="str">
        <f>IF(HP112&lt;&gt;"",CHAR(34)&amp;"black"&amp;CHAR(34),"")</f>
        <v/>
      </c>
      <c r="IP112" s="9" t="str">
        <f>IF(HQ112&lt;&gt;"",CHAR(34)&amp;"blue"&amp;CHAR(34),"")</f>
        <v/>
      </c>
      <c r="IQ112" s="9" t="str">
        <f>IF(HR112&lt;&gt;"",CHAR(34)&amp;"green"&amp;CHAR(34),"")</f>
        <v/>
      </c>
      <c r="IR112" s="9" t="str">
        <f>IF(HS112&lt;&gt;"",CHAR(34)&amp;"red"&amp;CHAR(34),"")</f>
        <v>"red"</v>
      </c>
      <c r="IS112" s="9" t="str">
        <f>IF(HT112&lt;&gt;"",CHAR(34)&amp;"yellow"&amp;CHAR(34),"")</f>
        <v/>
      </c>
      <c r="IT112" s="9" t="str">
        <f>IF(HU112&lt;&gt;"",CHAR(34)&amp;"orange"&amp;CHAR(34),"")</f>
        <v/>
      </c>
      <c r="IU112" s="9" t="str">
        <f>IF(HV112&lt;&gt;"",CHAR(34)&amp;"brown"&amp;CHAR(34),"")</f>
        <v/>
      </c>
      <c r="IV112" s="9" t="str">
        <f>IF(HW112&lt;&gt;"",CHAR(34)&amp;"purple"&amp;CHAR(34),"")</f>
        <v/>
      </c>
      <c r="IW112" s="9" t="str">
        <f>IF(HX112&lt;&gt;"",CHAR(34)&amp;"white"&amp;CHAR(34),"")</f>
        <v>"white"</v>
      </c>
      <c r="IX112" s="9" t="str">
        <f>"{"&amp;CHAR(34)&amp;"url"&amp;CHAR(34)&amp;":"&amp;CHAR(34)&amp;IN112&amp;CHAR(34)&amp;","&amp;CHAR(34)&amp;"name"&amp;CHAR(34)&amp;":"&amp;CHAR(34)&amp;A112&amp;CHAR(34)&amp;"},"</f>
        <v>{"url":"http://mkweb.bcgsc.ca/color-summarizer/?url=https://upload.wikimedia.org/wikipedia/commons/thumb/5/5e/Bandera_Provincia_Bol%C3%ADvar.svg/320px-Bandera_Provincia_Bol%C3%ADvar.svg.png&amp;precision=low&amp;num_clusters=2&amp;text=1","name":"[ECU] Bolívar"},</v>
      </c>
      <c r="IY112" s="9">
        <v>1420</v>
      </c>
    </row>
    <row r="113" spans="1:259" s="9" customFormat="1" ht="38.4" customHeight="1" thickBot="1" x14ac:dyDescent="0.35">
      <c r="A113" s="79" t="s">
        <v>1288</v>
      </c>
      <c r="B113" s="1" t="e" vm="112">
        <v>#VALUE!</v>
      </c>
      <c r="C113" s="2">
        <v>2</v>
      </c>
      <c r="D113" s="3" t="s">
        <v>1289</v>
      </c>
      <c r="E113" s="4" t="s">
        <v>1290</v>
      </c>
      <c r="F113" s="5" t="s">
        <v>0</v>
      </c>
      <c r="G113" s="6">
        <f>COUNTIF($A$1:$A$8285,A113)</f>
        <v>1</v>
      </c>
      <c r="H113" s="7"/>
      <c r="I113" s="8" t="s">
        <v>1291</v>
      </c>
      <c r="J113" s="9" t="str">
        <f>""</f>
        <v/>
      </c>
      <c r="K113" s="10"/>
      <c r="L113" s="11"/>
      <c r="M113" s="11"/>
      <c r="N113" s="12" t="s">
        <v>1</v>
      </c>
      <c r="O113" s="13">
        <v>1954</v>
      </c>
      <c r="P113" s="14" t="s">
        <v>1292</v>
      </c>
      <c r="Q113" s="15">
        <v>1</v>
      </c>
      <c r="R113" s="16" t="s">
        <v>1</v>
      </c>
      <c r="S113" s="17">
        <v>3</v>
      </c>
      <c r="T113" s="18" t="s">
        <v>2</v>
      </c>
      <c r="U113" s="19" t="s">
        <v>2</v>
      </c>
      <c r="V113" s="19" t="s">
        <v>3</v>
      </c>
      <c r="W113" s="19" t="s">
        <v>2</v>
      </c>
      <c r="X113" s="19" t="s">
        <v>2</v>
      </c>
      <c r="Y113" s="19" t="s">
        <v>2</v>
      </c>
      <c r="Z113" s="19" t="s">
        <v>2</v>
      </c>
      <c r="AA113" s="19" t="s">
        <v>2</v>
      </c>
      <c r="AB113" s="19" t="s">
        <v>2</v>
      </c>
      <c r="AC113" s="19" t="s">
        <v>2</v>
      </c>
      <c r="AD113" s="19" t="s">
        <v>2</v>
      </c>
      <c r="AE113" s="19" t="s">
        <v>2</v>
      </c>
      <c r="AF113" s="20" t="s">
        <v>2</v>
      </c>
      <c r="AG113" s="20" t="s">
        <v>3</v>
      </c>
      <c r="AH113" s="20" t="s">
        <v>2</v>
      </c>
      <c r="AI113" s="20" t="s">
        <v>2</v>
      </c>
      <c r="AJ113" s="20" t="s">
        <v>2</v>
      </c>
      <c r="AK113" s="20" t="s">
        <v>3</v>
      </c>
      <c r="AL113" s="20" t="s">
        <v>2</v>
      </c>
      <c r="AM113" s="20" t="s">
        <v>2</v>
      </c>
      <c r="AN113" s="20" t="s">
        <v>2</v>
      </c>
      <c r="AO113" s="20" t="s">
        <v>2</v>
      </c>
      <c r="AP113" s="20" t="s">
        <v>2</v>
      </c>
      <c r="AQ113" s="20" t="s">
        <v>2</v>
      </c>
      <c r="AR113" s="20" t="s">
        <v>2</v>
      </c>
      <c r="AS113" s="20" t="s">
        <v>2</v>
      </c>
      <c r="AT113" s="21">
        <v>0</v>
      </c>
      <c r="AU113" s="20" t="s">
        <v>185</v>
      </c>
      <c r="AV113" s="20" t="str">
        <f>IF(LEFT(A113,1)="[",LEFT(A113,5)&amp;AU113&amp;A113,"")</f>
        <v>[ECU]Province[ECU] Cañar</v>
      </c>
      <c r="AW113" s="20" t="str">
        <f>C113&amp;A113</f>
        <v>2[ECU] Cañar</v>
      </c>
      <c r="AX113" s="22" t="str">
        <f>_xlfn.TEXTJOIN(";",TRUE,AU113:AW113)</f>
        <v>Province;[ECU]Province[ECU] Cañar;2[ECU] Cañar</v>
      </c>
      <c r="AY113" s="22" t="s">
        <v>3</v>
      </c>
      <c r="AZ113" s="23" t="s">
        <v>6</v>
      </c>
      <c r="BA113" s="23"/>
      <c r="BB113" s="23"/>
      <c r="BC113" s="24"/>
      <c r="BD113" s="25" t="s">
        <v>4</v>
      </c>
      <c r="BE113" s="8"/>
      <c r="BF113" s="25"/>
      <c r="BG113" s="25"/>
      <c r="BH113" s="25"/>
      <c r="BI113" s="25"/>
      <c r="BJ113" s="25"/>
      <c r="BK113" s="8"/>
      <c r="BL113" s="25" t="s">
        <v>9</v>
      </c>
      <c r="BM113" s="25" t="s">
        <v>5</v>
      </c>
      <c r="BN113" s="25" t="s">
        <v>4</v>
      </c>
      <c r="BO113" s="25" t="s">
        <v>6</v>
      </c>
      <c r="BP113" s="25"/>
      <c r="BQ113" s="25"/>
      <c r="BR113" s="25"/>
      <c r="BS113" s="25"/>
      <c r="BT113" s="25"/>
      <c r="BU113" s="26" t="s">
        <v>3</v>
      </c>
      <c r="BV113" s="27" t="s">
        <v>3</v>
      </c>
      <c r="BW113" s="27" t="s">
        <v>176</v>
      </c>
      <c r="BX113" s="8"/>
      <c r="CB113" s="28" t="s">
        <v>822</v>
      </c>
      <c r="CC113" s="28"/>
      <c r="CD113" s="29">
        <v>0</v>
      </c>
      <c r="CE113" s="29">
        <v>0</v>
      </c>
      <c r="CF113" s="29" t="e">
        <v>#REF!</v>
      </c>
      <c r="CG113" s="30" cm="1">
        <f t="array" ref="CG113">SUMPRODUCT(--(LEN(TRIM(BL113:BT113))&gt;0))</f>
        <v>4</v>
      </c>
      <c r="CH113" s="20" t="str">
        <f>IF(CG113=2,"y","n")</f>
        <v>n</v>
      </c>
      <c r="CI113" s="20" t="str">
        <f>IF(CG113=3,"y","n")</f>
        <v>n</v>
      </c>
      <c r="CJ113" s="20" t="str">
        <f>IF(CG113=4,"y","n")</f>
        <v>y</v>
      </c>
      <c r="CK113" s="20" t="str">
        <f>IF(CG113&gt;4,"y","n")</f>
        <v>n</v>
      </c>
      <c r="CL113" s="20" t="str">
        <f>IF(S113=0,"y","n")</f>
        <v>n</v>
      </c>
      <c r="CM113" s="20" t="str">
        <f>IF(S113=2,"y","n")</f>
        <v>n</v>
      </c>
      <c r="CN113" s="20" t="str">
        <f>IF(S113=3,"y","n")</f>
        <v>y</v>
      </c>
      <c r="CO113" s="20" t="str">
        <f>IF(S113&gt;=4,"y","n")</f>
        <v>n</v>
      </c>
      <c r="CP113" s="20" t="str">
        <f>IF(AT113=0,"y","n")</f>
        <v>y</v>
      </c>
      <c r="CQ113" s="20" t="str">
        <f>IF(AT113=1,"y","n")</f>
        <v>n</v>
      </c>
      <c r="CR113" s="20" t="str">
        <f>IF(AT113=2,"y","n")</f>
        <v>n</v>
      </c>
      <c r="CS113" s="20" t="str">
        <f>IF(AT113&gt;=3,"y","n")</f>
        <v>n</v>
      </c>
      <c r="CT113" s="31" t="str">
        <f>CHAR(34)&amp;A113&amp;CHAR(34)</f>
        <v>"[ECU] Cañar"</v>
      </c>
      <c r="CU113" s="32" t="str">
        <f>CHAR(34)&amp;"rgn_"&amp;R113&amp;CHAR(34)</f>
        <v>"rgn_South America"</v>
      </c>
      <c r="CV113" s="9" t="str">
        <f>CHAR(34)&amp;D113&amp;CHAR(34)</f>
        <v>"https://upload.wikimedia.org/wikipedia/commons/thumb/8/85/Bandera_Provincia_Ca%C3%B1ar.svg/320px-Bandera_Provincia_Ca%C3%B1ar.svg.png"</v>
      </c>
      <c r="CW113" s="9" t="str">
        <f t="shared" ref="CW113:CZ128" si="461">IF(CH113="y",CHAR(34)&amp;CH$1&amp;CHAR(34)&amp;",","")</f>
        <v/>
      </c>
      <c r="CX113" s="9" t="str">
        <f t="shared" si="461"/>
        <v/>
      </c>
      <c r="CY113" s="9" t="str">
        <f t="shared" si="461"/>
        <v>"4Color",</v>
      </c>
      <c r="CZ113" s="9" t="str">
        <f t="shared" si="461"/>
        <v/>
      </c>
      <c r="DA113" s="9" t="str">
        <f>IF(Q113&gt;1,CHAR(34)&amp;"words2"&amp;CHAR(34)&amp;",","")</f>
        <v/>
      </c>
      <c r="DB113" s="9" t="str">
        <f>IF(Q113&gt;2,CHAR(34)&amp;"words3"&amp;CHAR(34)&amp;",","")</f>
        <v/>
      </c>
      <c r="DC113" s="9" t="str">
        <f>IF(Q113=2,CHAR(34)&amp;"exact2"&amp;CHAR(34)&amp;",","")</f>
        <v/>
      </c>
      <c r="DD113" s="9" t="str">
        <f>IF(LEN(CHAR(34)&amp;"lets"&amp;LEN(SUBSTITUTE(SUBSTITUTE(IFERROR(TRIM(SUBSTITUTE(SUBSTITUTE(SUBSTITUTE(IFERROR(TRIM(SUBSTITUTE(A113,MID(A113,FIND("(",A113),FIND(")",A113)-FIND("(",A113)+1),"")),A113)," ",""),"-",""),MID(SUBSTITUTE(SUBSTITUTE(IFERROR(TRIM(SUBSTITUTE(A113,MID(A113,FIND("(",A113),FIND(")",A113)-FIND("(",A113)+1),"")),A113)," ",""),"-",""),FIND("[",SUBSTITUTE(SUBSTITUTE(IFERROR(TRIM(SUBSTITUTE(A113,MID(A113,FIND("(",A113),FIND(")",A113)-FIND("(",A113)+1),"")),A113)," ",""),"-","")),FIND("]",SUBSTITUTE(SUBSTITUTE(IFERROR(TRIM(SUBSTITUTE(A113,MID(A113,FIND("(",A113),FIND(")",A113)-FIND("(",A113)+1),"")),A113)," ",""),"-",""))-FIND("[",SUBSTITUTE(SUBSTITUTE(IFERROR(TRIM(SUBSTITUTE(A113,MID(A113,FIND("(",A113),FIND(")",A113)-FIND("(",A113)+1),"")),A113)," ",""),"-",""))+1),"")),SUBSTITUTE(SUBSTITUTE(IFERROR(TRIM(SUBSTITUTE(A113,MID(A113,FIND("(",A113),FIND(")",A113)-FIND("(",A113)+1),"")),A113)," ",""),"-",""))," ",""),"-",""))&amp;CHAR(34)&amp;",")=9,CHAR(34)&amp;"lets"&amp;LEN(SUBSTITUTE(SUBSTITUTE(IFERROR(TRIM(SUBSTITUTE(SUBSTITUTE(SUBSTITUTE(IFERROR(TRIM(SUBSTITUTE(A113,MID(A113,FIND("(",A113),FIND(")",A113)-FIND("(",A113)+1),"")),A113)," ",""),"-",""),MID(SUBSTITUTE(SUBSTITUTE(IFERROR(TRIM(SUBSTITUTE(A113,MID(A113,FIND("(",A113),FIND(")",A113)-FIND("(",A113)+1),"")),A113)," ",""),"-",""),FIND("[",SUBSTITUTE(SUBSTITUTE(IFERROR(TRIM(SUBSTITUTE(A113,MID(A113,FIND("(",A113),FIND(")",A113)-FIND("(",A113)+1),"")),A113)," ",""),"-","")),FIND("]",SUBSTITUTE(SUBSTITUTE(IFERROR(TRIM(SUBSTITUTE(A113,MID(A113,FIND("(",A113),FIND(")",A113)-FIND("(",A113)+1),"")),A113)," ",""),"-",""))-FIND("[",SUBSTITUTE(SUBSTITUTE(IFERROR(TRIM(SUBSTITUTE(A113,MID(A113,FIND("(",A113),FIND(")",A113)-FIND("(",A113)+1),"")),A113)," ",""),"-",""))+1),"")),SUBSTITUTE(SUBSTITUTE(IFERROR(TRIM(SUBSTITUTE(A113,MID(A113,FIND("(",A113),FIND(")",A113)-FIND("(",A113)+1),"")),A113)," ",""),"-",""))," ",""),"-",""))&amp;CHAR(34)&amp;",",CHAR(34)&amp;"lets0"&amp;LEN(SUBSTITUTE(SUBSTITUTE(IFERROR(TRIM(SUBSTITUTE(SUBSTITUTE(SUBSTITUTE(IFERROR(TRIM(SUBSTITUTE(A113,MID(A113,FIND("(",A113),FIND(")",A113)-FIND("(",A113)+1),"")),A113)," ",""),"-",""),MID(SUBSTITUTE(SUBSTITUTE(IFERROR(TRIM(SUBSTITUTE(A113,MID(A113,FIND("(",A113),FIND(")",A113)-FIND("(",A113)+1),"")),A113)," ",""),"-",""),FIND("[",SUBSTITUTE(SUBSTITUTE(IFERROR(TRIM(SUBSTITUTE(A113,MID(A113,FIND("(",A113),FIND(")",A113)-FIND("(",A113)+1),"")),A113)," ",""),"-","")),FIND("]",SUBSTITUTE(SUBSTITUTE(IFERROR(TRIM(SUBSTITUTE(A113,MID(A113,FIND("(",A113),FIND(")",A113)-FIND("(",A113)+1),"")),A113)," ",""),"-",""))-FIND("[",SUBSTITUTE(SUBSTITUTE(IFERROR(TRIM(SUBSTITUTE(A113,MID(A113,FIND("(",A113),FIND(")",A113)-FIND("(",A113)+1),"")),A113)," ",""),"-",""))+1),"")),SUBSTITUTE(SUBSTITUTE(IFERROR(TRIM(SUBSTITUTE(A113,MID(A113,FIND("(",A113),FIND(")",A113)-FIND("(",A113)+1),"")),A113)," ",""),"-",""))," ",""),"-",""))&amp;CHAR(34)&amp;",")</f>
        <v>"lets05",</v>
      </c>
      <c r="DE113" s="9" t="str">
        <f>IFERROR(CHAR(34)&amp;"start"&amp;LEFT(TRIM(SUBSTITUTE(SUBSTITUTE(TRIM(SUBSTITUTE(SUBSTITUTE(A113, MID(A113, FIND("[", A113), FIND("]", A113) - FIND("[", A113) + 1), ""), "  ", " ")), MID(TRIM(SUBSTITUTE(SUBSTITUTE(A113, MID(A113, FIND("[", A113), FIND("]", A113) - FIND("[", A113) + 1), ""), "  ", " ")), FIND("[", TRIM(SUBSTITUTE(SUBSTITUTE(A113, MID(A113, FIND("[", A113), FIND("]", A113) - FIND("[", A113) + 1), ""), "  ", " "))), FIND("]", TRIM(SUBSTITUTE(SUBSTITUTE(A113, MID(A113, FIND("[", A113), FIND("]", A113) - FIND("[", A113) + 1), ""), "  ", " "))) - FIND("[", TRIM(SUBSTITUTE(SUBSTITUTE(A113, MID(A113, FIND("[", A113), FIND("]", A113) - FIND("[", A113) + 1), ""), "  ", " "))) + 1), ""), "  ", " ")),1)&amp;CHAR(34)&amp;",",CHAR(34)&amp;"start"&amp;IFERROR(LEFT(SUBSTITUTE(A113,"["&amp;MID(A113,FIND("[",A113)+1,FIND("]",A113)-FIND("[",A113)-1)&amp;"] ",""),1),LEFT(A113,1))&amp;CHAR(34)&amp;",")</f>
        <v>"startC",</v>
      </c>
      <c r="DF113" s="9" t="str">
        <f>IFERROR(IF(SEARCH("tan",A113)&gt;0,CHAR(34)&amp;"withtn"&amp;CHAR(34)&amp;",",""),"")</f>
        <v/>
      </c>
      <c r="DG113" s="9" t="str">
        <f>IFERROR(IF(SEARCH("q",A113)&gt;0,CHAR(34)&amp;"with_q"&amp;CHAR(34)&amp;",",""),"")</f>
        <v/>
      </c>
      <c r="DH113" s="9" t="str">
        <f>IFERROR(IF(SEARCH("v",A113)&gt;0,CHAR(34)&amp;"with_v"&amp;CHAR(34)&amp;",",""),"")</f>
        <v/>
      </c>
      <c r="DI113" s="9" t="str">
        <f>IFERROR(IF(SEARCH("w",A113)&gt;0,CHAR(34)&amp;"with_w"&amp;CHAR(34)&amp;",",""),"")</f>
        <v/>
      </c>
      <c r="DJ113" s="9" t="str">
        <f>IFERROR(IF(SEARCH("y",A113)&gt;0,CHAR(34)&amp;"with_y"&amp;CHAR(34)&amp;",",""),"")</f>
        <v/>
      </c>
      <c r="DK113" s="9" t="str">
        <f>IFERROR(IF(SEARCH("z",A113)&gt;0,CHAR(34)&amp;"with_z"&amp;CHAR(34)&amp;",",""),"")</f>
        <v/>
      </c>
      <c r="DL113" s="9" t="str">
        <f>IF(CG113=2, CHAR(34) &amp; _xlfn.TEXTJOIN("", TRUE, _xlfn._xlws.SORT(HP113:HX113)) &amp; CHAR(34) &amp; ",", "")</f>
        <v/>
      </c>
      <c r="DM113" s="9" t="str" cm="1">
        <f t="array" ref="DM113">IF(CG113=3,CHAR(34) &amp; _xlfn.TEXTJOIN("", TRUE, RIGHT(HP113:HX113, 2)) &amp; CHAR(34) &amp; ",", "")</f>
        <v/>
      </c>
      <c r="DN113" s="9" t="str">
        <f>IF(AND(ISNUMBER(SEARCH("18", O113)), ISERROR(SEARCH("1918", O113)), ISERROR(SEARCH("2018", O113))), CHAR(34) &amp; "year18" &amp; CHAR(34) &amp; ",", "")</f>
        <v/>
      </c>
      <c r="DO113" s="9" t="str">
        <f>IF(AND(ISNUMBER(SEARCH("19", O113)), ISERROR(SEARCH("1819", O113)),  ISERROR(SEARCH("1219", O113)),ISERROR(SEARCH("1119", O113)),ISERROR(SEARCH("1190", O113)),ISERROR(SEARCH("2019", O113))), CHAR(34) &amp; "year19" &amp; CHAR(34) &amp; ",", "")</f>
        <v>"year19",</v>
      </c>
      <c r="DP113" s="28" t="str">
        <f>IF(AND(ISNUMBER(SEARCH("20", O113)), ISERROR(SEARCH("1920", O113))), CHAR(34)&amp;"year00"&amp;CHAR(34)&amp;",", "")</f>
        <v/>
      </c>
      <c r="DQ113" s="28" t="str">
        <f>IF(CC113="y",CHAR(34)&amp;"soviet"&amp;CHAR(34)&amp;",","")</f>
        <v/>
      </c>
      <c r="DR113" s="28" t="str">
        <f>IF(BY113="y",CHAR(34)&amp;"dgband"&amp;CHAR(34)&amp;",","")</f>
        <v/>
      </c>
      <c r="DS113" s="28" t="str">
        <f>IF(W113="y",IF(AND(V113="n",BY113&lt;&gt;"y"),CHAR(34)&amp;"allver"&amp;CHAR(34)&amp;",",""),"")</f>
        <v/>
      </c>
      <c r="DT113" s="28" t="str">
        <f>IF(V113="y",IF(AND(W113="n",BY113&lt;&gt;"y"),CHAR(34)&amp;"allhor"&amp;CHAR(34)&amp;",",""),"")</f>
        <v>"allhor",</v>
      </c>
      <c r="DU113" s="28" t="str">
        <f>IF(BY113="y",IF(AND(W113="n",V113="n"),CHAR(34)&amp;"alldia"&amp;CHAR(34)&amp;",",""),"")</f>
        <v/>
      </c>
      <c r="DV113" s="9" t="str">
        <f>IF(IA113&lt;&gt;"",(IF(IA113="y",CHAR(34)&amp;"largec"&amp;CHAR(34)&amp;",",CHAR(34)&amp;"smallc"&amp;CHAR(34)&amp;",")),"")</f>
        <v>"smallc",</v>
      </c>
      <c r="DW113" s="9" t="str">
        <f t="shared" ref="DW113:DZ128" si="462">IF(CL113="y",CHAR(34)&amp;CL$1&amp;CHAR(34)&amp;",","")</f>
        <v/>
      </c>
      <c r="DX113" s="9" t="str">
        <f t="shared" si="462"/>
        <v/>
      </c>
      <c r="DY113" s="9" t="str">
        <f t="shared" si="462"/>
        <v>"3Bands",</v>
      </c>
      <c r="DZ113" s="9" t="str">
        <f t="shared" si="462"/>
        <v/>
      </c>
      <c r="EA113" s="9" t="str">
        <f t="shared" ref="EA113:EE128" si="463">IF(T113="y",CHAR(34)&amp;T$1&amp;CHAR(34)&amp;",","")</f>
        <v/>
      </c>
      <c r="EB113" s="9" t="str">
        <f t="shared" si="463"/>
        <v/>
      </c>
      <c r="EC113" s="9" t="str">
        <f t="shared" si="463"/>
        <v>"Horizo",</v>
      </c>
      <c r="ED113" s="9" t="str">
        <f t="shared" si="463"/>
        <v/>
      </c>
      <c r="EE113" s="9" t="str">
        <f t="shared" si="463"/>
        <v/>
      </c>
      <c r="EF113" s="9" t="str">
        <f>IF(AND(Y113&lt;&gt;"n",Y113&lt;&gt;""),CHAR(34)&amp;Y$1&amp;CHAR(34)&amp;",","")</f>
        <v/>
      </c>
      <c r="EG113" s="9" t="str">
        <f t="shared" si="455"/>
        <v/>
      </c>
      <c r="EH113" s="9" t="str">
        <f t="shared" si="455"/>
        <v/>
      </c>
      <c r="EI113" s="9" t="str">
        <f t="shared" si="455"/>
        <v/>
      </c>
      <c r="EJ113" s="9" t="str">
        <f t="shared" si="455"/>
        <v/>
      </c>
      <c r="EK113" s="9" t="str">
        <f t="shared" si="455"/>
        <v/>
      </c>
      <c r="EL113" s="9" t="str">
        <f t="shared" si="455"/>
        <v/>
      </c>
      <c r="EM113" s="9" t="str">
        <f t="shared" si="455"/>
        <v/>
      </c>
      <c r="EN113" s="9" t="str">
        <f t="shared" si="455"/>
        <v>"Unequa",</v>
      </c>
      <c r="EO113" s="9" t="str">
        <f t="shared" si="455"/>
        <v/>
      </c>
      <c r="EP113" s="9" t="str">
        <f t="shared" si="455"/>
        <v/>
      </c>
      <c r="EQ113" s="9" t="str">
        <f t="shared" si="455"/>
        <v/>
      </c>
      <c r="ER113" s="9" t="str">
        <f t="shared" si="455"/>
        <v>"OnlyBa",</v>
      </c>
      <c r="ES113" s="9" t="str">
        <f t="shared" si="455"/>
        <v/>
      </c>
      <c r="ET113" s="9" t="str">
        <f t="shared" si="455"/>
        <v/>
      </c>
      <c r="EU113" s="9" t="str">
        <f t="shared" si="455"/>
        <v/>
      </c>
      <c r="EV113" s="9" t="str">
        <f t="shared" ref="EV113:EZ128" si="464">IF(AO113="y",CHAR(34)&amp;AO$1&amp;CHAR(34)&amp;",","")</f>
        <v/>
      </c>
      <c r="EW113" s="9" t="str">
        <f t="shared" si="464"/>
        <v/>
      </c>
      <c r="EX113" s="9" t="str">
        <f t="shared" si="464"/>
        <v/>
      </c>
      <c r="EY113" s="9" t="str">
        <f t="shared" si="464"/>
        <v/>
      </c>
      <c r="EZ113" s="9" t="str">
        <f t="shared" si="464"/>
        <v/>
      </c>
      <c r="FA113" s="9" t="str">
        <f>IF(AT113&gt;0,CHAR(34)&amp;"sta"&amp;AZ113&amp;CHAR(34)&amp;",","")</f>
        <v/>
      </c>
      <c r="FB113" s="9" t="str">
        <f>IF(AND(AT113&gt;0,BA113&lt;&gt;""),CHAR(34)&amp;"sta"&amp;BA113&amp;CHAR(34)&amp;",","")</f>
        <v/>
      </c>
      <c r="FC113" s="9" t="str">
        <f>IF(AND(AT113&gt;0,BB113&lt;&gt;""),CHAR(34)&amp;"sta"&amp;BB113&amp;CHAR(34)&amp;",","")</f>
        <v/>
      </c>
      <c r="FD113" s="9" t="str">
        <f>IF(BV113="n",CHAR(34)&amp;"tcWHYE"&amp;CHAR(34)&amp;",",IF(BV113="y",CHAR(34)&amp;FD$1&amp;CHAR(34)&amp;",",""))</f>
        <v>"ntWHYE",</v>
      </c>
      <c r="FE113" s="9" t="str">
        <f>IF(COUNTIF(BL113:BT113,"BLU")=0,CHAR(34)&amp;"NO_BLU"&amp;CHAR(34)&amp;",", "")</f>
        <v/>
      </c>
      <c r="FF113" s="9" t="str">
        <f>IF(COUNTIF(BL113:BT113,"WHI")=0,CHAR(34)&amp;"NO_WHI"&amp;CHAR(34)&amp;",", "")</f>
        <v/>
      </c>
      <c r="FG113" s="9" t="str">
        <f>IF(COUNTIF(BL113:BT113,"RED")=0,CHAR(34)&amp;"NO_RED"&amp;CHAR(34)&amp;",", "")</f>
        <v/>
      </c>
      <c r="FH113" s="9" t="str">
        <f>IF(COUNTIF(BL113:BS113,"GRE")=0,CHAR(34)&amp;"NO_GRE"&amp;CHAR(34)&amp;",", "")</f>
        <v>"NO_GRE",</v>
      </c>
      <c r="FI113" s="9" t="str">
        <f>IF(COUNTIF(BL113:BT113,"YEL")=0,CHAR(34)&amp;"NO_YEL"&amp;CHAR(34)&amp;",", "")</f>
        <v/>
      </c>
      <c r="FJ113" s="9" t="str">
        <f>IF(COUNTIF(BL113:BT113,"BLA")=0,CHAR(34)&amp;"NO_BLA"&amp;CHAR(34)&amp;",", "")</f>
        <v>"NO_BLA",</v>
      </c>
      <c r="FK113" s="9" t="str">
        <f>IF(AND(FH113&lt;&gt;"",FF113&lt;&gt;""),CHAR(34)&amp;"WHGRNO"&amp;CHAR(34)&amp;",","")</f>
        <v/>
      </c>
      <c r="FL113" s="9" t="str">
        <f>IF(AND(FI113&lt;&gt;"",FF113&lt;&gt;""),CHAR(34)&amp;"WHYENO"&amp;CHAR(34)&amp;",","")</f>
        <v/>
      </c>
      <c r="FM113" s="9" t="str">
        <f>IF(AND(FJ113&lt;&gt;"",FF113&lt;&gt;""),CHAR(34)&amp;"BAWHNO"&amp;CHAR(34)&amp;",","")</f>
        <v/>
      </c>
      <c r="FN113" s="9" t="str">
        <f>IF(AND(FE113&lt;&gt;"",FF113&lt;&gt;""),CHAR(34)&amp;"BLWHNO"&amp;CHAR(34)&amp;",","")</f>
        <v/>
      </c>
      <c r="FO113" s="9" t="str">
        <f>IF(AND(FE113&lt;&gt;"",FG113&lt;&gt;""),CHAR(34)&amp;"BLRENO"&amp;CHAR(34)&amp;",","")</f>
        <v/>
      </c>
      <c r="FP113" s="9" t="str">
        <f>IF(AND(FF113&lt;&gt;"",FF113&lt;&gt;""),CHAR(34)&amp;"WHRENO"&amp;CHAR(34)&amp;",","")</f>
        <v/>
      </c>
      <c r="FQ113" s="9" t="str">
        <f>IF(LEN(BF113)=3,CHAR(34)&amp;"001"&amp;BF113&amp;CHAR(34)&amp;",","")</f>
        <v/>
      </c>
      <c r="FR113" s="9" t="str">
        <f>IF(LEN(BG113)=3,CHAR(34)&amp;"002"&amp;BG113&amp;CHAR(34)&amp;",","")</f>
        <v/>
      </c>
      <c r="FS113" s="9" t="str">
        <f>IF(LEN(BH113)=3,CHAR(34)&amp;"003"&amp;BH113&amp;CHAR(34)&amp;",","")</f>
        <v/>
      </c>
      <c r="FT113" s="9" t="str">
        <f>CHAR(34)&amp;"myr"&amp;BD113&amp;CHAR(34)&amp;","</f>
        <v>"myrBLU",</v>
      </c>
      <c r="FU113" s="9" t="str">
        <f>IF(AY113="y",CHAR(34)&amp;"island"&amp;CHAR(34)&amp;",","")</f>
        <v>"island",</v>
      </c>
      <c r="FV113" s="9" t="str">
        <f>IF(BZ113="y",CHAR(34)&amp;"landlo"&amp;CHAR(34)&amp;",","")</f>
        <v/>
      </c>
      <c r="FW113" s="9" t="str">
        <f>IF(CA113="y",CHAR(34)&amp;"eunion"&amp;CHAR(34)&amp;",","")</f>
        <v/>
      </c>
      <c r="FX113" s="9" t="str">
        <f>SUBSTITUTE(IFERROR(SEARCH("[",A113),IFERROR(IF(AND(CA113&lt;&gt;"y",SEARCH("Europe",R113)&gt;0),CHAR(34)&amp;"noeuni"&amp;CHAR(34)&amp;",",""),"")),"1","")</f>
        <v/>
      </c>
      <c r="FY113" s="9" t="str">
        <f>IFERROR(IF(SEARCH("Arabic",CB113)&gt;0,CHAR(34)&amp;"arabic"&amp;CHAR(34)&amp;",",""),"")</f>
        <v/>
      </c>
      <c r="FZ113" s="9" t="str">
        <f>IFERROR(IF(SEARCH("English",CB113)&gt;0,CHAR(34)&amp;"englis"&amp;CHAR(34)&amp;",",""),"")</f>
        <v/>
      </c>
      <c r="GA113" s="9" t="str">
        <f>IFERROR(IF(SEARCH("French",CB113)&gt;0,CHAR(34)&amp;"french"&amp;CHAR(34)&amp;",",""),"")</f>
        <v/>
      </c>
      <c r="GB113" s="9" t="str">
        <f>IFERROR(IF(SEARCH("Spanish",CB113)&gt;0,CHAR(34)&amp;"spanis"&amp;CHAR(34)&amp;",",""),"")</f>
        <v/>
      </c>
      <c r="GC113" s="9" t="str">
        <f>IFERROR(IF(SEARCH("Portuguese",CB113)&gt;0,CHAR(34)&amp;"portug"&amp;CHAR(34)&amp;",",""),"")</f>
        <v/>
      </c>
      <c r="GD113" s="9" t="str">
        <f>IFERROR(IF(SEARCH("German",CB113)&gt;0,CHAR(34)&amp;"german"&amp;CHAR(34)&amp;",",""),"")</f>
        <v/>
      </c>
      <c r="GE113" s="9" t="str">
        <f>IFERROR(IF(SEARCH("Dutch",CB113)&gt;0,CHAR(34)&amp;"dutchs"&amp;CHAR(34)&amp;",",""),"")</f>
        <v/>
      </c>
      <c r="GF113" s="9" t="str">
        <f>IFERROR(IF(SEARCH("Histor",AU113)&gt;0,CHAR(34)&amp;"histor"&amp;CHAR(34)&amp;",",""),"")</f>
        <v/>
      </c>
      <c r="GG113" s="9" t="str">
        <f>IF(BU113="y",CHAR(34)&amp;"unjack"&amp;CHAR(34)&amp;",","")</f>
        <v>"unjack",</v>
      </c>
      <c r="GH113" s="9" t="str">
        <f>IF(CD113=1,CHAR(34)&amp;"southc"&amp;CHAR(34)&amp;",","")</f>
        <v/>
      </c>
      <c r="GI113" s="9" t="str">
        <f>IF(CE113=1,CHAR(34)&amp;"hasmap"&amp;CHAR(34)&amp;",","")</f>
        <v/>
      </c>
      <c r="GJ113" s="9" t="str">
        <f>IF(CP113="y",CHAR(34)&amp;CP$1&amp;CHAR(34)&amp;",","")</f>
        <v>"NoStar",</v>
      </c>
      <c r="GK113" s="9" t="str">
        <f>IF(GJ113="",CHAR(34)&amp;"HasSta"&amp;CHAR(34)&amp;",","")</f>
        <v/>
      </c>
      <c r="GL113" s="9" t="str">
        <f t="shared" ref="GL113:GN128" si="465">IF(CQ113="y",CHAR(34)&amp;CQ$1&amp;CHAR(34)&amp;",","")</f>
        <v/>
      </c>
      <c r="GM113" s="9" t="str">
        <f t="shared" si="465"/>
        <v/>
      </c>
      <c r="GN113" s="9" t="str">
        <f t="shared" si="465"/>
        <v/>
      </c>
      <c r="GP113" s="9" t="str">
        <f>CHAR(34)&amp;AU113&amp;CHAR(34)</f>
        <v>"Province"</v>
      </c>
      <c r="GS113" s="9" t="str">
        <f>SUBSTITUTE("["&amp;_xlfn.CONCAT(CW113:GN113)&amp;"]",",]","]")</f>
        <v>["4Color","lets05","startC","year19","allhor","smallc","3Bands","Horizo","Unequa","OnlyBa","ntWHYE","NO_GRE","NO_BLA","myrBLU","island","unjack","NoStar"]</v>
      </c>
      <c r="GT113" s="9" t="str">
        <f t="shared" si="456"/>
        <v>"cl_RED",</v>
      </c>
      <c r="GU113" s="9" t="str">
        <f t="shared" si="456"/>
        <v>"cl_WHI",</v>
      </c>
      <c r="GV113" s="9" t="str">
        <f t="shared" si="456"/>
        <v>"cl_BLU",</v>
      </c>
      <c r="GW113" s="9" t="str">
        <f t="shared" si="456"/>
        <v>"cl_YEL",</v>
      </c>
      <c r="GX113" s="9" t="str">
        <f t="shared" si="456"/>
        <v/>
      </c>
      <c r="GY113" s="9" t="str">
        <f t="shared" si="456"/>
        <v/>
      </c>
      <c r="GZ113" s="9" t="str">
        <f t="shared" si="456"/>
        <v/>
      </c>
      <c r="HA113" s="9" t="str">
        <f t="shared" si="456"/>
        <v/>
      </c>
      <c r="HB113" s="9" t="str">
        <f t="shared" si="456"/>
        <v/>
      </c>
      <c r="HC113" s="9" t="str">
        <f>SUBSTITUTE("["&amp;_xlfn.CONCAT(GT113:HB113)&amp;"]",",]","]")</f>
        <v>["cl_RED","cl_WHI","cl_BLU","cl_YEL"]</v>
      </c>
      <c r="HE113" s="33"/>
      <c r="HF113" s="34" t="str">
        <f>"{couname:"&amp;CT113&amp;(IF(HK113&lt;&gt;"",",subtype:"&amp;CHAR(34)&amp;HK113&amp;CHAR(34),""))&amp;",year:"&amp;HJ113&amp;",region:"&amp;CU113&amp;",Colors:"&amp;HC113&amp;",Items:"&amp;GS113&amp;",Flag:"&amp;CV113&amp;",HDFlag:"&amp;CHAR(34)&amp;E113&amp;CHAR(34)&amp;",type:"&amp;GP113&amp;", describe: "&amp;HH113&amp;", isnew:"&amp;CHAR(34)&amp;F113&amp;CHAR(34)&amp;", links: "&amp;HL113&amp;"},"</f>
        <v>{couname:"[ECU] Cañar",year:"1954",region:"rgn_South America",Colors:["cl_RED","cl_WHI","cl_BLU","cl_YEL"],Items:["4Color","lets05","startC","year19","allhor","smallc","3Bands","Horizo","Unequa","OnlyBa","ntWHYE","NO_GRE","NO_BLA","myrBLU","island","unjack","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links: "https://www.crwflags.com/fotw/flags/ec-f.html"},</v>
      </c>
      <c r="HG113" s="35" t="str">
        <f>"{couname:"&amp;CT113&amp;(IF(HK113&lt;&gt;"",",subtype:"&amp;CHAR(34)&amp;HK113&amp;CHAR(34),""))&amp;",year:"&amp;HJ113&amp;",region:"&amp;CU113&amp;",Colors:"&amp;HC113&amp;",Items:"&amp;GS113&amp;",Flag:"&amp;CV113&amp;",HDFlag:"&amp;CHAR(34)&amp;E113&amp;CHAR(34)&amp;",type:"&amp;GP113&amp;", describe: "&amp;HI113&amp;", links: "&amp;HL113&amp;"},"</f>
        <v>{couname:"[ECU] Cañar",year:"1954",region:"rgn_South America",Colors:["cl_RED","cl_WHI","cl_BLU","cl_YEL"],Items:["4Color","lets05","startC","year19","allhor","smallc","3Bands","Horizo","Unequa","OnlyBa","ntWHYE","NO_GRE","NO_BLA","myrBLU","island","unjack","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links: "https://www.crwflags.com/fotw/flags/ec-f.html"},</v>
      </c>
      <c r="HH113" s="9" t="str">
        <f>IF(P113&lt;&gt;"",CHAR(34)&amp;"\n"&amp;P113&amp;CHAR(34),CHAR(34)&amp;CHAR(34))</f>
        <v>"\nThe flag was adopted in 1954. The blue symbolizes the region's high ideals, the yellow represents the agricultural and mineral resources inside the land, and the red represents the inhabitants' hearts full of enthusiasm and faith in a glorious future."</v>
      </c>
      <c r="HI113" s="9" t="str">
        <f>IF(J113=0,CHAR(34)&amp;CHAR(34),HH113)</f>
        <v>"\nThe flag was adopted in 1954. The blue symbolizes the region's high ideals, the yellow represents the agricultural and mineral resources inside the land, and the red represents the inhabitants' hearts full of enthusiasm and faith in a glorious future."</v>
      </c>
      <c r="HJ113" s="9" t="str">
        <f>CHAR(34)&amp;O113&amp;CHAR(34)</f>
        <v>"1954"</v>
      </c>
      <c r="HL113" s="9" t="str">
        <f>CHAR(34)&amp;I113&amp;CHAR(34)</f>
        <v>"https://www.crwflags.com/fotw/flags/ec-f.html"</v>
      </c>
      <c r="HM113" s="34" t="str">
        <f>"{"&amp;CHAR(34)&amp;"couname"&amp;CHAR(34)&amp;":"&amp;CT113&amp;(IF(H113&lt;&gt;"",","&amp;CHAR(34)&amp;"subtype"&amp;CHAR(34)&amp;":"&amp;CHAR(34)&amp;H113&amp;CHAR(34),""))&amp;","&amp;CHAR(34)&amp;"year"&amp;CHAR(34)&amp;":"&amp;HJ113&amp;","&amp;CHAR(34)&amp;"region"&amp;CHAR(34)&amp;":"&amp;CU113&amp;","&amp;CHAR(34)&amp;"Colors"&amp;CHAR(34)&amp;":"&amp;HC113&amp;","&amp;CHAR(34)&amp;"Items"&amp;CHAR(34)&amp;":"&amp;GS113&amp;","&amp;CHAR(34)&amp;"Flag"&amp;CHAR(34)&amp;":"&amp;CV113&amp;","&amp;CHAR(34)&amp;"HDFlag"&amp;CHAR(34)&amp;":"&amp;CHAR(34)&amp;E113&amp;CHAR(34)&amp;","&amp;CHAR(34)&amp;"type"&amp;CHAR(34)&amp;":"&amp;GP113&amp;", "&amp;CHAR(34)&amp;"describe"&amp;CHAR(34)&amp;": "&amp;HH113&amp;", "&amp;CHAR(34)&amp;"isnew"&amp;CHAR(34)&amp;": "&amp;CHAR(34)&amp;F113&amp;CHAR(34)&amp;", "&amp;CHAR(34)&amp;"links"&amp;CHAR(34)&amp;": "&amp;HL113&amp;"},"</f>
        <v>{"couname":"[ECU] Cañar","year":"1954","region":"rgn_South America","Colors":["cl_RED","cl_WHI","cl_BLU","cl_YEL"],"Items":["4Color","lets05","startC","year19","allhor","smallc","3Bands","Horizo","Unequa","OnlyBa","ntWHYE","NO_GRE","NO_BLA","myrBLU","island","unjack","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 "links": "https://www.crwflags.com/fotw/flags/ec-f.html"},</v>
      </c>
      <c r="HN113" s="36" t="str">
        <f>"{"&amp;CHAR(34)&amp;"couname"&amp;CHAR(34)&amp;":"&amp;CT113&amp;(IF(H113&lt;&gt;"",","&amp;CHAR(34)&amp;"subtype"&amp;CHAR(34)&amp;":"&amp;CHAR(34)&amp;H113&amp;CHAR(34),""))&amp;","&amp;CHAR(34)&amp;"year"&amp;CHAR(34)&amp;":"&amp;HJ113&amp;","&amp;CHAR(34)&amp;"region"&amp;CHAR(34)&amp;":"&amp;CU113&amp;","&amp;CHAR(34)&amp;"Colors"&amp;CHAR(34)&amp;":"&amp;HC113&amp;","&amp;CHAR(34)&amp;"Items"&amp;CHAR(34)&amp;":"&amp;GS113&amp;","&amp;CHAR(34)&amp;"Flag"&amp;CHAR(34)&amp;":"&amp;CV113&amp;","&amp;CHAR(34)&amp;"HDFlag"&amp;CHAR(34)&amp;":"&amp;CHAR(34)&amp;E113&amp;CHAR(34)&amp;","&amp;CHAR(34)&amp;"type"&amp;CHAR(34)&amp;":"&amp;GP113&amp;", "&amp;CHAR(34)&amp;"describe"&amp;CHAR(34)&amp;": "&amp;HI113&amp;", "&amp;CHAR(34)&amp;"isnew"&amp;CHAR(34)&amp;": "&amp;CHAR(34)&amp;F113&amp;CHAR(34)&amp;", "&amp;CHAR(34)&amp;"links"&amp;CHAR(34)&amp;": "&amp;HL113&amp;"},"</f>
        <v>{"couname":"[ECU] Cañar","year":"1954","region":"rgn_South America","Colors":["cl_RED","cl_WHI","cl_BLU","cl_YEL"],"Items":["4Color","lets05","startC","year19","allhor","smallc","3Bands","Horizo","Unequa","OnlyBa","ntWHYE","NO_GRE","NO_BLA","myrBLU","island","unjack","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 "links": "https://www.crwflags.com/fotw/flags/ec-f.html"},</v>
      </c>
      <c r="HO113" s="37"/>
      <c r="HP113" s="9" t="str" cm="1">
        <f t="array" ref="HP113">IF(_xlfn.TEXTJOIN(", ", TRUE, IF(ISNUMBER(SEARCH("BLA", BL113:BT113)), COLUMN(BL113:BT113) - COLUMN(BL113) + 1, ""))&lt;&gt;"","BLA","")</f>
        <v/>
      </c>
      <c r="HQ113" s="9" t="str" cm="1">
        <f t="array" ref="HQ113">IF(_xlfn.TEXTJOIN(", ", TRUE, IF(ISNUMBER(SEARCH("BLU", BL113:BT113)), COLUMN(BL113:BT113) - COLUMN(BL113) + 1, ""))&lt;&gt;"","BLU","")</f>
        <v>BLU</v>
      </c>
      <c r="HR113" s="9" t="str" cm="1">
        <f t="array" ref="HR113">IF(_xlfn.TEXTJOIN(", ", TRUE, IF(ISNUMBER(SEARCH("GRE", BL113:BT113)), COLUMN(BL113:BT113) - COLUMN(BL113) + 1, ""))&lt;&gt;"","GRE","")</f>
        <v/>
      </c>
      <c r="HS113" s="9" t="str" cm="1">
        <f t="array" ref="HS113">IF(_xlfn.TEXTJOIN(", ", TRUE, IF(ISNUMBER(SEARCH("RED", BL113:BT113)), COLUMN(BL113:BT113) - COLUMN(BL113) + 1, ""))&lt;&gt;"","RED","")</f>
        <v>RED</v>
      </c>
      <c r="HT113" s="9" t="str" cm="1">
        <f t="array" ref="HT113">IF(_xlfn.TEXTJOIN(", ", TRUE, IF(ISNUMBER(SEARCH("YEL", BL113:BT113)), COLUMN(BL113:BT113) - COLUMN(BL113) + 1, ""))&lt;&gt;"","YEL","")</f>
        <v>YEL</v>
      </c>
      <c r="HU113" s="9" t="str" cm="1">
        <f t="array" ref="HU113">IF(_xlfn.TEXTJOIN(", ", TRUE, IF(ISNUMBER(SEARCH("ORA", BL113:BT113)), COLUMN(BL113:BT113) - COLUMN(BL113) + 1, ""))&lt;&gt;"","ORA","")</f>
        <v/>
      </c>
      <c r="HV113" s="9" t="str" cm="1">
        <f t="array" ref="HV113">IF(_xlfn.TEXTJOIN(", ", TRUE, IF(ISNUMBER(SEARCH("BRO", BL113:BT113)), COLUMN(BL113:BT113) - COLUMN(BL113) + 1, ""))&lt;&gt;"","BRO","")</f>
        <v/>
      </c>
      <c r="HW113" s="9" t="str" cm="1">
        <f t="array" ref="HW113">IF(_xlfn.TEXTJOIN(", ", TRUE, IF(ISNUMBER(SEARCH("PUR", BL113:BT113)), COLUMN(BL113:BT113) - COLUMN(BL113) + 1, ""))&lt;&gt;"","PUR","")</f>
        <v/>
      </c>
      <c r="HX113" s="9" t="str" cm="1">
        <f t="array" ref="HX113">IF(_xlfn.TEXTJOIN(", ", TRUE, IF(ISNUMBER(SEARCH("WHI", BL113:BT113)), COLUMN(BL113:BT113) - COLUMN(BL113) + 1, ""))&lt;&gt;"","WHI","")</f>
        <v>WHI</v>
      </c>
      <c r="HY113" s="38"/>
      <c r="HZ113" s="38"/>
      <c r="IA113" s="28" t="s">
        <v>2</v>
      </c>
      <c r="IB113" s="28"/>
      <c r="IC113" s="39"/>
      <c r="ID113" s="39"/>
      <c r="IE113" s="39"/>
      <c r="IF113" s="39"/>
      <c r="IG113" s="39"/>
      <c r="IH113" s="39"/>
      <c r="II113" s="39"/>
      <c r="IJ113" s="39"/>
      <c r="IK113" s="39"/>
      <c r="IL113" s="9">
        <f>SUM(IC113:IK113)</f>
        <v>0</v>
      </c>
      <c r="IM113" s="6">
        <f>COUNTIF(IC113:IK113,"&gt;0")-CG113</f>
        <v>-4</v>
      </c>
      <c r="IN113" s="40" t="str">
        <f>"http://mkweb.bcgsc.ca/color-summarizer/?url="&amp;D113&amp;"&amp;precision=low&amp;num_clusters="&amp;CG113&amp;"&amp;text=1"</f>
        <v>http://mkweb.bcgsc.ca/color-summarizer/?url=https://upload.wikimedia.org/wikipedia/commons/thumb/8/85/Bandera_Provincia_Ca%C3%B1ar.svg/320px-Bandera_Provincia_Ca%C3%B1ar.svg.png&amp;precision=low&amp;num_clusters=4&amp;text=1</v>
      </c>
      <c r="IO113" s="9" t="str">
        <f>IF(HP113&lt;&gt;"",CHAR(34)&amp;"black"&amp;CHAR(34),"")</f>
        <v/>
      </c>
      <c r="IP113" s="9" t="str">
        <f>IF(HQ113&lt;&gt;"",CHAR(34)&amp;"blue"&amp;CHAR(34),"")</f>
        <v>"blue"</v>
      </c>
      <c r="IQ113" s="9" t="str">
        <f>IF(HR113&lt;&gt;"",CHAR(34)&amp;"green"&amp;CHAR(34),"")</f>
        <v/>
      </c>
      <c r="IR113" s="9" t="str">
        <f>IF(HS113&lt;&gt;"",CHAR(34)&amp;"red"&amp;CHAR(34),"")</f>
        <v>"red"</v>
      </c>
      <c r="IS113" s="9" t="str">
        <f>IF(HT113&lt;&gt;"",CHAR(34)&amp;"yellow"&amp;CHAR(34),"")</f>
        <v>"yellow"</v>
      </c>
      <c r="IT113" s="9" t="str">
        <f>IF(HU113&lt;&gt;"",CHAR(34)&amp;"orange"&amp;CHAR(34),"")</f>
        <v/>
      </c>
      <c r="IU113" s="9" t="str">
        <f>IF(HV113&lt;&gt;"",CHAR(34)&amp;"brown"&amp;CHAR(34),"")</f>
        <v/>
      </c>
      <c r="IV113" s="9" t="str">
        <f>IF(HW113&lt;&gt;"",CHAR(34)&amp;"purple"&amp;CHAR(34),"")</f>
        <v/>
      </c>
      <c r="IW113" s="9" t="str">
        <f>IF(HX113&lt;&gt;"",CHAR(34)&amp;"white"&amp;CHAR(34),"")</f>
        <v>"white"</v>
      </c>
      <c r="IX113" s="9" t="str">
        <f>"{"&amp;CHAR(34)&amp;"url"&amp;CHAR(34)&amp;":"&amp;CHAR(34)&amp;IN113&amp;CHAR(34)&amp;","&amp;CHAR(34)&amp;"name"&amp;CHAR(34)&amp;":"&amp;CHAR(34)&amp;A113&amp;CHAR(34)&amp;"},"</f>
        <v>{"url":"http://mkweb.bcgsc.ca/color-summarizer/?url=https://upload.wikimedia.org/wikipedia/commons/thumb/8/85/Bandera_Provincia_Ca%C3%B1ar.svg/320px-Bandera_Provincia_Ca%C3%B1ar.svg.png&amp;precision=low&amp;num_clusters=4&amp;text=1","name":"[ECU] Cañar"},</v>
      </c>
      <c r="IY113" s="9">
        <v>226</v>
      </c>
    </row>
    <row r="114" spans="1:259" s="9" customFormat="1" ht="38.4" customHeight="1" thickBot="1" x14ac:dyDescent="0.35">
      <c r="A114" s="79" t="s">
        <v>1293</v>
      </c>
      <c r="B114" s="1" t="e" vm="113">
        <v>#VALUE!</v>
      </c>
      <c r="C114" s="2">
        <v>2</v>
      </c>
      <c r="D114" s="3" t="s">
        <v>1294</v>
      </c>
      <c r="E114" s="4" t="s">
        <v>1295</v>
      </c>
      <c r="F114" s="5" t="s">
        <v>0</v>
      </c>
      <c r="G114" s="6">
        <f>COUNTIF($A$1:$A$8285,A114)</f>
        <v>1</v>
      </c>
      <c r="H114" s="7"/>
      <c r="I114" s="8" t="s">
        <v>1296</v>
      </c>
      <c r="J114" s="9" t="str">
        <f>""</f>
        <v/>
      </c>
      <c r="K114" s="10"/>
      <c r="L114" s="11"/>
      <c r="M114" s="11"/>
      <c r="N114" s="12" t="s">
        <v>1</v>
      </c>
      <c r="O114" s="13">
        <v>1961</v>
      </c>
      <c r="P114" s="14" t="s">
        <v>1297</v>
      </c>
      <c r="Q114" s="15">
        <v>2</v>
      </c>
      <c r="R114" s="16" t="s">
        <v>1</v>
      </c>
      <c r="S114" s="17">
        <v>3</v>
      </c>
      <c r="T114" s="18" t="s">
        <v>2</v>
      </c>
      <c r="U114" s="19" t="s">
        <v>2</v>
      </c>
      <c r="V114" s="19" t="s">
        <v>3</v>
      </c>
      <c r="W114" s="19" t="s">
        <v>2</v>
      </c>
      <c r="X114" s="19" t="s">
        <v>2</v>
      </c>
      <c r="Y114" s="19" t="s">
        <v>2</v>
      </c>
      <c r="Z114" s="19" t="s">
        <v>2</v>
      </c>
      <c r="AA114" s="19" t="s">
        <v>2</v>
      </c>
      <c r="AB114" s="19" t="s">
        <v>2</v>
      </c>
      <c r="AC114" s="19" t="s">
        <v>2</v>
      </c>
      <c r="AD114" s="19" t="s">
        <v>2</v>
      </c>
      <c r="AE114" s="19" t="s">
        <v>2</v>
      </c>
      <c r="AF114" s="20" t="s">
        <v>2</v>
      </c>
      <c r="AG114" s="20" t="s">
        <v>3</v>
      </c>
      <c r="AH114" s="20" t="s">
        <v>2</v>
      </c>
      <c r="AI114" s="20" t="s">
        <v>2</v>
      </c>
      <c r="AJ114" s="20" t="s">
        <v>2</v>
      </c>
      <c r="AK114" s="20" t="s">
        <v>3</v>
      </c>
      <c r="AL114" s="20" t="s">
        <v>2</v>
      </c>
      <c r="AM114" s="20" t="s">
        <v>2</v>
      </c>
      <c r="AN114" s="20" t="s">
        <v>2</v>
      </c>
      <c r="AO114" s="20" t="s">
        <v>2</v>
      </c>
      <c r="AP114" s="20" t="s">
        <v>2</v>
      </c>
      <c r="AQ114" s="20" t="s">
        <v>2</v>
      </c>
      <c r="AR114" s="20" t="s">
        <v>2</v>
      </c>
      <c r="AS114" s="20" t="s">
        <v>2</v>
      </c>
      <c r="AT114" s="21">
        <v>0</v>
      </c>
      <c r="AU114" s="20" t="s">
        <v>185</v>
      </c>
      <c r="AV114" s="20" t="str">
        <f>IF(LEFT(A114,1)="[",LEFT(A114,5)&amp;AU114&amp;A114,"")</f>
        <v>[ECU]Province[ECU] Galapagos Islands</v>
      </c>
      <c r="AW114" s="20" t="str">
        <f>C114&amp;A114</f>
        <v>2[ECU] Galapagos Islands</v>
      </c>
      <c r="AX114" s="22"/>
      <c r="AY114" s="22"/>
      <c r="AZ114" s="23" t="s">
        <v>4</v>
      </c>
      <c r="BA114" s="23"/>
      <c r="BB114" s="23"/>
      <c r="BC114" s="24"/>
      <c r="BD114" s="25" t="s">
        <v>5</v>
      </c>
      <c r="BE114" s="8"/>
      <c r="BF114" s="25" t="s">
        <v>9</v>
      </c>
      <c r="BG114" s="25" t="s">
        <v>5</v>
      </c>
      <c r="BH114" s="25" t="s">
        <v>9</v>
      </c>
      <c r="BI114" s="25"/>
      <c r="BJ114" s="25"/>
      <c r="BK114" s="8"/>
      <c r="BL114" s="25" t="s">
        <v>5</v>
      </c>
      <c r="BM114" s="25" t="s">
        <v>9</v>
      </c>
      <c r="BN114" s="25" t="s">
        <v>10</v>
      </c>
      <c r="BO114" s="25" t="s">
        <v>4</v>
      </c>
      <c r="BP114" s="25" t="s">
        <v>12</v>
      </c>
      <c r="BQ114" s="25"/>
      <c r="BR114" s="25"/>
      <c r="BS114" s="25"/>
      <c r="BT114" s="25"/>
      <c r="BU114" s="26"/>
      <c r="BV114" s="27"/>
      <c r="BW114" s="27">
        <v>0</v>
      </c>
      <c r="BX114" s="8"/>
      <c r="CB114" s="28"/>
      <c r="CC114" s="28"/>
      <c r="CD114" s="29">
        <v>0</v>
      </c>
      <c r="CE114" s="29">
        <v>0</v>
      </c>
      <c r="CF114" s="29" t="e">
        <v>#REF!</v>
      </c>
      <c r="CG114" s="30" cm="1">
        <f t="array" ref="CG114">SUMPRODUCT(--(LEN(TRIM(BL114:BT114))&gt;0))</f>
        <v>5</v>
      </c>
      <c r="CH114" s="20" t="str">
        <f>IF(CG114=2,"y","n")</f>
        <v>n</v>
      </c>
      <c r="CI114" s="20" t="str">
        <f>IF(CG114=3,"y","n")</f>
        <v>n</v>
      </c>
      <c r="CJ114" s="20" t="str">
        <f>IF(CG114=4,"y","n")</f>
        <v>n</v>
      </c>
      <c r="CK114" s="20" t="str">
        <f>IF(CG114&gt;4,"y","n")</f>
        <v>y</v>
      </c>
      <c r="CL114" s="20" t="str">
        <f>IF(S114=0,"y","n")</f>
        <v>n</v>
      </c>
      <c r="CM114" s="20" t="str">
        <f>IF(S114=2,"y","n")</f>
        <v>n</v>
      </c>
      <c r="CN114" s="20" t="str">
        <f>IF(S114=3,"y","n")</f>
        <v>y</v>
      </c>
      <c r="CO114" s="20" t="str">
        <f>IF(S114&gt;=4,"y","n")</f>
        <v>n</v>
      </c>
      <c r="CP114" s="20" t="str">
        <f>IF(AT114=0,"y","n")</f>
        <v>y</v>
      </c>
      <c r="CQ114" s="20" t="str">
        <f>IF(AT114=1,"y","n")</f>
        <v>n</v>
      </c>
      <c r="CR114" s="20" t="str">
        <f>IF(AT114=2,"y","n")</f>
        <v>n</v>
      </c>
      <c r="CS114" s="20" t="str">
        <f>IF(AT114&gt;=3,"y","n")</f>
        <v>n</v>
      </c>
      <c r="CT114" s="31" t="str">
        <f>CHAR(34)&amp;A114&amp;CHAR(34)</f>
        <v>"[ECU] Galapagos Islands"</v>
      </c>
      <c r="CU114" s="32" t="str">
        <f>CHAR(34)&amp;"rgn_"&amp;R114&amp;CHAR(34)</f>
        <v>"rgn_South America"</v>
      </c>
      <c r="CV114" s="9" t="str">
        <f>CHAR(34)&amp;D114&amp;CHAR(34)</f>
        <v>"https://upload.wikimedia.org/wikipedia/commons/thumb/0/0f/Flag_of_the_Galapagos_Islands.svg/640px-Flag_of_the_Galapagos_Islands.svg.png"</v>
      </c>
      <c r="CW114" s="9" t="str">
        <f t="shared" si="461"/>
        <v/>
      </c>
      <c r="CX114" s="9" t="str">
        <f t="shared" si="461"/>
        <v/>
      </c>
      <c r="CY114" s="9" t="str">
        <f t="shared" si="461"/>
        <v/>
      </c>
      <c r="CZ114" s="9" t="str">
        <f t="shared" si="461"/>
        <v>"5+Colo",</v>
      </c>
      <c r="DA114" s="9" t="str">
        <f>IF(Q114&gt;1,CHAR(34)&amp;"words2"&amp;CHAR(34)&amp;",","")</f>
        <v>"words2",</v>
      </c>
      <c r="DB114" s="9" t="str">
        <f>IF(Q114&gt;2,CHAR(34)&amp;"words3"&amp;CHAR(34)&amp;",","")</f>
        <v/>
      </c>
      <c r="DC114" s="9" t="str">
        <f>IF(Q114=2,CHAR(34)&amp;"exact2"&amp;CHAR(34)&amp;",","")</f>
        <v>"exact2",</v>
      </c>
      <c r="DD114" s="9" t="str">
        <f>IF(LEN(CHAR(34)&amp;"lets"&amp;LEN(SUBSTITUTE(SUBSTITUTE(IFERROR(TRIM(SUBSTITUTE(SUBSTITUTE(SUBSTITUTE(IFERROR(TRIM(SUBSTITUTE(A114,MID(A114,FIND("(",A114),FIND(")",A114)-FIND("(",A114)+1),"")),A114)," ",""),"-",""),MID(SUBSTITUTE(SUBSTITUTE(IFERROR(TRIM(SUBSTITUTE(A114,MID(A114,FIND("(",A114),FIND(")",A114)-FIND("(",A114)+1),"")),A114)," ",""),"-",""),FIND("[",SUBSTITUTE(SUBSTITUTE(IFERROR(TRIM(SUBSTITUTE(A114,MID(A114,FIND("(",A114),FIND(")",A114)-FIND("(",A114)+1),"")),A114)," ",""),"-","")),FIND("]",SUBSTITUTE(SUBSTITUTE(IFERROR(TRIM(SUBSTITUTE(A114,MID(A114,FIND("(",A114),FIND(")",A114)-FIND("(",A114)+1),"")),A114)," ",""),"-",""))-FIND("[",SUBSTITUTE(SUBSTITUTE(IFERROR(TRIM(SUBSTITUTE(A114,MID(A114,FIND("(",A114),FIND(")",A114)-FIND("(",A114)+1),"")),A114)," ",""),"-",""))+1),"")),SUBSTITUTE(SUBSTITUTE(IFERROR(TRIM(SUBSTITUTE(A114,MID(A114,FIND("(",A114),FIND(")",A114)-FIND("(",A114)+1),"")),A114)," ",""),"-",""))," ",""),"-",""))&amp;CHAR(34)&amp;",")=9,CHAR(34)&amp;"lets"&amp;LEN(SUBSTITUTE(SUBSTITUTE(IFERROR(TRIM(SUBSTITUTE(SUBSTITUTE(SUBSTITUTE(IFERROR(TRIM(SUBSTITUTE(A114,MID(A114,FIND("(",A114),FIND(")",A114)-FIND("(",A114)+1),"")),A114)," ",""),"-",""),MID(SUBSTITUTE(SUBSTITUTE(IFERROR(TRIM(SUBSTITUTE(A114,MID(A114,FIND("(",A114),FIND(")",A114)-FIND("(",A114)+1),"")),A114)," ",""),"-",""),FIND("[",SUBSTITUTE(SUBSTITUTE(IFERROR(TRIM(SUBSTITUTE(A114,MID(A114,FIND("(",A114),FIND(")",A114)-FIND("(",A114)+1),"")),A114)," ",""),"-","")),FIND("]",SUBSTITUTE(SUBSTITUTE(IFERROR(TRIM(SUBSTITUTE(A114,MID(A114,FIND("(",A114),FIND(")",A114)-FIND("(",A114)+1),"")),A114)," ",""),"-",""))-FIND("[",SUBSTITUTE(SUBSTITUTE(IFERROR(TRIM(SUBSTITUTE(A114,MID(A114,FIND("(",A114),FIND(")",A114)-FIND("(",A114)+1),"")),A114)," ",""),"-",""))+1),"")),SUBSTITUTE(SUBSTITUTE(IFERROR(TRIM(SUBSTITUTE(A114,MID(A114,FIND("(",A114),FIND(")",A114)-FIND("(",A114)+1),"")),A114)," ",""),"-",""))," ",""),"-",""))&amp;CHAR(34)&amp;",",CHAR(34)&amp;"lets0"&amp;LEN(SUBSTITUTE(SUBSTITUTE(IFERROR(TRIM(SUBSTITUTE(SUBSTITUTE(SUBSTITUTE(IFERROR(TRIM(SUBSTITUTE(A114,MID(A114,FIND("(",A114),FIND(")",A114)-FIND("(",A114)+1),"")),A114)," ",""),"-",""),MID(SUBSTITUTE(SUBSTITUTE(IFERROR(TRIM(SUBSTITUTE(A114,MID(A114,FIND("(",A114),FIND(")",A114)-FIND("(",A114)+1),"")),A114)," ",""),"-",""),FIND("[",SUBSTITUTE(SUBSTITUTE(IFERROR(TRIM(SUBSTITUTE(A114,MID(A114,FIND("(",A114),FIND(")",A114)-FIND("(",A114)+1),"")),A114)," ",""),"-","")),FIND("]",SUBSTITUTE(SUBSTITUTE(IFERROR(TRIM(SUBSTITUTE(A114,MID(A114,FIND("(",A114),FIND(")",A114)-FIND("(",A114)+1),"")),A114)," ",""),"-",""))-FIND("[",SUBSTITUTE(SUBSTITUTE(IFERROR(TRIM(SUBSTITUTE(A114,MID(A114,FIND("(",A114),FIND(")",A114)-FIND("(",A114)+1),"")),A114)," ",""),"-",""))+1),"")),SUBSTITUTE(SUBSTITUTE(IFERROR(TRIM(SUBSTITUTE(A114,MID(A114,FIND("(",A114),FIND(")",A114)-FIND("(",A114)+1),"")),A114)," ",""),"-",""))," ",""),"-",""))&amp;CHAR(34)&amp;",")</f>
        <v>"lets16",</v>
      </c>
      <c r="DE114" s="9" t="str">
        <f>IFERROR(CHAR(34)&amp;"start"&amp;LEFT(TRIM(SUBSTITUTE(SUBSTITUTE(TRIM(SUBSTITUTE(SUBSTITUTE(A114, MID(A114, FIND("[", A114), FIND("]", A114) - FIND("[", A114) + 1), ""), "  ", " ")), MID(TRIM(SUBSTITUTE(SUBSTITUTE(A114, MID(A114, FIND("[", A114), FIND("]", A114) - FIND("[", A114) + 1), ""), "  ", " ")), FIND("[", TRIM(SUBSTITUTE(SUBSTITUTE(A114, MID(A114, FIND("[", A114), FIND("]", A114) - FIND("[", A114) + 1), ""), "  ", " "))), FIND("]", TRIM(SUBSTITUTE(SUBSTITUTE(A114, MID(A114, FIND("[", A114), FIND("]", A114) - FIND("[", A114) + 1), ""), "  ", " "))) - FIND("[", TRIM(SUBSTITUTE(SUBSTITUTE(A114, MID(A114, FIND("[", A114), FIND("]", A114) - FIND("[", A114) + 1), ""), "  ", " "))) + 1), ""), "  ", " ")),1)&amp;CHAR(34)&amp;",",CHAR(34)&amp;"start"&amp;IFERROR(LEFT(SUBSTITUTE(A114,"["&amp;MID(A114,FIND("[",A114)+1,FIND("]",A114)-FIND("[",A114)-1)&amp;"] ",""),1),LEFT(A114,1))&amp;CHAR(34)&amp;",")</f>
        <v>"startG",</v>
      </c>
      <c r="DF114" s="9" t="str">
        <f>IFERROR(IF(SEARCH("tan",A114)&gt;0,CHAR(34)&amp;"withtn"&amp;CHAR(34)&amp;",",""),"")</f>
        <v/>
      </c>
      <c r="DG114" s="9" t="str">
        <f>IFERROR(IF(SEARCH("q",A114)&gt;0,CHAR(34)&amp;"with_q"&amp;CHAR(34)&amp;",",""),"")</f>
        <v/>
      </c>
      <c r="DH114" s="9" t="str">
        <f>IFERROR(IF(SEARCH("v",A114)&gt;0,CHAR(34)&amp;"with_v"&amp;CHAR(34)&amp;",",""),"")</f>
        <v/>
      </c>
      <c r="DI114" s="9" t="str">
        <f>IFERROR(IF(SEARCH("w",A114)&gt;0,CHAR(34)&amp;"with_w"&amp;CHAR(34)&amp;",",""),"")</f>
        <v/>
      </c>
      <c r="DJ114" s="9" t="str">
        <f>IFERROR(IF(SEARCH("y",A114)&gt;0,CHAR(34)&amp;"with_y"&amp;CHAR(34)&amp;",",""),"")</f>
        <v/>
      </c>
      <c r="DK114" s="9" t="str">
        <f>IFERROR(IF(SEARCH("z",A114)&gt;0,CHAR(34)&amp;"with_z"&amp;CHAR(34)&amp;",",""),"")</f>
        <v/>
      </c>
      <c r="DL114" s="9" t="str">
        <f>IF(CG114=2, CHAR(34) &amp; _xlfn.TEXTJOIN("", TRUE, _xlfn._xlws.SORT(HP114:HX114)) &amp; CHAR(34) &amp; ",", "")</f>
        <v/>
      </c>
      <c r="DM114" s="9" t="str" cm="1">
        <f t="array" ref="DM114">IF(CG114=3,CHAR(34) &amp; _xlfn.TEXTJOIN("", TRUE, RIGHT(HP114:HX114, 2)) &amp; CHAR(34) &amp; ",", "")</f>
        <v/>
      </c>
      <c r="DN114" s="9" t="str">
        <f>IF(AND(ISNUMBER(SEARCH("18", O114)), ISERROR(SEARCH("1918", O114)), ISERROR(SEARCH("2018", O114))), CHAR(34) &amp; "year18" &amp; CHAR(34) &amp; ",", "")</f>
        <v/>
      </c>
      <c r="DO114" s="9" t="str">
        <f>IF(AND(ISNUMBER(SEARCH("19", O114)), ISERROR(SEARCH("1819", O114)),  ISERROR(SEARCH("1219", O114)),ISERROR(SEARCH("1119", O114)),ISERROR(SEARCH("1190", O114)),ISERROR(SEARCH("2019", O114))), CHAR(34) &amp; "year19" &amp; CHAR(34) &amp; ",", "")</f>
        <v>"year19",</v>
      </c>
      <c r="DP114" s="28" t="str">
        <f>IF(AND(ISNUMBER(SEARCH("20", O114)), ISERROR(SEARCH("1920", O114))), CHAR(34)&amp;"year00"&amp;CHAR(34)&amp;",", "")</f>
        <v/>
      </c>
      <c r="DQ114" s="28" t="str">
        <f>IF(CC114="y",CHAR(34)&amp;"soviet"&amp;CHAR(34)&amp;",","")</f>
        <v/>
      </c>
      <c r="DR114" s="28" t="str">
        <f>IF(BY114="y",CHAR(34)&amp;"dgband"&amp;CHAR(34)&amp;",","")</f>
        <v/>
      </c>
      <c r="DS114" s="28" t="str">
        <f>IF(W114="y",IF(AND(V114="n",BY114&lt;&gt;"y"),CHAR(34)&amp;"allver"&amp;CHAR(34)&amp;",",""),"")</f>
        <v/>
      </c>
      <c r="DT114" s="28" t="str">
        <f>IF(V114="y",IF(AND(W114="n",BY114&lt;&gt;"y"),CHAR(34)&amp;"allhor"&amp;CHAR(34)&amp;",",""),"")</f>
        <v>"allhor",</v>
      </c>
      <c r="DU114" s="28" t="str">
        <f>IF(BY114="y",IF(AND(W114="n",V114="n"),CHAR(34)&amp;"alldia"&amp;CHAR(34)&amp;",",""),"")</f>
        <v/>
      </c>
      <c r="DV114" s="9" t="str">
        <f>IF(IA114&lt;&gt;"",(IF(IA114="y",CHAR(34)&amp;"largec"&amp;CHAR(34)&amp;",",CHAR(34)&amp;"smallc"&amp;CHAR(34)&amp;",")),"")</f>
        <v/>
      </c>
      <c r="DW114" s="9" t="str">
        <f t="shared" si="462"/>
        <v/>
      </c>
      <c r="DX114" s="9" t="str">
        <f t="shared" si="462"/>
        <v/>
      </c>
      <c r="DY114" s="9" t="str">
        <f t="shared" si="462"/>
        <v>"3Bands",</v>
      </c>
      <c r="DZ114" s="9" t="str">
        <f t="shared" si="462"/>
        <v/>
      </c>
      <c r="EA114" s="9" t="str">
        <f t="shared" si="463"/>
        <v/>
      </c>
      <c r="EB114" s="9" t="str">
        <f t="shared" si="463"/>
        <v/>
      </c>
      <c r="EC114" s="9" t="str">
        <f t="shared" si="463"/>
        <v>"Horizo",</v>
      </c>
      <c r="ED114" s="9" t="str">
        <f t="shared" si="463"/>
        <v/>
      </c>
      <c r="EE114" s="9" t="str">
        <f t="shared" si="463"/>
        <v/>
      </c>
      <c r="EF114" s="9" t="str">
        <f>IF(AND(Y114&lt;&gt;"n",Y114&lt;&gt;""),CHAR(34)&amp;Y$1&amp;CHAR(34)&amp;",","")</f>
        <v/>
      </c>
      <c r="EG114" s="9" t="str">
        <f t="shared" ref="EG114:EV129" si="466">IF(Z114="y",CHAR(34)&amp;Z$1&amp;CHAR(34)&amp;",","")</f>
        <v/>
      </c>
      <c r="EH114" s="9" t="str">
        <f t="shared" si="466"/>
        <v/>
      </c>
      <c r="EI114" s="9" t="str">
        <f t="shared" si="466"/>
        <v/>
      </c>
      <c r="EJ114" s="9" t="str">
        <f t="shared" si="466"/>
        <v/>
      </c>
      <c r="EK114" s="9" t="str">
        <f t="shared" si="466"/>
        <v/>
      </c>
      <c r="EL114" s="9" t="str">
        <f t="shared" si="466"/>
        <v/>
      </c>
      <c r="EM114" s="9" t="str">
        <f t="shared" si="466"/>
        <v/>
      </c>
      <c r="EN114" s="9" t="str">
        <f t="shared" si="466"/>
        <v>"Unequa",</v>
      </c>
      <c r="EO114" s="9" t="str">
        <f t="shared" si="466"/>
        <v/>
      </c>
      <c r="EP114" s="9" t="str">
        <f t="shared" si="466"/>
        <v/>
      </c>
      <c r="EQ114" s="9" t="str">
        <f t="shared" si="466"/>
        <v/>
      </c>
      <c r="ER114" s="9" t="str">
        <f t="shared" si="466"/>
        <v>"OnlyBa",</v>
      </c>
      <c r="ES114" s="9" t="str">
        <f t="shared" si="466"/>
        <v/>
      </c>
      <c r="ET114" s="9" t="str">
        <f t="shared" si="466"/>
        <v/>
      </c>
      <c r="EU114" s="9" t="str">
        <f t="shared" si="466"/>
        <v/>
      </c>
      <c r="EV114" s="9" t="str">
        <f t="shared" si="466"/>
        <v/>
      </c>
      <c r="EW114" s="9" t="str">
        <f t="shared" si="464"/>
        <v/>
      </c>
      <c r="EX114" s="9" t="str">
        <f t="shared" si="464"/>
        <v/>
      </c>
      <c r="EY114" s="9" t="str">
        <f t="shared" si="464"/>
        <v/>
      </c>
      <c r="EZ114" s="9" t="str">
        <f t="shared" si="464"/>
        <v/>
      </c>
      <c r="FA114" s="9" t="str">
        <f>IF(AT114&gt;0,CHAR(34)&amp;"sta"&amp;AZ114&amp;CHAR(34)&amp;",","")</f>
        <v/>
      </c>
      <c r="FB114" s="9" t="str">
        <f>IF(AND(AT114&gt;0,BA114&lt;&gt;""),CHAR(34)&amp;"sta"&amp;BA114&amp;CHAR(34)&amp;",","")</f>
        <v/>
      </c>
      <c r="FC114" s="9" t="str">
        <f>IF(AND(AT114&gt;0,BB114&lt;&gt;""),CHAR(34)&amp;"sta"&amp;BB114&amp;CHAR(34)&amp;",","")</f>
        <v/>
      </c>
      <c r="FD114" s="9" t="str">
        <f>IF(BV114="n",CHAR(34)&amp;"tcWHYE"&amp;CHAR(34)&amp;",",IF(BV114="y",CHAR(34)&amp;FD$1&amp;CHAR(34)&amp;",",""))</f>
        <v/>
      </c>
      <c r="FE114" s="9" t="str">
        <f>IF(COUNTIF(BL114:BT114,"BLU")=0,CHAR(34)&amp;"NO_BLU"&amp;CHAR(34)&amp;",", "")</f>
        <v/>
      </c>
      <c r="FF114" s="9" t="str">
        <f>IF(COUNTIF(BL114:BT114,"WHI")=0,CHAR(34)&amp;"NO_WHI"&amp;CHAR(34)&amp;",", "")</f>
        <v/>
      </c>
      <c r="FG114" s="9" t="str">
        <f>IF(COUNTIF(BL114:BT114,"RED")=0,CHAR(34)&amp;"NO_RED"&amp;CHAR(34)&amp;",", "")</f>
        <v/>
      </c>
      <c r="FH114" s="9" t="str">
        <f>IF(COUNTIF(BL114:BS114,"GRE")=0,CHAR(34)&amp;"NO_GRE"&amp;CHAR(34)&amp;",", "")</f>
        <v/>
      </c>
      <c r="FI114" s="9" t="str">
        <f>IF(COUNTIF(BL114:BT114,"YEL")=0,CHAR(34)&amp;"NO_YEL"&amp;CHAR(34)&amp;",", "")</f>
        <v>"NO_YEL",</v>
      </c>
      <c r="FJ114" s="9" t="str">
        <f>IF(COUNTIF(BL114:BT114,"BLA")=0,CHAR(34)&amp;"NO_BLA"&amp;CHAR(34)&amp;",", "")</f>
        <v/>
      </c>
      <c r="FK114" s="9" t="str">
        <f>IF(AND(FH114&lt;&gt;"",FF114&lt;&gt;""),CHAR(34)&amp;"WHGRNO"&amp;CHAR(34)&amp;",","")</f>
        <v/>
      </c>
      <c r="FL114" s="9" t="str">
        <f>IF(AND(FI114&lt;&gt;"",FF114&lt;&gt;""),CHAR(34)&amp;"WHYENO"&amp;CHAR(34)&amp;",","")</f>
        <v/>
      </c>
      <c r="FM114" s="9" t="str">
        <f>IF(AND(FJ114&lt;&gt;"",FF114&lt;&gt;""),CHAR(34)&amp;"BAWHNO"&amp;CHAR(34)&amp;",","")</f>
        <v/>
      </c>
      <c r="FN114" s="9" t="str">
        <f>IF(AND(FE114&lt;&gt;"",FF114&lt;&gt;""),CHAR(34)&amp;"BLWHNO"&amp;CHAR(34)&amp;",","")</f>
        <v/>
      </c>
      <c r="FO114" s="9" t="str">
        <f>IF(AND(FE114&lt;&gt;"",FG114&lt;&gt;""),CHAR(34)&amp;"BLRENO"&amp;CHAR(34)&amp;",","")</f>
        <v/>
      </c>
      <c r="FP114" s="9" t="str">
        <f>IF(AND(FF114&lt;&gt;"",FF114&lt;&gt;""),CHAR(34)&amp;"WHRENO"&amp;CHAR(34)&amp;",","")</f>
        <v/>
      </c>
      <c r="FQ114" s="9" t="str">
        <f>IF(LEN(BF114)=3,CHAR(34)&amp;"001"&amp;BF114&amp;CHAR(34)&amp;",","")</f>
        <v>"001RED",</v>
      </c>
      <c r="FR114" s="9" t="str">
        <f>IF(LEN(BG114)=3,CHAR(34)&amp;"002"&amp;BG114&amp;CHAR(34)&amp;",","")</f>
        <v>"002WHI",</v>
      </c>
      <c r="FS114" s="9" t="str">
        <f>IF(LEN(BH114)=3,CHAR(34)&amp;"003"&amp;BH114&amp;CHAR(34)&amp;",","")</f>
        <v>"003RED",</v>
      </c>
      <c r="FT114" s="9" t="str">
        <f>CHAR(34)&amp;"myr"&amp;BD114&amp;CHAR(34)&amp;","</f>
        <v>"myrWHI",</v>
      </c>
      <c r="FU114" s="9" t="str">
        <f>IF(AY114="y",CHAR(34)&amp;"island"&amp;CHAR(34)&amp;",","")</f>
        <v/>
      </c>
      <c r="FV114" s="9" t="str">
        <f>IF(BZ114="y",CHAR(34)&amp;"landlo"&amp;CHAR(34)&amp;",","")</f>
        <v/>
      </c>
      <c r="FW114" s="9" t="str">
        <f>IF(CA114="y",CHAR(34)&amp;"eunion"&amp;CHAR(34)&amp;",","")</f>
        <v/>
      </c>
      <c r="FX114" s="9" t="str">
        <f>SUBSTITUTE(IFERROR(SEARCH("[",A114),IFERROR(IF(AND(CA114&lt;&gt;"y",SEARCH("Europe",R114)&gt;0),CHAR(34)&amp;"noeuni"&amp;CHAR(34)&amp;",",""),"")),"1","")</f>
        <v/>
      </c>
      <c r="FY114" s="9" t="str">
        <f>IFERROR(IF(SEARCH("Arabic",CB114)&gt;0,CHAR(34)&amp;"arabic"&amp;CHAR(34)&amp;",",""),"")</f>
        <v/>
      </c>
      <c r="FZ114" s="9" t="str">
        <f>IFERROR(IF(SEARCH("English",CB114)&gt;0,CHAR(34)&amp;"englis"&amp;CHAR(34)&amp;",",""),"")</f>
        <v/>
      </c>
      <c r="GA114" s="9" t="str">
        <f>IFERROR(IF(SEARCH("French",CB114)&gt;0,CHAR(34)&amp;"french"&amp;CHAR(34)&amp;",",""),"")</f>
        <v/>
      </c>
      <c r="GB114" s="9" t="str">
        <f>IFERROR(IF(SEARCH("Spanish",CB114)&gt;0,CHAR(34)&amp;"spanis"&amp;CHAR(34)&amp;",",""),"")</f>
        <v/>
      </c>
      <c r="GC114" s="9" t="str">
        <f>IFERROR(IF(SEARCH("Portuguese",CB114)&gt;0,CHAR(34)&amp;"portug"&amp;CHAR(34)&amp;",",""),"")</f>
        <v/>
      </c>
      <c r="GD114" s="9" t="str">
        <f>IFERROR(IF(SEARCH("German",CB114)&gt;0,CHAR(34)&amp;"german"&amp;CHAR(34)&amp;",",""),"")</f>
        <v/>
      </c>
      <c r="GE114" s="9" t="str">
        <f>IFERROR(IF(SEARCH("Dutch",CB114)&gt;0,CHAR(34)&amp;"dutchs"&amp;CHAR(34)&amp;",",""),"")</f>
        <v/>
      </c>
      <c r="GF114" s="9" t="str">
        <f>IFERROR(IF(SEARCH("Historical",AU114)&gt;0,CHAR(34)&amp;"histor"&amp;CHAR(34)&amp;",",""),"")</f>
        <v/>
      </c>
      <c r="GG114" s="9" t="str">
        <f>IF(BU114="y",CHAR(34)&amp;"unjack"&amp;CHAR(34)&amp;",","")</f>
        <v/>
      </c>
      <c r="GH114" s="9" t="str">
        <f>IF(CD114=1,CHAR(34)&amp;"southc"&amp;CHAR(34)&amp;",","")</f>
        <v/>
      </c>
      <c r="GI114" s="9" t="str">
        <f>IF(CE114=1,CHAR(34)&amp;"hasmap"&amp;CHAR(34)&amp;",","")</f>
        <v/>
      </c>
      <c r="GJ114" s="9" t="str">
        <f>IF(CP114="y",CHAR(34)&amp;CP$1&amp;CHAR(34)&amp;",","")</f>
        <v>"NoStar",</v>
      </c>
      <c r="GK114" s="9" t="str">
        <f>IF(GJ114="",CHAR(34)&amp;"HasSta"&amp;CHAR(34)&amp;",","")</f>
        <v/>
      </c>
      <c r="GL114" s="9" t="str">
        <f t="shared" si="465"/>
        <v/>
      </c>
      <c r="GM114" s="9" t="str">
        <f t="shared" si="465"/>
        <v/>
      </c>
      <c r="GN114" s="9" t="str">
        <f t="shared" si="465"/>
        <v/>
      </c>
      <c r="GP114" s="9" t="str">
        <f>CHAR(34)&amp;AU114&amp;CHAR(34)</f>
        <v>"Province"</v>
      </c>
      <c r="GS114" s="9" t="str">
        <f>SUBSTITUTE("["&amp;_xlfn.CONCAT(CW114:GN114)&amp;"]",",]","]")</f>
        <v>["5+Colo","words2","exact2","lets16","startG","year19","allhor","3Bands","Horizo","Unequa","OnlyBa","NO_YEL","001RED","002WHI","003RED","myrWHI","NoStar"]</v>
      </c>
      <c r="GT114" s="9" t="str">
        <f t="shared" ref="GT114:HB129" si="467">IF(BL114&lt;&gt;"",CHAR(34)&amp;"cl_"&amp;BL114&amp;CHAR(34)&amp;",","")</f>
        <v>"cl_WHI",</v>
      </c>
      <c r="GU114" s="9" t="str">
        <f t="shared" si="467"/>
        <v>"cl_RED",</v>
      </c>
      <c r="GV114" s="9" t="str">
        <f t="shared" si="467"/>
        <v>"cl_GRE",</v>
      </c>
      <c r="GW114" s="9" t="str">
        <f t="shared" si="467"/>
        <v>"cl_BLU",</v>
      </c>
      <c r="GX114" s="9" t="str">
        <f t="shared" si="467"/>
        <v>"cl_BLA",</v>
      </c>
      <c r="GY114" s="9" t="str">
        <f t="shared" si="467"/>
        <v/>
      </c>
      <c r="GZ114" s="9" t="str">
        <f t="shared" si="467"/>
        <v/>
      </c>
      <c r="HA114" s="9" t="str">
        <f t="shared" si="467"/>
        <v/>
      </c>
      <c r="HB114" s="9" t="str">
        <f t="shared" si="467"/>
        <v/>
      </c>
      <c r="HC114" s="9" t="str">
        <f>SUBSTITUTE("["&amp;_xlfn.CONCAT(GT114:HB114)&amp;"]",",]","]")</f>
        <v>["cl_WHI","cl_RED","cl_GRE","cl_BLU","cl_BLA"]</v>
      </c>
      <c r="HE114" s="33"/>
      <c r="HF114" s="34" t="str">
        <f>"{couname:"&amp;CT114&amp;(IF(HK114&lt;&gt;"",",subtype:"&amp;CHAR(34)&amp;HK114&amp;CHAR(34),""))&amp;",year:"&amp;HJ114&amp;",region:"&amp;CU114&amp;",Colors:"&amp;HC114&amp;",Items:"&amp;GS114&amp;",Flag:"&amp;CV114&amp;",HDFlag:"&amp;CHAR(34)&amp;E114&amp;CHAR(34)&amp;",type:"&amp;GP114&amp;", describe: "&amp;HH114&amp;", isnew:"&amp;CHAR(34)&amp;F114&amp;CHAR(34)&amp;", links: "&amp;HL114&amp;"},"</f>
        <v>{couname:"[ECU] Galapagos Islands",year:"1961",region:"rgn_South America",Colors:["cl_WHI","cl_RED","cl_GRE","cl_BLU","cl_BLA"],Items:["5+Colo","words2","exact2","lets16","startG","year19","allhor","3Bands","Horizo","Unequa","OnlyBa","NO_YEL","001RED","002WHI","003RED","myrWHI","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links: "https://www.crwflags.com/fotw/flags/ec-w.html"},</v>
      </c>
      <c r="HG114" s="35" t="str">
        <f>"{couname:"&amp;CT114&amp;(IF(HK114&lt;&gt;"",",subtype:"&amp;CHAR(34)&amp;HK114&amp;CHAR(34),""))&amp;",year:"&amp;HJ114&amp;",region:"&amp;CU114&amp;",Colors:"&amp;HC114&amp;",Items:"&amp;GS114&amp;",Flag:"&amp;CV114&amp;",HDFlag:"&amp;CHAR(34)&amp;E114&amp;CHAR(34)&amp;",type:"&amp;GP114&amp;", describe: "&amp;HI114&amp;", links: "&amp;HL114&amp;"},"</f>
        <v>{couname:"[ECU] Galapagos Islands",year:"1961",region:"rgn_South America",Colors:["cl_WHI","cl_RED","cl_GRE","cl_BLU","cl_BLA"],Items:["5+Colo","words2","exact2","lets16","startG","year19","allhor","3Bands","Horizo","Unequa","OnlyBa","NO_YEL","001RED","002WHI","003RED","myrWHI","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links: "https://www.crwflags.com/fotw/flags/ec-w.html"},</v>
      </c>
      <c r="HH114" s="9" t="str">
        <f>IF(P114&lt;&gt;"",CHAR(34)&amp;"\n"&amp;P114&amp;CHAR(34),CHAR(34)&amp;CHAR(34))</f>
        <v>"\nThe flag of Galápagos islands is green over white over blue tricolor."</v>
      </c>
      <c r="HI114" s="9" t="str">
        <f>IF(J114=0,CHAR(34)&amp;CHAR(34),HH114)</f>
        <v>"\nThe flag of Galápagos islands is green over white over blue tricolor."</v>
      </c>
      <c r="HJ114" s="9" t="str">
        <f>CHAR(34)&amp;O114&amp;CHAR(34)</f>
        <v>"1961"</v>
      </c>
      <c r="HL114" s="9" t="str">
        <f>CHAR(34)&amp;I114&amp;CHAR(34)</f>
        <v>"https://www.crwflags.com/fotw/flags/ec-w.html"</v>
      </c>
      <c r="HM114" s="34" t="str">
        <f>"{"&amp;CHAR(34)&amp;"couname"&amp;CHAR(34)&amp;":"&amp;CT114&amp;(IF(H114&lt;&gt;"",","&amp;CHAR(34)&amp;"subtype"&amp;CHAR(34)&amp;":"&amp;CHAR(34)&amp;H114&amp;CHAR(34),""))&amp;","&amp;CHAR(34)&amp;"year"&amp;CHAR(34)&amp;":"&amp;HJ114&amp;","&amp;CHAR(34)&amp;"region"&amp;CHAR(34)&amp;":"&amp;CU114&amp;","&amp;CHAR(34)&amp;"Colors"&amp;CHAR(34)&amp;":"&amp;HC114&amp;","&amp;CHAR(34)&amp;"Items"&amp;CHAR(34)&amp;":"&amp;GS114&amp;","&amp;CHAR(34)&amp;"Flag"&amp;CHAR(34)&amp;":"&amp;CV114&amp;","&amp;CHAR(34)&amp;"HDFlag"&amp;CHAR(34)&amp;":"&amp;CHAR(34)&amp;E114&amp;CHAR(34)&amp;","&amp;CHAR(34)&amp;"type"&amp;CHAR(34)&amp;":"&amp;GP114&amp;", "&amp;CHAR(34)&amp;"describe"&amp;CHAR(34)&amp;": "&amp;HH114&amp;", "&amp;CHAR(34)&amp;"isnew"&amp;CHAR(34)&amp;": "&amp;CHAR(34)&amp;F114&amp;CHAR(34)&amp;", "&amp;CHAR(34)&amp;"links"&amp;CHAR(34)&amp;": "&amp;HL114&amp;"},"</f>
        <v>{"couname":"[ECU] Galapagos Islands","year":"1961","region":"rgn_South America","Colors":["cl_WHI","cl_RED","cl_GRE","cl_BLU","cl_BLA"],"Items":["5+Colo","words2","exact2","lets16","startG","year19","allhor","3Bands","Horizo","Unequa","OnlyBa","NO_YEL","001RED","002WHI","003RED","myrWHI","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 "links": "https://www.crwflags.com/fotw/flags/ec-w.html"},</v>
      </c>
      <c r="HN114" s="36" t="str">
        <f>"{"&amp;CHAR(34)&amp;"couname"&amp;CHAR(34)&amp;":"&amp;CT114&amp;(IF(H114&lt;&gt;"",","&amp;CHAR(34)&amp;"subtype"&amp;CHAR(34)&amp;":"&amp;CHAR(34)&amp;H114&amp;CHAR(34),""))&amp;","&amp;CHAR(34)&amp;"year"&amp;CHAR(34)&amp;":"&amp;HJ114&amp;","&amp;CHAR(34)&amp;"region"&amp;CHAR(34)&amp;":"&amp;CU114&amp;","&amp;CHAR(34)&amp;"Colors"&amp;CHAR(34)&amp;":"&amp;HC114&amp;","&amp;CHAR(34)&amp;"Items"&amp;CHAR(34)&amp;":"&amp;GS114&amp;","&amp;CHAR(34)&amp;"Flag"&amp;CHAR(34)&amp;":"&amp;CV114&amp;","&amp;CHAR(34)&amp;"HDFlag"&amp;CHAR(34)&amp;":"&amp;CHAR(34)&amp;E114&amp;CHAR(34)&amp;","&amp;CHAR(34)&amp;"type"&amp;CHAR(34)&amp;":"&amp;GP114&amp;", "&amp;CHAR(34)&amp;"describe"&amp;CHAR(34)&amp;": "&amp;HI114&amp;", "&amp;CHAR(34)&amp;"isnew"&amp;CHAR(34)&amp;": "&amp;CHAR(34)&amp;F114&amp;CHAR(34)&amp;", "&amp;CHAR(34)&amp;"links"&amp;CHAR(34)&amp;": "&amp;HL114&amp;"},"</f>
        <v>{"couname":"[ECU] Galapagos Islands","year":"1961","region":"rgn_South America","Colors":["cl_WHI","cl_RED","cl_GRE","cl_BLU","cl_BLA"],"Items":["5+Colo","words2","exact2","lets16","startG","year19","allhor","3Bands","Horizo","Unequa","OnlyBa","NO_YEL","001RED","002WHI","003RED","myrWHI","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 "links": "https://www.crwflags.com/fotw/flags/ec-w.html"},</v>
      </c>
      <c r="HO114" s="37"/>
      <c r="HP114" s="9" t="str" cm="1">
        <f t="array" ref="HP114">IF(_xlfn.TEXTJOIN(", ", TRUE, IF(ISNUMBER(SEARCH("BLA", BL114:BT114)), COLUMN(BL114:BT114) - COLUMN(BL114) + 1, ""))&lt;&gt;"","BLA","")</f>
        <v>BLA</v>
      </c>
      <c r="HQ114" s="9" t="str" cm="1">
        <f t="array" ref="HQ114">IF(_xlfn.TEXTJOIN(", ", TRUE, IF(ISNUMBER(SEARCH("BLU", BL114:BT114)), COLUMN(BL114:BT114) - COLUMN(BL114) + 1, ""))&lt;&gt;"","BLU","")</f>
        <v>BLU</v>
      </c>
      <c r="HR114" s="9" t="str" cm="1">
        <f t="array" ref="HR114">IF(_xlfn.TEXTJOIN(", ", TRUE, IF(ISNUMBER(SEARCH("GRE", BL114:BT114)), COLUMN(BL114:BT114) - COLUMN(BL114) + 1, ""))&lt;&gt;"","GRE","")</f>
        <v>GRE</v>
      </c>
      <c r="HS114" s="9" t="str" cm="1">
        <f t="array" ref="HS114">IF(_xlfn.TEXTJOIN(", ", TRUE, IF(ISNUMBER(SEARCH("RED", BL114:BT114)), COLUMN(BL114:BT114) - COLUMN(BL114) + 1, ""))&lt;&gt;"","RED","")</f>
        <v>RED</v>
      </c>
      <c r="HT114" s="9" t="str" cm="1">
        <f t="array" ref="HT114">IF(_xlfn.TEXTJOIN(", ", TRUE, IF(ISNUMBER(SEARCH("YEL", BL114:BT114)), COLUMN(BL114:BT114) - COLUMN(BL114) + 1, ""))&lt;&gt;"","YEL","")</f>
        <v/>
      </c>
      <c r="HU114" s="9" t="str" cm="1">
        <f t="array" ref="HU114">IF(_xlfn.TEXTJOIN(", ", TRUE, IF(ISNUMBER(SEARCH("ORA", BL114:BT114)), COLUMN(BL114:BT114) - COLUMN(BL114) + 1, ""))&lt;&gt;"","ORA","")</f>
        <v/>
      </c>
      <c r="HV114" s="9" t="str" cm="1">
        <f t="array" ref="HV114">IF(_xlfn.TEXTJOIN(", ", TRUE, IF(ISNUMBER(SEARCH("BRO", BL114:BT114)), COLUMN(BL114:BT114) - COLUMN(BL114) + 1, ""))&lt;&gt;"","BRO","")</f>
        <v/>
      </c>
      <c r="HW114" s="9" t="str" cm="1">
        <f t="array" ref="HW114">IF(_xlfn.TEXTJOIN(", ", TRUE, IF(ISNUMBER(SEARCH("PUR", BL114:BT114)), COLUMN(BL114:BT114) - COLUMN(BL114) + 1, ""))&lt;&gt;"","PUR","")</f>
        <v/>
      </c>
      <c r="HX114" s="9" t="str" cm="1">
        <f t="array" ref="HX114">IF(_xlfn.TEXTJOIN(", ", TRUE, IF(ISNUMBER(SEARCH("WHI", BL114:BT114)), COLUMN(BL114:BT114) - COLUMN(BL114) + 1, ""))&lt;&gt;"","WHI","")</f>
        <v>WHI</v>
      </c>
      <c r="HY114" s="38"/>
      <c r="HZ114" s="38"/>
      <c r="IA114" s="28"/>
      <c r="IB114" s="28"/>
      <c r="IC114" s="39"/>
      <c r="ID114" s="39"/>
      <c r="IE114" s="39"/>
      <c r="IF114" s="39"/>
      <c r="IG114" s="39"/>
      <c r="IH114" s="39"/>
      <c r="II114" s="39"/>
      <c r="IJ114" s="39"/>
      <c r="IK114" s="39"/>
      <c r="IL114" s="9">
        <f>SUM(IC114:IK114)</f>
        <v>0</v>
      </c>
      <c r="IM114" s="6">
        <f>COUNTIF(IC114:IK114,"&gt;0")-CG114</f>
        <v>-5</v>
      </c>
      <c r="IN114" s="40" t="str">
        <f>"http://mkweb.bcgsc.ca/color-summarizer/?url="&amp;D114&amp;"&amp;precision=low&amp;num_clusters="&amp;CG114&amp;"&amp;text=1"</f>
        <v>http://mkweb.bcgsc.ca/color-summarizer/?url=https://upload.wikimedia.org/wikipedia/commons/thumb/0/0f/Flag_of_the_Galapagos_Islands.svg/640px-Flag_of_the_Galapagos_Islands.svg.png&amp;precision=low&amp;num_clusters=5&amp;text=1</v>
      </c>
      <c r="IO114" s="9" t="str">
        <f>IF(HP114&lt;&gt;"",CHAR(34)&amp;"black"&amp;CHAR(34),"")</f>
        <v>"black"</v>
      </c>
      <c r="IP114" s="9" t="str">
        <f>IF(HQ114&lt;&gt;"",CHAR(34)&amp;"blue"&amp;CHAR(34),"")</f>
        <v>"blue"</v>
      </c>
      <c r="IQ114" s="9" t="str">
        <f>IF(HR114&lt;&gt;"",CHAR(34)&amp;"green"&amp;CHAR(34),"")</f>
        <v>"green"</v>
      </c>
      <c r="IR114" s="9" t="str">
        <f>IF(HS114&lt;&gt;"",CHAR(34)&amp;"red"&amp;CHAR(34),"")</f>
        <v>"red"</v>
      </c>
      <c r="IS114" s="9" t="str">
        <f>IF(HT114&lt;&gt;"",CHAR(34)&amp;"yellow"&amp;CHAR(34),"")</f>
        <v/>
      </c>
      <c r="IT114" s="9" t="str">
        <f>IF(HU114&lt;&gt;"",CHAR(34)&amp;"orange"&amp;CHAR(34),"")</f>
        <v/>
      </c>
      <c r="IU114" s="9" t="str">
        <f>IF(HV114&lt;&gt;"",CHAR(34)&amp;"brown"&amp;CHAR(34),"")</f>
        <v/>
      </c>
      <c r="IV114" s="9" t="str">
        <f>IF(HW114&lt;&gt;"",CHAR(34)&amp;"purple"&amp;CHAR(34),"")</f>
        <v/>
      </c>
      <c r="IW114" s="9" t="str">
        <f>IF(HX114&lt;&gt;"",CHAR(34)&amp;"white"&amp;CHAR(34),"")</f>
        <v>"white"</v>
      </c>
      <c r="IX114" s="9" t="str">
        <f>"{"&amp;CHAR(34)&amp;"url"&amp;CHAR(34)&amp;":"&amp;CHAR(34)&amp;IN114&amp;CHAR(34)&amp;","&amp;CHAR(34)&amp;"name"&amp;CHAR(34)&amp;":"&amp;CHAR(34)&amp;A114&amp;CHAR(34)&amp;"},"</f>
        <v>{"url":"http://mkweb.bcgsc.ca/color-summarizer/?url=https://upload.wikimedia.org/wikipedia/commons/thumb/0/0f/Flag_of_the_Galapagos_Islands.svg/640px-Flag_of_the_Galapagos_Islands.svg.png&amp;precision=low&amp;num_clusters=5&amp;text=1","name":"[ECU] Galapagos Islands"},</v>
      </c>
      <c r="IY114" s="9">
        <v>820</v>
      </c>
    </row>
    <row r="115" spans="1:259" s="9" customFormat="1" ht="38.4" customHeight="1" thickBot="1" x14ac:dyDescent="0.35">
      <c r="A115" s="79" t="s">
        <v>1315</v>
      </c>
      <c r="B115" s="1" t="e" vm="114">
        <v>#VALUE!</v>
      </c>
      <c r="C115" s="2">
        <v>2</v>
      </c>
      <c r="D115" s="3" t="s">
        <v>1316</v>
      </c>
      <c r="E115" s="4" t="s">
        <v>1317</v>
      </c>
      <c r="F115" s="5" t="s">
        <v>322</v>
      </c>
      <c r="G115" s="6">
        <f>COUNTIF($A$1:$A$8282,A115)</f>
        <v>1</v>
      </c>
      <c r="H115" s="7"/>
      <c r="I115" s="8" t="s">
        <v>1312</v>
      </c>
      <c r="J115" s="9" t="str">
        <f>""</f>
        <v/>
      </c>
      <c r="K115" s="10"/>
      <c r="L115" s="11"/>
      <c r="M115" s="11"/>
      <c r="N115" s="12" t="s">
        <v>1</v>
      </c>
      <c r="O115" s="13" t="s">
        <v>1318</v>
      </c>
      <c r="P115" s="14" t="s">
        <v>1319</v>
      </c>
      <c r="Q115" s="15">
        <v>5</v>
      </c>
      <c r="R115" s="16" t="s">
        <v>1</v>
      </c>
      <c r="S115" s="17">
        <v>0</v>
      </c>
      <c r="T115" s="18" t="s">
        <v>2</v>
      </c>
      <c r="U115" s="19" t="s">
        <v>2</v>
      </c>
      <c r="V115" s="19" t="s">
        <v>2</v>
      </c>
      <c r="W115" s="19" t="s">
        <v>2</v>
      </c>
      <c r="X115" s="19" t="s">
        <v>2</v>
      </c>
      <c r="Y115" s="19" t="s">
        <v>2</v>
      </c>
      <c r="Z115" s="19" t="s">
        <v>2</v>
      </c>
      <c r="AA115" s="19" t="s">
        <v>2</v>
      </c>
      <c r="AB115" s="19" t="s">
        <v>3</v>
      </c>
      <c r="AC115" s="19" t="s">
        <v>3</v>
      </c>
      <c r="AD115" s="19" t="s">
        <v>2</v>
      </c>
      <c r="AE115" s="19" t="s">
        <v>2</v>
      </c>
      <c r="AF115" s="20" t="s">
        <v>2</v>
      </c>
      <c r="AG115" s="20" t="s">
        <v>2</v>
      </c>
      <c r="AH115" s="20" t="s">
        <v>2</v>
      </c>
      <c r="AI115" s="20" t="s">
        <v>2</v>
      </c>
      <c r="AJ115" s="20" t="s">
        <v>2</v>
      </c>
      <c r="AK115" s="20" t="s">
        <v>2</v>
      </c>
      <c r="AL115" s="20" t="s">
        <v>2</v>
      </c>
      <c r="AM115" s="20" t="s">
        <v>2</v>
      </c>
      <c r="AN115" s="20" t="s">
        <v>2</v>
      </c>
      <c r="AO115" s="20" t="s">
        <v>2</v>
      </c>
      <c r="AP115" s="20" t="s">
        <v>2</v>
      </c>
      <c r="AQ115" s="20" t="s">
        <v>2</v>
      </c>
      <c r="AR115" s="20" t="s">
        <v>2</v>
      </c>
      <c r="AS115" s="20" t="s">
        <v>2</v>
      </c>
      <c r="AT115" s="21">
        <v>0</v>
      </c>
      <c r="AU115" s="20" t="s">
        <v>325</v>
      </c>
      <c r="AV115" s="20" t="str">
        <f>IF(LEFT(A115,1)="[",LEFT(A115,5)&amp;AU115&amp;A115,"")</f>
        <v>[GUF]Government[GUF] Territorial Collectivity of French Guiana</v>
      </c>
      <c r="AW115" s="20" t="str">
        <f>C115&amp;A115</f>
        <v>2[GUF] Territorial Collectivity of French Guiana</v>
      </c>
      <c r="AX115" s="22"/>
      <c r="AY115" s="22"/>
      <c r="AZ115" s="23" t="s">
        <v>5</v>
      </c>
      <c r="BA115" s="23" t="s">
        <v>8</v>
      </c>
      <c r="BB115" s="23"/>
      <c r="BC115" s="24"/>
      <c r="BD115" s="25" t="s">
        <v>4</v>
      </c>
      <c r="BE115" s="8"/>
      <c r="BF115" s="25" t="s">
        <v>9</v>
      </c>
      <c r="BG115" s="25" t="s">
        <v>4</v>
      </c>
      <c r="BH115" s="25" t="s">
        <v>9</v>
      </c>
      <c r="BI115" s="25"/>
      <c r="BJ115" s="25"/>
      <c r="BK115" s="8"/>
      <c r="BL115" s="25" t="s">
        <v>12</v>
      </c>
      <c r="BM115" s="25" t="s">
        <v>4</v>
      </c>
      <c r="BN115" s="25" t="s">
        <v>10</v>
      </c>
      <c r="BO115" s="25" t="s">
        <v>9</v>
      </c>
      <c r="BP115" s="25" t="s">
        <v>6</v>
      </c>
      <c r="BQ115" s="25" t="s">
        <v>11</v>
      </c>
      <c r="BR115" s="25" t="s">
        <v>8</v>
      </c>
      <c r="BS115" s="25" t="s">
        <v>8</v>
      </c>
      <c r="BT115" s="25" t="s">
        <v>5</v>
      </c>
      <c r="BU115" s="26"/>
      <c r="BV115" s="27"/>
      <c r="BW115" s="27">
        <v>0</v>
      </c>
      <c r="BX115" s="8"/>
      <c r="CB115" s="28"/>
      <c r="CC115" s="28"/>
      <c r="CD115" s="29">
        <v>0</v>
      </c>
      <c r="CE115" s="29">
        <v>0</v>
      </c>
      <c r="CF115" s="29" t="e">
        <v>#REF!</v>
      </c>
      <c r="CG115" s="30" cm="1">
        <f t="array" ref="CG115">SUMPRODUCT(--(LEN(TRIM(BL115:BT115))&gt;0))</f>
        <v>7</v>
      </c>
      <c r="CH115" s="20" t="str">
        <f>IF(CG115=2,"y","n")</f>
        <v>n</v>
      </c>
      <c r="CI115" s="20" t="str">
        <f>IF(CG115=3,"y","n")</f>
        <v>n</v>
      </c>
      <c r="CJ115" s="20" t="str">
        <f>IF(CG115=4,"y","n")</f>
        <v>n</v>
      </c>
      <c r="CK115" s="20" t="str">
        <f>IF(CG115&gt;4,"y","n")</f>
        <v>y</v>
      </c>
      <c r="CL115" s="20" t="str">
        <f>IF(S115=0,"y","n")</f>
        <v>y</v>
      </c>
      <c r="CM115" s="20" t="str">
        <f>IF(S115=2,"y","n")</f>
        <v>n</v>
      </c>
      <c r="CN115" s="20" t="str">
        <f>IF(S115=3,"y","n")</f>
        <v>n</v>
      </c>
      <c r="CO115" s="20" t="str">
        <f>IF(S115&gt;=4,"y","n")</f>
        <v>n</v>
      </c>
      <c r="CP115" s="20" t="str">
        <f>IF(AT115=0,"y","n")</f>
        <v>y</v>
      </c>
      <c r="CQ115" s="20" t="str">
        <f>IF(AT115=1,"y","n")</f>
        <v>n</v>
      </c>
      <c r="CR115" s="20" t="str">
        <f>IF(AT115=2,"y","n")</f>
        <v>n</v>
      </c>
      <c r="CS115" s="20" t="str">
        <f>IF(AT115&gt;=3,"y","n")</f>
        <v>n</v>
      </c>
      <c r="CT115" s="31" t="str">
        <f>CHAR(34)&amp;A115&amp;CHAR(34)</f>
        <v>"[GUF] Territorial Collectivity of French Guiana"</v>
      </c>
      <c r="CU115" s="32" t="str">
        <f>CHAR(34)&amp;"rgn_"&amp;R115&amp;CHAR(34)</f>
        <v>"rgn_South America"</v>
      </c>
      <c r="CV115" s="9" t="str">
        <f>CHAR(34)&amp;D115&amp;CHAR(34)</f>
        <v>"https://upload.wikimedia.org/wikipedia/commons/thumb/6/65/Flag_of_French_Guiana_%28Local%29.svg/640px-Flag_of_French_Guiana_%28Local%29.svg.png"</v>
      </c>
      <c r="CW115" s="9" t="str">
        <f t="shared" si="461"/>
        <v/>
      </c>
      <c r="CX115" s="9" t="str">
        <f t="shared" si="461"/>
        <v/>
      </c>
      <c r="CY115" s="9" t="str">
        <f t="shared" si="461"/>
        <v/>
      </c>
      <c r="CZ115" s="9" t="str">
        <f t="shared" si="461"/>
        <v>"5+Colo",</v>
      </c>
      <c r="DA115" s="9" t="str">
        <f>IF(Q115&gt;1,CHAR(34)&amp;"words2"&amp;CHAR(34)&amp;",","")</f>
        <v>"words2",</v>
      </c>
      <c r="DB115" s="9" t="str">
        <f>IF(Q115&gt;2,CHAR(34)&amp;"words3"&amp;CHAR(34)&amp;",","")</f>
        <v>"words3",</v>
      </c>
      <c r="DD115" s="9" t="str">
        <f>IF(LEN(CHAR(34)&amp;"lets"&amp;LEN(SUBSTITUTE(SUBSTITUTE(IFERROR(TRIM(SUBSTITUTE(A115,MID(A115,FIND("[",A115),FIND("]",A115)-FIND("[",A115)+1),"")),A115)," ",""),"-",""))&amp;CHAR(34)&amp;",")=9,CHAR(34)&amp;"lets"&amp;LEN(SUBSTITUTE(SUBSTITUTE(IFERROR(TRIM(SUBSTITUTE(A115,MID(A115,FIND("[",A115),FIND("]",A115)-FIND("[",A115)+1),"")),A115)," ",""),"-",""))&amp;CHAR(34)&amp;",",CHAR(34)&amp;"lets0"&amp;LEN(SUBSTITUTE(SUBSTITUTE(IFERROR(TRIM(SUBSTITUTE(A115,MID(A115,FIND("[",A115),FIND("]",A115)-FIND("[",A115)+1),"")),A115)," ",""),"-",""))&amp;CHAR(34)&amp;",")</f>
        <v>"lets37",</v>
      </c>
      <c r="DE115" s="9" t="str">
        <f>CHAR(34)&amp;"start"&amp;IFERROR(LEFT(SUBSTITUTE(A115,"["&amp;MID(A115,FIND("[",A115)+1,FIND("]",A115)-FIND("[",A115)-1)&amp;"] ",""),1),LEFT(A115,1))&amp;CHAR(34)&amp;","</f>
        <v>"startT",</v>
      </c>
      <c r="DF115" s="9" t="str">
        <f>IFERROR(IF(SEARCH("tan",A115)&gt;0,CHAR(34)&amp;"withtn"&amp;CHAR(34)&amp;",",""),"")</f>
        <v/>
      </c>
      <c r="DG115" s="9" t="str">
        <f>IFERROR(IF(SEARCH("q",A115)&gt;0,CHAR(34)&amp;"with_q"&amp;CHAR(34)&amp;",",""),"")</f>
        <v/>
      </c>
      <c r="DH115" s="9" t="str">
        <f>IFERROR(IF(SEARCH("v",A115)&gt;0,CHAR(34)&amp;"with_v"&amp;CHAR(34)&amp;",",""),"")</f>
        <v>"with_v",</v>
      </c>
      <c r="DI115" s="9" t="str">
        <f>IFERROR(IF(SEARCH("w",A115)&gt;0,CHAR(34)&amp;"with_w"&amp;CHAR(34)&amp;",",""),"")</f>
        <v/>
      </c>
      <c r="DJ115" s="9" t="str">
        <f>IFERROR(IF(SEARCH("y",A115)&gt;0,CHAR(34)&amp;"with_y"&amp;CHAR(34)&amp;",",""),"")</f>
        <v>"with_y",</v>
      </c>
      <c r="DK115" s="9" t="str">
        <f>IFERROR(IF(SEARCH("z",A115)&gt;0,CHAR(34)&amp;"with_z"&amp;CHAR(34)&amp;",",""),"")</f>
        <v/>
      </c>
      <c r="DL115" s="9" t="str">
        <f>IF(CG115=2, CHAR(34) &amp; _xlfn.TEXTJOIN("", TRUE, _xlfn._xlws.SORT(HP115:HX115)) &amp; CHAR(34) &amp; ",", "")</f>
        <v/>
      </c>
      <c r="DM115" s="9" t="str" cm="1">
        <f t="array" ref="DM115">IF(CG115=3,CHAR(34) &amp; _xlfn.TEXTJOIN("", TRUE, RIGHT(HP115:HX115, 2)) &amp; CHAR(34) &amp; ",", "")</f>
        <v/>
      </c>
      <c r="DN115" s="9" t="str">
        <f>IF(AND(ISNUMBER(SEARCH("18", O115)), ISERROR(SEARCH("1918", O115)), ISERROR(SEARCH("2018", O115))), CHAR(34) &amp; "year18" &amp; CHAR(34) &amp; ",", "")</f>
        <v/>
      </c>
      <c r="DO115" s="9" t="str">
        <f>IF(AND(ISNUMBER(SEARCH("19", O115)), ISERROR(SEARCH("1819", O115)),  ISERROR(SEARCH("1219", O115)),ISERROR(SEARCH("1119", O115)),ISERROR(SEARCH("1190", O115)),ISERROR(SEARCH("2019", O115))), CHAR(34) &amp; "year19" &amp; CHAR(34) &amp; ",", "")</f>
        <v/>
      </c>
      <c r="DP115" s="28" t="str">
        <f>IF(AND(ISNUMBER(SEARCH("20", O115)), ISERROR(SEARCH("1920", O115))), CHAR(34)&amp;"year00"&amp;CHAR(34)&amp;",", "")</f>
        <v>"year00",</v>
      </c>
      <c r="DQ115" s="28" t="str">
        <f>IF(CC115="y",CHAR(34)&amp;"soviet"&amp;CHAR(34)&amp;",","")</f>
        <v/>
      </c>
      <c r="DR115" s="28" t="str">
        <f>IF(BY115="y",CHAR(34)&amp;"dgband"&amp;CHAR(34)&amp;",","")</f>
        <v/>
      </c>
      <c r="DS115" s="28" t="str">
        <f>IF(W115="y",IF(AND(V115="n",BY115&lt;&gt;"y"),CHAR(34)&amp;"allver"&amp;CHAR(34)&amp;",",""),"")</f>
        <v/>
      </c>
      <c r="DT115" s="28" t="str">
        <f>IF(V115="y",IF(AND(W115="n",BY115&lt;&gt;"y"),CHAR(34)&amp;"allhor"&amp;CHAR(34)&amp;",",""),"")</f>
        <v/>
      </c>
      <c r="DU115" s="28" t="str">
        <f>IF(BY115="y",IF(AND(W115="n",V115="n"),CHAR(34)&amp;"alldia"&amp;CHAR(34)&amp;",",""),"")</f>
        <v/>
      </c>
      <c r="DW115" s="9" t="str">
        <f t="shared" si="462"/>
        <v>"NoBand",</v>
      </c>
      <c r="DX115" s="9" t="str">
        <f t="shared" si="462"/>
        <v/>
      </c>
      <c r="DY115" s="9" t="str">
        <f t="shared" si="462"/>
        <v/>
      </c>
      <c r="DZ115" s="9" t="str">
        <f t="shared" si="462"/>
        <v/>
      </c>
      <c r="EA115" s="9" t="str">
        <f t="shared" si="463"/>
        <v/>
      </c>
      <c r="EB115" s="9" t="str">
        <f t="shared" si="463"/>
        <v/>
      </c>
      <c r="EC115" s="9" t="str">
        <f t="shared" si="463"/>
        <v/>
      </c>
      <c r="ED115" s="9" t="str">
        <f t="shared" si="463"/>
        <v/>
      </c>
      <c r="EE115" s="9" t="str">
        <f t="shared" si="463"/>
        <v/>
      </c>
      <c r="EF115" s="9" t="str">
        <f>IF(AND(Y115&lt;&gt;"n",Y115&lt;&gt;""),CHAR(34)&amp;Y$1&amp;CHAR(34)&amp;",","")</f>
        <v/>
      </c>
      <c r="EG115" s="9" t="str">
        <f t="shared" si="466"/>
        <v/>
      </c>
      <c r="EH115" s="9" t="str">
        <f t="shared" si="466"/>
        <v/>
      </c>
      <c r="EI115" s="9" t="str">
        <f t="shared" si="466"/>
        <v>"Texted",</v>
      </c>
      <c r="EJ115" s="9" t="str">
        <f t="shared" si="466"/>
        <v>"Weapon",</v>
      </c>
      <c r="EK115" s="9" t="str">
        <f t="shared" si="466"/>
        <v/>
      </c>
      <c r="EL115" s="9" t="str">
        <f t="shared" si="466"/>
        <v/>
      </c>
      <c r="EM115" s="9" t="str">
        <f t="shared" si="466"/>
        <v/>
      </c>
      <c r="EN115" s="9" t="str">
        <f t="shared" si="466"/>
        <v/>
      </c>
      <c r="EO115" s="9" t="str">
        <f t="shared" si="466"/>
        <v/>
      </c>
      <c r="EP115" s="9" t="str">
        <f t="shared" si="466"/>
        <v/>
      </c>
      <c r="EQ115" s="9" t="str">
        <f t="shared" si="466"/>
        <v/>
      </c>
      <c r="ER115" s="9" t="str">
        <f t="shared" si="466"/>
        <v/>
      </c>
      <c r="ES115" s="9" t="str">
        <f t="shared" si="466"/>
        <v/>
      </c>
      <c r="ET115" s="9" t="str">
        <f t="shared" si="466"/>
        <v/>
      </c>
      <c r="EU115" s="9" t="str">
        <f t="shared" si="466"/>
        <v/>
      </c>
      <c r="EV115" s="9" t="str">
        <f t="shared" si="466"/>
        <v/>
      </c>
      <c r="EW115" s="9" t="str">
        <f t="shared" si="464"/>
        <v/>
      </c>
      <c r="EX115" s="9" t="str">
        <f t="shared" si="464"/>
        <v/>
      </c>
      <c r="EY115" s="9" t="str">
        <f t="shared" si="464"/>
        <v/>
      </c>
      <c r="EZ115" s="9" t="str">
        <f t="shared" si="464"/>
        <v/>
      </c>
      <c r="FA115" s="9" t="str">
        <f>IF(AT115&gt;0,CHAR(34)&amp;"sta"&amp;AZ115&amp;CHAR(34)&amp;",","")</f>
        <v/>
      </c>
      <c r="FB115" s="9" t="str">
        <f>IF(AND(AT115&gt;0,BA115&lt;&gt;""),CHAR(34)&amp;"sta"&amp;BA115&amp;CHAR(34)&amp;",","")</f>
        <v/>
      </c>
      <c r="FD115" s="9" t="str">
        <f>IF(BV115="n",CHAR(34)&amp;"tcWHYE"&amp;CHAR(34)&amp;",",IF(BV115="y",CHAR(34)&amp;FD$1&amp;CHAR(34)&amp;",",""))</f>
        <v/>
      </c>
      <c r="FE115" s="9" t="str">
        <f>IF(COUNTIF(BL115:BT115,"BLU")=0,CHAR(34)&amp;"NO_BLU"&amp;CHAR(34)&amp;",", "")</f>
        <v/>
      </c>
      <c r="FF115" s="9" t="str">
        <f>IF(COUNTIF(BL115:BT115,"WHI")=0,CHAR(34)&amp;"NO_WHI"&amp;CHAR(34)&amp;",", "")</f>
        <v/>
      </c>
      <c r="FG115" s="9" t="str">
        <f>IF(COUNTIF(BL115:BT115,"RED")=0,CHAR(34)&amp;"NO_RED"&amp;CHAR(34)&amp;",", "")</f>
        <v/>
      </c>
      <c r="FH115" s="9" t="str">
        <f>IF(COUNTIF(BL115:BS115,"GRE")=0,CHAR(34)&amp;"NO_GRE"&amp;CHAR(34)&amp;",", "")</f>
        <v/>
      </c>
      <c r="FI115" s="9" t="str">
        <f>IF(COUNTIF(BL115:BT115,"YEL")=0,CHAR(34)&amp;"NO_YEL"&amp;CHAR(34)&amp;",", "")</f>
        <v/>
      </c>
      <c r="FJ115" s="9" t="str">
        <f>IF(COUNTIF(BL115:BT115,"BLA")=0,CHAR(34)&amp;"NO_BLA"&amp;CHAR(34)&amp;",", "")</f>
        <v/>
      </c>
      <c r="FK115" s="9" t="str">
        <f>IF(AND(FH115&lt;&gt;"",FF115&lt;&gt;""),CHAR(34)&amp;"WHGRNO"&amp;CHAR(34)&amp;",","")</f>
        <v/>
      </c>
      <c r="FL115" s="9" t="str">
        <f>IF(AND(FI115&lt;&gt;"",FF115&lt;&gt;""),CHAR(34)&amp;"WHYENO"&amp;CHAR(34)&amp;",","")</f>
        <v/>
      </c>
      <c r="FM115" s="9" t="str">
        <f>IF(AND(FJ115&lt;&gt;"",FF115&lt;&gt;""),CHAR(34)&amp;"BAWHNO"&amp;CHAR(34)&amp;",","")</f>
        <v/>
      </c>
      <c r="FN115" s="9" t="str">
        <f>IF(AND(FE115&lt;&gt;"",FF115&lt;&gt;""),CHAR(34)&amp;"BLWHNO"&amp;CHAR(34)&amp;",","")</f>
        <v/>
      </c>
      <c r="FO115" s="9" t="str">
        <f>IF(AND(FE115&lt;&gt;"",FG115&lt;&gt;""),CHAR(34)&amp;"BLRENO"&amp;CHAR(34)&amp;",","")</f>
        <v/>
      </c>
      <c r="FP115" s="9" t="str">
        <f>IF(AND(FF115&lt;&gt;"",FF115&lt;&gt;""),CHAR(34)&amp;"WHRENO"&amp;CHAR(34)&amp;",","")</f>
        <v/>
      </c>
      <c r="FQ115" s="9" t="str">
        <f>IF(LEN(BF115)=3,CHAR(34)&amp;"001"&amp;BF115&amp;CHAR(34)&amp;",","")</f>
        <v>"001RED",</v>
      </c>
      <c r="FR115" s="9" t="str">
        <f>IF(LEN(BG115)=3,CHAR(34)&amp;"002"&amp;BG115&amp;CHAR(34)&amp;",","")</f>
        <v>"002BLU",</v>
      </c>
      <c r="FS115" s="9" t="str">
        <f>IF(LEN(BH115)=3,CHAR(34)&amp;"003"&amp;BH115&amp;CHAR(34)&amp;",","")</f>
        <v>"003RED",</v>
      </c>
      <c r="FT115" s="9" t="str">
        <f>CHAR(34)&amp;"myr"&amp;BD115&amp;CHAR(34)&amp;","</f>
        <v>"myrBLU",</v>
      </c>
      <c r="FU115" s="9" t="str">
        <f>IF(AY115="y",CHAR(34)&amp;"island"&amp;CHAR(34)&amp;",","")</f>
        <v/>
      </c>
      <c r="FV115" s="9" t="str">
        <f>IF(BZ115="y",CHAR(34)&amp;"landlo"&amp;CHAR(34)&amp;",","")</f>
        <v/>
      </c>
      <c r="FW115" s="9" t="str">
        <f>IF(CA115="y",CHAR(34)&amp;"eunion"&amp;CHAR(34)&amp;",","")</f>
        <v/>
      </c>
      <c r="FY115" s="9" t="str">
        <f>IFERROR(IF(SEARCH("Arabic",CB115)&gt;0,CHAR(34)&amp;"arabic"&amp;CHAR(34)&amp;",",""),"")</f>
        <v/>
      </c>
      <c r="FZ115" s="9" t="str">
        <f>IFERROR(IF(SEARCH("English",CB115)&gt;0,CHAR(34)&amp;"englis"&amp;CHAR(34)&amp;",",""),"")</f>
        <v/>
      </c>
      <c r="GA115" s="9" t="str">
        <f>IFERROR(IF(SEARCH("French",CB115)&gt;0,CHAR(34)&amp;"french"&amp;CHAR(34)&amp;",",""),"")</f>
        <v/>
      </c>
      <c r="GB115" s="9" t="str">
        <f>IFERROR(IF(SEARCH("Spanish",CB115)&gt;0,CHAR(34)&amp;"spanis"&amp;CHAR(34)&amp;",",""),"")</f>
        <v/>
      </c>
      <c r="GE115" s="9" t="str">
        <f>IFERROR(IF(SEARCH("Dutch",CB115)&gt;0,CHAR(34)&amp;"dutchs"&amp;CHAR(34)&amp;",",""),"")</f>
        <v/>
      </c>
      <c r="GF115" s="9" t="str">
        <f>IFERROR(IF(SEARCH("Historical",AU115)&gt;0,CHAR(34)&amp;"histor"&amp;CHAR(34)&amp;",",""),"")</f>
        <v/>
      </c>
      <c r="GG115" s="9" t="str">
        <f>IF(BU115="y",CHAR(34)&amp;"unjack"&amp;CHAR(34)&amp;",","")</f>
        <v/>
      </c>
      <c r="GH115" s="9" t="str">
        <f>IF(CD115=1,CHAR(34)&amp;"southc"&amp;CHAR(34)&amp;",","")</f>
        <v/>
      </c>
      <c r="GI115" s="9" t="str">
        <f>IF(CE115=1,CHAR(34)&amp;"hasmap"&amp;CHAR(34)&amp;",","")</f>
        <v/>
      </c>
      <c r="GJ115" s="9" t="str">
        <f>IF(CP115="y",CHAR(34)&amp;CP$1&amp;CHAR(34)&amp;",","")</f>
        <v>"NoStar",</v>
      </c>
      <c r="GK115" s="9" t="str">
        <f>IF(GJ115="",CHAR(34)&amp;"HasSta"&amp;CHAR(34)&amp;",","")</f>
        <v/>
      </c>
      <c r="GL115" s="9" t="str">
        <f t="shared" si="465"/>
        <v/>
      </c>
      <c r="GM115" s="9" t="str">
        <f t="shared" si="465"/>
        <v/>
      </c>
      <c r="GN115" s="9" t="str">
        <f t="shared" si="465"/>
        <v/>
      </c>
      <c r="GP115" s="9" t="str">
        <f>CHAR(34)&amp;AU115&amp;CHAR(34)</f>
        <v>"Government"</v>
      </c>
      <c r="GS115" s="9" t="str">
        <f>SUBSTITUTE("["&amp;_xlfn.CONCAT(CW115:GN115)&amp;"]",",]","]")</f>
        <v>["5+Colo","words2","words3","lets37","startT","with_v","with_y","year00","NoBand","Texted","Weapon","001RED","002BLU","003RED","myrBLU","NoStar"]</v>
      </c>
      <c r="GT115" s="9" t="str">
        <f t="shared" si="467"/>
        <v>"cl_BLA",</v>
      </c>
      <c r="GU115" s="9" t="str">
        <f t="shared" si="467"/>
        <v>"cl_BLU",</v>
      </c>
      <c r="GV115" s="9" t="str">
        <f t="shared" si="467"/>
        <v>"cl_GRE",</v>
      </c>
      <c r="GW115" s="9" t="str">
        <f t="shared" si="467"/>
        <v>"cl_RED",</v>
      </c>
      <c r="GX115" s="9" t="str">
        <f t="shared" si="467"/>
        <v>"cl_YEL",</v>
      </c>
      <c r="GY115" s="9" t="str">
        <f t="shared" si="467"/>
        <v>"cl_ORA",</v>
      </c>
      <c r="GZ115" s="9" t="str">
        <f t="shared" si="467"/>
        <v/>
      </c>
      <c r="HA115" s="9" t="str">
        <f t="shared" si="467"/>
        <v/>
      </c>
      <c r="HB115" s="9" t="str">
        <f t="shared" si="467"/>
        <v>"cl_WHI",</v>
      </c>
      <c r="HC115" s="9" t="str">
        <f>SUBSTITUTE("["&amp;_xlfn.CONCAT(GT115:HB115)&amp;"]",",]","]")</f>
        <v>["cl_BLA","cl_BLU","cl_GRE","cl_RED","cl_YEL","cl_ORA","cl_WHI"]</v>
      </c>
      <c r="HE115" s="33"/>
      <c r="HF115" s="34" t="str">
        <f>"{couname:"&amp;CT115&amp;(IF(HK115&lt;&gt;"",",subtype:"&amp;CHAR(34)&amp;HK115&amp;CHAR(34),""))&amp;",year:"&amp;HJ115&amp;",region:"&amp;CU115&amp;",Colors:"&amp;HC115&amp;",Items:"&amp;GS115&amp;",Flag:"&amp;CV115&amp;",HDFlag:"&amp;CHAR(34)&amp;E115&amp;CHAR(34)&amp;",type:"&amp;GP115&amp;", describe: "&amp;HH115&amp;", isnew:"&amp;CHAR(34)&amp;F115&amp;CHAR(34)&amp;", links: "&amp;HL115&amp;"},"</f>
        <v>{couname:"[GUF] Territorial Collectivity of French Guiana",year:"2015",region:"rgn_South America",Colors:["cl_BLA","cl_BLU","cl_GRE","cl_RED","cl_YEL","cl_ORA","cl_WHI"],Items:["5+Colo","words2","words3","lets37","startT","with_v","with_y","year00","NoBand","Texted","Weapon","001RED","002BLU","003RED","myrBLU","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isnew:"www", links: "https://en.wikipedia.org/wiki/Flag_of_French_Guiana"},</v>
      </c>
      <c r="HG115" s="35" t="str">
        <f>"{couname:"&amp;CT115&amp;(IF(HK115&lt;&gt;"",",subtype:"&amp;CHAR(34)&amp;HK115&amp;CHAR(34),""))&amp;",year:"&amp;HJ115&amp;",region:"&amp;CU115&amp;",Colors:"&amp;HC115&amp;",Items:"&amp;GS115&amp;",Flag:"&amp;CV115&amp;",HDFlag:"&amp;CHAR(34)&amp;E115&amp;CHAR(34)&amp;",type:"&amp;GP115&amp;", describe: "&amp;HI115&amp;", links: "&amp;HL115&amp;"},"</f>
        <v>{couname:"[GUF] Territorial Collectivity of French Guiana",year:"2015",region:"rgn_South America",Colors:["cl_BLA","cl_BLU","cl_GRE","cl_RED","cl_YEL","cl_ORA","cl_WHI"],Items:["5+Colo","words2","words3","lets37","startT","with_v","with_y","year00","NoBand","Texted","Weapon","001RED","002BLU","003RED","myrBLU","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links: "https://en.wikipedia.org/wiki/Flag_of_French_Guiana"},</v>
      </c>
      <c r="HH115" s="9" t="str">
        <f>IF(P115&lt;&gt;"",CHAR(34)&amp;"\n"&amp;P115&amp;CHAR(34),CHAR(34)&amp;CHAR(34))</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v>
      </c>
      <c r="HI115" s="9" t="str">
        <f>IF(J115=0,CHAR(34)&amp;CHAR(34),HH115)</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v>
      </c>
      <c r="HJ115" s="9" t="str">
        <f>CHAR(34)&amp;O115&amp;CHAR(34)</f>
        <v>"2015"</v>
      </c>
      <c r="HL115" s="9" t="str">
        <f>CHAR(34)&amp;I115&amp;CHAR(34)</f>
        <v>"https://en.wikipedia.org/wiki/Flag_of_French_Guiana"</v>
      </c>
      <c r="HM115" s="34" t="str">
        <f>"{"&amp;CHAR(34)&amp;"couname"&amp;CHAR(34)&amp;":"&amp;CT115&amp;(IF(H115&lt;&gt;"",","&amp;CHAR(34)&amp;"subtype"&amp;CHAR(34)&amp;":"&amp;CHAR(34)&amp;H115&amp;CHAR(34),""))&amp;","&amp;CHAR(34)&amp;"year"&amp;CHAR(34)&amp;":"&amp;HJ115&amp;","&amp;CHAR(34)&amp;"region"&amp;CHAR(34)&amp;":"&amp;CU115&amp;","&amp;CHAR(34)&amp;"Colors"&amp;CHAR(34)&amp;":"&amp;HC115&amp;","&amp;CHAR(34)&amp;"Items"&amp;CHAR(34)&amp;":"&amp;GS115&amp;","&amp;CHAR(34)&amp;"Flag"&amp;CHAR(34)&amp;":"&amp;CV115&amp;","&amp;CHAR(34)&amp;"HDFlag"&amp;CHAR(34)&amp;":"&amp;CHAR(34)&amp;E115&amp;CHAR(34)&amp;","&amp;CHAR(34)&amp;"type"&amp;CHAR(34)&amp;":"&amp;GP115&amp;", "&amp;CHAR(34)&amp;"describe"&amp;CHAR(34)&amp;": "&amp;HH115&amp;", "&amp;CHAR(34)&amp;"isnew"&amp;CHAR(34)&amp;": "&amp;CHAR(34)&amp;F115&amp;CHAR(34)&amp;", "&amp;CHAR(34)&amp;"links"&amp;CHAR(34)&amp;": "&amp;HL115&amp;"},"</f>
        <v>{"couname":"[GUF] Territorial Collectivity of French Guiana","year":"2015","region":"rgn_South America","Colors":["cl_BLA","cl_BLU","cl_GRE","cl_RED","cl_YEL","cl_ORA","cl_WHI"],"Items":["5+Colo","words2","words3","lets37","startT","with_v","with_y","year00","NoBand","Texted","Weapon","001RED","002BLU","003RED","myrBLU","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"isnew": "www", "links": "https://en.wikipedia.org/wiki/Flag_of_French_Guiana"},</v>
      </c>
      <c r="HN115" s="36" t="str">
        <f>"{"&amp;CHAR(34)&amp;"couname"&amp;CHAR(34)&amp;":"&amp;CT115&amp;(IF(H115&lt;&gt;"",","&amp;CHAR(34)&amp;"subtype"&amp;CHAR(34)&amp;":"&amp;CHAR(34)&amp;H115&amp;CHAR(34),""))&amp;","&amp;CHAR(34)&amp;"year"&amp;CHAR(34)&amp;":"&amp;HJ115&amp;","&amp;CHAR(34)&amp;"region"&amp;CHAR(34)&amp;":"&amp;CU115&amp;","&amp;CHAR(34)&amp;"Colors"&amp;CHAR(34)&amp;":"&amp;HC115&amp;","&amp;CHAR(34)&amp;"Items"&amp;CHAR(34)&amp;":"&amp;GS115&amp;","&amp;CHAR(34)&amp;"Flag"&amp;CHAR(34)&amp;":"&amp;CV115&amp;","&amp;CHAR(34)&amp;"HDFlag"&amp;CHAR(34)&amp;":"&amp;CHAR(34)&amp;E115&amp;CHAR(34)&amp;","&amp;CHAR(34)&amp;"type"&amp;CHAR(34)&amp;":"&amp;GP115&amp;", "&amp;CHAR(34)&amp;"describe"&amp;CHAR(34)&amp;": "&amp;HI115&amp;", "&amp;CHAR(34)&amp;"isnew"&amp;CHAR(34)&amp;": "&amp;CHAR(34)&amp;F115&amp;CHAR(34)&amp;", "&amp;CHAR(34)&amp;"links"&amp;CHAR(34)&amp;": "&amp;HL115&amp;"},"</f>
        <v>{"couname":"[GUF] Territorial Collectivity of French Guiana","year":"2015","region":"rgn_South America","Colors":["cl_BLA","cl_BLU","cl_GRE","cl_RED","cl_YEL","cl_ORA","cl_WHI"],"Items":["5+Colo","words2","words3","lets37","startT","with_v","with_y","year00","NoBand","Texted","Weapon","001RED","002BLU","003RED","myrBLU","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"isnew": "www", "links": "https://en.wikipedia.org/wiki/Flag_of_French_Guiana"},</v>
      </c>
      <c r="HO115" s="37">
        <v>45653</v>
      </c>
      <c r="HP115" s="9" t="str" cm="1">
        <f t="array" ref="HP115">IF(_xlfn.TEXTJOIN(", ", TRUE, IF(ISNUMBER(SEARCH("BLA", BL115:BT115)), COLUMN(BL115:BT115) - COLUMN(BL115) + 1, ""))&lt;&gt;"","BLA","")</f>
        <v>BLA</v>
      </c>
      <c r="HQ115" s="9" t="str" cm="1">
        <f t="array" ref="HQ115">IF(_xlfn.TEXTJOIN(", ", TRUE, IF(ISNUMBER(SEARCH("BLU", BL115:BT115)), COLUMN(BL115:BT115) - COLUMN(BL115) + 1, ""))&lt;&gt;"","BLU","")</f>
        <v>BLU</v>
      </c>
      <c r="HR115" s="9" t="str" cm="1">
        <f t="array" ref="HR115">IF(_xlfn.TEXTJOIN(", ", TRUE, IF(ISNUMBER(SEARCH("GRE", BL115:BT115)), COLUMN(BL115:BT115) - COLUMN(BL115) + 1, ""))&lt;&gt;"","GRE","")</f>
        <v>GRE</v>
      </c>
      <c r="HS115" s="9" t="str" cm="1">
        <f t="array" ref="HS115">IF(_xlfn.TEXTJOIN(", ", TRUE, IF(ISNUMBER(SEARCH("RED", BL115:BT115)), COLUMN(BL115:BT115) - COLUMN(BL115) + 1, ""))&lt;&gt;"","RED","")</f>
        <v>RED</v>
      </c>
      <c r="HT115" s="9" t="str" cm="1">
        <f t="array" ref="HT115">IF(_xlfn.TEXTJOIN(", ", TRUE, IF(ISNUMBER(SEARCH("YEL", BL115:BT115)), COLUMN(BL115:BT115) - COLUMN(BL115) + 1, ""))&lt;&gt;"","YEL","")</f>
        <v>YEL</v>
      </c>
      <c r="HU115" s="9" t="str" cm="1">
        <f t="array" ref="HU115">IF(_xlfn.TEXTJOIN(", ", TRUE, IF(ISNUMBER(SEARCH("ORA", BL115:BT115)), COLUMN(BL115:BT115) - COLUMN(BL115) + 1, ""))&lt;&gt;"","ORA","")</f>
        <v>ORA</v>
      </c>
      <c r="HV115" s="9" t="str" cm="1">
        <f t="array" ref="HV115">IF(_xlfn.TEXTJOIN(", ", TRUE, IF(ISNUMBER(SEARCH("BRO", BL115:BT115)), COLUMN(BL115:BT115) - COLUMN(BL115) + 1, ""))&lt;&gt;"","BRO","")</f>
        <v/>
      </c>
      <c r="HW115" s="9" t="str" cm="1">
        <f t="array" ref="HW115">IF(_xlfn.TEXTJOIN(", ", TRUE, IF(ISNUMBER(SEARCH("PUR", BL115:BT115)), COLUMN(BL115:BT115) - COLUMN(BL115) + 1, ""))&lt;&gt;"","PUR","")</f>
        <v/>
      </c>
      <c r="HX115" s="9" t="str" cm="1">
        <f t="array" ref="HX115">IF(_xlfn.TEXTJOIN(", ", TRUE, IF(ISNUMBER(SEARCH("WHI", BL115:BT115)), COLUMN(BL115:BT115) - COLUMN(BL115) + 1, ""))&lt;&gt;"","WHI","")</f>
        <v>WHI</v>
      </c>
      <c r="HY115" s="38"/>
      <c r="HZ115" s="38"/>
      <c r="IA115" s="28"/>
      <c r="IB115" s="28"/>
      <c r="IC115" s="39"/>
      <c r="ID115" s="39"/>
      <c r="IE115" s="39"/>
      <c r="IF115" s="39"/>
      <c r="IG115" s="39"/>
      <c r="IH115" s="39"/>
      <c r="II115" s="39"/>
      <c r="IJ115" s="39"/>
      <c r="IK115" s="39"/>
      <c r="IM115" s="6">
        <f>COUNTIF(IC115:IK115,"&gt;0")-CG115</f>
        <v>-7</v>
      </c>
      <c r="IN115" s="40" t="str">
        <f>"http://mkweb.bcgsc.ca/color-summarizer/?url="&amp;D115&amp;"&amp;precision=low&amp;num_clusters="&amp;CG115&amp;"&amp;text=1"</f>
        <v>http://mkweb.bcgsc.ca/color-summarizer/?url=https://upload.wikimedia.org/wikipedia/commons/thumb/6/65/Flag_of_French_Guiana_%28Local%29.svg/640px-Flag_of_French_Guiana_%28Local%29.svg.png&amp;precision=low&amp;num_clusters=7&amp;text=1</v>
      </c>
      <c r="IO115" s="9" t="str">
        <f>IF(HP115&lt;&gt;"",CHAR(34)&amp;"black"&amp;CHAR(34),"")</f>
        <v>"black"</v>
      </c>
      <c r="IP115" s="9" t="str">
        <f>IF(HQ115&lt;&gt;"",CHAR(34)&amp;"blue"&amp;CHAR(34),"")</f>
        <v>"blue"</v>
      </c>
      <c r="IQ115" s="9" t="str">
        <f>IF(HR115&lt;&gt;"",CHAR(34)&amp;"green"&amp;CHAR(34),"")</f>
        <v>"green"</v>
      </c>
      <c r="IR115" s="9" t="str">
        <f>IF(HS115&lt;&gt;"",CHAR(34)&amp;"red"&amp;CHAR(34),"")</f>
        <v>"red"</v>
      </c>
      <c r="IS115" s="9" t="str">
        <f>IF(HT115&lt;&gt;"",CHAR(34)&amp;"yellow"&amp;CHAR(34),"")</f>
        <v>"yellow"</v>
      </c>
      <c r="IT115" s="9" t="str">
        <f>IF(HU115&lt;&gt;"",CHAR(34)&amp;"orange"&amp;CHAR(34),"")</f>
        <v>"orange"</v>
      </c>
      <c r="IU115" s="9" t="str">
        <f>IF(HV115&lt;&gt;"",CHAR(34)&amp;"brown"&amp;CHAR(34),"")</f>
        <v/>
      </c>
      <c r="IV115" s="9" t="str">
        <f>IF(HW115&lt;&gt;"",CHAR(34)&amp;"purple"&amp;CHAR(34),"")</f>
        <v/>
      </c>
      <c r="IW115" s="9" t="str">
        <f>IF(HX115&lt;&gt;"",CHAR(34)&amp;"white"&amp;CHAR(34),"")</f>
        <v>"white"</v>
      </c>
      <c r="IX115" s="9" t="str">
        <f>"{"&amp;CHAR(34)&amp;"url"&amp;CHAR(34)&amp;":"&amp;CHAR(34)&amp;IN115&amp;CHAR(34)&amp;","&amp;CHAR(34)&amp;"name"&amp;CHAR(34)&amp;":"&amp;CHAR(34)&amp;A115&amp;CHAR(34)&amp;"},"</f>
        <v>{"url":"http://mkweb.bcgsc.ca/color-summarizer/?url=https://upload.wikimedia.org/wikipedia/commons/thumb/6/65/Flag_of_French_Guiana_%28Local%29.svg/640px-Flag_of_French_Guiana_%28Local%29.svg.png&amp;precision=low&amp;num_clusters=7&amp;text=1","name":"[GUF] Territorial Collectivity of French Guiana"},</v>
      </c>
      <c r="IY115" s="9">
        <v>1503</v>
      </c>
    </row>
    <row r="116" spans="1:259" s="9" customFormat="1" ht="38.4" customHeight="1" thickBot="1" x14ac:dyDescent="0.35">
      <c r="A116" s="79" t="s">
        <v>399</v>
      </c>
      <c r="B116" s="1" t="e" vm="115">
        <v>#VALUE!</v>
      </c>
      <c r="C116" s="2">
        <v>2</v>
      </c>
      <c r="D116" s="3" t="s">
        <v>400</v>
      </c>
      <c r="E116" s="4" t="s">
        <v>401</v>
      </c>
      <c r="F116" s="5" t="s">
        <v>0</v>
      </c>
      <c r="G116" s="6">
        <f>COUNTIF($A$1:$A$8197,A116)</f>
        <v>1</v>
      </c>
      <c r="H116" s="7"/>
      <c r="I116" s="8" t="s">
        <v>402</v>
      </c>
      <c r="J116" s="9" t="str">
        <f>""</f>
        <v/>
      </c>
      <c r="K116" s="10"/>
      <c r="L116" s="11"/>
      <c r="M116" s="11"/>
      <c r="N116" s="12" t="s">
        <v>169</v>
      </c>
      <c r="O116" s="13" t="s">
        <v>403</v>
      </c>
      <c r="P116" s="14" t="s">
        <v>404</v>
      </c>
      <c r="Q116" s="15">
        <v>1</v>
      </c>
      <c r="R116" s="16" t="s">
        <v>396</v>
      </c>
      <c r="S116" s="17">
        <v>2</v>
      </c>
      <c r="T116" s="18" t="s">
        <v>2</v>
      </c>
      <c r="U116" s="19" t="s">
        <v>3</v>
      </c>
      <c r="V116" s="19" t="s">
        <v>2</v>
      </c>
      <c r="W116" s="19" t="s">
        <v>3</v>
      </c>
      <c r="X116" s="19" t="s">
        <v>3</v>
      </c>
      <c r="Y116" s="19" t="s">
        <v>2</v>
      </c>
      <c r="Z116" s="19" t="s">
        <v>3</v>
      </c>
      <c r="AA116" s="19" t="s">
        <v>2</v>
      </c>
      <c r="AB116" s="19" t="s">
        <v>3</v>
      </c>
      <c r="AC116" s="19" t="s">
        <v>2</v>
      </c>
      <c r="AD116" s="19" t="s">
        <v>2</v>
      </c>
      <c r="AE116" s="19" t="s">
        <v>2</v>
      </c>
      <c r="AF116" s="20" t="s">
        <v>2</v>
      </c>
      <c r="AG116" s="20" t="s">
        <v>3</v>
      </c>
      <c r="AH116" s="20" t="s">
        <v>2</v>
      </c>
      <c r="AI116" s="20" t="s">
        <v>2</v>
      </c>
      <c r="AJ116" s="20" t="s">
        <v>2</v>
      </c>
      <c r="AK116" s="20" t="s">
        <v>2</v>
      </c>
      <c r="AL116" s="20" t="s">
        <v>2</v>
      </c>
      <c r="AM116" s="20" t="s">
        <v>3</v>
      </c>
      <c r="AN116" s="20" t="s">
        <v>3</v>
      </c>
      <c r="AO116" s="20" t="s">
        <v>3</v>
      </c>
      <c r="AP116" s="20" t="s">
        <v>2</v>
      </c>
      <c r="AQ116" s="20" t="s">
        <v>3</v>
      </c>
      <c r="AR116" s="20" t="s">
        <v>2</v>
      </c>
      <c r="AS116" s="20" t="s">
        <v>2</v>
      </c>
      <c r="AT116" s="21">
        <v>0</v>
      </c>
      <c r="AU116" s="20" t="s">
        <v>405</v>
      </c>
      <c r="AV116" s="20" t="str">
        <f>IF(LEFT(A116,1)="[",LEFT(A116,5)&amp;AU116&amp;A116,"")</f>
        <v>[GUM]Village, Capital[GUM] Hagatna</v>
      </c>
      <c r="AW116" s="20" t="str">
        <f>C116&amp;H116&amp;A116</f>
        <v>2[GUM] Hagatna</v>
      </c>
      <c r="AX116" s="22" t="str">
        <f>_xlfn.TEXTJOIN(";",TRUE,AU116:AW116)</f>
        <v>Village, Capital;[GUM]Village, Capital[GUM] Hagatna;2[GUM] Hagatna</v>
      </c>
      <c r="AY116" s="22" t="s">
        <v>3</v>
      </c>
      <c r="AZ116" s="23"/>
      <c r="BA116" s="23"/>
      <c r="BB116" s="23"/>
      <c r="BC116" s="24"/>
      <c r="BD116" s="25" t="s">
        <v>168</v>
      </c>
      <c r="BE116" s="8"/>
      <c r="BF116" s="25" t="s">
        <v>9</v>
      </c>
      <c r="BG116" s="25" t="s">
        <v>6</v>
      </c>
      <c r="BH116" s="25" t="s">
        <v>10</v>
      </c>
      <c r="BI116" s="25" t="s">
        <v>12</v>
      </c>
      <c r="BJ116" s="25"/>
      <c r="BK116" s="8"/>
      <c r="BL116" s="25" t="s">
        <v>9</v>
      </c>
      <c r="BM116" s="25" t="s">
        <v>10</v>
      </c>
      <c r="BN116" s="25" t="s">
        <v>12</v>
      </c>
      <c r="BO116" s="25" t="s">
        <v>6</v>
      </c>
      <c r="BP116" s="25"/>
      <c r="BQ116" s="25"/>
      <c r="BR116" s="25"/>
      <c r="BS116" s="25"/>
      <c r="BT116" s="25"/>
      <c r="BU116" s="26"/>
      <c r="BV116" s="27" t="s">
        <v>184</v>
      </c>
      <c r="BW116" s="27">
        <v>0</v>
      </c>
      <c r="BX116" s="8"/>
      <c r="BY116" s="9" t="s">
        <v>2</v>
      </c>
      <c r="CB116" s="28" t="s">
        <v>841</v>
      </c>
      <c r="CC116" s="28"/>
      <c r="CD116" s="29">
        <v>0</v>
      </c>
      <c r="CE116" s="29">
        <v>0</v>
      </c>
      <c r="CF116" s="29" t="e">
        <v>#REF!</v>
      </c>
      <c r="CG116" s="30" cm="1">
        <f t="array" ref="CG116">SUMPRODUCT(--(LEN(TRIM(BL116:BT116))&gt;0))</f>
        <v>4</v>
      </c>
      <c r="CH116" s="20" t="str">
        <f>IF(CG116=2,"y","n")</f>
        <v>n</v>
      </c>
      <c r="CI116" s="20" t="str">
        <f>IF(CG116=3,"y","n")</f>
        <v>n</v>
      </c>
      <c r="CJ116" s="20" t="str">
        <f>IF(CG116=4,"y","n")</f>
        <v>y</v>
      </c>
      <c r="CK116" s="20" t="str">
        <f>IF(CG116&gt;4,"y","n")</f>
        <v>n</v>
      </c>
      <c r="CL116" s="20" t="str">
        <f>IF(S116=0,"y","n")</f>
        <v>n</v>
      </c>
      <c r="CM116" s="20" t="str">
        <f>IF(S116=2,"y","n")</f>
        <v>y</v>
      </c>
      <c r="CN116" s="20" t="str">
        <f>IF(S116=3,"y","n")</f>
        <v>n</v>
      </c>
      <c r="CO116" s="20" t="str">
        <f>IF(S116&gt;=4,"y","n")</f>
        <v>n</v>
      </c>
      <c r="CP116" s="20" t="str">
        <f>IF(AT116=0,"y","n")</f>
        <v>y</v>
      </c>
      <c r="CQ116" s="20" t="str">
        <f>IF(AT116=1,"y","n")</f>
        <v>n</v>
      </c>
      <c r="CR116" s="20" t="str">
        <f>IF(AT116=2,"y","n")</f>
        <v>n</v>
      </c>
      <c r="CS116" s="20" t="str">
        <f>IF(AT116&gt;=3,"y","n")</f>
        <v>n</v>
      </c>
      <c r="CT116" s="31" t="str">
        <f>CHAR(34)&amp;A116&amp;CHAR(34)</f>
        <v>"[GUM] Hagatna"</v>
      </c>
      <c r="CU116" s="32" t="str">
        <f>CHAR(34)&amp;"rgn_"&amp;R116&amp;CHAR(34)</f>
        <v>"rgn_Oceania, rgn_North America"</v>
      </c>
      <c r="CV116" s="9" t="str">
        <f>CHAR(34)&amp;D116&amp;CHAR(34)</f>
        <v>"https://upload.wikimedia.org/wikipedia/commons/thumb/4/4c/Flag_of_Hag%C3%A5t%C3%B1a%2C_Guam.svg/640px-Flag_of_Hag%C3%A5t%C3%B1a%2C_Guam.svg.png"</v>
      </c>
      <c r="CW116" s="9" t="str">
        <f t="shared" si="461"/>
        <v/>
      </c>
      <c r="CX116" s="9" t="str">
        <f t="shared" si="461"/>
        <v/>
      </c>
      <c r="CY116" s="9" t="str">
        <f t="shared" si="461"/>
        <v>"4Color",</v>
      </c>
      <c r="CZ116" s="9" t="str">
        <f t="shared" si="461"/>
        <v/>
      </c>
      <c r="DA116" s="9" t="str">
        <f>IF(Q116&gt;1,CHAR(34)&amp;"words2"&amp;CHAR(34)&amp;",","")</f>
        <v/>
      </c>
      <c r="DB116" s="9" t="str">
        <f>IF(Q116&gt;2,CHAR(34)&amp;"words3"&amp;CHAR(34)&amp;",","")</f>
        <v/>
      </c>
      <c r="DC116" s="9" t="str">
        <f>IF(Q116=2,CHAR(34)&amp;"exact2"&amp;CHAR(34)&amp;",","")</f>
        <v/>
      </c>
      <c r="DD116" s="9" t="str">
        <f>IF(LEN(CHAR(34)&amp;"lets"&amp;LEN(SUBSTITUTE(SUBSTITUTE(IFERROR(TRIM(SUBSTITUTE(SUBSTITUTE(SUBSTITUTE(IFERROR(TRIM(SUBSTITUTE(A116,MID(A116,FIND("(",A116),FIND(")",A116)-FIND("(",A116)+1),"")),A116)," ",""),"-",""),MID(SUBSTITUTE(SUBSTITUTE(IFERROR(TRIM(SUBSTITUTE(A116,MID(A116,FIND("(",A116),FIND(")",A116)-FIND("(",A116)+1),"")),A116)," ",""),"-",""),FIND("[",SUBSTITUTE(SUBSTITUTE(IFERROR(TRIM(SUBSTITUTE(A116,MID(A116,FIND("(",A116),FIND(")",A116)-FIND("(",A116)+1),"")),A116)," ",""),"-","")),FIND("]",SUBSTITUTE(SUBSTITUTE(IFERROR(TRIM(SUBSTITUTE(A116,MID(A116,FIND("(",A116),FIND(")",A116)-FIND("(",A116)+1),"")),A116)," ",""),"-",""))-FIND("[",SUBSTITUTE(SUBSTITUTE(IFERROR(TRIM(SUBSTITUTE(A116,MID(A116,FIND("(",A116),FIND(")",A116)-FIND("(",A116)+1),"")),A116)," ",""),"-",""))+1),"")),SUBSTITUTE(SUBSTITUTE(IFERROR(TRIM(SUBSTITUTE(A116,MID(A116,FIND("(",A116),FIND(")",A116)-FIND("(",A116)+1),"")),A116)," ",""),"-",""))," ",""),"-",""))&amp;CHAR(34)&amp;",")=9,CHAR(34)&amp;"lets"&amp;LEN(SUBSTITUTE(SUBSTITUTE(IFERROR(TRIM(SUBSTITUTE(SUBSTITUTE(SUBSTITUTE(IFERROR(TRIM(SUBSTITUTE(A116,MID(A116,FIND("(",A116),FIND(")",A116)-FIND("(",A116)+1),"")),A116)," ",""),"-",""),MID(SUBSTITUTE(SUBSTITUTE(IFERROR(TRIM(SUBSTITUTE(A116,MID(A116,FIND("(",A116),FIND(")",A116)-FIND("(",A116)+1),"")),A116)," ",""),"-",""),FIND("[",SUBSTITUTE(SUBSTITUTE(IFERROR(TRIM(SUBSTITUTE(A116,MID(A116,FIND("(",A116),FIND(")",A116)-FIND("(",A116)+1),"")),A116)," ",""),"-","")),FIND("]",SUBSTITUTE(SUBSTITUTE(IFERROR(TRIM(SUBSTITUTE(A116,MID(A116,FIND("(",A116),FIND(")",A116)-FIND("(",A116)+1),"")),A116)," ",""),"-",""))-FIND("[",SUBSTITUTE(SUBSTITUTE(IFERROR(TRIM(SUBSTITUTE(A116,MID(A116,FIND("(",A116),FIND(")",A116)-FIND("(",A116)+1),"")),A116)," ",""),"-",""))+1),"")),SUBSTITUTE(SUBSTITUTE(IFERROR(TRIM(SUBSTITUTE(A116,MID(A116,FIND("(",A116),FIND(")",A116)-FIND("(",A116)+1),"")),A116)," ",""),"-",""))," ",""),"-",""))&amp;CHAR(34)&amp;",",CHAR(34)&amp;"lets0"&amp;LEN(SUBSTITUTE(SUBSTITUTE(IFERROR(TRIM(SUBSTITUTE(SUBSTITUTE(SUBSTITUTE(IFERROR(TRIM(SUBSTITUTE(A116,MID(A116,FIND("(",A116),FIND(")",A116)-FIND("(",A116)+1),"")),A116)," ",""),"-",""),MID(SUBSTITUTE(SUBSTITUTE(IFERROR(TRIM(SUBSTITUTE(A116,MID(A116,FIND("(",A116),FIND(")",A116)-FIND("(",A116)+1),"")),A116)," ",""),"-",""),FIND("[",SUBSTITUTE(SUBSTITUTE(IFERROR(TRIM(SUBSTITUTE(A116,MID(A116,FIND("(",A116),FIND(")",A116)-FIND("(",A116)+1),"")),A116)," ",""),"-","")),FIND("]",SUBSTITUTE(SUBSTITUTE(IFERROR(TRIM(SUBSTITUTE(A116,MID(A116,FIND("(",A116),FIND(")",A116)-FIND("(",A116)+1),"")),A116)," ",""),"-",""))-FIND("[",SUBSTITUTE(SUBSTITUTE(IFERROR(TRIM(SUBSTITUTE(A116,MID(A116,FIND("(",A116),FIND(")",A116)-FIND("(",A116)+1),"")),A116)," ",""),"-",""))+1),"")),SUBSTITUTE(SUBSTITUTE(IFERROR(TRIM(SUBSTITUTE(A116,MID(A116,FIND("(",A116),FIND(")",A116)-FIND("(",A116)+1),"")),A116)," ",""),"-",""))," ",""),"-",""))&amp;CHAR(34)&amp;",")</f>
        <v>"lets07",</v>
      </c>
      <c r="DE116" s="9" t="str">
        <f>IFERROR(CHAR(34)&amp;"start"&amp;LEFT(TRIM(SUBSTITUTE(SUBSTITUTE(TRIM(SUBSTITUTE(SUBSTITUTE(A116, MID(A116, FIND("[", A116), FIND("]", A116) - FIND("[", A116) + 1), ""), "  ", " ")), MID(TRIM(SUBSTITUTE(SUBSTITUTE(A116, MID(A116, FIND("[", A116), FIND("]", A116) - FIND("[", A116) + 1), ""), "  ", " ")), FIND("[", TRIM(SUBSTITUTE(SUBSTITUTE(A116, MID(A116, FIND("[", A116), FIND("]", A116) - FIND("[", A116) + 1), ""), "  ", " "))), FIND("]", TRIM(SUBSTITUTE(SUBSTITUTE(A116, MID(A116, FIND("[", A116), FIND("]", A116) - FIND("[", A116) + 1), ""), "  ", " "))) - FIND("[", TRIM(SUBSTITUTE(SUBSTITUTE(A116, MID(A116, FIND("[", A116), FIND("]", A116) - FIND("[", A116) + 1), ""), "  ", " "))) + 1), ""), "  ", " ")),1)&amp;CHAR(34)&amp;",",CHAR(34)&amp;"start"&amp;IFERROR(LEFT(SUBSTITUTE(A116,"["&amp;MID(A116,FIND("[",A116)+1,FIND("]",A116)-FIND("[",A116)-1)&amp;"] ",""),1),LEFT(A116,1))&amp;CHAR(34)&amp;",")</f>
        <v>"startH",</v>
      </c>
      <c r="DF116" s="9" t="str">
        <f>IFERROR(IF(SEARCH("tan",A116)&gt;0,CHAR(34)&amp;"withtn"&amp;CHAR(34)&amp;",",""),"")</f>
        <v/>
      </c>
      <c r="DG116" s="9" t="str">
        <f>IFERROR(IF(SEARCH("q",A116)&gt;0,CHAR(34)&amp;"with_q"&amp;CHAR(34)&amp;",",""),"")</f>
        <v/>
      </c>
      <c r="DH116" s="9" t="str">
        <f>IFERROR(IF(SEARCH("v",A116)&gt;0,CHAR(34)&amp;"with_v"&amp;CHAR(34)&amp;",",""),"")</f>
        <v/>
      </c>
      <c r="DI116" s="9" t="str">
        <f>IFERROR(IF(SEARCH("w",A116)&gt;0,CHAR(34)&amp;"with_w"&amp;CHAR(34)&amp;",",""),"")</f>
        <v/>
      </c>
      <c r="DJ116" s="9" t="str">
        <f>IFERROR(IF(SEARCH("y",A116)&gt;0,CHAR(34)&amp;"with_y"&amp;CHAR(34)&amp;",",""),"")</f>
        <v/>
      </c>
      <c r="DK116" s="9" t="str">
        <f>IFERROR(IF(SEARCH("z",A116)&gt;0,CHAR(34)&amp;"with_z"&amp;CHAR(34)&amp;",",""),"")</f>
        <v/>
      </c>
      <c r="DL116" s="9" t="str">
        <f>IF(CG116=2, CHAR(34) &amp; _xlfn.TEXTJOIN("", TRUE, _xlfn._xlws.SORT(HP116:HX116)) &amp; CHAR(34) &amp; ",", "")</f>
        <v/>
      </c>
      <c r="DM116" s="9" t="str" cm="1">
        <f t="array" ref="DM116">IF(CG116=3,CHAR(34) &amp; _xlfn.TEXTJOIN("", TRUE, RIGHT(HP116:HX116, 2)) &amp; CHAR(34) &amp; ",", "")</f>
        <v/>
      </c>
      <c r="DN116" s="9" t="str">
        <f>IF(AND(ISNUMBER(SEARCH("18", O116)), ISERROR(SEARCH("1918", O116)), ISERROR(SEARCH("2018", O116))), CHAR(34) &amp; "year18" &amp; CHAR(34) &amp; ",", "")</f>
        <v/>
      </c>
      <c r="DO116" s="9" t="str">
        <f>IF(AND(ISNUMBER(SEARCH("19", O116)), ISERROR(SEARCH("1819", O116)),  ISERROR(SEARCH("1219", O116)),ISERROR(SEARCH("1119", O116)),ISERROR(SEARCH("1190", O116)),ISERROR(SEARCH("2019", O116))), CHAR(34) &amp; "year19" &amp; CHAR(34) &amp; ",", "")</f>
        <v>"year19",</v>
      </c>
      <c r="DP116" s="28" t="str">
        <f>IF(AND(ISNUMBER(SEARCH("20", O116)), ISERROR(SEARCH("1920", O116))), CHAR(34)&amp;"year00"&amp;CHAR(34)&amp;",", "")</f>
        <v/>
      </c>
      <c r="DQ116" s="28" t="str">
        <f>IF(CC116="y",CHAR(34)&amp;"soviet"&amp;CHAR(34)&amp;",","")</f>
        <v/>
      </c>
      <c r="DR116" s="28" t="str">
        <f>IF(BY116="y",CHAR(34)&amp;"dgband"&amp;CHAR(34)&amp;",","")</f>
        <v/>
      </c>
      <c r="DS116" s="28" t="str">
        <f>IF(W116="y",IF(AND(V116="n",BY116&lt;&gt;"y"),CHAR(34)&amp;"allver"&amp;CHAR(34)&amp;",",""),"")</f>
        <v>"allver",</v>
      </c>
      <c r="DT116" s="28" t="str">
        <f>IF(V116="y",IF(AND(W116="n",BY116&lt;&gt;"y"),CHAR(34)&amp;"allhor"&amp;CHAR(34)&amp;",",""),"")</f>
        <v/>
      </c>
      <c r="DU116" s="28" t="str">
        <f>IF(BY116="y",IF(AND(W116="n",V116="n"),CHAR(34)&amp;"alldia"&amp;CHAR(34)&amp;",",""),"")</f>
        <v/>
      </c>
      <c r="DV116" s="9" t="str">
        <f>IF(IA116&lt;&gt;"",(IF(IA116="y",CHAR(34)&amp;"largec"&amp;CHAR(34)&amp;",",CHAR(34)&amp;"smallc"&amp;CHAR(34)&amp;",")),"")</f>
        <v/>
      </c>
      <c r="DW116" s="9" t="str">
        <f t="shared" si="462"/>
        <v/>
      </c>
      <c r="DX116" s="9" t="str">
        <f t="shared" si="462"/>
        <v>"2Bands",</v>
      </c>
      <c r="DY116" s="9" t="str">
        <f t="shared" si="462"/>
        <v/>
      </c>
      <c r="DZ116" s="9" t="str">
        <f t="shared" si="462"/>
        <v/>
      </c>
      <c r="EA116" s="9" t="str">
        <f t="shared" si="463"/>
        <v/>
      </c>
      <c r="EB116" s="9" t="str">
        <f t="shared" si="463"/>
        <v>"Crosse",</v>
      </c>
      <c r="EC116" s="9" t="str">
        <f t="shared" si="463"/>
        <v/>
      </c>
      <c r="ED116" s="9" t="str">
        <f t="shared" si="463"/>
        <v>"Vertic",</v>
      </c>
      <c r="EE116" s="9" t="str">
        <f t="shared" si="463"/>
        <v>"Circle",</v>
      </c>
      <c r="EF116" s="9" t="str">
        <f>IF(AND(Y116&lt;&gt;"n",Y116&lt;&gt;""),CHAR(34)&amp;Y$1&amp;CHAR(34)&amp;",","")</f>
        <v/>
      </c>
      <c r="EG116" s="9" t="str">
        <f t="shared" si="466"/>
        <v>"Bird",</v>
      </c>
      <c r="EH116" s="9" t="str">
        <f t="shared" si="466"/>
        <v/>
      </c>
      <c r="EI116" s="9" t="str">
        <f t="shared" si="466"/>
        <v>"Texted",</v>
      </c>
      <c r="EJ116" s="9" t="str">
        <f t="shared" si="466"/>
        <v/>
      </c>
      <c r="EK116" s="9" t="str">
        <f t="shared" si="466"/>
        <v/>
      </c>
      <c r="EL116" s="9" t="str">
        <f t="shared" si="466"/>
        <v/>
      </c>
      <c r="EM116" s="9" t="str">
        <f t="shared" si="466"/>
        <v/>
      </c>
      <c r="EN116" s="9" t="str">
        <f t="shared" si="466"/>
        <v>"Unequa",</v>
      </c>
      <c r="EO116" s="9" t="str">
        <f t="shared" si="466"/>
        <v/>
      </c>
      <c r="EP116" s="9" t="str">
        <f t="shared" si="466"/>
        <v/>
      </c>
      <c r="EQ116" s="9" t="str">
        <f t="shared" si="466"/>
        <v/>
      </c>
      <c r="ER116" s="9" t="str">
        <f t="shared" si="466"/>
        <v/>
      </c>
      <c r="ES116" s="9" t="str">
        <f t="shared" si="466"/>
        <v/>
      </c>
      <c r="ET116" s="9" t="str">
        <f t="shared" si="466"/>
        <v>"Geogrh",</v>
      </c>
      <c r="EU116" s="9" t="str">
        <f t="shared" si="466"/>
        <v>"Humans",</v>
      </c>
      <c r="EV116" s="9" t="str">
        <f t="shared" si="466"/>
        <v>"Builds",</v>
      </c>
      <c r="EW116" s="9" t="str">
        <f t="shared" si="464"/>
        <v/>
      </c>
      <c r="EX116" s="9" t="str">
        <f t="shared" si="464"/>
        <v>"Crowns",</v>
      </c>
      <c r="EY116" s="9" t="str">
        <f t="shared" si="464"/>
        <v/>
      </c>
      <c r="EZ116" s="9" t="str">
        <f t="shared" si="464"/>
        <v/>
      </c>
      <c r="FA116" s="9" t="str">
        <f>IF(AT116&gt;0,CHAR(34)&amp;"sta"&amp;AZ116&amp;CHAR(34)&amp;",","")</f>
        <v/>
      </c>
      <c r="FB116" s="9" t="str">
        <f>IF(AND(AT116&gt;0,BA116&lt;&gt;""),CHAR(34)&amp;"sta"&amp;BA116&amp;CHAR(34)&amp;",","")</f>
        <v/>
      </c>
      <c r="FC116" s="9" t="str">
        <f>IF(AND(AT116&gt;0,BB116&lt;&gt;""),CHAR(34)&amp;"sta"&amp;BB116&amp;CHAR(34)&amp;",","")</f>
        <v/>
      </c>
      <c r="FD116" s="9" t="str">
        <f>IF(BV116="n",CHAR(34)&amp;"tcWHYE"&amp;CHAR(34)&amp;",",IF(BV116="y",CHAR(34)&amp;FD$1&amp;CHAR(34)&amp;",",""))</f>
        <v/>
      </c>
      <c r="FE116" s="9" t="str">
        <f>IF(COUNTIF(BL116:BT116,"BLU")=0,CHAR(34)&amp;"NO_BLU"&amp;CHAR(34)&amp;",", "")</f>
        <v>"NO_BLU",</v>
      </c>
      <c r="FF116" s="9" t="str">
        <f>IF(COUNTIF(BL116:BT116,"WHI")=0,CHAR(34)&amp;"NO_WHI"&amp;CHAR(34)&amp;",", "")</f>
        <v>"NO_WHI",</v>
      </c>
      <c r="FG116" s="9" t="str">
        <f>IF(COUNTIF(BL116:BT116,"RED")=0,CHAR(34)&amp;"NO_RED"&amp;CHAR(34)&amp;",", "")</f>
        <v/>
      </c>
      <c r="FH116" s="9" t="str">
        <f>IF(COUNTIF(BL116:BS116,"GRE")=0,CHAR(34)&amp;"NO_GRE"&amp;CHAR(34)&amp;",", "")</f>
        <v/>
      </c>
      <c r="FI116" s="9" t="str">
        <f>IF(COUNTIF(BL116:BT116,"YEL")=0,CHAR(34)&amp;"NO_YEL"&amp;CHAR(34)&amp;",", "")</f>
        <v/>
      </c>
      <c r="FJ116" s="9" t="str">
        <f>IF(COUNTIF(BL116:BT116,"BLA")=0,CHAR(34)&amp;"NO_BLA"&amp;CHAR(34)&amp;",", "")</f>
        <v/>
      </c>
      <c r="FK116" s="9" t="str">
        <f>IF(AND(FH116&lt;&gt;"",FF116&lt;&gt;""),CHAR(34)&amp;"WHGRNO"&amp;CHAR(34)&amp;",","")</f>
        <v/>
      </c>
      <c r="FL116" s="9" t="str">
        <f>IF(AND(FI116&lt;&gt;"",FF116&lt;&gt;""),CHAR(34)&amp;"WHYENO"&amp;CHAR(34)&amp;",","")</f>
        <v/>
      </c>
      <c r="FM116" s="9" t="str">
        <f>IF(AND(FJ116&lt;&gt;"",FF116&lt;&gt;""),CHAR(34)&amp;"BAWHNO"&amp;CHAR(34)&amp;",","")</f>
        <v/>
      </c>
      <c r="FN116" s="9" t="str">
        <f>IF(AND(FE116&lt;&gt;"",FF116&lt;&gt;""),CHAR(34)&amp;"BLWHNO"&amp;CHAR(34)&amp;",","")</f>
        <v>"BLWHNO",</v>
      </c>
      <c r="FO116" s="9" t="str">
        <f>IF(AND(FE116&lt;&gt;"",FG116&lt;&gt;""),CHAR(34)&amp;"BLRENO"&amp;CHAR(34)&amp;",","")</f>
        <v/>
      </c>
      <c r="FP116" s="9" t="str">
        <f>IF(AND(FF116&lt;&gt;"",FF116&lt;&gt;""),CHAR(34)&amp;"WHRENO"&amp;CHAR(34)&amp;",","")</f>
        <v>"WHRENO",</v>
      </c>
      <c r="FQ116" s="9" t="str">
        <f>IF(LEN(BF116)=3,CHAR(34)&amp;"001"&amp;BF116&amp;CHAR(34)&amp;",","")</f>
        <v>"001RED",</v>
      </c>
      <c r="FR116" s="9" t="str">
        <f>IF(LEN(BG116)=3,CHAR(34)&amp;"002"&amp;BG116&amp;CHAR(34)&amp;",","")</f>
        <v>"002YEL",</v>
      </c>
      <c r="FS116" s="9" t="str">
        <f>IF(LEN(BH116)=3,CHAR(34)&amp;"003"&amp;BH116&amp;CHAR(34)&amp;",","")</f>
        <v>"003GRE",</v>
      </c>
      <c r="FT116" s="9" t="str">
        <f>CHAR(34)&amp;"myr"&amp;BD116&amp;CHAR(34)&amp;","</f>
        <v>"myrEQ",</v>
      </c>
      <c r="FU116" s="9" t="str">
        <f>IF(AY116="y",CHAR(34)&amp;"island"&amp;CHAR(34)&amp;",","")</f>
        <v>"island",</v>
      </c>
      <c r="FV116" s="9" t="str">
        <f>IF(BZ116="y",CHAR(34)&amp;"landlo"&amp;CHAR(34)&amp;",","")</f>
        <v/>
      </c>
      <c r="FW116" s="9" t="str">
        <f>IF(CA116="y",CHAR(34)&amp;"eunion"&amp;CHAR(34)&amp;",","")</f>
        <v/>
      </c>
      <c r="FX116" s="9" t="str">
        <f>SUBSTITUTE(IFERROR(SEARCH("[",A116),IFERROR(IF(AND(CA116&lt;&gt;"y",SEARCH("Europe",R116)&gt;0),CHAR(34)&amp;"noeuni"&amp;CHAR(34)&amp;",",""),"")),"1","")</f>
        <v/>
      </c>
      <c r="FY116" s="9" t="str">
        <f>IFERROR(IF(SEARCH("Arabic",CB116)&gt;0,CHAR(34)&amp;"arabic"&amp;CHAR(34)&amp;",",""),"")</f>
        <v/>
      </c>
      <c r="FZ116" s="9" t="str">
        <f>IFERROR(IF(SEARCH("English",CB116)&gt;0,CHAR(34)&amp;"englis"&amp;CHAR(34)&amp;",",""),"")</f>
        <v>"englis",</v>
      </c>
      <c r="GA116" s="9" t="str">
        <f>IFERROR(IF(SEARCH("French",CB116)&gt;0,CHAR(34)&amp;"french"&amp;CHAR(34)&amp;",",""),"")</f>
        <v>"french",</v>
      </c>
      <c r="GB116" s="9" t="str">
        <f>IFERROR(IF(SEARCH("Spanish",CB116)&gt;0,CHAR(34)&amp;"spanis"&amp;CHAR(34)&amp;",",""),"")</f>
        <v/>
      </c>
      <c r="GC116" s="9" t="str">
        <f>IFERROR(IF(SEARCH("Portuguese",CB116)&gt;0,CHAR(34)&amp;"portug"&amp;CHAR(34)&amp;",",""),"")</f>
        <v/>
      </c>
      <c r="GD116" s="9" t="str">
        <f>IFERROR(IF(SEARCH("German",CB116)&gt;0,CHAR(34)&amp;"german"&amp;CHAR(34)&amp;",",""),"")</f>
        <v/>
      </c>
      <c r="GE116" s="9" t="str">
        <f>IFERROR(IF(SEARCH("Dutch",CB116)&gt;0,CHAR(34)&amp;"dutchs"&amp;CHAR(34)&amp;",",""),"")</f>
        <v/>
      </c>
      <c r="GF116" s="9" t="str">
        <f>IFERROR(IF(SEARCH("Histor",AU116)&gt;0,CHAR(34)&amp;"histor"&amp;CHAR(34)&amp;",",""),"")</f>
        <v/>
      </c>
      <c r="GG116" s="9" t="str">
        <f>IF(BU116="y",CHAR(34)&amp;"unjack"&amp;CHAR(34)&amp;",","")</f>
        <v/>
      </c>
      <c r="GH116" s="9" t="str">
        <f>IF(CD116=1,CHAR(34)&amp;"southc"&amp;CHAR(34)&amp;",","")</f>
        <v/>
      </c>
      <c r="GI116" s="9" t="str">
        <f>IF(CE116=1,CHAR(34)&amp;"hasmap"&amp;CHAR(34)&amp;",","")</f>
        <v/>
      </c>
      <c r="GJ116" s="9" t="str">
        <f>IF(CP116="y",CHAR(34)&amp;CP$1&amp;CHAR(34)&amp;",","")</f>
        <v>"NoStar",</v>
      </c>
      <c r="GK116" s="9" t="str">
        <f>IF(GJ116="",CHAR(34)&amp;"HasSta"&amp;CHAR(34)&amp;",","")</f>
        <v/>
      </c>
      <c r="GL116" s="9" t="str">
        <f t="shared" si="465"/>
        <v/>
      </c>
      <c r="GM116" s="9" t="str">
        <f t="shared" si="465"/>
        <v/>
      </c>
      <c r="GN116" s="9" t="str">
        <f t="shared" si="465"/>
        <v/>
      </c>
      <c r="GP116" s="9" t="str">
        <f>CHAR(34)&amp;AU116&amp;CHAR(34)</f>
        <v>"Village, Capital"</v>
      </c>
      <c r="GS116" s="9" t="str">
        <f>SUBSTITUTE("["&amp;_xlfn.CONCAT(CW116:GN116)&amp;"]",",]","]")</f>
        <v>["4Color","lets07","startH","year19","allver","2Bands","Crosse","Vertic","Circle","Bird","Texted","Unequa","Geogrh","Humans","Builds","Crowns","NO_BLU","NO_WHI","BLWHNO","WHRENO","001RED","002YEL","003GRE","myrEQ","island","englis","french","NoStar"]</v>
      </c>
      <c r="GT116" s="9" t="str">
        <f t="shared" si="467"/>
        <v>"cl_RED",</v>
      </c>
      <c r="GU116" s="9" t="str">
        <f t="shared" si="467"/>
        <v>"cl_GRE",</v>
      </c>
      <c r="GV116" s="9" t="str">
        <f t="shared" si="467"/>
        <v>"cl_BLA",</v>
      </c>
      <c r="GW116" s="9" t="str">
        <f t="shared" si="467"/>
        <v>"cl_YEL",</v>
      </c>
      <c r="GX116" s="9" t="str">
        <f t="shared" si="467"/>
        <v/>
      </c>
      <c r="GY116" s="9" t="str">
        <f t="shared" si="467"/>
        <v/>
      </c>
      <c r="GZ116" s="9" t="str">
        <f t="shared" si="467"/>
        <v/>
      </c>
      <c r="HA116" s="9" t="str">
        <f t="shared" si="467"/>
        <v/>
      </c>
      <c r="HB116" s="9" t="str">
        <f t="shared" si="467"/>
        <v/>
      </c>
      <c r="HC116" s="9" t="str">
        <f>SUBSTITUTE("["&amp;_xlfn.CONCAT(GT116:HB116)&amp;"]",",]","]")</f>
        <v>["cl_RED","cl_GRE","cl_BLA","cl_YEL"]</v>
      </c>
      <c r="HE116" s="33"/>
      <c r="HF116" s="34" t="str">
        <f>"{couname:"&amp;CT116&amp;(IF(HK116&lt;&gt;"",",subtype:"&amp;CHAR(34)&amp;HK116&amp;CHAR(34),""))&amp;",year:"&amp;HJ116&amp;",region:"&amp;CU116&amp;",Colors:"&amp;HC116&amp;",Items:"&amp;GS116&amp;",Flag:"&amp;CV116&amp;",HDFlag:"&amp;CHAR(34)&amp;E116&amp;CHAR(34)&amp;",type:"&amp;GP116&amp;", describe: "&amp;HH116&amp;", isnew:"&amp;CHAR(34)&amp;F116&amp;CHAR(34)&amp;", links: "&amp;HL116&amp;"},"</f>
        <v>{couname:"[GUM] Hagatna",year:"1980",region:"rgn_Oceania, rgn_North America",Colors:["cl_RED","cl_GRE","cl_BLA","cl_YEL"],Items:["4Color","lets07","startH","year19","allver","2Bands","Crosse","Vertic","Circle","Bird","Texted","Unequa","Geogrh","Humans","Builds","Crowns","NO_BLU","NO_WHI","BLWHNO","WHRENO","001RED","002YEL","003GRE","myrEQ","island","englis","french","NoStar"],Flag:"https://upload.wikimedia.org/wikipedia/commons/thumb/4/4c/Flag_of_Hag%C3%A5t%C3%B1a%2C_Guam.svg/640px-Flag_of_Hag%C3%A5t%C3%B1a%2C_Guam.svg.png",HDFlag:"https://upload.wikimedia.org/wikipedia/commons/thumb/4/4c/Flag_of_Hag%C3%A5t%C3%B1a%2C_Guam.svg/1280px-Flag_of_Hag%C3%A5t%C3%B1a%2C_Guam.svg.png",type:"Village, Capital", describe: "\nA white field with a brown vertical band on the left side and the seal of the city over the right side of the field.", isnew:".", links: "https://en.m.wikipedia.org/wiki/Hag%C3%A5t%C3%B1a,_Guam"},</v>
      </c>
      <c r="HG116" s="35" t="str">
        <f>"{couname:"&amp;CT116&amp;(IF(HK116&lt;&gt;"",",subtype:"&amp;CHAR(34)&amp;HK116&amp;CHAR(34),""))&amp;",year:"&amp;HJ116&amp;",region:"&amp;CU116&amp;",Colors:"&amp;HC116&amp;",Items:"&amp;GS116&amp;",Flag:"&amp;CV116&amp;",HDFlag:"&amp;CHAR(34)&amp;E116&amp;CHAR(34)&amp;",type:"&amp;GP116&amp;", describe: "&amp;HI116&amp;", links: "&amp;HL116&amp;"},"</f>
        <v>{couname:"[GUM] Hagatna",year:"1980",region:"rgn_Oceania, rgn_North America",Colors:["cl_RED","cl_GRE","cl_BLA","cl_YEL"],Items:["4Color","lets07","startH","year19","allver","2Bands","Crosse","Vertic","Circle","Bird","Texted","Unequa","Geogrh","Humans","Builds","Crowns","NO_BLU","NO_WHI","BLWHNO","WHRENO","001RED","002YEL","003GRE","myrEQ","island","englis","french","NoStar"],Flag:"https://upload.wikimedia.org/wikipedia/commons/thumb/4/4c/Flag_of_Hag%C3%A5t%C3%B1a%2C_Guam.svg/640px-Flag_of_Hag%C3%A5t%C3%B1a%2C_Guam.svg.png",HDFlag:"https://upload.wikimedia.org/wikipedia/commons/thumb/4/4c/Flag_of_Hag%C3%A5t%C3%B1a%2C_Guam.svg/1280px-Flag_of_Hag%C3%A5t%C3%B1a%2C_Guam.svg.png",type:"Village, Capital", describe: "\nA white field with a brown vertical band on the left side and the seal of the city over the right side of the field.", links: "https://en.m.wikipedia.org/wiki/Hag%C3%A5t%C3%B1a,_Guam"},</v>
      </c>
      <c r="HH116" s="9" t="str">
        <f>IF(P116&lt;&gt;"",CHAR(34)&amp;"\n"&amp;P116&amp;CHAR(34),CHAR(34)&amp;CHAR(34))</f>
        <v>"\nA white field with a brown vertical band on the left side and the seal of the city over the right side of the field."</v>
      </c>
      <c r="HI116" s="9" t="str">
        <f>IF(J116=0,CHAR(34)&amp;CHAR(34),HH116)</f>
        <v>"\nA white field with a brown vertical band on the left side and the seal of the city over the right side of the field."</v>
      </c>
      <c r="HJ116" s="9" t="str">
        <f>CHAR(34)&amp;O116&amp;CHAR(34)</f>
        <v>"1980"</v>
      </c>
      <c r="HL116" s="9" t="str">
        <f>CHAR(34)&amp;I116&amp;CHAR(34)</f>
        <v>"https://en.m.wikipedia.org/wiki/Hag%C3%A5t%C3%B1a,_Guam"</v>
      </c>
      <c r="HM116" s="34" t="str">
        <f>"{"&amp;CHAR(34)&amp;"couname"&amp;CHAR(34)&amp;":"&amp;CT116&amp;(IF(H116&lt;&gt;"",","&amp;CHAR(34)&amp;"subtype"&amp;CHAR(34)&amp;":"&amp;CHAR(34)&amp;H116&amp;CHAR(34),""))&amp;","&amp;CHAR(34)&amp;"year"&amp;CHAR(34)&amp;":"&amp;HJ116&amp;","&amp;CHAR(34)&amp;"region"&amp;CHAR(34)&amp;":"&amp;CU116&amp;","&amp;CHAR(34)&amp;"Colors"&amp;CHAR(34)&amp;":"&amp;HC116&amp;","&amp;CHAR(34)&amp;"Items"&amp;CHAR(34)&amp;":"&amp;GS116&amp;","&amp;CHAR(34)&amp;"Flag"&amp;CHAR(34)&amp;":"&amp;CV116&amp;","&amp;CHAR(34)&amp;"HDFlag"&amp;CHAR(34)&amp;":"&amp;CHAR(34)&amp;E116&amp;CHAR(34)&amp;","&amp;CHAR(34)&amp;"type"&amp;CHAR(34)&amp;":"&amp;GP116&amp;", "&amp;CHAR(34)&amp;"describe"&amp;CHAR(34)&amp;": "&amp;HH116&amp;", "&amp;CHAR(34)&amp;"isnew"&amp;CHAR(34)&amp;": "&amp;CHAR(34)&amp;F116&amp;CHAR(34)&amp;", "&amp;CHAR(34)&amp;"links"&amp;CHAR(34)&amp;": "&amp;HL116&amp;"},"</f>
        <v>{"couname":"[GUM] Hagatna","year":"1980","region":"rgn_Oceania, rgn_North America","Colors":["cl_RED","cl_GRE","cl_BLA","cl_YEL"],"Items":["4Color","lets07","startH","year19","allver","2Bands","Crosse","Vertic","Circle","Bird","Texted","Unequa","Geogrh","Humans","Builds","Crowns","NO_BLU","NO_WHI","BLWHNO","WHRENO","001RED","002YEL","003GRE","myrEQ","island","englis","french","NoStar"],"Flag":"https://upload.wikimedia.org/wikipedia/commons/thumb/4/4c/Flag_of_Hag%C3%A5t%C3%B1a%2C_Guam.svg/640px-Flag_of_Hag%C3%A5t%C3%B1a%2C_Guam.svg.png","HDFlag":"https://upload.wikimedia.org/wikipedia/commons/thumb/4/4c/Flag_of_Hag%C3%A5t%C3%B1a%2C_Guam.svg/1280px-Flag_of_Hag%C3%A5t%C3%B1a%2C_Guam.svg.png","type":"Village, Capital", "describe": "\nA white field with a brown vertical band on the left side and the seal of the city over the right side of the field.", "isnew": ".", "links": "https://en.m.wikipedia.org/wiki/Hag%C3%A5t%C3%B1a,_Guam"},</v>
      </c>
      <c r="HN116" s="36" t="str">
        <f>"{"&amp;CHAR(34)&amp;"couname"&amp;CHAR(34)&amp;":"&amp;CT116&amp;(IF(H116&lt;&gt;"",","&amp;CHAR(34)&amp;"subtype"&amp;CHAR(34)&amp;":"&amp;CHAR(34)&amp;H116&amp;CHAR(34),""))&amp;","&amp;CHAR(34)&amp;"year"&amp;CHAR(34)&amp;":"&amp;HJ116&amp;","&amp;CHAR(34)&amp;"region"&amp;CHAR(34)&amp;":"&amp;CU116&amp;","&amp;CHAR(34)&amp;"Colors"&amp;CHAR(34)&amp;":"&amp;HC116&amp;","&amp;CHAR(34)&amp;"Items"&amp;CHAR(34)&amp;":"&amp;GS116&amp;","&amp;CHAR(34)&amp;"Flag"&amp;CHAR(34)&amp;":"&amp;CV116&amp;","&amp;CHAR(34)&amp;"HDFlag"&amp;CHAR(34)&amp;":"&amp;CHAR(34)&amp;E116&amp;CHAR(34)&amp;","&amp;CHAR(34)&amp;"type"&amp;CHAR(34)&amp;":"&amp;GP116&amp;", "&amp;CHAR(34)&amp;"describe"&amp;CHAR(34)&amp;": "&amp;HI116&amp;", "&amp;CHAR(34)&amp;"isnew"&amp;CHAR(34)&amp;": "&amp;CHAR(34)&amp;F116&amp;CHAR(34)&amp;", "&amp;CHAR(34)&amp;"links"&amp;CHAR(34)&amp;": "&amp;HL116&amp;"},"</f>
        <v>{"couname":"[GUM] Hagatna","year":"1980","region":"rgn_Oceania, rgn_North America","Colors":["cl_RED","cl_GRE","cl_BLA","cl_YEL"],"Items":["4Color","lets07","startH","year19","allver","2Bands","Crosse","Vertic","Circle","Bird","Texted","Unequa","Geogrh","Humans","Builds","Crowns","NO_BLU","NO_WHI","BLWHNO","WHRENO","001RED","002YEL","003GRE","myrEQ","island","englis","french","NoStar"],"Flag":"https://upload.wikimedia.org/wikipedia/commons/thumb/4/4c/Flag_of_Hag%C3%A5t%C3%B1a%2C_Guam.svg/640px-Flag_of_Hag%C3%A5t%C3%B1a%2C_Guam.svg.png","HDFlag":"https://upload.wikimedia.org/wikipedia/commons/thumb/4/4c/Flag_of_Hag%C3%A5t%C3%B1a%2C_Guam.svg/1280px-Flag_of_Hag%C3%A5t%C3%B1a%2C_Guam.svg.png","type":"Village, Capital", "describe": "\nA white field with a brown vertical band on the left side and the seal of the city over the right side of the field.", "isnew": ".", "links": "https://en.m.wikipedia.org/wiki/Hag%C3%A5t%C3%B1a,_Guam"},</v>
      </c>
      <c r="HO116" s="37"/>
      <c r="HP116" s="9" t="str" cm="1">
        <f t="array" ref="HP116">IF(_xlfn.TEXTJOIN(", ", TRUE, IF(ISNUMBER(SEARCH("BLA", BL116:BT116)), COLUMN(BL116:BT116) - COLUMN(BL116) + 1, ""))&lt;&gt;"","BLA","")</f>
        <v>BLA</v>
      </c>
      <c r="HQ116" s="9" t="str" cm="1">
        <f t="array" ref="HQ116">IF(_xlfn.TEXTJOIN(", ", TRUE, IF(ISNUMBER(SEARCH("BLU", BL116:BT116)), COLUMN(BL116:BT116) - COLUMN(BL116) + 1, ""))&lt;&gt;"","BLU","")</f>
        <v/>
      </c>
      <c r="HR116" s="9" t="str" cm="1">
        <f t="array" ref="HR116">IF(_xlfn.TEXTJOIN(", ", TRUE, IF(ISNUMBER(SEARCH("GRE", BL116:BT116)), COLUMN(BL116:BT116) - COLUMN(BL116) + 1, ""))&lt;&gt;"","GRE","")</f>
        <v>GRE</v>
      </c>
      <c r="HS116" s="9" t="str" cm="1">
        <f t="array" ref="HS116">IF(_xlfn.TEXTJOIN(", ", TRUE, IF(ISNUMBER(SEARCH("RED", BL116:BT116)), COLUMN(BL116:BT116) - COLUMN(BL116) + 1, ""))&lt;&gt;"","RED","")</f>
        <v>RED</v>
      </c>
      <c r="HT116" s="9" t="str" cm="1">
        <f t="array" ref="HT116">IF(_xlfn.TEXTJOIN(", ", TRUE, IF(ISNUMBER(SEARCH("YEL", BL116:BT116)), COLUMN(BL116:BT116) - COLUMN(BL116) + 1, ""))&lt;&gt;"","YEL","")</f>
        <v>YEL</v>
      </c>
      <c r="HU116" s="9" t="str" cm="1">
        <f t="array" ref="HU116">IF(_xlfn.TEXTJOIN(", ", TRUE, IF(ISNUMBER(SEARCH("ORA", BL116:BT116)), COLUMN(BL116:BT116) - COLUMN(BL116) + 1, ""))&lt;&gt;"","ORA","")</f>
        <v/>
      </c>
      <c r="HV116" s="9" t="str" cm="1">
        <f t="array" ref="HV116">IF(_xlfn.TEXTJOIN(", ", TRUE, IF(ISNUMBER(SEARCH("BRO", BL116:BT116)), COLUMN(BL116:BT116) - COLUMN(BL116) + 1, ""))&lt;&gt;"","BRO","")</f>
        <v/>
      </c>
      <c r="HW116" s="9" t="str" cm="1">
        <f t="array" ref="HW116">IF(_xlfn.TEXTJOIN(", ", TRUE, IF(ISNUMBER(SEARCH("PUR", BL116:BT116)), COLUMN(BL116:BT116) - COLUMN(BL116) + 1, ""))&lt;&gt;"","PUR","")</f>
        <v/>
      </c>
      <c r="HX116" s="9" t="str" cm="1">
        <f t="array" ref="HX116">IF(_xlfn.TEXTJOIN(", ", TRUE, IF(ISNUMBER(SEARCH("WHI", BL116:BT116)), COLUMN(BL116:BT116) - COLUMN(BL116) + 1, ""))&lt;&gt;"","WHI","")</f>
        <v/>
      </c>
      <c r="HY116" s="38"/>
      <c r="HZ116" s="38"/>
      <c r="IA116" s="28"/>
      <c r="IB116" s="28"/>
      <c r="IC116" s="39"/>
      <c r="ID116" s="39"/>
      <c r="IE116" s="39"/>
      <c r="IF116" s="39"/>
      <c r="IG116" s="39"/>
      <c r="IH116" s="39"/>
      <c r="II116" s="39"/>
      <c r="IJ116" s="39"/>
      <c r="IK116" s="39"/>
      <c r="IL116" s="9">
        <f>SUM(IC116:IK116)</f>
        <v>0</v>
      </c>
      <c r="IM116" s="6">
        <f>COUNTIF(IC116:IK116,"&gt;0")-CG116</f>
        <v>-4</v>
      </c>
      <c r="IN116" s="40" t="str">
        <f>"http://mkweb.bcgsc.ca/color-summarizer/?url="&amp;D116&amp;"&amp;precision=low&amp;num_clusters="&amp;CG116&amp;"&amp;text=1"</f>
        <v>http://mkweb.bcgsc.ca/color-summarizer/?url=https://upload.wikimedia.org/wikipedia/commons/thumb/4/4c/Flag_of_Hag%C3%A5t%C3%B1a%2C_Guam.svg/640px-Flag_of_Hag%C3%A5t%C3%B1a%2C_Guam.svg.png&amp;precision=low&amp;num_clusters=4&amp;text=1</v>
      </c>
      <c r="IO116" s="9" t="str">
        <f>IF(HP116&lt;&gt;"",CHAR(34)&amp;"black"&amp;CHAR(34),"")</f>
        <v>"black"</v>
      </c>
      <c r="IP116" s="9" t="str">
        <f>IF(HQ116&lt;&gt;"",CHAR(34)&amp;"blue"&amp;CHAR(34),"")</f>
        <v/>
      </c>
      <c r="IQ116" s="9" t="str">
        <f>IF(HR116&lt;&gt;"",CHAR(34)&amp;"green"&amp;CHAR(34),"")</f>
        <v>"green"</v>
      </c>
      <c r="IR116" s="9" t="str">
        <f>IF(HS116&lt;&gt;"",CHAR(34)&amp;"red"&amp;CHAR(34),"")</f>
        <v>"red"</v>
      </c>
      <c r="IS116" s="9" t="str">
        <f>IF(HT116&lt;&gt;"",CHAR(34)&amp;"yellow"&amp;CHAR(34),"")</f>
        <v>"yellow"</v>
      </c>
      <c r="IT116" s="9" t="str">
        <f>IF(HU116&lt;&gt;"",CHAR(34)&amp;"orange"&amp;CHAR(34),"")</f>
        <v/>
      </c>
      <c r="IU116" s="9" t="str">
        <f>IF(HV116&lt;&gt;"",CHAR(34)&amp;"brown"&amp;CHAR(34),"")</f>
        <v/>
      </c>
      <c r="IV116" s="9" t="str">
        <f>IF(HW116&lt;&gt;"",CHAR(34)&amp;"purple"&amp;CHAR(34),"")</f>
        <v/>
      </c>
      <c r="IW116" s="9" t="str">
        <f>IF(HX116&lt;&gt;"",CHAR(34)&amp;"white"&amp;CHAR(34),"")</f>
        <v/>
      </c>
      <c r="IX116" s="9" t="str">
        <f>"{"&amp;CHAR(34)&amp;"url"&amp;CHAR(34)&amp;":"&amp;CHAR(34)&amp;IN116&amp;CHAR(34)&amp;","&amp;CHAR(34)&amp;"name"&amp;CHAR(34)&amp;":"&amp;CHAR(34)&amp;A116&amp;CHAR(34)&amp;"},"</f>
        <v>{"url":"http://mkweb.bcgsc.ca/color-summarizer/?url=https://upload.wikimedia.org/wikipedia/commons/thumb/4/4c/Flag_of_Hag%C3%A5t%C3%B1a%2C_Guam.svg/640px-Flag_of_Hag%C3%A5t%C3%B1a%2C_Guam.svg.png&amp;precision=low&amp;num_clusters=4&amp;text=1","name":"[GUM] Hagatna"},</v>
      </c>
      <c r="IY116" s="9">
        <v>235</v>
      </c>
    </row>
    <row r="117" spans="1:259" s="9" customFormat="1" ht="38.4" customHeight="1" thickBot="1" x14ac:dyDescent="0.35">
      <c r="A117" s="79" t="s">
        <v>1326</v>
      </c>
      <c r="B117" s="1" t="e" vm="116">
        <v>#VALUE!</v>
      </c>
      <c r="C117" s="2">
        <v>2</v>
      </c>
      <c r="D117" s="3" t="s">
        <v>1327</v>
      </c>
      <c r="E117" s="4" t="s">
        <v>1328</v>
      </c>
      <c r="F117" s="5" t="s">
        <v>0</v>
      </c>
      <c r="G117" s="6">
        <f>COUNTIF($A$1:$A$8278,A117)</f>
        <v>1</v>
      </c>
      <c r="H117" s="7"/>
      <c r="I117" s="8" t="s">
        <v>1329</v>
      </c>
      <c r="J117" s="9" t="str">
        <f>""</f>
        <v/>
      </c>
      <c r="K117" s="10"/>
      <c r="L117" s="11"/>
      <c r="M117" s="11"/>
      <c r="N117" s="12" t="s">
        <v>1</v>
      </c>
      <c r="O117" s="13" t="s">
        <v>181</v>
      </c>
      <c r="P117" s="14" t="s">
        <v>717</v>
      </c>
      <c r="Q117" s="15">
        <v>2</v>
      </c>
      <c r="R117" s="16" t="s">
        <v>1</v>
      </c>
      <c r="S117" s="17">
        <v>3</v>
      </c>
      <c r="T117" s="18" t="s">
        <v>2</v>
      </c>
      <c r="U117" s="19" t="s">
        <v>2</v>
      </c>
      <c r="V117" s="19" t="s">
        <v>3</v>
      </c>
      <c r="W117" s="19" t="s">
        <v>2</v>
      </c>
      <c r="X117" s="19" t="s">
        <v>2</v>
      </c>
      <c r="Y117" s="19" t="s">
        <v>2</v>
      </c>
      <c r="Z117" s="19" t="s">
        <v>2</v>
      </c>
      <c r="AA117" s="19" t="s">
        <v>2</v>
      </c>
      <c r="AB117" s="19" t="s">
        <v>2</v>
      </c>
      <c r="AC117" s="19" t="s">
        <v>2</v>
      </c>
      <c r="AD117" s="19" t="s">
        <v>2</v>
      </c>
      <c r="AE117" s="19" t="s">
        <v>2</v>
      </c>
      <c r="AF117" s="20" t="s">
        <v>2</v>
      </c>
      <c r="AG117" s="20" t="s">
        <v>2</v>
      </c>
      <c r="AH117" s="20" t="s">
        <v>2</v>
      </c>
      <c r="AI117" s="20" t="s">
        <v>2</v>
      </c>
      <c r="AJ117" s="20" t="s">
        <v>2</v>
      </c>
      <c r="AK117" s="20" t="s">
        <v>3</v>
      </c>
      <c r="AL117" s="20" t="s">
        <v>2</v>
      </c>
      <c r="AM117" s="20" t="s">
        <v>2</v>
      </c>
      <c r="AN117" s="20" t="s">
        <v>2</v>
      </c>
      <c r="AO117" s="20" t="s">
        <v>2</v>
      </c>
      <c r="AP117" s="20" t="s">
        <v>2</v>
      </c>
      <c r="AQ117" s="20" t="s">
        <v>2</v>
      </c>
      <c r="AR117" s="20" t="s">
        <v>2</v>
      </c>
      <c r="AS117" s="20" t="s">
        <v>2</v>
      </c>
      <c r="AT117" s="21">
        <v>0</v>
      </c>
      <c r="AU117" s="20" t="s">
        <v>602</v>
      </c>
      <c r="AV117" s="20" t="str">
        <f>IF(LEFT(A117,1)="[",LEFT(A117,5)&amp;AU117&amp;A117,"")</f>
        <v>[GUY]Region[GUY] Cuyuni-Mazaruni</v>
      </c>
      <c r="AW117" s="20" t="str">
        <f>C117&amp;A117</f>
        <v>2[GUY] Cuyuni-Mazaruni</v>
      </c>
      <c r="AX117" s="22"/>
      <c r="AY117" s="22"/>
      <c r="AZ117" s="23" t="s">
        <v>8</v>
      </c>
      <c r="BA117" s="23" t="s">
        <v>8</v>
      </c>
      <c r="BB117" s="23"/>
      <c r="BC117" s="24"/>
      <c r="BD117" s="25" t="s">
        <v>6</v>
      </c>
      <c r="BE117" s="8"/>
      <c r="BF117" s="25" t="s">
        <v>4</v>
      </c>
      <c r="BG117" s="25" t="s">
        <v>12</v>
      </c>
      <c r="BH117" s="25" t="s">
        <v>6</v>
      </c>
      <c r="BI117" s="25"/>
      <c r="BJ117" s="25"/>
      <c r="BK117" s="8"/>
      <c r="BL117" s="25" t="s">
        <v>12</v>
      </c>
      <c r="BM117" s="25" t="s">
        <v>4</v>
      </c>
      <c r="BN117" s="25" t="s">
        <v>10</v>
      </c>
      <c r="BO117" s="25" t="s">
        <v>9</v>
      </c>
      <c r="BP117" s="25" t="s">
        <v>6</v>
      </c>
      <c r="BQ117" s="25" t="s">
        <v>8</v>
      </c>
      <c r="BR117" s="25" t="s">
        <v>8</v>
      </c>
      <c r="BS117" s="25" t="s">
        <v>8</v>
      </c>
      <c r="BT117" s="25" t="s">
        <v>5</v>
      </c>
      <c r="BU117" s="26"/>
      <c r="BV117" s="27"/>
      <c r="BW117" s="27">
        <v>0</v>
      </c>
      <c r="BX117" s="8"/>
      <c r="BY117" s="9" t="s">
        <v>3</v>
      </c>
      <c r="CB117" s="28"/>
      <c r="CC117" s="28"/>
      <c r="CD117" s="29">
        <v>0</v>
      </c>
      <c r="CE117" s="29">
        <v>0</v>
      </c>
      <c r="CF117" s="29" t="e">
        <v>#REF!</v>
      </c>
      <c r="CG117" s="30" cm="1">
        <f t="array" ref="CG117">SUMPRODUCT(--(LEN(TRIM(BL117:BT117))&gt;0))</f>
        <v>6</v>
      </c>
      <c r="CH117" s="20" t="str">
        <f>IF(CG117=2,"y","n")</f>
        <v>n</v>
      </c>
      <c r="CI117" s="20" t="str">
        <f>IF(CG117=3,"y","n")</f>
        <v>n</v>
      </c>
      <c r="CJ117" s="20" t="str">
        <f>IF(CG117=4,"y","n")</f>
        <v>n</v>
      </c>
      <c r="CK117" s="20" t="str">
        <f>IF(CG117&gt;4,"y","n")</f>
        <v>y</v>
      </c>
      <c r="CL117" s="20" t="str">
        <f>IF(S117=0,"y","n")</f>
        <v>n</v>
      </c>
      <c r="CM117" s="20" t="str">
        <f>IF(S117=2,"y","n")</f>
        <v>n</v>
      </c>
      <c r="CN117" s="20" t="str">
        <f>IF(S117=3,"y","n")</f>
        <v>y</v>
      </c>
      <c r="CO117" s="20" t="str">
        <f>IF(S117&gt;=4,"y","n")</f>
        <v>n</v>
      </c>
      <c r="CP117" s="20" t="str">
        <f>IF(AT117=0,"y","n")</f>
        <v>y</v>
      </c>
      <c r="CQ117" s="20" t="str">
        <f>IF(AT117=1,"y","n")</f>
        <v>n</v>
      </c>
      <c r="CR117" s="20" t="str">
        <f>IF(AT117=2,"y","n")</f>
        <v>n</v>
      </c>
      <c r="CS117" s="20" t="str">
        <f>IF(AT117&gt;=3,"y","n")</f>
        <v>n</v>
      </c>
      <c r="CT117" s="31" t="str">
        <f>CHAR(34)&amp;A117&amp;CHAR(34)</f>
        <v>"[GUY] Cuyuni-Mazaruni"</v>
      </c>
      <c r="CU117" s="32" t="str">
        <f>CHAR(34)&amp;"rgn_"&amp;R117&amp;CHAR(34)</f>
        <v>"rgn_South America"</v>
      </c>
      <c r="CV117" s="9" t="str">
        <f>CHAR(34)&amp;D117&amp;CHAR(34)</f>
        <v>"https://upload.wikimedia.org/wikipedia/commons/thumb/7/7f/Yellow%2C_white%2C_green_flag.svg/800px-Yellow%2C_white%2C_green_flag.svg.png"</v>
      </c>
      <c r="CW117" s="9" t="str">
        <f t="shared" si="461"/>
        <v/>
      </c>
      <c r="CX117" s="9" t="str">
        <f t="shared" si="461"/>
        <v/>
      </c>
      <c r="CY117" s="9" t="str">
        <f t="shared" si="461"/>
        <v/>
      </c>
      <c r="CZ117" s="9" t="str">
        <f t="shared" si="461"/>
        <v>"5+Colo",</v>
      </c>
      <c r="DA117" s="9" t="str">
        <f>IF(Q117&gt;1,CHAR(34)&amp;"words2"&amp;CHAR(34)&amp;",","")</f>
        <v>"words2",</v>
      </c>
      <c r="DB117" s="9" t="str">
        <f>IF(Q117&gt;2,CHAR(34)&amp;"words3"&amp;CHAR(34)&amp;",","")</f>
        <v/>
      </c>
      <c r="DD117" s="9" t="str">
        <f>IF(LEN(CHAR(34)&amp;"lets"&amp;LEN(SUBSTITUTE(SUBSTITUTE(IFERROR(TRIM(SUBSTITUTE(A117,MID(A117,FIND("[",A117),FIND("]",A117)-FIND("[",A117)+1),"")),A117)," ",""),"-",""))&amp;CHAR(34)&amp;",")=9,CHAR(34)&amp;"lets"&amp;LEN(SUBSTITUTE(SUBSTITUTE(IFERROR(TRIM(SUBSTITUTE(A117,MID(A117,FIND("[",A117),FIND("]",A117)-FIND("[",A117)+1),"")),A117)," ",""),"-",""))&amp;CHAR(34)&amp;",",CHAR(34)&amp;"lets0"&amp;LEN(SUBSTITUTE(SUBSTITUTE(IFERROR(TRIM(SUBSTITUTE(A117,MID(A117,FIND("[",A117),FIND("]",A117)-FIND("[",A117)+1),"")),A117)," ",""),"-",""))&amp;CHAR(34)&amp;",")</f>
        <v>"lets14",</v>
      </c>
      <c r="DE117" s="9" t="str">
        <f>CHAR(34)&amp;"start"&amp;IFERROR(LEFT(SUBSTITUTE(A117,"["&amp;MID(A117,FIND("[",A117)+1,FIND("]",A117)-FIND("[",A117)-1)&amp;"] ",""),1),LEFT(A117,1))&amp;CHAR(34)&amp;","</f>
        <v>"startC",</v>
      </c>
      <c r="DF117" s="9" t="str">
        <f>IFERROR(IF(SEARCH("tan",A117)&gt;0,CHAR(34)&amp;"withtn"&amp;CHAR(34)&amp;",",""),"")</f>
        <v/>
      </c>
      <c r="DG117" s="9" t="str">
        <f>IFERROR(IF(SEARCH("q",A117)&gt;0,CHAR(34)&amp;"with_q"&amp;CHAR(34)&amp;",",""),"")</f>
        <v/>
      </c>
      <c r="DH117" s="9" t="str">
        <f>IFERROR(IF(SEARCH("v",A117)&gt;0,CHAR(34)&amp;"with_v"&amp;CHAR(34)&amp;",",""),"")</f>
        <v/>
      </c>
      <c r="DI117" s="9" t="str">
        <f>IFERROR(IF(SEARCH("w",A117)&gt;0,CHAR(34)&amp;"with_w"&amp;CHAR(34)&amp;",",""),"")</f>
        <v/>
      </c>
      <c r="DJ117" s="9" t="str">
        <f>IFERROR(IF(SEARCH("y",A117)&gt;0,CHAR(34)&amp;"with_y"&amp;CHAR(34)&amp;",",""),"")</f>
        <v>"with_y",</v>
      </c>
      <c r="DK117" s="9" t="str">
        <f>IFERROR(IF(SEARCH("z",A117)&gt;0,CHAR(34)&amp;"with_z"&amp;CHAR(34)&amp;",",""),"")</f>
        <v>"with_z",</v>
      </c>
      <c r="DL117" s="9" t="str">
        <f>IF(CG117=2, CHAR(34) &amp; _xlfn.TEXTJOIN("", TRUE, _xlfn._xlws.SORT(HP117:HX117)) &amp; CHAR(34) &amp; ",", "")</f>
        <v/>
      </c>
      <c r="DM117" s="9" t="str" cm="1">
        <f t="array" ref="DM117">IF(CG117=3,CHAR(34) &amp; _xlfn.TEXTJOIN("", TRUE, RIGHT(HP117:HX117, 2)) &amp; CHAR(34) &amp; ",", "")</f>
        <v/>
      </c>
      <c r="DN117" s="9" t="str">
        <f>IF(AND(ISNUMBER(SEARCH("18", O117)), ISERROR(SEARCH("1918", O117)), ISERROR(SEARCH("2018", O117))), CHAR(34) &amp; "year18" &amp; CHAR(34) &amp; ",", "")</f>
        <v/>
      </c>
      <c r="DO117" s="9" t="str">
        <f>IF(AND(ISNUMBER(SEARCH("19", O117)), ISERROR(SEARCH("1819", O117)),  ISERROR(SEARCH("1219", O117)),ISERROR(SEARCH("1119", O117)),ISERROR(SEARCH("1190", O117)),ISERROR(SEARCH("2019", O117))), CHAR(34) &amp; "year19" &amp; CHAR(34) &amp; ",", "")</f>
        <v/>
      </c>
      <c r="DP117" s="28" t="str">
        <f>IF(AND(ISNUMBER(SEARCH("20", O117)), ISERROR(SEARCH("1920", O117))), CHAR(34)&amp;"year00"&amp;CHAR(34)&amp;",", "")</f>
        <v/>
      </c>
      <c r="DQ117" s="28" t="str">
        <f>IF(CC117="y",CHAR(34)&amp;"soviet"&amp;CHAR(34)&amp;",","")</f>
        <v/>
      </c>
      <c r="DR117" s="28" t="str">
        <f>IF(BY117="y",CHAR(34)&amp;"dgband"&amp;CHAR(34)&amp;",","")</f>
        <v>"dgband",</v>
      </c>
      <c r="DS117" s="28" t="str">
        <f>IF(W117="y",IF(AND(V117="n",BY117&lt;&gt;"y"),CHAR(34)&amp;"allver"&amp;CHAR(34)&amp;",",""),"")</f>
        <v/>
      </c>
      <c r="DT117" s="28" t="str">
        <f>IF(V117="y",IF(AND(W117="n",BY117&lt;&gt;"y"),CHAR(34)&amp;"allhor"&amp;CHAR(34)&amp;",",""),"")</f>
        <v/>
      </c>
      <c r="DU117" s="28" t="str">
        <f>IF(BY117="y",IF(AND(W117="n",V117="n"),CHAR(34)&amp;"alldia"&amp;CHAR(34)&amp;",",""),"")</f>
        <v/>
      </c>
      <c r="DW117" s="9" t="str">
        <f t="shared" si="462"/>
        <v/>
      </c>
      <c r="DX117" s="9" t="str">
        <f t="shared" si="462"/>
        <v/>
      </c>
      <c r="DY117" s="9" t="str">
        <f t="shared" si="462"/>
        <v>"3Bands",</v>
      </c>
      <c r="DZ117" s="9" t="str">
        <f t="shared" si="462"/>
        <v/>
      </c>
      <c r="EA117" s="9" t="str">
        <f t="shared" si="463"/>
        <v/>
      </c>
      <c r="EB117" s="9" t="str">
        <f t="shared" si="463"/>
        <v/>
      </c>
      <c r="EC117" s="9" t="str">
        <f t="shared" si="463"/>
        <v>"Horizo",</v>
      </c>
      <c r="ED117" s="9" t="str">
        <f t="shared" si="463"/>
        <v/>
      </c>
      <c r="EE117" s="9" t="str">
        <f t="shared" si="463"/>
        <v/>
      </c>
      <c r="EF117" s="9" t="str">
        <f>IF(AND(Y117&lt;&gt;"n",Y117&lt;&gt;""),CHAR(34)&amp;Y$1&amp;CHAR(34)&amp;",","")</f>
        <v/>
      </c>
      <c r="EG117" s="9" t="str">
        <f t="shared" si="466"/>
        <v/>
      </c>
      <c r="EH117" s="9" t="str">
        <f t="shared" si="466"/>
        <v/>
      </c>
      <c r="EI117" s="9" t="str">
        <f t="shared" si="466"/>
        <v/>
      </c>
      <c r="EJ117" s="9" t="str">
        <f t="shared" si="466"/>
        <v/>
      </c>
      <c r="EK117" s="9" t="str">
        <f t="shared" si="466"/>
        <v/>
      </c>
      <c r="EL117" s="9" t="str">
        <f t="shared" si="466"/>
        <v/>
      </c>
      <c r="EM117" s="9" t="str">
        <f t="shared" si="466"/>
        <v/>
      </c>
      <c r="EN117" s="9" t="str">
        <f t="shared" si="466"/>
        <v/>
      </c>
      <c r="EO117" s="9" t="str">
        <f t="shared" si="466"/>
        <v/>
      </c>
      <c r="EP117" s="9" t="str">
        <f t="shared" si="466"/>
        <v/>
      </c>
      <c r="EQ117" s="9" t="str">
        <f t="shared" si="466"/>
        <v/>
      </c>
      <c r="ER117" s="9" t="str">
        <f t="shared" si="466"/>
        <v>"OnlyBa",</v>
      </c>
      <c r="ES117" s="9" t="str">
        <f t="shared" si="466"/>
        <v/>
      </c>
      <c r="ET117" s="9" t="str">
        <f t="shared" si="466"/>
        <v/>
      </c>
      <c r="EU117" s="9" t="str">
        <f t="shared" si="466"/>
        <v/>
      </c>
      <c r="EV117" s="9" t="str">
        <f t="shared" si="466"/>
        <v/>
      </c>
      <c r="EW117" s="9" t="str">
        <f t="shared" si="464"/>
        <v/>
      </c>
      <c r="EX117" s="9" t="str">
        <f t="shared" si="464"/>
        <v/>
      </c>
      <c r="EY117" s="9" t="str">
        <f t="shared" si="464"/>
        <v/>
      </c>
      <c r="EZ117" s="9" t="str">
        <f t="shared" si="464"/>
        <v/>
      </c>
      <c r="FA117" s="9" t="str">
        <f>IF(AT117&gt;0,CHAR(34)&amp;"sta"&amp;AZ117&amp;CHAR(34)&amp;",","")</f>
        <v/>
      </c>
      <c r="FB117" s="9" t="str">
        <f>IF(AND(AT117&gt;0,BA117&lt;&gt;""),CHAR(34)&amp;"sta"&amp;BA117&amp;CHAR(34)&amp;",","")</f>
        <v/>
      </c>
      <c r="FD117" s="9" t="str">
        <f>IF(BV117="n",CHAR(34)&amp;"tcWHYE"&amp;CHAR(34)&amp;",",IF(BV117="y",CHAR(34)&amp;FD$1&amp;CHAR(34)&amp;",",""))</f>
        <v/>
      </c>
      <c r="FE117" s="9" t="str">
        <f>IF(COUNTIF(BL117:BT117,"BLU")=0,CHAR(34)&amp;"NO_BLU"&amp;CHAR(34)&amp;",", "")</f>
        <v/>
      </c>
      <c r="FF117" s="9" t="str">
        <f>IF(COUNTIF(BL117:BT117,"WHI")=0,CHAR(34)&amp;"NO_WHI"&amp;CHAR(34)&amp;",", "")</f>
        <v/>
      </c>
      <c r="FG117" s="9" t="str">
        <f>IF(COUNTIF(BL117:BT117,"RED")=0,CHAR(34)&amp;"NO_RED"&amp;CHAR(34)&amp;",", "")</f>
        <v/>
      </c>
      <c r="FH117" s="9" t="str">
        <f>IF(COUNTIF(BL117:BS117,"GRE")=0,CHAR(34)&amp;"NO_GRE"&amp;CHAR(34)&amp;",", "")</f>
        <v/>
      </c>
      <c r="FI117" s="9" t="str">
        <f>IF(COUNTIF(BL117:BT117,"YEL")=0,CHAR(34)&amp;"NO_YEL"&amp;CHAR(34)&amp;",", "")</f>
        <v/>
      </c>
      <c r="FJ117" s="9" t="str">
        <f>IF(COUNTIF(BL117:BT117,"BLA")=0,CHAR(34)&amp;"NO_BLA"&amp;CHAR(34)&amp;",", "")</f>
        <v/>
      </c>
      <c r="FK117" s="9" t="str">
        <f>IF(AND(FH117&lt;&gt;"",FF117&lt;&gt;""),CHAR(34)&amp;"WHGRNO"&amp;CHAR(34)&amp;",","")</f>
        <v/>
      </c>
      <c r="FL117" s="9" t="str">
        <f>IF(AND(FI117&lt;&gt;"",FF117&lt;&gt;""),CHAR(34)&amp;"WHYENO"&amp;CHAR(34)&amp;",","")</f>
        <v/>
      </c>
      <c r="FM117" s="9" t="str">
        <f>IF(AND(FJ117&lt;&gt;"",FF117&lt;&gt;""),CHAR(34)&amp;"BAWHNO"&amp;CHAR(34)&amp;",","")</f>
        <v/>
      </c>
      <c r="FN117" s="9" t="str">
        <f>IF(AND(FE117&lt;&gt;"",FF117&lt;&gt;""),CHAR(34)&amp;"BLWHNO"&amp;CHAR(34)&amp;",","")</f>
        <v/>
      </c>
      <c r="FO117" s="9" t="str">
        <f>IF(AND(FE117&lt;&gt;"",FG117&lt;&gt;""),CHAR(34)&amp;"BLRENO"&amp;CHAR(34)&amp;",","")</f>
        <v/>
      </c>
      <c r="FP117" s="9" t="str">
        <f>IF(AND(FF117&lt;&gt;"",FF117&lt;&gt;""),CHAR(34)&amp;"WHRENO"&amp;CHAR(34)&amp;",","")</f>
        <v/>
      </c>
      <c r="FQ117" s="9" t="str">
        <f>IF(LEN(BF117)=3,CHAR(34)&amp;"001"&amp;BF117&amp;CHAR(34)&amp;",","")</f>
        <v>"001BLU",</v>
      </c>
      <c r="FR117" s="9" t="str">
        <f>IF(LEN(BG117)=3,CHAR(34)&amp;"002"&amp;BG117&amp;CHAR(34)&amp;",","")</f>
        <v>"002BLA",</v>
      </c>
      <c r="FS117" s="9" t="str">
        <f>IF(LEN(BH117)=3,CHAR(34)&amp;"003"&amp;BH117&amp;CHAR(34)&amp;",","")</f>
        <v>"003YEL",</v>
      </c>
      <c r="FT117" s="9" t="str">
        <f>CHAR(34)&amp;"myr"&amp;BD117&amp;CHAR(34)&amp;","</f>
        <v>"myrYEL",</v>
      </c>
      <c r="FU117" s="9" t="str">
        <f>IF(AY117="y",CHAR(34)&amp;"island"&amp;CHAR(34)&amp;",","")</f>
        <v/>
      </c>
      <c r="FV117" s="9" t="str">
        <f>IF(BZ117="y",CHAR(34)&amp;"landlo"&amp;CHAR(34)&amp;",","")</f>
        <v/>
      </c>
      <c r="FW117" s="9" t="str">
        <f>IF(CA117="y",CHAR(34)&amp;"eunion"&amp;CHAR(34)&amp;",","")</f>
        <v/>
      </c>
      <c r="FY117" s="9" t="str">
        <f>IFERROR(IF(SEARCH("Arabic",CB117)&gt;0,CHAR(34)&amp;"arabic"&amp;CHAR(34)&amp;",",""),"")</f>
        <v/>
      </c>
      <c r="FZ117" s="9" t="str">
        <f>IFERROR(IF(SEARCH("English",CB117)&gt;0,CHAR(34)&amp;"englis"&amp;CHAR(34)&amp;",",""),"")</f>
        <v/>
      </c>
      <c r="GA117" s="9" t="str">
        <f>IFERROR(IF(SEARCH("French",CB117)&gt;0,CHAR(34)&amp;"french"&amp;CHAR(34)&amp;",",""),"")</f>
        <v/>
      </c>
      <c r="GB117" s="9" t="str">
        <f>IFERROR(IF(SEARCH("Spanish",CB117)&gt;0,CHAR(34)&amp;"spanis"&amp;CHAR(34)&amp;",",""),"")</f>
        <v/>
      </c>
      <c r="GE117" s="9" t="str">
        <f>IFERROR(IF(SEARCH("Dutch",CB117)&gt;0,CHAR(34)&amp;"dutchs"&amp;CHAR(34)&amp;",",""),"")</f>
        <v/>
      </c>
      <c r="GF117" s="9" t="str">
        <f>IFERROR(IF(SEARCH("Historical",AU117)&gt;0,CHAR(34)&amp;"histor"&amp;CHAR(34)&amp;",",""),"")</f>
        <v/>
      </c>
      <c r="GG117" s="9" t="str">
        <f>IF(BU117="y",CHAR(34)&amp;"unjack"&amp;CHAR(34)&amp;",","")</f>
        <v/>
      </c>
      <c r="GH117" s="9" t="str">
        <f>IF(CD117=1,CHAR(34)&amp;"southc"&amp;CHAR(34)&amp;",","")</f>
        <v/>
      </c>
      <c r="GI117" s="9" t="str">
        <f>IF(CE117=1,CHAR(34)&amp;"hasmap"&amp;CHAR(34)&amp;",","")</f>
        <v/>
      </c>
      <c r="GJ117" s="9" t="str">
        <f>IF(CP117="y",CHAR(34)&amp;CP$1&amp;CHAR(34)&amp;",","")</f>
        <v>"NoStar",</v>
      </c>
      <c r="GK117" s="9" t="str">
        <f>IF(GJ117="",CHAR(34)&amp;"HasSta"&amp;CHAR(34)&amp;",","")</f>
        <v/>
      </c>
      <c r="GL117" s="9" t="str">
        <f t="shared" si="465"/>
        <v/>
      </c>
      <c r="GM117" s="9" t="str">
        <f t="shared" si="465"/>
        <v/>
      </c>
      <c r="GN117" s="9" t="str">
        <f t="shared" si="465"/>
        <v/>
      </c>
      <c r="GP117" s="9" t="str">
        <f>CHAR(34)&amp;AU117&amp;CHAR(34)</f>
        <v>"Region"</v>
      </c>
      <c r="GS117" s="9" t="str">
        <f>SUBSTITUTE("["&amp;_xlfn.CONCAT(CW117:GN117)&amp;"]",",]","]")</f>
        <v>["5+Colo","words2","lets14","startC","with_y","with_z","dgband","3Bands","Horizo","OnlyBa","001BLU","002BLA","003YEL","myrYEL","NoStar"]</v>
      </c>
      <c r="GT117" s="9" t="str">
        <f t="shared" si="467"/>
        <v>"cl_BLA",</v>
      </c>
      <c r="GU117" s="9" t="str">
        <f t="shared" si="467"/>
        <v>"cl_BLU",</v>
      </c>
      <c r="GV117" s="9" t="str">
        <f t="shared" si="467"/>
        <v>"cl_GRE",</v>
      </c>
      <c r="GW117" s="9" t="str">
        <f t="shared" si="467"/>
        <v>"cl_RED",</v>
      </c>
      <c r="GX117" s="9" t="str">
        <f t="shared" si="467"/>
        <v>"cl_YEL",</v>
      </c>
      <c r="GY117" s="9" t="str">
        <f t="shared" si="467"/>
        <v/>
      </c>
      <c r="GZ117" s="9" t="str">
        <f t="shared" si="467"/>
        <v/>
      </c>
      <c r="HA117" s="9" t="str">
        <f t="shared" si="467"/>
        <v/>
      </c>
      <c r="HB117" s="9" t="str">
        <f t="shared" si="467"/>
        <v>"cl_WHI",</v>
      </c>
      <c r="HC117" s="9" t="str">
        <f>SUBSTITUTE("["&amp;_xlfn.CONCAT(GT117:HB117)&amp;"]",",]","]")</f>
        <v>["cl_BLA","cl_BLU","cl_GRE","cl_RED","cl_YEL","cl_WHI"]</v>
      </c>
      <c r="HE117" s="33"/>
      <c r="HF117" s="34" t="str">
        <f>"{couname:"&amp;CT117&amp;(IF(HK117&lt;&gt;"",",subtype:"&amp;CHAR(34)&amp;HK117&amp;CHAR(34),""))&amp;",year:"&amp;HJ117&amp;",region:"&amp;CU117&amp;",Colors:"&amp;HC117&amp;",Items:"&amp;GS117&amp;",Flag:"&amp;CV117&amp;",HDFlag:"&amp;CHAR(34)&amp;E117&amp;CHAR(34)&amp;",type:"&amp;GP117&amp;", describe: "&amp;HH117&amp;", isnew:"&amp;CHAR(34)&amp;F117&amp;CHAR(34)&amp;", links: "&amp;HL117&amp;"},"</f>
        <v>{couname:"[GUY] Cuyuni-Mazaruni",year:"???",region:"rgn_South America",Colors:["cl_BLA","cl_BLU","cl_GRE","cl_RED","cl_YEL","cl_WHI"],Items:["5+Colo","words2","lets14","startC","with_y","with_z","dgband","3Bands","Horizo","OnlyBa","001BLU","002BLA","003YEL","myrYEL","NoStar"],Flag:"https://upload.wikimedia.org/wikipedia/commons/thumb/7/7f/Yellow%2C_white%2C_green_flag.svg/800px-Yellow%2C_white%2C_green_flag.svg.png",HDFlag:"https://upload.wikimedia.org/wikipedia/commons/thumb/7/7f/Yellow%2C_white%2C_green_flag.svg/1500px-Yellow%2C_white%2C_green_flag.svg.png",type:"Region", describe: "\nN/A", isnew:".", links: "https://en.wikipedia.org/wiki/Cuyuni-Mazaruni"},</v>
      </c>
      <c r="HG117" s="35" t="str">
        <f>"{couname:"&amp;CT117&amp;(IF(HK117&lt;&gt;"",",subtype:"&amp;CHAR(34)&amp;HK117&amp;CHAR(34),""))&amp;",year:"&amp;HJ117&amp;",region:"&amp;CU117&amp;",Colors:"&amp;HC117&amp;",Items:"&amp;GS117&amp;",Flag:"&amp;CV117&amp;",HDFlag:"&amp;CHAR(34)&amp;E117&amp;CHAR(34)&amp;",type:"&amp;GP117&amp;", describe: "&amp;HI117&amp;", links: "&amp;HL117&amp;"},"</f>
        <v>{couname:"[GUY] Cuyuni-Mazaruni",year:"???",region:"rgn_South America",Colors:["cl_BLA","cl_BLU","cl_GRE","cl_RED","cl_YEL","cl_WHI"],Items:["5+Colo","words2","lets14","startC","with_y","with_z","dgband","3Bands","Horizo","OnlyBa","001BLU","002BLA","003YEL","myrYEL","NoStar"],Flag:"https://upload.wikimedia.org/wikipedia/commons/thumb/7/7f/Yellow%2C_white%2C_green_flag.svg/800px-Yellow%2C_white%2C_green_flag.svg.png",HDFlag:"https://upload.wikimedia.org/wikipedia/commons/thumb/7/7f/Yellow%2C_white%2C_green_flag.svg/1500px-Yellow%2C_white%2C_green_flag.svg.png",type:"Region", describe: "\nN/A", links: "https://en.wikipedia.org/wiki/Cuyuni-Mazaruni"},</v>
      </c>
      <c r="HH117" s="9" t="str">
        <f>IF(P117&lt;&gt;"",CHAR(34)&amp;"\n"&amp;P117&amp;CHAR(34),CHAR(34)&amp;CHAR(34))</f>
        <v>"\nN/A"</v>
      </c>
      <c r="HI117" s="9" t="str">
        <f>IF(J117=0,CHAR(34)&amp;CHAR(34),HH117)</f>
        <v>"\nN/A"</v>
      </c>
      <c r="HJ117" s="9" t="str">
        <f>CHAR(34)&amp;O117&amp;CHAR(34)</f>
        <v>"???"</v>
      </c>
      <c r="HL117" s="9" t="str">
        <f>CHAR(34)&amp;I117&amp;CHAR(34)</f>
        <v>"https://en.wikipedia.org/wiki/Cuyuni-Mazaruni"</v>
      </c>
      <c r="HM117" s="34" t="str">
        <f>"{"&amp;CHAR(34)&amp;"couname"&amp;CHAR(34)&amp;":"&amp;CT117&amp;(IF(H117&lt;&gt;"",","&amp;CHAR(34)&amp;"subtype"&amp;CHAR(34)&amp;":"&amp;CHAR(34)&amp;H117&amp;CHAR(34),""))&amp;","&amp;CHAR(34)&amp;"year"&amp;CHAR(34)&amp;":"&amp;HJ117&amp;","&amp;CHAR(34)&amp;"region"&amp;CHAR(34)&amp;":"&amp;CU117&amp;","&amp;CHAR(34)&amp;"Colors"&amp;CHAR(34)&amp;":"&amp;HC117&amp;","&amp;CHAR(34)&amp;"Items"&amp;CHAR(34)&amp;":"&amp;GS117&amp;","&amp;CHAR(34)&amp;"Flag"&amp;CHAR(34)&amp;":"&amp;CV117&amp;","&amp;CHAR(34)&amp;"HDFlag"&amp;CHAR(34)&amp;":"&amp;CHAR(34)&amp;E117&amp;CHAR(34)&amp;","&amp;CHAR(34)&amp;"type"&amp;CHAR(34)&amp;":"&amp;GP117&amp;", "&amp;CHAR(34)&amp;"describe"&amp;CHAR(34)&amp;": "&amp;HH117&amp;", "&amp;CHAR(34)&amp;"isnew"&amp;CHAR(34)&amp;": "&amp;CHAR(34)&amp;F117&amp;CHAR(34)&amp;", "&amp;CHAR(34)&amp;"links"&amp;CHAR(34)&amp;": "&amp;HL117&amp;"},"</f>
        <v>{"couname":"[GUY] Cuyuni-Mazaruni","year":"???","region":"rgn_South America","Colors":["cl_BLA","cl_BLU","cl_GRE","cl_RED","cl_YEL","cl_WHI"],"Items":["5+Colo","words2","lets14","startC","with_y","with_z","dgband","3Bands","Horizo","OnlyBa","001BLU","002BLA","003YEL","myrYEL","NoStar"],"Flag":"https://upload.wikimedia.org/wikipedia/commons/thumb/7/7f/Yellow%2C_white%2C_green_flag.svg/800px-Yellow%2C_white%2C_green_flag.svg.png","HDFlag":"https://upload.wikimedia.org/wikipedia/commons/thumb/7/7f/Yellow%2C_white%2C_green_flag.svg/1500px-Yellow%2C_white%2C_green_flag.svg.png","type":"Region", "describe": "\nN/A", "isnew": ".", "links": "https://en.wikipedia.org/wiki/Cuyuni-Mazaruni"},</v>
      </c>
      <c r="HN117" s="36" t="str">
        <f>"{"&amp;CHAR(34)&amp;"couname"&amp;CHAR(34)&amp;":"&amp;CT117&amp;(IF(H117&lt;&gt;"",","&amp;CHAR(34)&amp;"subtype"&amp;CHAR(34)&amp;":"&amp;CHAR(34)&amp;H117&amp;CHAR(34),""))&amp;","&amp;CHAR(34)&amp;"year"&amp;CHAR(34)&amp;":"&amp;HJ117&amp;","&amp;CHAR(34)&amp;"region"&amp;CHAR(34)&amp;":"&amp;CU117&amp;","&amp;CHAR(34)&amp;"Colors"&amp;CHAR(34)&amp;":"&amp;HC117&amp;","&amp;CHAR(34)&amp;"Items"&amp;CHAR(34)&amp;":"&amp;GS117&amp;","&amp;CHAR(34)&amp;"Flag"&amp;CHAR(34)&amp;":"&amp;CV117&amp;","&amp;CHAR(34)&amp;"HDFlag"&amp;CHAR(34)&amp;":"&amp;CHAR(34)&amp;E117&amp;CHAR(34)&amp;","&amp;CHAR(34)&amp;"type"&amp;CHAR(34)&amp;":"&amp;GP117&amp;", "&amp;CHAR(34)&amp;"describe"&amp;CHAR(34)&amp;": "&amp;HI117&amp;", "&amp;CHAR(34)&amp;"isnew"&amp;CHAR(34)&amp;": "&amp;CHAR(34)&amp;F117&amp;CHAR(34)&amp;", "&amp;CHAR(34)&amp;"links"&amp;CHAR(34)&amp;": "&amp;HL117&amp;"},"</f>
        <v>{"couname":"[GUY] Cuyuni-Mazaruni","year":"???","region":"rgn_South America","Colors":["cl_BLA","cl_BLU","cl_GRE","cl_RED","cl_YEL","cl_WHI"],"Items":["5+Colo","words2","lets14","startC","with_y","with_z","dgband","3Bands","Horizo","OnlyBa","001BLU","002BLA","003YEL","myrYEL","NoStar"],"Flag":"https://upload.wikimedia.org/wikipedia/commons/thumb/7/7f/Yellow%2C_white%2C_green_flag.svg/800px-Yellow%2C_white%2C_green_flag.svg.png","HDFlag":"https://upload.wikimedia.org/wikipedia/commons/thumb/7/7f/Yellow%2C_white%2C_green_flag.svg/1500px-Yellow%2C_white%2C_green_flag.svg.png","type":"Region", "describe": "\nN/A", "isnew": ".", "links": "https://en.wikipedia.org/wiki/Cuyuni-Mazaruni"},</v>
      </c>
      <c r="HO117" s="37">
        <v>45610</v>
      </c>
      <c r="HP117" s="9" t="str" cm="1">
        <f t="array" ref="HP117">IF(_xlfn.TEXTJOIN(", ", TRUE, IF(ISNUMBER(SEARCH("BLA", BL117:BT117)), COLUMN(BL117:BT117) - COLUMN(BL117) + 1, ""))&lt;&gt;"","BLA","")</f>
        <v>BLA</v>
      </c>
      <c r="HQ117" s="9" t="str" cm="1">
        <f t="array" ref="HQ117">IF(_xlfn.TEXTJOIN(", ", TRUE, IF(ISNUMBER(SEARCH("BLU", BL117:BT117)), COLUMN(BL117:BT117) - COLUMN(BL117) + 1, ""))&lt;&gt;"","BLU","")</f>
        <v>BLU</v>
      </c>
      <c r="HR117" s="9" t="str" cm="1">
        <f t="array" ref="HR117">IF(_xlfn.TEXTJOIN(", ", TRUE, IF(ISNUMBER(SEARCH("GRE", BL117:BT117)), COLUMN(BL117:BT117) - COLUMN(BL117) + 1, ""))&lt;&gt;"","GRE","")</f>
        <v>GRE</v>
      </c>
      <c r="HS117" s="9" t="str" cm="1">
        <f t="array" ref="HS117">IF(_xlfn.TEXTJOIN(", ", TRUE, IF(ISNUMBER(SEARCH("RED", BL117:BT117)), COLUMN(BL117:BT117) - COLUMN(BL117) + 1, ""))&lt;&gt;"","RED","")</f>
        <v>RED</v>
      </c>
      <c r="HT117" s="9" t="str" cm="1">
        <f t="array" ref="HT117">IF(_xlfn.TEXTJOIN(", ", TRUE, IF(ISNUMBER(SEARCH("YEL", BL117:BT117)), COLUMN(BL117:BT117) - COLUMN(BL117) + 1, ""))&lt;&gt;"","YEL","")</f>
        <v>YEL</v>
      </c>
      <c r="HU117" s="9" t="str" cm="1">
        <f t="array" ref="HU117">IF(_xlfn.TEXTJOIN(", ", TRUE, IF(ISNUMBER(SEARCH("ORA", BL117:BT117)), COLUMN(BL117:BT117) - COLUMN(BL117) + 1, ""))&lt;&gt;"","ORA","")</f>
        <v/>
      </c>
      <c r="HV117" s="9" t="str" cm="1">
        <f t="array" ref="HV117">IF(_xlfn.TEXTJOIN(", ", TRUE, IF(ISNUMBER(SEARCH("BRO", BL117:BT117)), COLUMN(BL117:BT117) - COLUMN(BL117) + 1, ""))&lt;&gt;"","BRO","")</f>
        <v/>
      </c>
      <c r="HW117" s="9" t="str" cm="1">
        <f t="array" ref="HW117">IF(_xlfn.TEXTJOIN(", ", TRUE, IF(ISNUMBER(SEARCH("PUR", BL117:BT117)), COLUMN(BL117:BT117) - COLUMN(BL117) + 1, ""))&lt;&gt;"","PUR","")</f>
        <v/>
      </c>
      <c r="HX117" s="9" t="str" cm="1">
        <f t="array" ref="HX117">IF(_xlfn.TEXTJOIN(", ", TRUE, IF(ISNUMBER(SEARCH("WHI", BL117:BT117)), COLUMN(BL117:BT117) - COLUMN(BL117) + 1, ""))&lt;&gt;"","WHI","")</f>
        <v>WHI</v>
      </c>
      <c r="HY117" s="38"/>
      <c r="HZ117" s="38"/>
      <c r="IA117" s="28"/>
      <c r="IB117" s="28"/>
      <c r="IC117" s="39"/>
      <c r="ID117" s="39"/>
      <c r="IE117" s="39"/>
      <c r="IF117" s="39"/>
      <c r="IG117" s="39"/>
      <c r="IH117" s="39"/>
      <c r="II117" s="39"/>
      <c r="IJ117" s="39"/>
      <c r="IK117" s="39"/>
      <c r="IM117" s="6">
        <f>COUNTIF(IC117:IK117,"&gt;0")-CG117</f>
        <v>-6</v>
      </c>
      <c r="IN117" s="40" t="str">
        <f>"http://mkweb.bcgsc.ca/color-summarizer/?url="&amp;D117&amp;"&amp;precision=low&amp;num_clusters="&amp;CG117&amp;"&amp;text=1"</f>
        <v>http://mkweb.bcgsc.ca/color-summarizer/?url=https://upload.wikimedia.org/wikipedia/commons/thumb/7/7f/Yellow%2C_white%2C_green_flag.svg/800px-Yellow%2C_white%2C_green_flag.svg.png&amp;precision=low&amp;num_clusters=6&amp;text=1</v>
      </c>
      <c r="IO117" s="9" t="str">
        <f>IF(HP117&lt;&gt;"",CHAR(34)&amp;"black"&amp;CHAR(34),"")</f>
        <v>"black"</v>
      </c>
      <c r="IP117" s="9" t="str">
        <f>IF(HQ117&lt;&gt;"",CHAR(34)&amp;"blue"&amp;CHAR(34),"")</f>
        <v>"blue"</v>
      </c>
      <c r="IQ117" s="9" t="str">
        <f>IF(HR117&lt;&gt;"",CHAR(34)&amp;"green"&amp;CHAR(34),"")</f>
        <v>"green"</v>
      </c>
      <c r="IR117" s="9" t="str">
        <f>IF(HS117&lt;&gt;"",CHAR(34)&amp;"red"&amp;CHAR(34),"")</f>
        <v>"red"</v>
      </c>
      <c r="IS117" s="9" t="str">
        <f>IF(HT117&lt;&gt;"",CHAR(34)&amp;"yellow"&amp;CHAR(34),"")</f>
        <v>"yellow"</v>
      </c>
      <c r="IT117" s="9" t="str">
        <f>IF(HU117&lt;&gt;"",CHAR(34)&amp;"orange"&amp;CHAR(34),"")</f>
        <v/>
      </c>
      <c r="IU117" s="9" t="str">
        <f>IF(HV117&lt;&gt;"",CHAR(34)&amp;"brown"&amp;CHAR(34),"")</f>
        <v/>
      </c>
      <c r="IV117" s="9" t="str">
        <f>IF(HW117&lt;&gt;"",CHAR(34)&amp;"purple"&amp;CHAR(34),"")</f>
        <v/>
      </c>
      <c r="IW117" s="9" t="str">
        <f>IF(HX117&lt;&gt;"",CHAR(34)&amp;"white"&amp;CHAR(34),"")</f>
        <v>"white"</v>
      </c>
      <c r="IX117" s="9" t="str">
        <f>"{"&amp;CHAR(34)&amp;"url"&amp;CHAR(34)&amp;":"&amp;CHAR(34)&amp;IN117&amp;CHAR(34)&amp;","&amp;CHAR(34)&amp;"name"&amp;CHAR(34)&amp;":"&amp;CHAR(34)&amp;A117&amp;CHAR(34)&amp;"},"</f>
        <v>{"url":"http://mkweb.bcgsc.ca/color-summarizer/?url=https://upload.wikimedia.org/wikipedia/commons/thumb/7/7f/Yellow%2C_white%2C_green_flag.svg/800px-Yellow%2C_white%2C_green_flag.svg.png&amp;precision=low&amp;num_clusters=6&amp;text=1","name":"[GUY] Cuyuni-Mazaruni"},</v>
      </c>
      <c r="IY117" s="9">
        <v>1492</v>
      </c>
    </row>
    <row r="118" spans="1:259" s="9" customFormat="1" ht="38.4" customHeight="1" thickBot="1" x14ac:dyDescent="0.35">
      <c r="A118" s="79" t="s">
        <v>455</v>
      </c>
      <c r="B118" s="1" t="e" vm="117">
        <v>#VALUE!</v>
      </c>
      <c r="C118" s="2">
        <v>2</v>
      </c>
      <c r="D118" s="3" t="s">
        <v>456</v>
      </c>
      <c r="E118" s="4" t="s">
        <v>456</v>
      </c>
      <c r="F118" s="5" t="s">
        <v>0</v>
      </c>
      <c r="G118" s="6">
        <f>COUNTIF($A$1:$A$8343,A118)</f>
        <v>1</v>
      </c>
      <c r="H118" s="7"/>
      <c r="I118" s="8" t="s">
        <v>457</v>
      </c>
      <c r="J118" s="9" t="str">
        <f>""</f>
        <v/>
      </c>
      <c r="K118" s="10"/>
      <c r="L118" s="11"/>
      <c r="M118" s="11"/>
      <c r="N118" s="12" t="s">
        <v>169</v>
      </c>
      <c r="O118" s="13" t="s">
        <v>181</v>
      </c>
      <c r="P118" s="14" t="s">
        <v>458</v>
      </c>
      <c r="Q118" s="15">
        <v>2</v>
      </c>
      <c r="R118" s="16" t="s">
        <v>169</v>
      </c>
      <c r="S118" s="17">
        <v>4</v>
      </c>
      <c r="T118" s="18" t="s">
        <v>2</v>
      </c>
      <c r="U118" s="19" t="s">
        <v>2</v>
      </c>
      <c r="V118" s="19" t="s">
        <v>3</v>
      </c>
      <c r="W118" s="19" t="s">
        <v>2</v>
      </c>
      <c r="X118" s="19" t="s">
        <v>2</v>
      </c>
      <c r="Y118" s="19" t="s">
        <v>2</v>
      </c>
      <c r="Z118" s="19" t="s">
        <v>2</v>
      </c>
      <c r="AA118" s="19" t="s">
        <v>2</v>
      </c>
      <c r="AB118" s="19" t="s">
        <v>2</v>
      </c>
      <c r="AC118" s="19" t="s">
        <v>2</v>
      </c>
      <c r="AD118" s="19" t="s">
        <v>2</v>
      </c>
      <c r="AE118" s="19" t="s">
        <v>2</v>
      </c>
      <c r="AF118" s="20" t="s">
        <v>3</v>
      </c>
      <c r="AG118" s="20" t="s">
        <v>3</v>
      </c>
      <c r="AH118" s="20" t="s">
        <v>2</v>
      </c>
      <c r="AI118" s="20" t="s">
        <v>2</v>
      </c>
      <c r="AJ118" s="20" t="s">
        <v>2</v>
      </c>
      <c r="AK118" s="20" t="s">
        <v>2</v>
      </c>
      <c r="AL118" s="20" t="s">
        <v>2</v>
      </c>
      <c r="AM118" s="20" t="s">
        <v>2</v>
      </c>
      <c r="AN118" s="20" t="s">
        <v>2</v>
      </c>
      <c r="AO118" s="20" t="s">
        <v>2</v>
      </c>
      <c r="AP118" s="20" t="s">
        <v>2</v>
      </c>
      <c r="AQ118" s="20" t="s">
        <v>2</v>
      </c>
      <c r="AR118" s="20" t="s">
        <v>2</v>
      </c>
      <c r="AS118" s="20" t="s">
        <v>2</v>
      </c>
      <c r="AT118" s="21">
        <v>4</v>
      </c>
      <c r="AU118" s="20" t="s">
        <v>459</v>
      </c>
      <c r="AV118" s="20" t="str">
        <f>IF(LEFT(A118,1)="[",LEFT(A118,5)&amp;AU118&amp;A118,"")</f>
        <v>[MHL]Atoll[MHL] Ailuk Atoll</v>
      </c>
      <c r="AW118" s="20" t="str">
        <f>C118&amp;H118&amp;A118</f>
        <v>2[MHL] Ailuk Atoll</v>
      </c>
      <c r="AX118" s="22"/>
      <c r="AY118" s="22" t="s">
        <v>3</v>
      </c>
      <c r="AZ118" s="23"/>
      <c r="BA118" s="23"/>
      <c r="BB118" s="23"/>
      <c r="BC118" s="24"/>
      <c r="BD118" s="25" t="s">
        <v>9</v>
      </c>
      <c r="BE118" s="8"/>
      <c r="BF118" s="25"/>
      <c r="BG118" s="25"/>
      <c r="BH118" s="25"/>
      <c r="BI118" s="25"/>
      <c r="BJ118" s="25"/>
      <c r="BK118" s="8"/>
      <c r="BL118" s="25" t="s">
        <v>9</v>
      </c>
      <c r="BM118" s="25" t="s">
        <v>5</v>
      </c>
      <c r="BN118" s="25" t="s">
        <v>4</v>
      </c>
      <c r="BO118" s="25"/>
      <c r="BP118" s="25"/>
      <c r="BQ118" s="25"/>
      <c r="BR118" s="25"/>
      <c r="BS118" s="25"/>
      <c r="BT118" s="25"/>
      <c r="BU118" s="26" t="s">
        <v>2</v>
      </c>
      <c r="BV118" s="27" t="s">
        <v>184</v>
      </c>
      <c r="BW118" s="27" t="s">
        <v>176</v>
      </c>
      <c r="BX118" s="8"/>
      <c r="BY118" s="9" t="s">
        <v>2</v>
      </c>
      <c r="CB118" s="28" t="s">
        <v>17</v>
      </c>
      <c r="CC118" s="28"/>
      <c r="CD118" s="29">
        <v>0</v>
      </c>
      <c r="CE118" s="29">
        <v>0</v>
      </c>
      <c r="CF118" s="29" t="e">
        <v>#REF!</v>
      </c>
      <c r="CG118" s="30" cm="1">
        <f t="array" ref="CG118">SUMPRODUCT(--(LEN(TRIM(BL118:BT118))&gt;0))</f>
        <v>3</v>
      </c>
      <c r="CH118" s="20" t="str">
        <f>IF(CG118=2,"y","n")</f>
        <v>n</v>
      </c>
      <c r="CI118" s="20" t="str">
        <f>IF(CG118=3,"y","n")</f>
        <v>y</v>
      </c>
      <c r="CJ118" s="20" t="str">
        <f>IF(CG118=4,"y","n")</f>
        <v>n</v>
      </c>
      <c r="CK118" s="20" t="str">
        <f>IF(CG118&gt;4,"y","n")</f>
        <v>n</v>
      </c>
      <c r="CL118" s="20" t="str">
        <f>IF(S118=0,"y","n")</f>
        <v>n</v>
      </c>
      <c r="CM118" s="20" t="str">
        <f>IF(S118=2,"y","n")</f>
        <v>n</v>
      </c>
      <c r="CN118" s="20" t="str">
        <f>IF(S118=3,"y","n")</f>
        <v>n</v>
      </c>
      <c r="CO118" s="20" t="str">
        <f>IF(S118&gt;=4,"y","n")</f>
        <v>y</v>
      </c>
      <c r="CP118" s="20" t="str">
        <f>IF(AT118=0,"y","n")</f>
        <v>n</v>
      </c>
      <c r="CQ118" s="20" t="str">
        <f>IF(AT118=1,"y","n")</f>
        <v>n</v>
      </c>
      <c r="CR118" s="20" t="str">
        <f>IF(AT118=2,"y","n")</f>
        <v>n</v>
      </c>
      <c r="CS118" s="20" t="str">
        <f>IF(AT118&gt;=3,"y","n")</f>
        <v>y</v>
      </c>
      <c r="CT118" s="31" t="str">
        <f>CHAR(34)&amp;A118&amp;CHAR(34)</f>
        <v>"[MHL] Ailuk Atoll"</v>
      </c>
      <c r="CU118" s="32" t="str">
        <f>CHAR(34)&amp;"rgn_"&amp;R118&amp;CHAR(34)</f>
        <v>"rgn_Oceania"</v>
      </c>
      <c r="CV118" s="9" t="str">
        <f>CHAR(34)&amp;D118&amp;CHAR(34)</f>
        <v>"https://upload.wikimedia.org/wikipedia/commons/thumb/b/bc/Flag_of_Ailuk_Atoll%2C_Marshall_Islands.svg/1280px-Flag_of_Ailuk_Atoll%2C_Marshall_Islands.svg.png"</v>
      </c>
      <c r="CW118" s="9" t="str">
        <f t="shared" si="461"/>
        <v/>
      </c>
      <c r="CX118" s="9" t="str">
        <f t="shared" si="461"/>
        <v>"3Color",</v>
      </c>
      <c r="CY118" s="9" t="str">
        <f t="shared" si="461"/>
        <v/>
      </c>
      <c r="CZ118" s="9" t="str">
        <f t="shared" si="461"/>
        <v/>
      </c>
      <c r="DA118" s="9" t="str">
        <f>IF(Q118&gt;1,CHAR(34)&amp;"words2"&amp;CHAR(34)&amp;",","")</f>
        <v>"words2",</v>
      </c>
      <c r="DB118" s="9" t="str">
        <f>IF(Q118&gt;2,CHAR(34)&amp;"words3"&amp;CHAR(34)&amp;",","")</f>
        <v/>
      </c>
      <c r="DC118" s="9" t="str">
        <f>IF(Q118=2,CHAR(34)&amp;"exact2"&amp;CHAR(34)&amp;",","")</f>
        <v>"exact2",</v>
      </c>
      <c r="DD118" s="9" t="str">
        <f>IF(LEN(CHAR(34)&amp;"lets"&amp;LEN(SUBSTITUTE(SUBSTITUTE(IFERROR(TRIM(SUBSTITUTE(SUBSTITUTE(SUBSTITUTE(IFERROR(TRIM(SUBSTITUTE(A118,MID(A118,FIND("(",A118),FIND(")",A118)-FIND("(",A118)+1),"")),A118)," ",""),"-",""),MID(SUBSTITUTE(SUBSTITUTE(IFERROR(TRIM(SUBSTITUTE(A118,MID(A118,FIND("(",A118),FIND(")",A118)-FIND("(",A118)+1),"")),A118)," ",""),"-",""),FIND("[",SUBSTITUTE(SUBSTITUTE(IFERROR(TRIM(SUBSTITUTE(A118,MID(A118,FIND("(",A118),FIND(")",A118)-FIND("(",A118)+1),"")),A118)," ",""),"-","")),FIND("]",SUBSTITUTE(SUBSTITUTE(IFERROR(TRIM(SUBSTITUTE(A118,MID(A118,FIND("(",A118),FIND(")",A118)-FIND("(",A118)+1),"")),A118)," ",""),"-",""))-FIND("[",SUBSTITUTE(SUBSTITUTE(IFERROR(TRIM(SUBSTITUTE(A118,MID(A118,FIND("(",A118),FIND(")",A118)-FIND("(",A118)+1),"")),A118)," ",""),"-",""))+1),"")),SUBSTITUTE(SUBSTITUTE(IFERROR(TRIM(SUBSTITUTE(A118,MID(A118,FIND("(",A118),FIND(")",A118)-FIND("(",A118)+1),"")),A118)," ",""),"-",""))," ",""),"-",""))&amp;CHAR(34)&amp;",")=9,CHAR(34)&amp;"lets"&amp;LEN(SUBSTITUTE(SUBSTITUTE(IFERROR(TRIM(SUBSTITUTE(SUBSTITUTE(SUBSTITUTE(IFERROR(TRIM(SUBSTITUTE(A118,MID(A118,FIND("(",A118),FIND(")",A118)-FIND("(",A118)+1),"")),A118)," ",""),"-",""),MID(SUBSTITUTE(SUBSTITUTE(IFERROR(TRIM(SUBSTITUTE(A118,MID(A118,FIND("(",A118),FIND(")",A118)-FIND("(",A118)+1),"")),A118)," ",""),"-",""),FIND("[",SUBSTITUTE(SUBSTITUTE(IFERROR(TRIM(SUBSTITUTE(A118,MID(A118,FIND("(",A118),FIND(")",A118)-FIND("(",A118)+1),"")),A118)," ",""),"-","")),FIND("]",SUBSTITUTE(SUBSTITUTE(IFERROR(TRIM(SUBSTITUTE(A118,MID(A118,FIND("(",A118),FIND(")",A118)-FIND("(",A118)+1),"")),A118)," ",""),"-",""))-FIND("[",SUBSTITUTE(SUBSTITUTE(IFERROR(TRIM(SUBSTITUTE(A118,MID(A118,FIND("(",A118),FIND(")",A118)-FIND("(",A118)+1),"")),A118)," ",""),"-",""))+1),"")),SUBSTITUTE(SUBSTITUTE(IFERROR(TRIM(SUBSTITUTE(A118,MID(A118,FIND("(",A118),FIND(")",A118)-FIND("(",A118)+1),"")),A118)," ",""),"-",""))," ",""),"-",""))&amp;CHAR(34)&amp;",",CHAR(34)&amp;"lets0"&amp;LEN(SUBSTITUTE(SUBSTITUTE(IFERROR(TRIM(SUBSTITUTE(SUBSTITUTE(SUBSTITUTE(IFERROR(TRIM(SUBSTITUTE(A118,MID(A118,FIND("(",A118),FIND(")",A118)-FIND("(",A118)+1),"")),A118)," ",""),"-",""),MID(SUBSTITUTE(SUBSTITUTE(IFERROR(TRIM(SUBSTITUTE(A118,MID(A118,FIND("(",A118),FIND(")",A118)-FIND("(",A118)+1),"")),A118)," ",""),"-",""),FIND("[",SUBSTITUTE(SUBSTITUTE(IFERROR(TRIM(SUBSTITUTE(A118,MID(A118,FIND("(",A118),FIND(")",A118)-FIND("(",A118)+1),"")),A118)," ",""),"-","")),FIND("]",SUBSTITUTE(SUBSTITUTE(IFERROR(TRIM(SUBSTITUTE(A118,MID(A118,FIND("(",A118),FIND(")",A118)-FIND("(",A118)+1),"")),A118)," ",""),"-",""))-FIND("[",SUBSTITUTE(SUBSTITUTE(IFERROR(TRIM(SUBSTITUTE(A118,MID(A118,FIND("(",A118),FIND(")",A118)-FIND("(",A118)+1),"")),A118)," ",""),"-",""))+1),"")),SUBSTITUTE(SUBSTITUTE(IFERROR(TRIM(SUBSTITUTE(A118,MID(A118,FIND("(",A118),FIND(")",A118)-FIND("(",A118)+1),"")),A118)," ",""),"-",""))," ",""),"-",""))&amp;CHAR(34)&amp;",")</f>
        <v>"lets10",</v>
      </c>
      <c r="DE118" s="9" t="str">
        <f>IFERROR(CHAR(34)&amp;"start"&amp;LEFT(TRIM(SUBSTITUTE(SUBSTITUTE(TRIM(SUBSTITUTE(SUBSTITUTE(A118, MID(A118, FIND("[", A118), FIND("]", A118) - FIND("[", A118) + 1), ""), "  ", " ")), MID(TRIM(SUBSTITUTE(SUBSTITUTE(A118, MID(A118, FIND("[", A118), FIND("]", A118) - FIND("[", A118) + 1), ""), "  ", " ")), FIND("[", TRIM(SUBSTITUTE(SUBSTITUTE(A118, MID(A118, FIND("[", A118), FIND("]", A118) - FIND("[", A118) + 1), ""), "  ", " "))), FIND("]", TRIM(SUBSTITUTE(SUBSTITUTE(A118, MID(A118, FIND("[", A118), FIND("]", A118) - FIND("[", A118) + 1), ""), "  ", " "))) - FIND("[", TRIM(SUBSTITUTE(SUBSTITUTE(A118, MID(A118, FIND("[", A118), FIND("]", A118) - FIND("[", A118) + 1), ""), "  ", " "))) + 1), ""), "  ", " ")),1)&amp;CHAR(34)&amp;",",CHAR(34)&amp;"start"&amp;IFERROR(LEFT(SUBSTITUTE(A118,"["&amp;MID(A118,FIND("[",A118)+1,FIND("]",A118)-FIND("[",A118)-1)&amp;"] ",""),1),LEFT(A118,1))&amp;CHAR(34)&amp;",")</f>
        <v>"startA",</v>
      </c>
      <c r="DF118" s="9" t="str">
        <f>IFERROR(IF(SEARCH("tan",A118)&gt;0,CHAR(34)&amp;"withtn"&amp;CHAR(34)&amp;",",""),"")</f>
        <v/>
      </c>
      <c r="DG118" s="9" t="str">
        <f>IFERROR(IF(SEARCH("q",A118)&gt;0,CHAR(34)&amp;"with_q"&amp;CHAR(34)&amp;",",""),"")</f>
        <v/>
      </c>
      <c r="DH118" s="9" t="str">
        <f>IFERROR(IF(SEARCH("v",A118)&gt;0,CHAR(34)&amp;"with_v"&amp;CHAR(34)&amp;",",""),"")</f>
        <v/>
      </c>
      <c r="DI118" s="9" t="str">
        <f>IFERROR(IF(SEARCH("w",A118)&gt;0,CHAR(34)&amp;"with_w"&amp;CHAR(34)&amp;",",""),"")</f>
        <v/>
      </c>
      <c r="DJ118" s="9" t="str">
        <f>IFERROR(IF(SEARCH("y",A118)&gt;0,CHAR(34)&amp;"with_y"&amp;CHAR(34)&amp;",",""),"")</f>
        <v/>
      </c>
      <c r="DK118" s="9" t="str">
        <f>IFERROR(IF(SEARCH("z",A118)&gt;0,CHAR(34)&amp;"with_z"&amp;CHAR(34)&amp;",",""),"")</f>
        <v/>
      </c>
      <c r="DL118" s="9" t="str">
        <f>IF(CG118=2, CHAR(34) &amp; _xlfn.TEXTJOIN("", TRUE, _xlfn._xlws.SORT(HP118:HX118)) &amp; CHAR(34) &amp; ",", "")</f>
        <v/>
      </c>
      <c r="DM118" s="9" t="str" cm="1">
        <f t="array" ref="DM118">IF(CG118=3,CHAR(34) &amp; _xlfn.TEXTJOIN("", TRUE, RIGHT(HP118:HX118, 2)) &amp; CHAR(34) &amp; ",", "")</f>
        <v>"LUEDHI",</v>
      </c>
      <c r="DN118" s="9" t="str">
        <f>IF(AND(ISNUMBER(SEARCH("18", O118)), ISERROR(SEARCH("1918", O118)), ISERROR(SEARCH("2018", O118))), CHAR(34) &amp; "year18" &amp; CHAR(34) &amp; ",", "")</f>
        <v/>
      </c>
      <c r="DO118" s="9" t="str">
        <f>IF(AND(ISNUMBER(SEARCH("19", O118)), ISERROR(SEARCH("1819", O118)),  ISERROR(SEARCH("1219", O118)),ISERROR(SEARCH("1119", O118)),ISERROR(SEARCH("1190", O118)),ISERROR(SEARCH("2019", O118))), CHAR(34) &amp; "year19" &amp; CHAR(34) &amp; ",", "")</f>
        <v/>
      </c>
      <c r="DP118" s="28" t="str">
        <f>IF(AND(ISNUMBER(SEARCH("20", O118)), ISERROR(SEARCH("1920", O118))), CHAR(34)&amp;"year00"&amp;CHAR(34)&amp;",", "")</f>
        <v/>
      </c>
      <c r="DQ118" s="28" t="str">
        <f>IF(CC118="y",CHAR(34)&amp;"soviet"&amp;CHAR(34)&amp;",","")</f>
        <v/>
      </c>
      <c r="DR118" s="28" t="str">
        <f>IF(BY118="y",CHAR(34)&amp;"dgband"&amp;CHAR(34)&amp;",","")</f>
        <v/>
      </c>
      <c r="DS118" s="28" t="str">
        <f>IF(W118="y",IF(AND(V118="n",BY118&lt;&gt;"y"),CHAR(34)&amp;"allver"&amp;CHAR(34)&amp;",",""),"")</f>
        <v/>
      </c>
      <c r="DT118" s="28" t="str">
        <f>IF(V118="y",IF(AND(W118="n",BY118&lt;&gt;"y"),CHAR(34)&amp;"allhor"&amp;CHAR(34)&amp;",",""),"")</f>
        <v>"allhor",</v>
      </c>
      <c r="DU118" s="28" t="str">
        <f>IF(BY118="y",IF(AND(W118="n",V118="n"),CHAR(34)&amp;"alldia"&amp;CHAR(34)&amp;",",""),"")</f>
        <v/>
      </c>
      <c r="DV118" s="9" t="str">
        <f>IF(IA118&lt;&gt;"",(IF(IA118="y",CHAR(34)&amp;"largec"&amp;CHAR(34)&amp;",",CHAR(34)&amp;"smallc"&amp;CHAR(34)&amp;",")),"")</f>
        <v>"smallc",</v>
      </c>
      <c r="DW118" s="9" t="str">
        <f t="shared" si="462"/>
        <v/>
      </c>
      <c r="DX118" s="9" t="str">
        <f t="shared" si="462"/>
        <v/>
      </c>
      <c r="DY118" s="9" t="str">
        <f t="shared" si="462"/>
        <v/>
      </c>
      <c r="DZ118" s="9" t="str">
        <f t="shared" si="462"/>
        <v>"4+Band",</v>
      </c>
      <c r="EA118" s="9" t="str">
        <f t="shared" si="463"/>
        <v/>
      </c>
      <c r="EB118" s="9" t="str">
        <f t="shared" si="463"/>
        <v/>
      </c>
      <c r="EC118" s="9" t="str">
        <f t="shared" si="463"/>
        <v>"Horizo",</v>
      </c>
      <c r="ED118" s="9" t="str">
        <f t="shared" si="463"/>
        <v/>
      </c>
      <c r="EE118" s="9" t="str">
        <f t="shared" si="463"/>
        <v/>
      </c>
      <c r="EF118" s="9" t="str">
        <f>IF(AND(Y118&lt;&gt;"n",Y118&lt;&gt;""),CHAR(34)&amp;Y$1&amp;CHAR(34)&amp;",","")</f>
        <v/>
      </c>
      <c r="EG118" s="9" t="str">
        <f t="shared" si="466"/>
        <v/>
      </c>
      <c r="EH118" s="9" t="str">
        <f t="shared" si="466"/>
        <v/>
      </c>
      <c r="EI118" s="9" t="str">
        <f t="shared" si="466"/>
        <v/>
      </c>
      <c r="EJ118" s="9" t="str">
        <f t="shared" si="466"/>
        <v/>
      </c>
      <c r="EK118" s="9" t="str">
        <f t="shared" si="466"/>
        <v/>
      </c>
      <c r="EL118" s="9" t="str">
        <f t="shared" si="466"/>
        <v/>
      </c>
      <c r="EM118" s="9" t="str">
        <f t="shared" si="466"/>
        <v>"Trside",</v>
      </c>
      <c r="EN118" s="9" t="str">
        <f t="shared" si="466"/>
        <v>"Unequa",</v>
      </c>
      <c r="EO118" s="9" t="str">
        <f t="shared" si="466"/>
        <v/>
      </c>
      <c r="EP118" s="9" t="str">
        <f t="shared" si="466"/>
        <v/>
      </c>
      <c r="EQ118" s="9" t="str">
        <f t="shared" si="466"/>
        <v/>
      </c>
      <c r="ER118" s="9" t="str">
        <f t="shared" si="466"/>
        <v/>
      </c>
      <c r="ES118" s="9" t="str">
        <f t="shared" si="466"/>
        <v/>
      </c>
      <c r="ET118" s="9" t="str">
        <f t="shared" si="466"/>
        <v/>
      </c>
      <c r="EU118" s="9" t="str">
        <f t="shared" si="466"/>
        <v/>
      </c>
      <c r="EV118" s="9" t="str">
        <f t="shared" si="466"/>
        <v/>
      </c>
      <c r="EW118" s="9" t="str">
        <f t="shared" si="464"/>
        <v/>
      </c>
      <c r="EX118" s="9" t="str">
        <f t="shared" si="464"/>
        <v/>
      </c>
      <c r="EY118" s="9" t="str">
        <f t="shared" si="464"/>
        <v/>
      </c>
      <c r="EZ118" s="9" t="str">
        <f t="shared" si="464"/>
        <v/>
      </c>
      <c r="FA118" s="9" t="str">
        <f>IF(AT118&gt;0,CHAR(34)&amp;"sta"&amp;AZ118&amp;CHAR(34)&amp;",","")</f>
        <v>"sta",</v>
      </c>
      <c r="FB118" s="9" t="str">
        <f>IF(AND(AT118&gt;0,BA118&lt;&gt;""),CHAR(34)&amp;"sta"&amp;BA118&amp;CHAR(34)&amp;",","")</f>
        <v/>
      </c>
      <c r="FC118" s="9" t="str">
        <f>IF(AND(AT118&gt;0,BB118&lt;&gt;""),CHAR(34)&amp;"sta"&amp;BB118&amp;CHAR(34)&amp;",","")</f>
        <v/>
      </c>
      <c r="FD118" s="9" t="str">
        <f>IF(BV118="n",CHAR(34)&amp;"tcWHYE"&amp;CHAR(34)&amp;",",IF(BV118="y",CHAR(34)&amp;FD$1&amp;CHAR(34)&amp;",",""))</f>
        <v/>
      </c>
      <c r="FE118" s="9" t="str">
        <f>IF(COUNTIF(BL118:BT118,"BLU")=0,CHAR(34)&amp;"NO_BLU"&amp;CHAR(34)&amp;",", "")</f>
        <v/>
      </c>
      <c r="FF118" s="9" t="str">
        <f>IF(COUNTIF(BL118:BT118,"WHI")=0,CHAR(34)&amp;"NO_WHI"&amp;CHAR(34)&amp;",", "")</f>
        <v/>
      </c>
      <c r="FG118" s="9" t="str">
        <f>IF(COUNTIF(BL118:BT118,"RED")=0,CHAR(34)&amp;"NO_RED"&amp;CHAR(34)&amp;",", "")</f>
        <v/>
      </c>
      <c r="FH118" s="9" t="str">
        <f>IF(COUNTIF(BL118:BS118,"GRE")=0,CHAR(34)&amp;"NO_GRE"&amp;CHAR(34)&amp;",", "")</f>
        <v>"NO_GRE",</v>
      </c>
      <c r="FI118" s="9" t="str">
        <f>IF(COUNTIF(BL118:BT118,"YEL")=0,CHAR(34)&amp;"NO_YEL"&amp;CHAR(34)&amp;",", "")</f>
        <v>"NO_YEL",</v>
      </c>
      <c r="FJ118" s="9" t="str">
        <f>IF(COUNTIF(BL118:BT118,"BLA")=0,CHAR(34)&amp;"NO_BLA"&amp;CHAR(34)&amp;",", "")</f>
        <v>"NO_BLA",</v>
      </c>
      <c r="FK118" s="9" t="str">
        <f>IF(AND(FH118&lt;&gt;"",FF118&lt;&gt;""),CHAR(34)&amp;"WHGRNO"&amp;CHAR(34)&amp;",","")</f>
        <v/>
      </c>
      <c r="FL118" s="9" t="str">
        <f>IF(AND(FI118&lt;&gt;"",FF118&lt;&gt;""),CHAR(34)&amp;"WHYENO"&amp;CHAR(34)&amp;",","")</f>
        <v/>
      </c>
      <c r="FM118" s="9" t="str">
        <f>IF(AND(FJ118&lt;&gt;"",FF118&lt;&gt;""),CHAR(34)&amp;"BAWHNO"&amp;CHAR(34)&amp;",","")</f>
        <v/>
      </c>
      <c r="FN118" s="9" t="str">
        <f>IF(AND(FE118&lt;&gt;"",FF118&lt;&gt;""),CHAR(34)&amp;"BLWHNO"&amp;CHAR(34)&amp;",","")</f>
        <v/>
      </c>
      <c r="FO118" s="9" t="str">
        <f>IF(AND(FE118&lt;&gt;"",FG118&lt;&gt;""),CHAR(34)&amp;"BLRENO"&amp;CHAR(34)&amp;",","")</f>
        <v/>
      </c>
      <c r="FP118" s="9" t="str">
        <f>IF(AND(FF118&lt;&gt;"",FF118&lt;&gt;""),CHAR(34)&amp;"WHRENO"&amp;CHAR(34)&amp;",","")</f>
        <v/>
      </c>
      <c r="FQ118" s="9" t="str">
        <f>IF(LEN(BF118)=3,CHAR(34)&amp;"001"&amp;BF118&amp;CHAR(34)&amp;",","")</f>
        <v/>
      </c>
      <c r="FR118" s="9" t="str">
        <f>IF(LEN(BG118)=3,CHAR(34)&amp;"002"&amp;BG118&amp;CHAR(34)&amp;",","")</f>
        <v/>
      </c>
      <c r="FS118" s="9" t="str">
        <f>IF(LEN(BH118)=3,CHAR(34)&amp;"003"&amp;BH118&amp;CHAR(34)&amp;",","")</f>
        <v/>
      </c>
      <c r="FT118" s="9" t="str">
        <f>CHAR(34)&amp;"myr"&amp;BD118&amp;CHAR(34)&amp;","</f>
        <v>"myrRED",</v>
      </c>
      <c r="FU118" s="9" t="str">
        <f>IF(AY118="y",CHAR(34)&amp;"island"&amp;CHAR(34)&amp;",","")</f>
        <v>"island",</v>
      </c>
      <c r="FV118" s="9" t="str">
        <f>IF(BZ118="y",CHAR(34)&amp;"landlo"&amp;CHAR(34)&amp;",","")</f>
        <v/>
      </c>
      <c r="FW118" s="9" t="str">
        <f>IF(CA118="y",CHAR(34)&amp;"eunion"&amp;CHAR(34)&amp;",","")</f>
        <v/>
      </c>
      <c r="FX118" s="9" t="str">
        <f>SUBSTITUTE(IFERROR(SEARCH("[",A118),IFERROR(IF(AND(CA118&lt;&gt;"y",SEARCH("Europe",R118)&gt;0),CHAR(34)&amp;"noeuni"&amp;CHAR(34)&amp;",",""),"")),"1","")</f>
        <v/>
      </c>
      <c r="FY118" s="9" t="str">
        <f>IFERROR(IF(SEARCH("Arabic",CB118)&gt;0,CHAR(34)&amp;"arabic"&amp;CHAR(34)&amp;",",""),"")</f>
        <v/>
      </c>
      <c r="FZ118" s="9" t="str">
        <f>IFERROR(IF(SEARCH("English",CB118)&gt;0,CHAR(34)&amp;"englis"&amp;CHAR(34)&amp;",",""),"")</f>
        <v/>
      </c>
      <c r="GA118" s="9" t="str">
        <f>IFERROR(IF(SEARCH("French",CB118)&gt;0,CHAR(34)&amp;"french"&amp;CHAR(34)&amp;",",""),"")</f>
        <v>"french",</v>
      </c>
      <c r="GB118" s="9" t="str">
        <f>IFERROR(IF(SEARCH("Spanish",CB118)&gt;0,CHAR(34)&amp;"spanis"&amp;CHAR(34)&amp;",",""),"")</f>
        <v/>
      </c>
      <c r="GC118" s="9" t="str">
        <f>IFERROR(IF(SEARCH("Portuguese",CB118)&gt;0,CHAR(34)&amp;"portug"&amp;CHAR(34)&amp;",",""),"")</f>
        <v/>
      </c>
      <c r="GD118" s="9" t="str">
        <f>IFERROR(IF(SEARCH("German",CB118)&gt;0,CHAR(34)&amp;"german"&amp;CHAR(34)&amp;",",""),"")</f>
        <v/>
      </c>
      <c r="GE118" s="9" t="str">
        <f>IFERROR(IF(SEARCH("Dutch",CB118)&gt;0,CHAR(34)&amp;"dutchs"&amp;CHAR(34)&amp;",",""),"")</f>
        <v/>
      </c>
      <c r="GF118" s="9" t="str">
        <f>IFERROR(IF(SEARCH("Histor",AU118)&gt;0,CHAR(34)&amp;"histor"&amp;CHAR(34)&amp;",",""),"")</f>
        <v/>
      </c>
      <c r="GG118" s="9" t="str">
        <f>IF(BU118="y",CHAR(34)&amp;"unjack"&amp;CHAR(34)&amp;",","")</f>
        <v/>
      </c>
      <c r="GH118" s="9" t="str">
        <f>IF(CD118=1,CHAR(34)&amp;"southc"&amp;CHAR(34)&amp;",","")</f>
        <v/>
      </c>
      <c r="GI118" s="9" t="str">
        <f>IF(CE118=1,CHAR(34)&amp;"hasmap"&amp;CHAR(34)&amp;",","")</f>
        <v/>
      </c>
      <c r="GJ118" s="9" t="str">
        <f>IF(CP118="y",CHAR(34)&amp;CP$1&amp;CHAR(34)&amp;",","")</f>
        <v/>
      </c>
      <c r="GK118" s="9" t="str">
        <f>IF(GJ118="",CHAR(34)&amp;"HasSta"&amp;CHAR(34)&amp;",","")</f>
        <v>"HasSta",</v>
      </c>
      <c r="GL118" s="9" t="str">
        <f t="shared" si="465"/>
        <v/>
      </c>
      <c r="GM118" s="9" t="str">
        <f t="shared" si="465"/>
        <v/>
      </c>
      <c r="GN118" s="9" t="str">
        <f t="shared" si="465"/>
        <v>"3+Star",</v>
      </c>
      <c r="GP118" s="9" t="str">
        <f>CHAR(34)&amp;AU118&amp;CHAR(34)</f>
        <v>"Atoll"</v>
      </c>
      <c r="GS118" s="9" t="str">
        <f>SUBSTITUTE("["&amp;_xlfn.CONCAT(CW118:GN118)&amp;"]",",]","]")</f>
        <v>["3Color","words2","exact2","lets10","startA","LUEDHI","allhor","smallc","4+Band","Horizo","Trside","Unequa","sta","NO_GRE","NO_YEL","NO_BLA","myrRED","island","french","HasSta","3+Star"]</v>
      </c>
      <c r="GT118" s="9" t="str">
        <f t="shared" si="467"/>
        <v>"cl_RED",</v>
      </c>
      <c r="GU118" s="9" t="str">
        <f t="shared" si="467"/>
        <v>"cl_WHI",</v>
      </c>
      <c r="GV118" s="9" t="str">
        <f t="shared" si="467"/>
        <v>"cl_BLU",</v>
      </c>
      <c r="GW118" s="9" t="str">
        <f t="shared" si="467"/>
        <v/>
      </c>
      <c r="GX118" s="9" t="str">
        <f t="shared" si="467"/>
        <v/>
      </c>
      <c r="GY118" s="9" t="str">
        <f t="shared" si="467"/>
        <v/>
      </c>
      <c r="GZ118" s="9" t="str">
        <f t="shared" si="467"/>
        <v/>
      </c>
      <c r="HA118" s="9" t="str">
        <f t="shared" si="467"/>
        <v/>
      </c>
      <c r="HB118" s="9" t="str">
        <f t="shared" si="467"/>
        <v/>
      </c>
      <c r="HC118" s="9" t="str">
        <f>SUBSTITUTE("["&amp;_xlfn.CONCAT(GT118:HB118)&amp;"]",",]","]")</f>
        <v>["cl_RED","cl_WHI","cl_BLU"]</v>
      </c>
      <c r="HE118" s="33"/>
      <c r="HF118" s="34" t="str">
        <f>"{couname:"&amp;CT118&amp;(IF(HK118&lt;&gt;"",",subtype:"&amp;CHAR(34)&amp;HK118&amp;CHAR(34),""))&amp;",year:"&amp;HJ118&amp;",region:"&amp;CU118&amp;",Colors:"&amp;HC118&amp;",Items:"&amp;GS118&amp;",Flag:"&amp;CV118&amp;",HDFlag:"&amp;CHAR(34)&amp;E118&amp;CHAR(34)&amp;",type:"&amp;GP118&amp;", describe: "&amp;HH118&amp;", isnew:"&amp;CHAR(34)&amp;F118&amp;CHAR(34)&amp;", links: "&amp;HL118&amp;"},"</f>
        <v>{couname:"[MHL] Ailuk Atoll",year:"???",region:"rgn_Oceania",Colors:["cl_RED","cl_WHI","cl_BLU"],Items:["3Color","words2","exact2","lets10","startA","LUEDHI","allhor","smallc","4+Band","Horizo","Trside","Unequa","sta","NO_GRE","NO_YEL","NO_BLA","myrRED","island","french","HasSta","3+Star"],Flag:"https://upload.wikimedia.org/wikipedia/commons/thumb/b/bc/Flag_of_Ailuk_Atoll%2C_Marshall_Islands.svg/1280px-Flag_of_Ailuk_Atoll%2C_Marshall_Islands.svg.png",HDFlag:"https://upload.wikimedia.org/wikipedia/commons/thumb/b/bc/Flag_of_Ailuk_Atoll%2C_Marshall_Islands.svg/1280px-Flag_of_Ailuk_Atoll%2C_Marshall_Islands.svg.png",type:"Atoll", describe: "\nFour horizontal bands light blue, orange, green, and dark blue each with a white star.", isnew:".", links: "https://en.m.wikipedia.org/wiki/Ailuk_Atoll"},</v>
      </c>
      <c r="HG118" s="35" t="str">
        <f>"{couname:"&amp;CT118&amp;(IF(HK118&lt;&gt;"",",subtype:"&amp;CHAR(34)&amp;HK118&amp;CHAR(34),""))&amp;",year:"&amp;HJ118&amp;",region:"&amp;CU118&amp;",Colors:"&amp;HC118&amp;",Items:"&amp;GS118&amp;",Flag:"&amp;CV118&amp;",HDFlag:"&amp;CHAR(34)&amp;E118&amp;CHAR(34)&amp;",type:"&amp;GP118&amp;", describe: "&amp;HI118&amp;", links: "&amp;HL118&amp;"},"</f>
        <v>{couname:"[MHL] Ailuk Atoll",year:"???",region:"rgn_Oceania",Colors:["cl_RED","cl_WHI","cl_BLU"],Items:["3Color","words2","exact2","lets10","startA","LUEDHI","allhor","smallc","4+Band","Horizo","Trside","Unequa","sta","NO_GRE","NO_YEL","NO_BLA","myrRED","island","french","HasSta","3+Star"],Flag:"https://upload.wikimedia.org/wikipedia/commons/thumb/b/bc/Flag_of_Ailuk_Atoll%2C_Marshall_Islands.svg/1280px-Flag_of_Ailuk_Atoll%2C_Marshall_Islands.svg.png",HDFlag:"https://upload.wikimedia.org/wikipedia/commons/thumb/b/bc/Flag_of_Ailuk_Atoll%2C_Marshall_Islands.svg/1280px-Flag_of_Ailuk_Atoll%2C_Marshall_Islands.svg.png",type:"Atoll", describe: "\nFour horizontal bands light blue, orange, green, and dark blue each with a white star.", links: "https://en.m.wikipedia.org/wiki/Ailuk_Atoll"},</v>
      </c>
      <c r="HH118" s="9" t="str">
        <f>IF(P118&lt;&gt;"",CHAR(34)&amp;"\n"&amp;P118&amp;CHAR(34),CHAR(34)&amp;CHAR(34))</f>
        <v>"\nFour horizontal bands light blue, orange, green, and dark blue each with a white star."</v>
      </c>
      <c r="HI118" s="9" t="str">
        <f>IF(J118=0,CHAR(34)&amp;CHAR(34),HH118)</f>
        <v>"\nFour horizontal bands light blue, orange, green, and dark blue each with a white star."</v>
      </c>
      <c r="HJ118" s="9" t="str">
        <f>CHAR(34)&amp;O118&amp;CHAR(34)</f>
        <v>"???"</v>
      </c>
      <c r="HL118" s="9" t="str">
        <f>CHAR(34)&amp;I118&amp;CHAR(34)</f>
        <v>"https://en.m.wikipedia.org/wiki/Ailuk_Atoll"</v>
      </c>
      <c r="HM118" s="34" t="str">
        <f>"{"&amp;CHAR(34)&amp;"couname"&amp;CHAR(34)&amp;":"&amp;CT118&amp;(IF(H118&lt;&gt;"",","&amp;CHAR(34)&amp;"subtype"&amp;CHAR(34)&amp;":"&amp;CHAR(34)&amp;H118&amp;CHAR(34),""))&amp;","&amp;CHAR(34)&amp;"year"&amp;CHAR(34)&amp;":"&amp;HJ118&amp;","&amp;CHAR(34)&amp;"region"&amp;CHAR(34)&amp;":"&amp;CU118&amp;","&amp;CHAR(34)&amp;"Colors"&amp;CHAR(34)&amp;":"&amp;HC118&amp;","&amp;CHAR(34)&amp;"Items"&amp;CHAR(34)&amp;":"&amp;GS118&amp;","&amp;CHAR(34)&amp;"Flag"&amp;CHAR(34)&amp;":"&amp;CV118&amp;","&amp;CHAR(34)&amp;"HDFlag"&amp;CHAR(34)&amp;":"&amp;CHAR(34)&amp;E118&amp;CHAR(34)&amp;","&amp;CHAR(34)&amp;"type"&amp;CHAR(34)&amp;":"&amp;GP118&amp;", "&amp;CHAR(34)&amp;"describe"&amp;CHAR(34)&amp;": "&amp;HH118&amp;", "&amp;CHAR(34)&amp;"isnew"&amp;CHAR(34)&amp;": "&amp;CHAR(34)&amp;F118&amp;CHAR(34)&amp;", "&amp;CHAR(34)&amp;"links"&amp;CHAR(34)&amp;": "&amp;HL118&amp;"},"</f>
        <v>{"couname":"[MHL] Ailuk Atoll","year":"???","region":"rgn_Oceania","Colors":["cl_RED","cl_WHI","cl_BLU"],"Items":["3Color","words2","exact2","lets10","startA","LUEDHI","allhor","smallc","4+Band","Horizo","Trside","Unequa","sta","NO_GRE","NO_YEL","NO_BLA","myrRED","island","french","HasSta","3+Star"],"Flag":"https://upload.wikimedia.org/wikipedia/commons/thumb/b/bc/Flag_of_Ailuk_Atoll%2C_Marshall_Islands.svg/1280px-Flag_of_Ailuk_Atoll%2C_Marshall_Islands.svg.png","HDFlag":"https://upload.wikimedia.org/wikipedia/commons/thumb/b/bc/Flag_of_Ailuk_Atoll%2C_Marshall_Islands.svg/1280px-Flag_of_Ailuk_Atoll%2C_Marshall_Islands.svg.png","type":"Atoll", "describe": "\nFour horizontal bands light blue, orange, green, and dark blue each with a white star.", "isnew": ".", "links": "https://en.m.wikipedia.org/wiki/Ailuk_Atoll"},</v>
      </c>
      <c r="HN118" s="36" t="str">
        <f>"{"&amp;CHAR(34)&amp;"couname"&amp;CHAR(34)&amp;":"&amp;CT118&amp;(IF(H118&lt;&gt;"",","&amp;CHAR(34)&amp;"subtype"&amp;CHAR(34)&amp;":"&amp;CHAR(34)&amp;H118&amp;CHAR(34),""))&amp;","&amp;CHAR(34)&amp;"year"&amp;CHAR(34)&amp;":"&amp;HJ118&amp;","&amp;CHAR(34)&amp;"region"&amp;CHAR(34)&amp;":"&amp;CU118&amp;","&amp;CHAR(34)&amp;"Colors"&amp;CHAR(34)&amp;":"&amp;HC118&amp;","&amp;CHAR(34)&amp;"Items"&amp;CHAR(34)&amp;":"&amp;GS118&amp;","&amp;CHAR(34)&amp;"Flag"&amp;CHAR(34)&amp;":"&amp;CV118&amp;","&amp;CHAR(34)&amp;"HDFlag"&amp;CHAR(34)&amp;":"&amp;CHAR(34)&amp;E118&amp;CHAR(34)&amp;","&amp;CHAR(34)&amp;"type"&amp;CHAR(34)&amp;":"&amp;GP118&amp;", "&amp;CHAR(34)&amp;"describe"&amp;CHAR(34)&amp;": "&amp;HI118&amp;", "&amp;CHAR(34)&amp;"isnew"&amp;CHAR(34)&amp;": "&amp;CHAR(34)&amp;F118&amp;CHAR(34)&amp;", "&amp;CHAR(34)&amp;"links"&amp;CHAR(34)&amp;": "&amp;HL118&amp;"},"</f>
        <v>{"couname":"[MHL] Ailuk Atoll","year":"???","region":"rgn_Oceania","Colors":["cl_RED","cl_WHI","cl_BLU"],"Items":["3Color","words2","exact2","lets10","startA","LUEDHI","allhor","smallc","4+Band","Horizo","Trside","Unequa","sta","NO_GRE","NO_YEL","NO_BLA","myrRED","island","french","HasSta","3+Star"],"Flag":"https://upload.wikimedia.org/wikipedia/commons/thumb/b/bc/Flag_of_Ailuk_Atoll%2C_Marshall_Islands.svg/1280px-Flag_of_Ailuk_Atoll%2C_Marshall_Islands.svg.png","HDFlag":"https://upload.wikimedia.org/wikipedia/commons/thumb/b/bc/Flag_of_Ailuk_Atoll%2C_Marshall_Islands.svg/1280px-Flag_of_Ailuk_Atoll%2C_Marshall_Islands.svg.png","type":"Atoll", "describe": "\nFour horizontal bands light blue, orange, green, and dark blue each with a white star.", "isnew": ".", "links": "https://en.m.wikipedia.org/wiki/Ailuk_Atoll"},</v>
      </c>
      <c r="HO118" s="37"/>
      <c r="HP118" s="9" t="str" cm="1">
        <f t="array" ref="HP118">IF(_xlfn.TEXTJOIN(", ", TRUE, IF(ISNUMBER(SEARCH("BLA", BL118:BT118)), COLUMN(BL118:BT118) - COLUMN(BL118) + 1, ""))&lt;&gt;"","BLA","")</f>
        <v/>
      </c>
      <c r="HQ118" s="9" t="str" cm="1">
        <f t="array" ref="HQ118">IF(_xlfn.TEXTJOIN(", ", TRUE, IF(ISNUMBER(SEARCH("BLU", BL118:BT118)), COLUMN(BL118:BT118) - COLUMN(BL118) + 1, ""))&lt;&gt;"","BLU","")</f>
        <v>BLU</v>
      </c>
      <c r="HR118" s="9" t="str" cm="1">
        <f t="array" ref="HR118">IF(_xlfn.TEXTJOIN(", ", TRUE, IF(ISNUMBER(SEARCH("GRE", BL118:BT118)), COLUMN(BL118:BT118) - COLUMN(BL118) + 1, ""))&lt;&gt;"","GRE","")</f>
        <v/>
      </c>
      <c r="HS118" s="9" t="str" cm="1">
        <f t="array" ref="HS118">IF(_xlfn.TEXTJOIN(", ", TRUE, IF(ISNUMBER(SEARCH("RED", BL118:BT118)), COLUMN(BL118:BT118) - COLUMN(BL118) + 1, ""))&lt;&gt;"","RED","")</f>
        <v>RED</v>
      </c>
      <c r="HT118" s="9" t="str" cm="1">
        <f t="array" ref="HT118">IF(_xlfn.TEXTJOIN(", ", TRUE, IF(ISNUMBER(SEARCH("YEL", BL118:BT118)), COLUMN(BL118:BT118) - COLUMN(BL118) + 1, ""))&lt;&gt;"","YEL","")</f>
        <v/>
      </c>
      <c r="HU118" s="9" t="str" cm="1">
        <f t="array" ref="HU118">IF(_xlfn.TEXTJOIN(", ", TRUE, IF(ISNUMBER(SEARCH("ORA", BL118:BT118)), COLUMN(BL118:BT118) - COLUMN(BL118) + 1, ""))&lt;&gt;"","ORA","")</f>
        <v/>
      </c>
      <c r="HV118" s="9" t="str" cm="1">
        <f t="array" ref="HV118">IF(_xlfn.TEXTJOIN(", ", TRUE, IF(ISNUMBER(SEARCH("BRO", BL118:BT118)), COLUMN(BL118:BT118) - COLUMN(BL118) + 1, ""))&lt;&gt;"","BRO","")</f>
        <v/>
      </c>
      <c r="HW118" s="9" t="str" cm="1">
        <f t="array" ref="HW118">IF(_xlfn.TEXTJOIN(", ", TRUE, IF(ISNUMBER(SEARCH("PUR", BL118:BT118)), COLUMN(BL118:BT118) - COLUMN(BL118) + 1, ""))&lt;&gt;"","PUR","")</f>
        <v/>
      </c>
      <c r="HX118" s="9" t="str" cm="1">
        <f t="array" ref="HX118">IF(_xlfn.TEXTJOIN(", ", TRUE, IF(ISNUMBER(SEARCH("WHI", BL118:BT118)), COLUMN(BL118:BT118) - COLUMN(BL118) + 1, ""))&lt;&gt;"","WHI","")</f>
        <v>WHI</v>
      </c>
      <c r="HY118" s="38"/>
      <c r="HZ118" s="38"/>
      <c r="IA118" s="28" t="s">
        <v>2</v>
      </c>
      <c r="IB118" s="28"/>
      <c r="IC118" s="39"/>
      <c r="ID118" s="39"/>
      <c r="IE118" s="39"/>
      <c r="IF118" s="39"/>
      <c r="IG118" s="39"/>
      <c r="IH118" s="39"/>
      <c r="II118" s="39"/>
      <c r="IJ118" s="39"/>
      <c r="IK118" s="39"/>
      <c r="IL118" s="9">
        <f>SUM(IC118:IK118)</f>
        <v>0</v>
      </c>
      <c r="IM118" s="6">
        <f>COUNTIF(IC118:IK118,"&gt;0")-CG118</f>
        <v>-3</v>
      </c>
      <c r="IN118" s="40" t="str">
        <f>"http://mkweb.bcgsc.ca/color-summarizer/?url="&amp;D118&amp;"&amp;precision=low&amp;num_clusters="&amp;CG118&amp;"&amp;text=1"</f>
        <v>http://mkweb.bcgsc.ca/color-summarizer/?url=https://upload.wikimedia.org/wikipedia/commons/thumb/b/bc/Flag_of_Ailuk_Atoll%2C_Marshall_Islands.svg/1280px-Flag_of_Ailuk_Atoll%2C_Marshall_Islands.svg.png&amp;precision=low&amp;num_clusters=3&amp;text=1</v>
      </c>
      <c r="IO118" s="9" t="str">
        <f>IF(HP118&lt;&gt;"",CHAR(34)&amp;"black"&amp;CHAR(34),"")</f>
        <v/>
      </c>
      <c r="IP118" s="9" t="str">
        <f>IF(HQ118&lt;&gt;"",CHAR(34)&amp;"blue"&amp;CHAR(34),"")</f>
        <v>"blue"</v>
      </c>
      <c r="IQ118" s="9" t="str">
        <f>IF(HR118&lt;&gt;"",CHAR(34)&amp;"green"&amp;CHAR(34),"")</f>
        <v/>
      </c>
      <c r="IR118" s="9" t="str">
        <f>IF(HS118&lt;&gt;"",CHAR(34)&amp;"red"&amp;CHAR(34),"")</f>
        <v>"red"</v>
      </c>
      <c r="IS118" s="9" t="str">
        <f>IF(HT118&lt;&gt;"",CHAR(34)&amp;"yellow"&amp;CHAR(34),"")</f>
        <v/>
      </c>
      <c r="IT118" s="9" t="str">
        <f>IF(HU118&lt;&gt;"",CHAR(34)&amp;"orange"&amp;CHAR(34),"")</f>
        <v/>
      </c>
      <c r="IU118" s="9" t="str">
        <f>IF(HV118&lt;&gt;"",CHAR(34)&amp;"brown"&amp;CHAR(34),"")</f>
        <v/>
      </c>
      <c r="IV118" s="9" t="str">
        <f>IF(HW118&lt;&gt;"",CHAR(34)&amp;"purple"&amp;CHAR(34),"")</f>
        <v/>
      </c>
      <c r="IW118" s="9" t="str">
        <f>IF(HX118&lt;&gt;"",CHAR(34)&amp;"white"&amp;CHAR(34),"")</f>
        <v>"white"</v>
      </c>
      <c r="IX118" s="9" t="str">
        <f>"{"&amp;CHAR(34)&amp;"url"&amp;CHAR(34)&amp;":"&amp;CHAR(34)&amp;IN118&amp;CHAR(34)&amp;","&amp;CHAR(34)&amp;"name"&amp;CHAR(34)&amp;":"&amp;CHAR(34)&amp;A118&amp;CHAR(34)&amp;"},"</f>
        <v>{"url":"http://mkweb.bcgsc.ca/color-summarizer/?url=https://upload.wikimedia.org/wikipedia/commons/thumb/b/bc/Flag_of_Ailuk_Atoll%2C_Marshall_Islands.svg/1280px-Flag_of_Ailuk_Atoll%2C_Marshall_Islands.svg.png&amp;precision=low&amp;num_clusters=3&amp;text=1","name":"[MHL] Ailuk Atoll"},</v>
      </c>
      <c r="IY118" s="9">
        <v>240</v>
      </c>
    </row>
    <row r="119" spans="1:259" s="9" customFormat="1" ht="38.4" customHeight="1" thickBot="1" x14ac:dyDescent="0.35">
      <c r="A119" s="79" t="s">
        <v>460</v>
      </c>
      <c r="B119" s="1" t="e" vm="118">
        <v>#VALUE!</v>
      </c>
      <c r="C119" s="2">
        <v>2</v>
      </c>
      <c r="D119" s="3" t="s">
        <v>461</v>
      </c>
      <c r="E119" s="4" t="s">
        <v>462</v>
      </c>
      <c r="F119" s="5" t="s">
        <v>0</v>
      </c>
      <c r="G119" s="6">
        <f>COUNTIF($A$1:$A$8343,A119)</f>
        <v>1</v>
      </c>
      <c r="H119" s="7"/>
      <c r="I119" s="8" t="s">
        <v>463</v>
      </c>
      <c r="J119" s="9" t="str">
        <f>""</f>
        <v/>
      </c>
      <c r="K119" s="10"/>
      <c r="L119" s="11"/>
      <c r="M119" s="11"/>
      <c r="N119" s="12" t="s">
        <v>169</v>
      </c>
      <c r="O119" s="13">
        <v>1987</v>
      </c>
      <c r="P119" s="14" t="s">
        <v>464</v>
      </c>
      <c r="Q119" s="15">
        <v>2</v>
      </c>
      <c r="R119" s="16" t="s">
        <v>169</v>
      </c>
      <c r="S119" s="17">
        <v>13</v>
      </c>
      <c r="T119" s="18" t="s">
        <v>2</v>
      </c>
      <c r="U119" s="19" t="s">
        <v>2</v>
      </c>
      <c r="V119" s="19" t="s">
        <v>3</v>
      </c>
      <c r="W119" s="19" t="s">
        <v>2</v>
      </c>
      <c r="X119" s="19" t="s">
        <v>2</v>
      </c>
      <c r="Y119" s="19" t="s">
        <v>2</v>
      </c>
      <c r="Z119" s="19" t="s">
        <v>2</v>
      </c>
      <c r="AA119" s="19" t="s">
        <v>2</v>
      </c>
      <c r="AB119" s="19" t="s">
        <v>3</v>
      </c>
      <c r="AC119" s="19" t="s">
        <v>2</v>
      </c>
      <c r="AD119" s="19" t="s">
        <v>2</v>
      </c>
      <c r="AE119" s="19" t="s">
        <v>2</v>
      </c>
      <c r="AF119" s="20" t="s">
        <v>2</v>
      </c>
      <c r="AG119" s="20" t="s">
        <v>3</v>
      </c>
      <c r="AH119" s="20" t="s">
        <v>2</v>
      </c>
      <c r="AI119" s="20" t="s">
        <v>3</v>
      </c>
      <c r="AJ119" s="20" t="s">
        <v>2</v>
      </c>
      <c r="AK119" s="20" t="s">
        <v>2</v>
      </c>
      <c r="AL119" s="20" t="s">
        <v>2</v>
      </c>
      <c r="AM119" s="20" t="s">
        <v>2</v>
      </c>
      <c r="AN119" s="20" t="s">
        <v>2</v>
      </c>
      <c r="AO119" s="20" t="s">
        <v>2</v>
      </c>
      <c r="AP119" s="20" t="s">
        <v>2</v>
      </c>
      <c r="AQ119" s="20" t="s">
        <v>2</v>
      </c>
      <c r="AR119" s="20" t="s">
        <v>2</v>
      </c>
      <c r="AS119" s="20" t="s">
        <v>2</v>
      </c>
      <c r="AT119" s="21">
        <v>28</v>
      </c>
      <c r="AU119" s="20" t="s">
        <v>459</v>
      </c>
      <c r="AV119" s="20" t="str">
        <f>IF(LEFT(A119,1)="[",LEFT(A119,5)&amp;AU119&amp;A119,"")</f>
        <v>[MHL]Atoll[MHL] Bikini Atoll</v>
      </c>
      <c r="AW119" s="20" t="str">
        <f>C119&amp;H119&amp;A119</f>
        <v>2[MHL] Bikini Atoll</v>
      </c>
      <c r="AX119" s="22"/>
      <c r="AY119" s="22"/>
      <c r="AZ119" s="23"/>
      <c r="BA119" s="23"/>
      <c r="BB119" s="23"/>
      <c r="BC119" s="24"/>
      <c r="BD119" s="25" t="s">
        <v>9</v>
      </c>
      <c r="BE119" s="8"/>
      <c r="BF119" s="25"/>
      <c r="BG119" s="25"/>
      <c r="BH119" s="25"/>
      <c r="BI119" s="25"/>
      <c r="BJ119" s="25"/>
      <c r="BK119" s="8"/>
      <c r="BL119" s="25" t="s">
        <v>9</v>
      </c>
      <c r="BM119" s="25" t="s">
        <v>10</v>
      </c>
      <c r="BN119" s="25" t="s">
        <v>6</v>
      </c>
      <c r="BO119" s="25" t="s">
        <v>4</v>
      </c>
      <c r="BP119" s="25" t="s">
        <v>5</v>
      </c>
      <c r="BQ119" s="25"/>
      <c r="BR119" s="25"/>
      <c r="BS119" s="25"/>
      <c r="BT119" s="25"/>
      <c r="BU119" s="26" t="s">
        <v>2</v>
      </c>
      <c r="BV119" s="27"/>
      <c r="BW119" s="27">
        <v>0</v>
      </c>
      <c r="BX119" s="8"/>
      <c r="BY119" s="9" t="s">
        <v>2</v>
      </c>
      <c r="CB119" s="28"/>
      <c r="CC119" s="28"/>
      <c r="CD119" s="29">
        <v>0</v>
      </c>
      <c r="CE119" s="29">
        <v>0</v>
      </c>
      <c r="CF119" s="29" t="e">
        <v>#REF!</v>
      </c>
      <c r="CG119" s="30" cm="1">
        <f t="array" ref="CG119">SUMPRODUCT(--(LEN(TRIM(BL119:BT119))&gt;0))</f>
        <v>5</v>
      </c>
      <c r="CH119" s="20" t="str">
        <f>IF(CG119=2,"y","n")</f>
        <v>n</v>
      </c>
      <c r="CI119" s="20" t="str">
        <f>IF(CG119=3,"y","n")</f>
        <v>n</v>
      </c>
      <c r="CJ119" s="20" t="str">
        <f>IF(CG119=4,"y","n")</f>
        <v>n</v>
      </c>
      <c r="CK119" s="20" t="str">
        <f>IF(CG119&gt;4,"y","n")</f>
        <v>y</v>
      </c>
      <c r="CL119" s="20" t="str">
        <f>IF(S119=0,"y","n")</f>
        <v>n</v>
      </c>
      <c r="CM119" s="20" t="str">
        <f>IF(S119=2,"y","n")</f>
        <v>n</v>
      </c>
      <c r="CN119" s="20" t="str">
        <f>IF(S119=3,"y","n")</f>
        <v>n</v>
      </c>
      <c r="CO119" s="20" t="str">
        <f>IF(S119&gt;=4,"y","n")</f>
        <v>y</v>
      </c>
      <c r="CP119" s="20" t="str">
        <f>IF(AT119=0,"y","n")</f>
        <v>n</v>
      </c>
      <c r="CQ119" s="20" t="str">
        <f>IF(AT119=1,"y","n")</f>
        <v>n</v>
      </c>
      <c r="CR119" s="20" t="str">
        <f>IF(AT119=2,"y","n")</f>
        <v>n</v>
      </c>
      <c r="CS119" s="20" t="str">
        <f>IF(AT119&gt;=3,"y","n")</f>
        <v>y</v>
      </c>
      <c r="CT119" s="31" t="str">
        <f>CHAR(34)&amp;A119&amp;CHAR(34)</f>
        <v>"[MHL] Bikini Atoll"</v>
      </c>
      <c r="CU119" s="32" t="str">
        <f>CHAR(34)&amp;"rgn_"&amp;R119&amp;CHAR(34)</f>
        <v>"rgn_Oceania"</v>
      </c>
      <c r="CV119" s="9" t="str">
        <f>CHAR(34)&amp;D119&amp;CHAR(34)</f>
        <v>"https://upload.wikimedia.org/wikipedia/commons/thumb/8/89/Flag_of_Bikini_Atoll.svg/640px-Flag_of_Bikini_Atoll.svg.png"</v>
      </c>
      <c r="CW119" s="9" t="str">
        <f t="shared" si="461"/>
        <v/>
      </c>
      <c r="CX119" s="9" t="str">
        <f t="shared" si="461"/>
        <v/>
      </c>
      <c r="CY119" s="9" t="str">
        <f t="shared" si="461"/>
        <v/>
      </c>
      <c r="CZ119" s="9" t="str">
        <f t="shared" si="461"/>
        <v>"5+Colo",</v>
      </c>
      <c r="DA119" s="9" t="str">
        <f>IF(Q119&gt;1,CHAR(34)&amp;"words2"&amp;CHAR(34)&amp;",","")</f>
        <v>"words2",</v>
      </c>
      <c r="DB119" s="9" t="str">
        <f>IF(Q119&gt;2,CHAR(34)&amp;"words3"&amp;CHAR(34)&amp;",","")</f>
        <v/>
      </c>
      <c r="DD119" s="9" t="str">
        <f>IF(LEN(CHAR(34)&amp;"lets"&amp;LEN(SUBSTITUTE(SUBSTITUTE(IFERROR(TRIM(SUBSTITUTE(A119,MID(A119,FIND("[",A119),FIND("]",A119)-FIND("[",A119)+1),"")),A119)," ",""),"-",""))&amp;CHAR(34)&amp;",")=9,CHAR(34)&amp;"lets"&amp;LEN(SUBSTITUTE(SUBSTITUTE(IFERROR(TRIM(SUBSTITUTE(A119,MID(A119,FIND("[",A119),FIND("]",A119)-FIND("[",A119)+1),"")),A119)," ",""),"-",""))&amp;CHAR(34)&amp;",",CHAR(34)&amp;"lets0"&amp;LEN(SUBSTITUTE(SUBSTITUTE(IFERROR(TRIM(SUBSTITUTE(A119,MID(A119,FIND("[",A119),FIND("]",A119)-FIND("[",A119)+1),"")),A119)," ",""),"-",""))&amp;CHAR(34)&amp;",")</f>
        <v>"lets11",</v>
      </c>
      <c r="DE119" s="9" t="str">
        <f>CHAR(34)&amp;"start"&amp;IFERROR(LEFT(SUBSTITUTE(A119,"["&amp;MID(A119,FIND("[",A119)+1,FIND("]",A119)-FIND("[",A119)-1)&amp;"] ",""),1),LEFT(A119,1))&amp;CHAR(34)&amp;","</f>
        <v>"startB",</v>
      </c>
      <c r="DF119" s="9" t="str">
        <f>IFERROR(IF(SEARCH("tan",A119)&gt;0,CHAR(34)&amp;"withtn"&amp;CHAR(34)&amp;",",""),"")</f>
        <v/>
      </c>
      <c r="DG119" s="9" t="str">
        <f>IFERROR(IF(SEARCH("q",A119)&gt;0,CHAR(34)&amp;"with_q"&amp;CHAR(34)&amp;",",""),"")</f>
        <v/>
      </c>
      <c r="DH119" s="9" t="str">
        <f>IFERROR(IF(SEARCH("v",A119)&gt;0,CHAR(34)&amp;"with_v"&amp;CHAR(34)&amp;",",""),"")</f>
        <v/>
      </c>
      <c r="DI119" s="9" t="str">
        <f>IFERROR(IF(SEARCH("w",A119)&gt;0,CHAR(34)&amp;"with_w"&amp;CHAR(34)&amp;",",""),"")</f>
        <v/>
      </c>
      <c r="DJ119" s="9" t="str">
        <f>IFERROR(IF(SEARCH("y",A119)&gt;0,CHAR(34)&amp;"with_y"&amp;CHAR(34)&amp;",",""),"")</f>
        <v/>
      </c>
      <c r="DK119" s="9" t="str">
        <f>IFERROR(IF(SEARCH("z",A119)&gt;0,CHAR(34)&amp;"with_z"&amp;CHAR(34)&amp;",",""),"")</f>
        <v/>
      </c>
      <c r="DL119" s="9" t="str">
        <f>IF(CG119=2, CHAR(34) &amp; _xlfn.TEXTJOIN("", TRUE, _xlfn._xlws.SORT(HP119:HX119)) &amp; CHAR(34) &amp; ",", "")</f>
        <v/>
      </c>
      <c r="DM119" s="9" t="str" cm="1">
        <f t="array" ref="DM119">IF(CG119=3,CHAR(34) &amp; _xlfn.TEXTJOIN("", TRUE, RIGHT(HP119:HX119, 2)) &amp; CHAR(34) &amp; ",", "")</f>
        <v/>
      </c>
      <c r="DN119" s="9" t="str">
        <f>IF(AND(ISNUMBER(SEARCH("18", O119)), ISERROR(SEARCH("1918", O119)), ISERROR(SEARCH("2018", O119))), CHAR(34) &amp; "year18" &amp; CHAR(34) &amp; ",", "")</f>
        <v/>
      </c>
      <c r="DO119" s="9" t="str">
        <f>IF(AND(ISNUMBER(SEARCH("19", O119)), ISERROR(SEARCH("1819", O119)),  ISERROR(SEARCH("1219", O119)),ISERROR(SEARCH("1119", O119)),ISERROR(SEARCH("1190", O119)),ISERROR(SEARCH("2019", O119))), CHAR(34) &amp; "year19" &amp; CHAR(34) &amp; ",", "")</f>
        <v>"year19",</v>
      </c>
      <c r="DP119" s="28" t="str">
        <f>IF(AND(ISNUMBER(SEARCH("20", O119)), ISERROR(SEARCH("1920", O119))), CHAR(34)&amp;"year00"&amp;CHAR(34)&amp;",", "")</f>
        <v/>
      </c>
      <c r="DQ119" s="28" t="str">
        <f>IF(CC119="y",CHAR(34)&amp;"soviet"&amp;CHAR(34)&amp;",","")</f>
        <v/>
      </c>
      <c r="DR119" s="28" t="str">
        <f>IF(BY119="y",CHAR(34)&amp;"dgband"&amp;CHAR(34)&amp;",","")</f>
        <v/>
      </c>
      <c r="DS119" s="28" t="str">
        <f>IF(W119="y",IF(AND(V119="n",BY119&lt;&gt;"y"),CHAR(34)&amp;"allver"&amp;CHAR(34)&amp;",",""),"")</f>
        <v/>
      </c>
      <c r="DT119" s="28" t="str">
        <f>IF(V119="y",IF(AND(W119="n",BY119&lt;&gt;"y"),CHAR(34)&amp;"allhor"&amp;CHAR(34)&amp;",",""),"")</f>
        <v>"allhor",</v>
      </c>
      <c r="DU119" s="28" t="str">
        <f>IF(BY119="y",IF(AND(W119="n",V119="n"),CHAR(34)&amp;"alldia"&amp;CHAR(34)&amp;",",""),"")</f>
        <v/>
      </c>
      <c r="DW119" s="9" t="str">
        <f t="shared" si="462"/>
        <v/>
      </c>
      <c r="DX119" s="9" t="str">
        <f t="shared" si="462"/>
        <v/>
      </c>
      <c r="DY119" s="9" t="str">
        <f t="shared" si="462"/>
        <v/>
      </c>
      <c r="DZ119" s="9" t="str">
        <f t="shared" si="462"/>
        <v>"4+Band",</v>
      </c>
      <c r="EA119" s="9" t="str">
        <f t="shared" si="463"/>
        <v/>
      </c>
      <c r="EB119" s="9" t="str">
        <f t="shared" si="463"/>
        <v/>
      </c>
      <c r="EC119" s="9" t="str">
        <f t="shared" si="463"/>
        <v>"Horizo",</v>
      </c>
      <c r="ED119" s="9" t="str">
        <f t="shared" si="463"/>
        <v/>
      </c>
      <c r="EE119" s="9" t="str">
        <f t="shared" si="463"/>
        <v/>
      </c>
      <c r="EF119" s="9" t="str">
        <f>IF(AND(Y119&lt;&gt;"n",Y119&lt;&gt;""),CHAR(34)&amp;Y$1&amp;CHAR(34)&amp;",","")</f>
        <v/>
      </c>
      <c r="EG119" s="9" t="str">
        <f t="shared" si="466"/>
        <v/>
      </c>
      <c r="EH119" s="9" t="str">
        <f t="shared" si="466"/>
        <v/>
      </c>
      <c r="EI119" s="9" t="str">
        <f t="shared" si="466"/>
        <v>"Texted",</v>
      </c>
      <c r="EJ119" s="9" t="str">
        <f t="shared" si="466"/>
        <v/>
      </c>
      <c r="EK119" s="9" t="str">
        <f t="shared" si="466"/>
        <v/>
      </c>
      <c r="EL119" s="9" t="str">
        <f t="shared" si="466"/>
        <v/>
      </c>
      <c r="EM119" s="9" t="str">
        <f t="shared" si="466"/>
        <v/>
      </c>
      <c r="EN119" s="9" t="str">
        <f t="shared" si="466"/>
        <v>"Unequa",</v>
      </c>
      <c r="EO119" s="9" t="str">
        <f t="shared" si="466"/>
        <v/>
      </c>
      <c r="EP119" s="9" t="str">
        <f t="shared" si="466"/>
        <v>"Canton",</v>
      </c>
      <c r="EQ119" s="9" t="str">
        <f t="shared" si="466"/>
        <v/>
      </c>
      <c r="ER119" s="9" t="str">
        <f t="shared" si="466"/>
        <v/>
      </c>
      <c r="ES119" s="9" t="str">
        <f t="shared" si="466"/>
        <v/>
      </c>
      <c r="ET119" s="9" t="str">
        <f t="shared" si="466"/>
        <v/>
      </c>
      <c r="EU119" s="9" t="str">
        <f t="shared" si="466"/>
        <v/>
      </c>
      <c r="EV119" s="9" t="str">
        <f t="shared" si="466"/>
        <v/>
      </c>
      <c r="EW119" s="9" t="str">
        <f t="shared" si="464"/>
        <v/>
      </c>
      <c r="EX119" s="9" t="str">
        <f t="shared" si="464"/>
        <v/>
      </c>
      <c r="EY119" s="9" t="str">
        <f t="shared" si="464"/>
        <v/>
      </c>
      <c r="EZ119" s="9" t="str">
        <f t="shared" si="464"/>
        <v/>
      </c>
      <c r="FA119" s="9" t="str">
        <f>IF(AT119&gt;0,CHAR(34)&amp;"sta"&amp;AZ119&amp;CHAR(34)&amp;",","")</f>
        <v>"sta",</v>
      </c>
      <c r="FB119" s="9" t="str">
        <f>IF(AND(AT119&gt;0,BA119&lt;&gt;""),CHAR(34)&amp;"sta"&amp;BA119&amp;CHAR(34)&amp;",","")</f>
        <v/>
      </c>
      <c r="FD119" s="9" t="str">
        <f>IF(BV119="n",CHAR(34)&amp;"tcWHYE"&amp;CHAR(34)&amp;",",IF(BV119="y",CHAR(34)&amp;FD$1&amp;CHAR(34)&amp;",",""))</f>
        <v/>
      </c>
      <c r="FE119" s="9" t="str">
        <f>IF(COUNTIF(BL119:BT119,"BLU")=0,CHAR(34)&amp;"NO_BLU"&amp;CHAR(34)&amp;",", "")</f>
        <v/>
      </c>
      <c r="FF119" s="9" t="str">
        <f>IF(COUNTIF(BL119:BT119,"WHI")=0,CHAR(34)&amp;"NO_WHI"&amp;CHAR(34)&amp;",", "")</f>
        <v/>
      </c>
      <c r="FG119" s="9" t="str">
        <f>IF(COUNTIF(BL119:BT119,"RED")=0,CHAR(34)&amp;"NO_RED"&amp;CHAR(34)&amp;",", "")</f>
        <v/>
      </c>
      <c r="FH119" s="9" t="str">
        <f>IF(COUNTIF(BL119:BS119,"GRE")=0,CHAR(34)&amp;"NO_GRE"&amp;CHAR(34)&amp;",", "")</f>
        <v/>
      </c>
      <c r="FI119" s="9" t="str">
        <f>IF(COUNTIF(BL119:BT119,"YEL")=0,CHAR(34)&amp;"NO_YEL"&amp;CHAR(34)&amp;",", "")</f>
        <v/>
      </c>
      <c r="FJ119" s="9" t="str">
        <f>IF(COUNTIF(BL119:BT119,"BLA")=0,CHAR(34)&amp;"NO_BLA"&amp;CHAR(34)&amp;",", "")</f>
        <v>"NO_BLA",</v>
      </c>
      <c r="FK119" s="9" t="str">
        <f>IF(AND(FH119&lt;&gt;"",FF119&lt;&gt;""),CHAR(34)&amp;"WHGRNO"&amp;CHAR(34)&amp;",","")</f>
        <v/>
      </c>
      <c r="FL119" s="9" t="str">
        <f>IF(AND(FI119&lt;&gt;"",FF119&lt;&gt;""),CHAR(34)&amp;"WHYENO"&amp;CHAR(34)&amp;",","")</f>
        <v/>
      </c>
      <c r="FM119" s="9" t="str">
        <f>IF(AND(FJ119&lt;&gt;"",FF119&lt;&gt;""),CHAR(34)&amp;"BAWHNO"&amp;CHAR(34)&amp;",","")</f>
        <v/>
      </c>
      <c r="FN119" s="9" t="str">
        <f>IF(AND(FE119&lt;&gt;"",FF119&lt;&gt;""),CHAR(34)&amp;"BLWHNO"&amp;CHAR(34)&amp;",","")</f>
        <v/>
      </c>
      <c r="FO119" s="9" t="str">
        <f>IF(AND(FE119&lt;&gt;"",FG119&lt;&gt;""),CHAR(34)&amp;"BLRENO"&amp;CHAR(34)&amp;",","")</f>
        <v/>
      </c>
      <c r="FP119" s="9" t="str">
        <f>IF(AND(FF119&lt;&gt;"",FF119&lt;&gt;""),CHAR(34)&amp;"WHRENO"&amp;CHAR(34)&amp;",","")</f>
        <v/>
      </c>
      <c r="FQ119" s="9" t="str">
        <f>IF(LEN(BF119)=3,CHAR(34)&amp;"001"&amp;BF119&amp;CHAR(34)&amp;",","")</f>
        <v/>
      </c>
      <c r="FR119" s="9" t="str">
        <f>IF(LEN(BG119)=3,CHAR(34)&amp;"002"&amp;BG119&amp;CHAR(34)&amp;",","")</f>
        <v/>
      </c>
      <c r="FS119" s="9" t="str">
        <f>IF(LEN(BH119)=3,CHAR(34)&amp;"003"&amp;BH119&amp;CHAR(34)&amp;",","")</f>
        <v/>
      </c>
      <c r="FT119" s="9" t="str">
        <f>CHAR(34)&amp;"myr"&amp;BD119&amp;CHAR(34)&amp;","</f>
        <v>"myrRED",</v>
      </c>
      <c r="FU119" s="9" t="str">
        <f>IF(AY119="y",CHAR(34)&amp;"island"&amp;CHAR(34)&amp;",","")</f>
        <v/>
      </c>
      <c r="FV119" s="9" t="str">
        <f>IF(BZ119="y",CHAR(34)&amp;"landlo"&amp;CHAR(34)&amp;",","")</f>
        <v/>
      </c>
      <c r="FW119" s="9" t="str">
        <f>IF(CA119="y",CHAR(34)&amp;"eunion"&amp;CHAR(34)&amp;",","")</f>
        <v/>
      </c>
      <c r="FY119" s="9" t="str">
        <f>IFERROR(IF(SEARCH("Arabic",CB119)&gt;0,CHAR(34)&amp;"arabic"&amp;CHAR(34)&amp;",",""),"")</f>
        <v/>
      </c>
      <c r="FZ119" s="9" t="str">
        <f>IFERROR(IF(SEARCH("English",CB119)&gt;0,CHAR(34)&amp;"englis"&amp;CHAR(34)&amp;",",""),"")</f>
        <v/>
      </c>
      <c r="GA119" s="9" t="str">
        <f>IFERROR(IF(SEARCH("French",CB119)&gt;0,CHAR(34)&amp;"french"&amp;CHAR(34)&amp;",",""),"")</f>
        <v/>
      </c>
      <c r="GB119" s="9" t="str">
        <f>IFERROR(IF(SEARCH("Spanish",CB119)&gt;0,CHAR(34)&amp;"spanis"&amp;CHAR(34)&amp;",",""),"")</f>
        <v/>
      </c>
      <c r="GE119" s="9" t="str">
        <f>IFERROR(IF(SEARCH("Dutch",CB119)&gt;0,CHAR(34)&amp;"dutchs"&amp;CHAR(34)&amp;",",""),"")</f>
        <v/>
      </c>
      <c r="GF119" s="9" t="str">
        <f>IFERROR(IF(SEARCH("Historical",AU119)&gt;0,CHAR(34)&amp;"histor"&amp;CHAR(34)&amp;",",""),"")</f>
        <v/>
      </c>
      <c r="GG119" s="9" t="str">
        <f>IF(BU119="y",CHAR(34)&amp;"unjack"&amp;CHAR(34)&amp;",","")</f>
        <v/>
      </c>
      <c r="GH119" s="9" t="str">
        <f>IF(CD119=1,CHAR(34)&amp;"southc"&amp;CHAR(34)&amp;",","")</f>
        <v/>
      </c>
      <c r="GI119" s="9" t="str">
        <f>IF(CE119=1,CHAR(34)&amp;"hasmap"&amp;CHAR(34)&amp;",","")</f>
        <v/>
      </c>
      <c r="GJ119" s="9" t="str">
        <f>IF(CP119="y",CHAR(34)&amp;CP$1&amp;CHAR(34)&amp;",","")</f>
        <v/>
      </c>
      <c r="GK119" s="9" t="str">
        <f>IF(GJ119="",CHAR(34)&amp;"HasSta"&amp;CHAR(34)&amp;",","")</f>
        <v>"HasSta",</v>
      </c>
      <c r="GL119" s="9" t="str">
        <f t="shared" si="465"/>
        <v/>
      </c>
      <c r="GM119" s="9" t="str">
        <f t="shared" si="465"/>
        <v/>
      </c>
      <c r="GN119" s="9" t="str">
        <f t="shared" si="465"/>
        <v>"3+Star",</v>
      </c>
      <c r="GP119" s="9" t="str">
        <f>CHAR(34)&amp;AU119&amp;CHAR(34)</f>
        <v>"Atoll"</v>
      </c>
      <c r="GS119" s="9" t="str">
        <f>SUBSTITUTE("["&amp;_xlfn.CONCAT(CW119:GN119)&amp;"]",",]","]")</f>
        <v>["5+Colo","words2","lets11","startB","year19","allhor","4+Band","Horizo","Texted","Unequa","Canton","sta","NO_BLA","myrRED","HasSta","3+Star"]</v>
      </c>
      <c r="GT119" s="9" t="str">
        <f t="shared" si="467"/>
        <v>"cl_RED",</v>
      </c>
      <c r="GU119" s="9" t="str">
        <f t="shared" si="467"/>
        <v>"cl_GRE",</v>
      </c>
      <c r="GV119" s="9" t="str">
        <f t="shared" si="467"/>
        <v>"cl_YEL",</v>
      </c>
      <c r="GW119" s="9" t="str">
        <f t="shared" si="467"/>
        <v>"cl_BLU",</v>
      </c>
      <c r="GX119" s="9" t="str">
        <f t="shared" si="467"/>
        <v>"cl_WHI",</v>
      </c>
      <c r="GY119" s="9" t="str">
        <f t="shared" si="467"/>
        <v/>
      </c>
      <c r="GZ119" s="9" t="str">
        <f t="shared" si="467"/>
        <v/>
      </c>
      <c r="HA119" s="9" t="str">
        <f t="shared" si="467"/>
        <v/>
      </c>
      <c r="HB119" s="9" t="str">
        <f t="shared" si="467"/>
        <v/>
      </c>
      <c r="HC119" s="9" t="str">
        <f>SUBSTITUTE("["&amp;_xlfn.CONCAT(GT119:HB119)&amp;"]",",]","]")</f>
        <v>["cl_RED","cl_GRE","cl_YEL","cl_BLU","cl_WHI"]</v>
      </c>
      <c r="HE119" s="33"/>
      <c r="HF119" s="34" t="str">
        <f>"{couname:"&amp;CT119&amp;(IF(HK119&lt;&gt;"",",subtype:"&amp;CHAR(34)&amp;HK119&amp;CHAR(34),""))&amp;",year:"&amp;HJ119&amp;",region:"&amp;CU119&amp;",Colors:"&amp;HC119&amp;",Items:"&amp;GS119&amp;",Flag:"&amp;CV119&amp;",HDFlag:"&amp;CHAR(34)&amp;E119&amp;CHAR(34)&amp;",type:"&amp;GP119&amp;", describe: "&amp;HH119&amp;", isnew:"&amp;CHAR(34)&amp;F119&amp;CHAR(34)&amp;", links: "&amp;HL119&amp;"},"</f>
        <v>{couname:"[MHL] Bikini Atoll",year:"1987",region:"rgn_Oceania",Colors:["cl_RED","cl_GRE","cl_YEL","cl_BLU","cl_WHI"],Items:["5+Colo","words2","lets11","startB","year19","allhor","4+Band","Horizo","Texted","Unequa","Canton","sta","NO_BLA","myrRED","HasSta","3+Star"],Flag:"https://upload.wikimedia.org/wikipedia/commons/thumb/8/89/Flag_of_Bikini_Atoll.svg/640px-Flag_of_Bikini_Atoll.svg.png",HDFlag:"https://upload.wikimedia.org/wikipedia/commons/thumb/8/89/Flag_of_Bikini_Atoll.svg/2560px-Flag_of_Bikini_Atoll.svg.png",type:"Atoll", describe: "\nThe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 isnew:".", links: "https://en.wikipedia.org/wiki/Flag_of_Bikini_Atoll"},</v>
      </c>
      <c r="HG119" s="35" t="str">
        <f>"{couname:"&amp;CT119&amp;(IF(HK119&lt;&gt;"",",subtype:"&amp;CHAR(34)&amp;HK119&amp;CHAR(34),""))&amp;",year:"&amp;HJ119&amp;",region:"&amp;CU119&amp;",Colors:"&amp;HC119&amp;",Items:"&amp;GS119&amp;",Flag:"&amp;CV119&amp;",HDFlag:"&amp;CHAR(34)&amp;E119&amp;CHAR(34)&amp;",type:"&amp;GP119&amp;", describe: "&amp;HI119&amp;", links: "&amp;HL119&amp;"},"</f>
        <v>{couname:"[MHL] Bikini Atoll",year:"1987",region:"rgn_Oceania",Colors:["cl_RED","cl_GRE","cl_YEL","cl_BLU","cl_WHI"],Items:["5+Colo","words2","lets11","startB","year19","allhor","4+Band","Horizo","Texted","Unequa","Canton","sta","NO_BLA","myrRED","HasSta","3+Star"],Flag:"https://upload.wikimedia.org/wikipedia/commons/thumb/8/89/Flag_of_Bikini_Atoll.svg/640px-Flag_of_Bikini_Atoll.svg.png",HDFlag:"https://upload.wikimedia.org/wikipedia/commons/thumb/8/89/Flag_of_Bikini_Atoll.svg/2560px-Flag_of_Bikini_Atoll.svg.png",type:"Atoll", describe: "\nThe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 links: "https://en.wikipedia.org/wiki/Flag_of_Bikini_Atoll"},</v>
      </c>
      <c r="HH119" s="9" t="str">
        <f>IF(P119&lt;&gt;"",CHAR(34)&amp;"\n"&amp;P119&amp;CHAR(34),CHAR(34)&amp;CHAR(34))</f>
        <v>"\nThe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v>
      </c>
      <c r="HI119" s="9" t="str">
        <f>IF(J119=0,CHAR(34)&amp;CHAR(34),HH119)</f>
        <v>"\nThe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v>
      </c>
      <c r="HJ119" s="9" t="str">
        <f>CHAR(34)&amp;O119&amp;CHAR(34)</f>
        <v>"1987"</v>
      </c>
      <c r="HL119" s="9" t="str">
        <f>CHAR(34)&amp;I119&amp;CHAR(34)</f>
        <v>"https://en.wikipedia.org/wiki/Flag_of_Bikini_Atoll"</v>
      </c>
      <c r="HM119" s="34" t="str">
        <f>"{"&amp;CHAR(34)&amp;"couname"&amp;CHAR(34)&amp;":"&amp;CT119&amp;(IF(H119&lt;&gt;"",","&amp;CHAR(34)&amp;"subtype"&amp;CHAR(34)&amp;":"&amp;CHAR(34)&amp;H119&amp;CHAR(34),""))&amp;","&amp;CHAR(34)&amp;"year"&amp;CHAR(34)&amp;":"&amp;HJ119&amp;","&amp;CHAR(34)&amp;"region"&amp;CHAR(34)&amp;":"&amp;CU119&amp;","&amp;CHAR(34)&amp;"Colors"&amp;CHAR(34)&amp;":"&amp;HC119&amp;","&amp;CHAR(34)&amp;"Items"&amp;CHAR(34)&amp;":"&amp;GS119&amp;","&amp;CHAR(34)&amp;"Flag"&amp;CHAR(34)&amp;":"&amp;CV119&amp;","&amp;CHAR(34)&amp;"HDFlag"&amp;CHAR(34)&amp;":"&amp;CHAR(34)&amp;E119&amp;CHAR(34)&amp;","&amp;CHAR(34)&amp;"type"&amp;CHAR(34)&amp;":"&amp;GP119&amp;", "&amp;CHAR(34)&amp;"describe"&amp;CHAR(34)&amp;": "&amp;HH119&amp;", "&amp;CHAR(34)&amp;"isnew"&amp;CHAR(34)&amp;": "&amp;CHAR(34)&amp;F119&amp;CHAR(34)&amp;", "&amp;CHAR(34)&amp;"links"&amp;CHAR(34)&amp;": "&amp;HL119&amp;"},"</f>
        <v>{"couname":"[MHL] Bikini Atoll","year":"1987","region":"rgn_Oceania","Colors":["cl_RED","cl_GRE","cl_YEL","cl_BLU","cl_WHI"],"Items":["5+Colo","words2","lets11","startB","year19","allhor","4+Band","Horizo","Texted","Unequa","Canton","sta","NO_BLA","myrRED","HasSta","3+Star"],"Flag":"https://upload.wikimedia.org/wikipedia/commons/thumb/8/89/Flag_of_Bikini_Atoll.svg/640px-Flag_of_Bikini_Atoll.svg.png","HDFlag":"https://upload.wikimedia.org/wikipedia/commons/thumb/8/89/Flag_of_Bikini_Atoll.svg/2560px-Flag_of_Bikini_Atoll.svg.png","type":"Atoll", "describe": "\nThe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 "isnew": ".", "links": "https://en.wikipedia.org/wiki/Flag_of_Bikini_Atoll"},</v>
      </c>
      <c r="HN119" s="36" t="str">
        <f>"{"&amp;CHAR(34)&amp;"couname"&amp;CHAR(34)&amp;":"&amp;CT119&amp;(IF(H119&lt;&gt;"",","&amp;CHAR(34)&amp;"subtype"&amp;CHAR(34)&amp;":"&amp;CHAR(34)&amp;H119&amp;CHAR(34),""))&amp;","&amp;CHAR(34)&amp;"year"&amp;CHAR(34)&amp;":"&amp;HJ119&amp;","&amp;CHAR(34)&amp;"region"&amp;CHAR(34)&amp;":"&amp;CU119&amp;","&amp;CHAR(34)&amp;"Colors"&amp;CHAR(34)&amp;":"&amp;HC119&amp;","&amp;CHAR(34)&amp;"Items"&amp;CHAR(34)&amp;":"&amp;GS119&amp;","&amp;CHAR(34)&amp;"Flag"&amp;CHAR(34)&amp;":"&amp;CV119&amp;","&amp;CHAR(34)&amp;"HDFlag"&amp;CHAR(34)&amp;":"&amp;CHAR(34)&amp;E119&amp;CHAR(34)&amp;","&amp;CHAR(34)&amp;"type"&amp;CHAR(34)&amp;":"&amp;GP119&amp;", "&amp;CHAR(34)&amp;"describe"&amp;CHAR(34)&amp;": "&amp;HI119&amp;", "&amp;CHAR(34)&amp;"isnew"&amp;CHAR(34)&amp;": "&amp;CHAR(34)&amp;F119&amp;CHAR(34)&amp;", "&amp;CHAR(34)&amp;"links"&amp;CHAR(34)&amp;": "&amp;HL119&amp;"},"</f>
        <v>{"couname":"[MHL] Bikini Atoll","year":"1987","region":"rgn_Oceania","Colors":["cl_RED","cl_GRE","cl_YEL","cl_BLU","cl_WHI"],"Items":["5+Colo","words2","lets11","startB","year19","allhor","4+Band","Horizo","Texted","Unequa","Canton","sta","NO_BLA","myrRED","HasSta","3+Star"],"Flag":"https://upload.wikimedia.org/wikipedia/commons/thumb/8/89/Flag_of_Bikini_Atoll.svg/640px-Flag_of_Bikini_Atoll.svg.png","HDFlag":"https://upload.wikimedia.org/wikipedia/commons/thumb/8/89/Flag_of_Bikini_Atoll.svg/2560px-Flag_of_Bikini_Atoll.svg.png","type":"Atoll", "describe": "\nThe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 "isnew": ".", "links": "https://en.wikipedia.org/wiki/Flag_of_Bikini_Atoll"},</v>
      </c>
      <c r="HO119" s="37">
        <v>45596</v>
      </c>
      <c r="HP119" s="9" t="str" cm="1">
        <f t="array" ref="HP119">IF(_xlfn.TEXTJOIN(", ", TRUE, IF(ISNUMBER(SEARCH("BLA", BL119:BT119)), COLUMN(BL119:BT119) - COLUMN(BL119) + 1, ""))&lt;&gt;"","BLA","")</f>
        <v/>
      </c>
      <c r="HQ119" s="9" t="str" cm="1">
        <f t="array" ref="HQ119">IF(_xlfn.TEXTJOIN(", ", TRUE, IF(ISNUMBER(SEARCH("BLU", BL119:BT119)), COLUMN(BL119:BT119) - COLUMN(BL119) + 1, ""))&lt;&gt;"","BLU","")</f>
        <v>BLU</v>
      </c>
      <c r="HR119" s="9" t="str" cm="1">
        <f t="array" ref="HR119">IF(_xlfn.TEXTJOIN(", ", TRUE, IF(ISNUMBER(SEARCH("GRE", BL119:BT119)), COLUMN(BL119:BT119) - COLUMN(BL119) + 1, ""))&lt;&gt;"","GRE","")</f>
        <v>GRE</v>
      </c>
      <c r="HS119" s="9" t="str" cm="1">
        <f t="array" ref="HS119">IF(_xlfn.TEXTJOIN(", ", TRUE, IF(ISNUMBER(SEARCH("RED", BL119:BT119)), COLUMN(BL119:BT119) - COLUMN(BL119) + 1, ""))&lt;&gt;"","RED","")</f>
        <v>RED</v>
      </c>
      <c r="HT119" s="9" t="str" cm="1">
        <f t="array" ref="HT119">IF(_xlfn.TEXTJOIN(", ", TRUE, IF(ISNUMBER(SEARCH("YEL", BL119:BT119)), COLUMN(BL119:BT119) - COLUMN(BL119) + 1, ""))&lt;&gt;"","YEL","")</f>
        <v>YEL</v>
      </c>
      <c r="HU119" s="9" t="str" cm="1">
        <f t="array" ref="HU119">IF(_xlfn.TEXTJOIN(", ", TRUE, IF(ISNUMBER(SEARCH("ORA", BL119:BT119)), COLUMN(BL119:BT119) - COLUMN(BL119) + 1, ""))&lt;&gt;"","ORA","")</f>
        <v/>
      </c>
      <c r="HV119" s="9" t="str" cm="1">
        <f t="array" ref="HV119">IF(_xlfn.TEXTJOIN(", ", TRUE, IF(ISNUMBER(SEARCH("BRO", BL119:BT119)), COLUMN(BL119:BT119) - COLUMN(BL119) + 1, ""))&lt;&gt;"","BRO","")</f>
        <v/>
      </c>
      <c r="HW119" s="9" t="str" cm="1">
        <f t="array" ref="HW119">IF(_xlfn.TEXTJOIN(", ", TRUE, IF(ISNUMBER(SEARCH("PUR", BL119:BT119)), COLUMN(BL119:BT119) - COLUMN(BL119) + 1, ""))&lt;&gt;"","PUR","")</f>
        <v/>
      </c>
      <c r="HX119" s="9" t="str" cm="1">
        <f t="array" ref="HX119">IF(_xlfn.TEXTJOIN(", ", TRUE, IF(ISNUMBER(SEARCH("WHI", BL119:BT119)), COLUMN(BL119:BT119) - COLUMN(BL119) + 1, ""))&lt;&gt;"","WHI","")</f>
        <v>WHI</v>
      </c>
      <c r="HY119" s="38"/>
      <c r="HZ119" s="38"/>
      <c r="IA119" s="28"/>
      <c r="IB119" s="28"/>
      <c r="IC119" s="39"/>
      <c r="ID119" s="39"/>
      <c r="IE119" s="39"/>
      <c r="IF119" s="39"/>
      <c r="IG119" s="39"/>
      <c r="IH119" s="39"/>
      <c r="II119" s="39"/>
      <c r="IJ119" s="39"/>
      <c r="IK119" s="39"/>
      <c r="IM119" s="6">
        <f>COUNTIF(IC119:IK119,"&gt;0")-CG119</f>
        <v>-5</v>
      </c>
      <c r="IN119" s="40" t="str">
        <f>"http://mkweb.bcgsc.ca/color-summarizer/?url="&amp;D119&amp;"&amp;precision=low&amp;num_clusters="&amp;CG119&amp;"&amp;text=1"</f>
        <v>http://mkweb.bcgsc.ca/color-summarizer/?url=https://upload.wikimedia.org/wikipedia/commons/thumb/8/89/Flag_of_Bikini_Atoll.svg/640px-Flag_of_Bikini_Atoll.svg.png&amp;precision=low&amp;num_clusters=5&amp;text=1</v>
      </c>
      <c r="IO119" s="9" t="str">
        <f>IF(HP119&lt;&gt;"",CHAR(34)&amp;"black"&amp;CHAR(34),"")</f>
        <v/>
      </c>
      <c r="IP119" s="9" t="str">
        <f>IF(HQ119&lt;&gt;"",CHAR(34)&amp;"blue"&amp;CHAR(34),"")</f>
        <v>"blue"</v>
      </c>
      <c r="IQ119" s="9" t="str">
        <f>IF(HR119&lt;&gt;"",CHAR(34)&amp;"green"&amp;CHAR(34),"")</f>
        <v>"green"</v>
      </c>
      <c r="IR119" s="9" t="str">
        <f>IF(HS119&lt;&gt;"",CHAR(34)&amp;"red"&amp;CHAR(34),"")</f>
        <v>"red"</v>
      </c>
      <c r="IS119" s="9" t="str">
        <f>IF(HT119&lt;&gt;"",CHAR(34)&amp;"yellow"&amp;CHAR(34),"")</f>
        <v>"yellow"</v>
      </c>
      <c r="IT119" s="9" t="str">
        <f>IF(HU119&lt;&gt;"",CHAR(34)&amp;"orange"&amp;CHAR(34),"")</f>
        <v/>
      </c>
      <c r="IU119" s="9" t="str">
        <f>IF(HV119&lt;&gt;"",CHAR(34)&amp;"brown"&amp;CHAR(34),"")</f>
        <v/>
      </c>
      <c r="IV119" s="9" t="str">
        <f>IF(HW119&lt;&gt;"",CHAR(34)&amp;"purple"&amp;CHAR(34),"")</f>
        <v/>
      </c>
      <c r="IW119" s="9" t="str">
        <f>IF(HX119&lt;&gt;"",CHAR(34)&amp;"white"&amp;CHAR(34),"")</f>
        <v>"white"</v>
      </c>
      <c r="IX119" s="9" t="str">
        <f>"{"&amp;CHAR(34)&amp;"url"&amp;CHAR(34)&amp;":"&amp;CHAR(34)&amp;IN119&amp;CHAR(34)&amp;","&amp;CHAR(34)&amp;"name"&amp;CHAR(34)&amp;":"&amp;CHAR(34)&amp;A119&amp;CHAR(34)&amp;"},"</f>
        <v>{"url":"http://mkweb.bcgsc.ca/color-summarizer/?url=https://upload.wikimedia.org/wikipedia/commons/thumb/8/89/Flag_of_Bikini_Atoll.svg/640px-Flag_of_Bikini_Atoll.svg.png&amp;precision=low&amp;num_clusters=5&amp;text=1","name":"[MHL] Bikini Atoll"},</v>
      </c>
      <c r="IY119" s="9">
        <v>1493</v>
      </c>
    </row>
    <row r="120" spans="1:259" s="9" customFormat="1" ht="38.4" customHeight="1" thickBot="1" x14ac:dyDescent="0.35">
      <c r="A120" s="79" t="s">
        <v>465</v>
      </c>
      <c r="B120" s="1" t="e" vm="119">
        <v>#VALUE!</v>
      </c>
      <c r="C120" s="2">
        <v>2</v>
      </c>
      <c r="D120" s="3" t="s">
        <v>466</v>
      </c>
      <c r="E120" s="4" t="s">
        <v>467</v>
      </c>
      <c r="F120" s="5" t="s">
        <v>0</v>
      </c>
      <c r="G120" s="6">
        <f>COUNTIF($A$1:$A$8343,A120)</f>
        <v>1</v>
      </c>
      <c r="H120" s="7"/>
      <c r="I120" s="8" t="s">
        <v>468</v>
      </c>
      <c r="J120" s="9" t="str">
        <f>""</f>
        <v/>
      </c>
      <c r="K120" s="10"/>
      <c r="L120" s="11"/>
      <c r="M120" s="11"/>
      <c r="N120" s="12" t="s">
        <v>169</v>
      </c>
      <c r="O120" s="13" t="s">
        <v>181</v>
      </c>
      <c r="P120" s="14" t="s">
        <v>469</v>
      </c>
      <c r="Q120" s="15">
        <v>2</v>
      </c>
      <c r="R120" s="16" t="s">
        <v>169</v>
      </c>
      <c r="S120" s="17">
        <v>5</v>
      </c>
      <c r="T120" s="18" t="s">
        <v>2</v>
      </c>
      <c r="U120" s="19" t="s">
        <v>2</v>
      </c>
      <c r="V120" s="19" t="s">
        <v>3</v>
      </c>
      <c r="W120" s="19" t="s">
        <v>2</v>
      </c>
      <c r="X120" s="19" t="s">
        <v>2</v>
      </c>
      <c r="Y120" s="19" t="s">
        <v>2</v>
      </c>
      <c r="Z120" s="19" t="s">
        <v>2</v>
      </c>
      <c r="AA120" s="19" t="s">
        <v>2</v>
      </c>
      <c r="AB120" s="19" t="s">
        <v>2</v>
      </c>
      <c r="AC120" s="19" t="s">
        <v>2</v>
      </c>
      <c r="AD120" s="19" t="s">
        <v>2</v>
      </c>
      <c r="AE120" s="19" t="s">
        <v>2</v>
      </c>
      <c r="AF120" s="20" t="s">
        <v>2</v>
      </c>
      <c r="AG120" s="20" t="s">
        <v>2</v>
      </c>
      <c r="AH120" s="20" t="s">
        <v>2</v>
      </c>
      <c r="AI120" s="20" t="s">
        <v>2</v>
      </c>
      <c r="AJ120" s="20" t="s">
        <v>2</v>
      </c>
      <c r="AK120" s="20" t="s">
        <v>2</v>
      </c>
      <c r="AL120" s="20" t="s">
        <v>2</v>
      </c>
      <c r="AM120" s="20" t="s">
        <v>2</v>
      </c>
      <c r="AN120" s="20" t="s">
        <v>2</v>
      </c>
      <c r="AO120" s="20" t="s">
        <v>2</v>
      </c>
      <c r="AP120" s="20" t="s">
        <v>2</v>
      </c>
      <c r="AQ120" s="20" t="s">
        <v>2</v>
      </c>
      <c r="AR120" s="20" t="s">
        <v>2</v>
      </c>
      <c r="AS120" s="20" t="s">
        <v>2</v>
      </c>
      <c r="AT120" s="21">
        <v>7</v>
      </c>
      <c r="AU120" s="20" t="s">
        <v>459</v>
      </c>
      <c r="AV120" s="20" t="str">
        <f>IF(LEFT(A120,1)="[",LEFT(A120,5)&amp;AU120&amp;A120,"")</f>
        <v>[MHL]Atoll[MHL] Ebon Atoll</v>
      </c>
      <c r="AW120" s="20" t="str">
        <f>C120&amp;H120&amp;A120</f>
        <v>2[MHL] Ebon Atoll</v>
      </c>
      <c r="AX120" s="22"/>
      <c r="AY120" s="22"/>
      <c r="AZ120" s="23"/>
      <c r="BA120" s="23"/>
      <c r="BB120" s="23"/>
      <c r="BC120" s="24"/>
      <c r="BD120" s="25" t="s">
        <v>9</v>
      </c>
      <c r="BE120" s="8"/>
      <c r="BF120" s="25" t="s">
        <v>9</v>
      </c>
      <c r="BG120" s="25"/>
      <c r="BH120" s="25" t="s">
        <v>12</v>
      </c>
      <c r="BI120" s="25"/>
      <c r="BJ120" s="25"/>
      <c r="BK120" s="8"/>
      <c r="BL120" s="25" t="s">
        <v>9</v>
      </c>
      <c r="BM120" s="25" t="s">
        <v>6</v>
      </c>
      <c r="BN120" s="25" t="s">
        <v>4</v>
      </c>
      <c r="BO120" s="25" t="s">
        <v>5</v>
      </c>
      <c r="BP120" s="25" t="s">
        <v>12</v>
      </c>
      <c r="BQ120" s="25" t="s">
        <v>10</v>
      </c>
      <c r="BR120" s="25"/>
      <c r="BS120" s="25"/>
      <c r="BT120" s="25"/>
      <c r="BU120" s="26" t="s">
        <v>2</v>
      </c>
      <c r="BV120" s="27"/>
      <c r="BW120" s="27">
        <v>0</v>
      </c>
      <c r="BX120" s="8"/>
      <c r="BY120" s="9" t="s">
        <v>3</v>
      </c>
      <c r="CB120" s="28"/>
      <c r="CC120" s="28"/>
      <c r="CD120" s="29">
        <v>0</v>
      </c>
      <c r="CE120" s="29">
        <v>0</v>
      </c>
      <c r="CF120" s="29" t="e">
        <v>#REF!</v>
      </c>
      <c r="CG120" s="30" cm="1">
        <f t="array" ref="CG120">SUMPRODUCT(--(LEN(TRIM(BL120:BT120))&gt;0))</f>
        <v>6</v>
      </c>
      <c r="CH120" s="20" t="str">
        <f>IF(CG120=2,"y","n")</f>
        <v>n</v>
      </c>
      <c r="CI120" s="20" t="str">
        <f>IF(CG120=3,"y","n")</f>
        <v>n</v>
      </c>
      <c r="CJ120" s="20" t="str">
        <f>IF(CG120=4,"y","n")</f>
        <v>n</v>
      </c>
      <c r="CK120" s="20" t="str">
        <f>IF(CG120&gt;4,"y","n")</f>
        <v>y</v>
      </c>
      <c r="CL120" s="20" t="str">
        <f>IF(S120=0,"y","n")</f>
        <v>n</v>
      </c>
      <c r="CM120" s="20" t="str">
        <f>IF(S120=2,"y","n")</f>
        <v>n</v>
      </c>
      <c r="CN120" s="20" t="str">
        <f>IF(S120=3,"y","n")</f>
        <v>n</v>
      </c>
      <c r="CO120" s="20" t="str">
        <f>IF(S120&gt;=4,"y","n")</f>
        <v>y</v>
      </c>
      <c r="CP120" s="20" t="str">
        <f>IF(AT120=0,"y","n")</f>
        <v>n</v>
      </c>
      <c r="CQ120" s="20" t="str">
        <f>IF(AT120=1,"y","n")</f>
        <v>n</v>
      </c>
      <c r="CR120" s="20" t="str">
        <f>IF(AT120=2,"y","n")</f>
        <v>n</v>
      </c>
      <c r="CS120" s="20" t="str">
        <f>IF(AT120&gt;=3,"y","n")</f>
        <v>y</v>
      </c>
      <c r="CT120" s="31" t="str">
        <f>CHAR(34)&amp;A120&amp;CHAR(34)</f>
        <v>"[MHL] Ebon Atoll"</v>
      </c>
      <c r="CU120" s="32" t="str">
        <f>CHAR(34)&amp;"rgn_"&amp;R120&amp;CHAR(34)</f>
        <v>"rgn_Oceania"</v>
      </c>
      <c r="CV120" s="9" t="str">
        <f>CHAR(34)&amp;D120&amp;CHAR(34)</f>
        <v>"https://upload.wikimedia.org/wikipedia/commons/thumb/f/f0/Flag_of_the_Ebon_Atoll_%28Unofficial%29.svg/640px-Flag_of_the_Ebon_Atoll_%28Unofficial%29.svg.png"</v>
      </c>
      <c r="CW120" s="9" t="str">
        <f t="shared" si="461"/>
        <v/>
      </c>
      <c r="CX120" s="9" t="str">
        <f t="shared" si="461"/>
        <v/>
      </c>
      <c r="CY120" s="9" t="str">
        <f t="shared" si="461"/>
        <v/>
      </c>
      <c r="CZ120" s="9" t="str">
        <f t="shared" si="461"/>
        <v>"5+Colo",</v>
      </c>
      <c r="DA120" s="9" t="str">
        <f>IF(Q120&gt;1,CHAR(34)&amp;"words2"&amp;CHAR(34)&amp;",","")</f>
        <v>"words2",</v>
      </c>
      <c r="DB120" s="9" t="str">
        <f>IF(Q120&gt;2,CHAR(34)&amp;"words3"&amp;CHAR(34)&amp;",","")</f>
        <v/>
      </c>
      <c r="DD120" s="9" t="str">
        <f>IF(LEN(CHAR(34)&amp;"lets"&amp;LEN(SUBSTITUTE(SUBSTITUTE(IFERROR(TRIM(SUBSTITUTE(A120,MID(A120,FIND("[",A120),FIND("]",A120)-FIND("[",A120)+1),"")),A120)," ",""),"-",""))&amp;CHAR(34)&amp;",")=9,CHAR(34)&amp;"lets"&amp;LEN(SUBSTITUTE(SUBSTITUTE(IFERROR(TRIM(SUBSTITUTE(A120,MID(A120,FIND("[",A120),FIND("]",A120)-FIND("[",A120)+1),"")),A120)," ",""),"-",""))&amp;CHAR(34)&amp;",",CHAR(34)&amp;"lets0"&amp;LEN(SUBSTITUTE(SUBSTITUTE(IFERROR(TRIM(SUBSTITUTE(A120,MID(A120,FIND("[",A120),FIND("]",A120)-FIND("[",A120)+1),"")),A120)," ",""),"-",""))&amp;CHAR(34)&amp;",")</f>
        <v>"lets09",</v>
      </c>
      <c r="DE120" s="9" t="str">
        <f>CHAR(34)&amp;"start"&amp;IFERROR(LEFT(SUBSTITUTE(A120,"["&amp;MID(A120,FIND("[",A120)+1,FIND("]",A120)-FIND("[",A120)-1)&amp;"] ",""),1),LEFT(A120,1))&amp;CHAR(34)&amp;","</f>
        <v>"startE",</v>
      </c>
      <c r="DF120" s="9" t="str">
        <f>IFERROR(IF(SEARCH("tan",A120)&gt;0,CHAR(34)&amp;"withtn"&amp;CHAR(34)&amp;",",""),"")</f>
        <v/>
      </c>
      <c r="DG120" s="9" t="str">
        <f>IFERROR(IF(SEARCH("q",A120)&gt;0,CHAR(34)&amp;"with_q"&amp;CHAR(34)&amp;",",""),"")</f>
        <v/>
      </c>
      <c r="DH120" s="9" t="str">
        <f>IFERROR(IF(SEARCH("v",A120)&gt;0,CHAR(34)&amp;"with_v"&amp;CHAR(34)&amp;",",""),"")</f>
        <v/>
      </c>
      <c r="DI120" s="9" t="str">
        <f>IFERROR(IF(SEARCH("w",A120)&gt;0,CHAR(34)&amp;"with_w"&amp;CHAR(34)&amp;",",""),"")</f>
        <v/>
      </c>
      <c r="DJ120" s="9" t="str">
        <f>IFERROR(IF(SEARCH("y",A120)&gt;0,CHAR(34)&amp;"with_y"&amp;CHAR(34)&amp;",",""),"")</f>
        <v/>
      </c>
      <c r="DK120" s="9" t="str">
        <f>IFERROR(IF(SEARCH("z",A120)&gt;0,CHAR(34)&amp;"with_z"&amp;CHAR(34)&amp;",",""),"")</f>
        <v/>
      </c>
      <c r="DL120" s="9" t="str">
        <f>IF(CG120=2, CHAR(34) &amp; _xlfn.TEXTJOIN("", TRUE, _xlfn._xlws.SORT(HP120:HX120)) &amp; CHAR(34) &amp; ",", "")</f>
        <v/>
      </c>
      <c r="DM120" s="9" t="str" cm="1">
        <f t="array" ref="DM120">IF(CG120=3,CHAR(34) &amp; _xlfn.TEXTJOIN("", TRUE, RIGHT(HP120:HX120, 2)) &amp; CHAR(34) &amp; ",", "")</f>
        <v/>
      </c>
      <c r="DN120" s="9" t="str">
        <f>IF(AND(ISNUMBER(SEARCH("18", O120)), ISERROR(SEARCH("1918", O120)), ISERROR(SEARCH("2018", O120))), CHAR(34) &amp; "year18" &amp; CHAR(34) &amp; ",", "")</f>
        <v/>
      </c>
      <c r="DO120" s="9" t="str">
        <f>IF(AND(ISNUMBER(SEARCH("19", O120)), ISERROR(SEARCH("1819", O120)),  ISERROR(SEARCH("1219", O120)),ISERROR(SEARCH("1119", O120)),ISERROR(SEARCH("1190", O120)),ISERROR(SEARCH("2019", O120))), CHAR(34) &amp; "year19" &amp; CHAR(34) &amp; ",", "")</f>
        <v/>
      </c>
      <c r="DP120" s="28" t="str">
        <f>IF(AND(ISNUMBER(SEARCH("20", O120)), ISERROR(SEARCH("1920", O120))), CHAR(34)&amp;"year00"&amp;CHAR(34)&amp;",", "")</f>
        <v/>
      </c>
      <c r="DQ120" s="28" t="str">
        <f>IF(CC120="y",CHAR(34)&amp;"soviet"&amp;CHAR(34)&amp;",","")</f>
        <v/>
      </c>
      <c r="DR120" s="28" t="str">
        <f>IF(BY120="y",CHAR(34)&amp;"dgband"&amp;CHAR(34)&amp;",","")</f>
        <v>"dgband",</v>
      </c>
      <c r="DS120" s="28" t="str">
        <f>IF(W120="y",IF(AND(V120="n",BY120&lt;&gt;"y"),CHAR(34)&amp;"allver"&amp;CHAR(34)&amp;",",""),"")</f>
        <v/>
      </c>
      <c r="DT120" s="28" t="str">
        <f>IF(V120="y",IF(AND(W120="n",BY120&lt;&gt;"y"),CHAR(34)&amp;"allhor"&amp;CHAR(34)&amp;",",""),"")</f>
        <v/>
      </c>
      <c r="DU120" s="28" t="str">
        <f>IF(BY120="y",IF(AND(W120="n",V120="n"),CHAR(34)&amp;"alldia"&amp;CHAR(34)&amp;",",""),"")</f>
        <v/>
      </c>
      <c r="DW120" s="9" t="str">
        <f t="shared" si="462"/>
        <v/>
      </c>
      <c r="DX120" s="9" t="str">
        <f t="shared" si="462"/>
        <v/>
      </c>
      <c r="DY120" s="9" t="str">
        <f t="shared" si="462"/>
        <v/>
      </c>
      <c r="DZ120" s="9" t="str">
        <f t="shared" si="462"/>
        <v>"4+Band",</v>
      </c>
      <c r="EA120" s="9" t="str">
        <f t="shared" si="463"/>
        <v/>
      </c>
      <c r="EB120" s="9" t="str">
        <f t="shared" si="463"/>
        <v/>
      </c>
      <c r="EC120" s="9" t="str">
        <f t="shared" si="463"/>
        <v>"Horizo",</v>
      </c>
      <c r="ED120" s="9" t="str">
        <f t="shared" si="463"/>
        <v/>
      </c>
      <c r="EE120" s="9" t="str">
        <f t="shared" si="463"/>
        <v/>
      </c>
      <c r="EF120" s="9" t="str">
        <f>IF(AND(Y120&lt;&gt;"n",Y120&lt;&gt;""),CHAR(34)&amp;Y$1&amp;CHAR(34)&amp;",","")</f>
        <v/>
      </c>
      <c r="EG120" s="9" t="str">
        <f t="shared" si="466"/>
        <v/>
      </c>
      <c r="EH120" s="9" t="str">
        <f t="shared" si="466"/>
        <v/>
      </c>
      <c r="EI120" s="9" t="str">
        <f t="shared" si="466"/>
        <v/>
      </c>
      <c r="EJ120" s="9" t="str">
        <f t="shared" si="466"/>
        <v/>
      </c>
      <c r="EK120" s="9" t="str">
        <f t="shared" si="466"/>
        <v/>
      </c>
      <c r="EL120" s="9" t="str">
        <f t="shared" si="466"/>
        <v/>
      </c>
      <c r="EM120" s="9" t="str">
        <f t="shared" si="466"/>
        <v/>
      </c>
      <c r="EN120" s="9" t="str">
        <f t="shared" si="466"/>
        <v/>
      </c>
      <c r="EO120" s="9" t="str">
        <f t="shared" si="466"/>
        <v/>
      </c>
      <c r="EP120" s="9" t="str">
        <f t="shared" si="466"/>
        <v/>
      </c>
      <c r="EQ120" s="9" t="str">
        <f t="shared" si="466"/>
        <v/>
      </c>
      <c r="ER120" s="9" t="str">
        <f t="shared" si="466"/>
        <v/>
      </c>
      <c r="ES120" s="9" t="str">
        <f t="shared" si="466"/>
        <v/>
      </c>
      <c r="ET120" s="9" t="str">
        <f t="shared" si="466"/>
        <v/>
      </c>
      <c r="EU120" s="9" t="str">
        <f t="shared" si="466"/>
        <v/>
      </c>
      <c r="EV120" s="9" t="str">
        <f t="shared" si="466"/>
        <v/>
      </c>
      <c r="EW120" s="9" t="str">
        <f t="shared" si="464"/>
        <v/>
      </c>
      <c r="EX120" s="9" t="str">
        <f t="shared" si="464"/>
        <v/>
      </c>
      <c r="EY120" s="9" t="str">
        <f t="shared" si="464"/>
        <v/>
      </c>
      <c r="EZ120" s="9" t="str">
        <f t="shared" si="464"/>
        <v/>
      </c>
      <c r="FA120" s="9" t="str">
        <f>IF(AT120&gt;0,CHAR(34)&amp;"sta"&amp;AZ120&amp;CHAR(34)&amp;",","")</f>
        <v>"sta",</v>
      </c>
      <c r="FB120" s="9" t="str">
        <f>IF(AND(AT120&gt;0,BA120&lt;&gt;""),CHAR(34)&amp;"sta"&amp;BA120&amp;CHAR(34)&amp;",","")</f>
        <v/>
      </c>
      <c r="FD120" s="9" t="str">
        <f>IF(BV120="n",CHAR(34)&amp;"tcWHYE"&amp;CHAR(34)&amp;",",IF(BV120="y",CHAR(34)&amp;FD$1&amp;CHAR(34)&amp;",",""))</f>
        <v/>
      </c>
      <c r="FE120" s="9" t="str">
        <f>IF(COUNTIF(BL120:BT120,"BLU")=0,CHAR(34)&amp;"NO_BLU"&amp;CHAR(34)&amp;",", "")</f>
        <v/>
      </c>
      <c r="FF120" s="9" t="str">
        <f>IF(COUNTIF(BL120:BT120,"WHI")=0,CHAR(34)&amp;"NO_WHI"&amp;CHAR(34)&amp;",", "")</f>
        <v/>
      </c>
      <c r="FG120" s="9" t="str">
        <f>IF(COUNTIF(BL120:BT120,"RED")=0,CHAR(34)&amp;"NO_RED"&amp;CHAR(34)&amp;",", "")</f>
        <v/>
      </c>
      <c r="FH120" s="9" t="str">
        <f>IF(COUNTIF(BL120:BS120,"GRE")=0,CHAR(34)&amp;"NO_GRE"&amp;CHAR(34)&amp;",", "")</f>
        <v/>
      </c>
      <c r="FI120" s="9" t="str">
        <f>IF(COUNTIF(BL120:BT120,"YEL")=0,CHAR(34)&amp;"NO_YEL"&amp;CHAR(34)&amp;",", "")</f>
        <v/>
      </c>
      <c r="FJ120" s="9" t="str">
        <f>IF(COUNTIF(BL120:BT120,"BLA")=0,CHAR(34)&amp;"NO_BLA"&amp;CHAR(34)&amp;",", "")</f>
        <v/>
      </c>
      <c r="FK120" s="9" t="str">
        <f>IF(AND(FH120&lt;&gt;"",FF120&lt;&gt;""),CHAR(34)&amp;"WHGRNO"&amp;CHAR(34)&amp;",","")</f>
        <v/>
      </c>
      <c r="FL120" s="9" t="str">
        <f>IF(AND(FI120&lt;&gt;"",FF120&lt;&gt;""),CHAR(34)&amp;"WHYENO"&amp;CHAR(34)&amp;",","")</f>
        <v/>
      </c>
      <c r="FM120" s="9" t="str">
        <f>IF(AND(FJ120&lt;&gt;"",FF120&lt;&gt;""),CHAR(34)&amp;"BAWHNO"&amp;CHAR(34)&amp;",","")</f>
        <v/>
      </c>
      <c r="FN120" s="9" t="str">
        <f>IF(AND(FE120&lt;&gt;"",FF120&lt;&gt;""),CHAR(34)&amp;"BLWHNO"&amp;CHAR(34)&amp;",","")</f>
        <v/>
      </c>
      <c r="FO120" s="9" t="str">
        <f>IF(AND(FE120&lt;&gt;"",FG120&lt;&gt;""),CHAR(34)&amp;"BLRENO"&amp;CHAR(34)&amp;",","")</f>
        <v/>
      </c>
      <c r="FP120" s="9" t="str">
        <f>IF(AND(FF120&lt;&gt;"",FF120&lt;&gt;""),CHAR(34)&amp;"WHRENO"&amp;CHAR(34)&amp;",","")</f>
        <v/>
      </c>
      <c r="FQ120" s="9" t="str">
        <f>IF(LEN(BF120)=3,CHAR(34)&amp;"001"&amp;BF120&amp;CHAR(34)&amp;",","")</f>
        <v>"001RED",</v>
      </c>
      <c r="FR120" s="9" t="str">
        <f>IF(LEN(BG120)=3,CHAR(34)&amp;"002"&amp;BG120&amp;CHAR(34)&amp;",","")</f>
        <v/>
      </c>
      <c r="FS120" s="9" t="str">
        <f>IF(LEN(BH120)=3,CHAR(34)&amp;"003"&amp;BH120&amp;CHAR(34)&amp;",","")</f>
        <v>"003BLA",</v>
      </c>
      <c r="FT120" s="9" t="str">
        <f>CHAR(34)&amp;"myr"&amp;BD120&amp;CHAR(34)&amp;","</f>
        <v>"myrRED",</v>
      </c>
      <c r="FU120" s="9" t="str">
        <f>IF(AY120="y",CHAR(34)&amp;"island"&amp;CHAR(34)&amp;",","")</f>
        <v/>
      </c>
      <c r="FV120" s="9" t="str">
        <f>IF(BZ120="y",CHAR(34)&amp;"landlo"&amp;CHAR(34)&amp;",","")</f>
        <v/>
      </c>
      <c r="FW120" s="9" t="str">
        <f>IF(CA120="y",CHAR(34)&amp;"eunion"&amp;CHAR(34)&amp;",","")</f>
        <v/>
      </c>
      <c r="FY120" s="9" t="str">
        <f>IFERROR(IF(SEARCH("Arabic",CB120)&gt;0,CHAR(34)&amp;"arabic"&amp;CHAR(34)&amp;",",""),"")</f>
        <v/>
      </c>
      <c r="FZ120" s="9" t="str">
        <f>IFERROR(IF(SEARCH("English",CB120)&gt;0,CHAR(34)&amp;"englis"&amp;CHAR(34)&amp;",",""),"")</f>
        <v/>
      </c>
      <c r="GA120" s="9" t="str">
        <f>IFERROR(IF(SEARCH("French",CB120)&gt;0,CHAR(34)&amp;"french"&amp;CHAR(34)&amp;",",""),"")</f>
        <v/>
      </c>
      <c r="GB120" s="9" t="str">
        <f>IFERROR(IF(SEARCH("Spanish",CB120)&gt;0,CHAR(34)&amp;"spanis"&amp;CHAR(34)&amp;",",""),"")</f>
        <v/>
      </c>
      <c r="GE120" s="9" t="str">
        <f>IFERROR(IF(SEARCH("Dutch",CB120)&gt;0,CHAR(34)&amp;"dutchs"&amp;CHAR(34)&amp;",",""),"")</f>
        <v/>
      </c>
      <c r="GF120" s="9" t="str">
        <f>IFERROR(IF(SEARCH("Historical",AU120)&gt;0,CHAR(34)&amp;"histor"&amp;CHAR(34)&amp;",",""),"")</f>
        <v/>
      </c>
      <c r="GG120" s="9" t="str">
        <f>IF(BU120="y",CHAR(34)&amp;"unjack"&amp;CHAR(34)&amp;",","")</f>
        <v/>
      </c>
      <c r="GH120" s="9" t="str">
        <f>IF(CD120=1,CHAR(34)&amp;"southc"&amp;CHAR(34)&amp;",","")</f>
        <v/>
      </c>
      <c r="GI120" s="9" t="str">
        <f>IF(CE120=1,CHAR(34)&amp;"hasmap"&amp;CHAR(34)&amp;",","")</f>
        <v/>
      </c>
      <c r="GJ120" s="9" t="str">
        <f>IF(CP120="y",CHAR(34)&amp;CP$1&amp;CHAR(34)&amp;",","")</f>
        <v/>
      </c>
      <c r="GK120" s="9" t="str">
        <f>IF(GJ120="",CHAR(34)&amp;"HasSta"&amp;CHAR(34)&amp;",","")</f>
        <v>"HasSta",</v>
      </c>
      <c r="GL120" s="9" t="str">
        <f t="shared" si="465"/>
        <v/>
      </c>
      <c r="GM120" s="9" t="str">
        <f t="shared" si="465"/>
        <v/>
      </c>
      <c r="GN120" s="9" t="str">
        <f t="shared" si="465"/>
        <v>"3+Star",</v>
      </c>
      <c r="GP120" s="9" t="str">
        <f>CHAR(34)&amp;AU120&amp;CHAR(34)</f>
        <v>"Atoll"</v>
      </c>
      <c r="GS120" s="9" t="str">
        <f>SUBSTITUTE("["&amp;_xlfn.CONCAT(CW120:GN120)&amp;"]",",]","]")</f>
        <v>["5+Colo","words2","lets09","startE","dgband","4+Band","Horizo","sta","001RED","003BLA","myrRED","HasSta","3+Star"]</v>
      </c>
      <c r="GT120" s="9" t="str">
        <f t="shared" si="467"/>
        <v>"cl_RED",</v>
      </c>
      <c r="GU120" s="9" t="str">
        <f t="shared" si="467"/>
        <v>"cl_YEL",</v>
      </c>
      <c r="GV120" s="9" t="str">
        <f t="shared" si="467"/>
        <v>"cl_BLU",</v>
      </c>
      <c r="GW120" s="9" t="str">
        <f t="shared" si="467"/>
        <v>"cl_WHI",</v>
      </c>
      <c r="GX120" s="9" t="str">
        <f t="shared" si="467"/>
        <v>"cl_BLA",</v>
      </c>
      <c r="GY120" s="9" t="str">
        <f t="shared" si="467"/>
        <v>"cl_GRE",</v>
      </c>
      <c r="GZ120" s="9" t="str">
        <f t="shared" si="467"/>
        <v/>
      </c>
      <c r="HA120" s="9" t="str">
        <f t="shared" si="467"/>
        <v/>
      </c>
      <c r="HB120" s="9" t="str">
        <f t="shared" si="467"/>
        <v/>
      </c>
      <c r="HC120" s="9" t="str">
        <f>SUBSTITUTE("["&amp;_xlfn.CONCAT(GT120:HB120)&amp;"]",",]","]")</f>
        <v>["cl_RED","cl_YEL","cl_BLU","cl_WHI","cl_BLA","cl_GRE"]</v>
      </c>
      <c r="HE120" s="33"/>
      <c r="HF120" s="34" t="str">
        <f>"{couname:"&amp;CT120&amp;(IF(HK120&lt;&gt;"",",subtype:"&amp;CHAR(34)&amp;HK120&amp;CHAR(34),""))&amp;",year:"&amp;HJ120&amp;",region:"&amp;CU120&amp;",Colors:"&amp;HC120&amp;",Items:"&amp;GS120&amp;",Flag:"&amp;CV120&amp;",HDFlag:"&amp;CHAR(34)&amp;E120&amp;CHAR(34)&amp;",type:"&amp;GP120&amp;", describe: "&amp;HH120&amp;", isnew:"&amp;CHAR(34)&amp;F120&amp;CHAR(34)&amp;", links: "&amp;HL120&amp;"},"</f>
        <v>{couname:"[MHL] Ebon Atoll",year:"???",region:"rgn_Oceania",Colors:["cl_RED","cl_YEL","cl_BLU","cl_WHI","cl_BLA","cl_GRE"],Items:["5+Colo","words2","lets09","startE","dgband","4+Band","Horizo","sta","001RED","003BLA","myrRED","HasSta","3+Star"],Flag:"https://upload.wikimedia.org/wikipedia/commons/thumb/f/f0/Flag_of_the_Ebon_Atoll_%28Unofficial%29.svg/640px-Flag_of_the_Ebon_Atoll_%28Unofficial%29.svg.png",HDFlag:"https://upload.wikimedia.org/wikipedia/commons/thumb/f/f0/Flag_of_the_Ebon_Atoll_%28Unofficial%29.svg/1280px-Flag_of_the_Ebon_Atoll_%28Unofficial%29.svg.png",type:"Atoll", describe: "\nA red field with two horizontal white bands under seven white stars.", isnew:".", links: "https://en.m.wikipedia.org/wiki/Flag_of_the_Marshall_Islands"},</v>
      </c>
      <c r="HG120" s="35" t="str">
        <f>"{couname:"&amp;CT120&amp;(IF(HK120&lt;&gt;"",",subtype:"&amp;CHAR(34)&amp;HK120&amp;CHAR(34),""))&amp;",year:"&amp;HJ120&amp;",region:"&amp;CU120&amp;",Colors:"&amp;HC120&amp;",Items:"&amp;GS120&amp;",Flag:"&amp;CV120&amp;",HDFlag:"&amp;CHAR(34)&amp;E120&amp;CHAR(34)&amp;",type:"&amp;GP120&amp;", describe: "&amp;HI120&amp;", links: "&amp;HL120&amp;"},"</f>
        <v>{couname:"[MHL] Ebon Atoll",year:"???",region:"rgn_Oceania",Colors:["cl_RED","cl_YEL","cl_BLU","cl_WHI","cl_BLA","cl_GRE"],Items:["5+Colo","words2","lets09","startE","dgband","4+Band","Horizo","sta","001RED","003BLA","myrRED","HasSta","3+Star"],Flag:"https://upload.wikimedia.org/wikipedia/commons/thumb/f/f0/Flag_of_the_Ebon_Atoll_%28Unofficial%29.svg/640px-Flag_of_the_Ebon_Atoll_%28Unofficial%29.svg.png",HDFlag:"https://upload.wikimedia.org/wikipedia/commons/thumb/f/f0/Flag_of_the_Ebon_Atoll_%28Unofficial%29.svg/1280px-Flag_of_the_Ebon_Atoll_%28Unofficial%29.svg.png",type:"Atoll", describe: "\nA red field with two horizontal white bands under seven white stars.", links: "https://en.m.wikipedia.org/wiki/Flag_of_the_Marshall_Islands"},</v>
      </c>
      <c r="HH120" s="9" t="str">
        <f>IF(P120&lt;&gt;"",CHAR(34)&amp;"\n"&amp;P120&amp;CHAR(34),CHAR(34)&amp;CHAR(34))</f>
        <v>"\nA red field with two horizontal white bands under seven white stars."</v>
      </c>
      <c r="HI120" s="9" t="str">
        <f>IF(J120=0,CHAR(34)&amp;CHAR(34),HH120)</f>
        <v>"\nA red field with two horizontal white bands under seven white stars."</v>
      </c>
      <c r="HJ120" s="9" t="str">
        <f>CHAR(34)&amp;O120&amp;CHAR(34)</f>
        <v>"???"</v>
      </c>
      <c r="HL120" s="9" t="str">
        <f>CHAR(34)&amp;I120&amp;CHAR(34)</f>
        <v>"https://en.m.wikipedia.org/wiki/Flag_of_the_Marshall_Islands"</v>
      </c>
      <c r="HM120" s="34" t="str">
        <f>"{"&amp;CHAR(34)&amp;"couname"&amp;CHAR(34)&amp;":"&amp;CT120&amp;(IF(H120&lt;&gt;"",","&amp;CHAR(34)&amp;"subtype"&amp;CHAR(34)&amp;":"&amp;CHAR(34)&amp;H120&amp;CHAR(34),""))&amp;","&amp;CHAR(34)&amp;"year"&amp;CHAR(34)&amp;":"&amp;HJ120&amp;","&amp;CHAR(34)&amp;"region"&amp;CHAR(34)&amp;":"&amp;CU120&amp;","&amp;CHAR(34)&amp;"Colors"&amp;CHAR(34)&amp;":"&amp;HC120&amp;","&amp;CHAR(34)&amp;"Items"&amp;CHAR(34)&amp;":"&amp;GS120&amp;","&amp;CHAR(34)&amp;"Flag"&amp;CHAR(34)&amp;":"&amp;CV120&amp;","&amp;CHAR(34)&amp;"HDFlag"&amp;CHAR(34)&amp;":"&amp;CHAR(34)&amp;E120&amp;CHAR(34)&amp;","&amp;CHAR(34)&amp;"type"&amp;CHAR(34)&amp;":"&amp;GP120&amp;", "&amp;CHAR(34)&amp;"describe"&amp;CHAR(34)&amp;": "&amp;HH120&amp;", "&amp;CHAR(34)&amp;"isnew"&amp;CHAR(34)&amp;": "&amp;CHAR(34)&amp;F120&amp;CHAR(34)&amp;", "&amp;CHAR(34)&amp;"links"&amp;CHAR(34)&amp;": "&amp;HL120&amp;"},"</f>
        <v>{"couname":"[MHL] Ebon Atoll","year":"???","region":"rgn_Oceania","Colors":["cl_RED","cl_YEL","cl_BLU","cl_WHI","cl_BLA","cl_GRE"],"Items":["5+Colo","words2","lets09","startE","dgband","4+Band","Horizo","sta","001RED","003BLA","myrRED","HasSta","3+Star"],"Flag":"https://upload.wikimedia.org/wikipedia/commons/thumb/f/f0/Flag_of_the_Ebon_Atoll_%28Unofficial%29.svg/640px-Flag_of_the_Ebon_Atoll_%28Unofficial%29.svg.png","HDFlag":"https://upload.wikimedia.org/wikipedia/commons/thumb/f/f0/Flag_of_the_Ebon_Atoll_%28Unofficial%29.svg/1280px-Flag_of_the_Ebon_Atoll_%28Unofficial%29.svg.png","type":"Atoll", "describe": "\nA red field with two horizontal white bands under seven white stars.", "isnew": ".", "links": "https://en.m.wikipedia.org/wiki/Flag_of_the_Marshall_Islands"},</v>
      </c>
      <c r="HN120" s="36" t="str">
        <f>"{"&amp;CHAR(34)&amp;"couname"&amp;CHAR(34)&amp;":"&amp;CT120&amp;(IF(H120&lt;&gt;"",","&amp;CHAR(34)&amp;"subtype"&amp;CHAR(34)&amp;":"&amp;CHAR(34)&amp;H120&amp;CHAR(34),""))&amp;","&amp;CHAR(34)&amp;"year"&amp;CHAR(34)&amp;":"&amp;HJ120&amp;","&amp;CHAR(34)&amp;"region"&amp;CHAR(34)&amp;":"&amp;CU120&amp;","&amp;CHAR(34)&amp;"Colors"&amp;CHAR(34)&amp;":"&amp;HC120&amp;","&amp;CHAR(34)&amp;"Items"&amp;CHAR(34)&amp;":"&amp;GS120&amp;","&amp;CHAR(34)&amp;"Flag"&amp;CHAR(34)&amp;":"&amp;CV120&amp;","&amp;CHAR(34)&amp;"HDFlag"&amp;CHAR(34)&amp;":"&amp;CHAR(34)&amp;E120&amp;CHAR(34)&amp;","&amp;CHAR(34)&amp;"type"&amp;CHAR(34)&amp;":"&amp;GP120&amp;", "&amp;CHAR(34)&amp;"describe"&amp;CHAR(34)&amp;": "&amp;HI120&amp;", "&amp;CHAR(34)&amp;"isnew"&amp;CHAR(34)&amp;": "&amp;CHAR(34)&amp;F120&amp;CHAR(34)&amp;", "&amp;CHAR(34)&amp;"links"&amp;CHAR(34)&amp;": "&amp;HL120&amp;"},"</f>
        <v>{"couname":"[MHL] Ebon Atoll","year":"???","region":"rgn_Oceania","Colors":["cl_RED","cl_YEL","cl_BLU","cl_WHI","cl_BLA","cl_GRE"],"Items":["5+Colo","words2","lets09","startE","dgband","4+Band","Horizo","sta","001RED","003BLA","myrRED","HasSta","3+Star"],"Flag":"https://upload.wikimedia.org/wikipedia/commons/thumb/f/f0/Flag_of_the_Ebon_Atoll_%28Unofficial%29.svg/640px-Flag_of_the_Ebon_Atoll_%28Unofficial%29.svg.png","HDFlag":"https://upload.wikimedia.org/wikipedia/commons/thumb/f/f0/Flag_of_the_Ebon_Atoll_%28Unofficial%29.svg/1280px-Flag_of_the_Ebon_Atoll_%28Unofficial%29.svg.png","type":"Atoll", "describe": "\nA red field with two horizontal white bands under seven white stars.", "isnew": ".", "links": "https://en.m.wikipedia.org/wiki/Flag_of_the_Marshall_Islands"},</v>
      </c>
      <c r="HO120" s="37">
        <v>45596</v>
      </c>
      <c r="HP120" s="9" t="str" cm="1">
        <f t="array" ref="HP120">IF(_xlfn.TEXTJOIN(", ", TRUE, IF(ISNUMBER(SEARCH("BLA", BL120:BT120)), COLUMN(BL120:BT120) - COLUMN(BL120) + 1, ""))&lt;&gt;"","BLA","")</f>
        <v>BLA</v>
      </c>
      <c r="HQ120" s="9" t="str" cm="1">
        <f t="array" ref="HQ120">IF(_xlfn.TEXTJOIN(", ", TRUE, IF(ISNUMBER(SEARCH("BLU", BL120:BT120)), COLUMN(BL120:BT120) - COLUMN(BL120) + 1, ""))&lt;&gt;"","BLU","")</f>
        <v>BLU</v>
      </c>
      <c r="HR120" s="9" t="str" cm="1">
        <f t="array" ref="HR120">IF(_xlfn.TEXTJOIN(", ", TRUE, IF(ISNUMBER(SEARCH("GRE", BL120:BT120)), COLUMN(BL120:BT120) - COLUMN(BL120) + 1, ""))&lt;&gt;"","GRE","")</f>
        <v>GRE</v>
      </c>
      <c r="HS120" s="9" t="str" cm="1">
        <f t="array" ref="HS120">IF(_xlfn.TEXTJOIN(", ", TRUE, IF(ISNUMBER(SEARCH("RED", BL120:BT120)), COLUMN(BL120:BT120) - COLUMN(BL120) + 1, ""))&lt;&gt;"","RED","")</f>
        <v>RED</v>
      </c>
      <c r="HT120" s="9" t="str" cm="1">
        <f t="array" ref="HT120">IF(_xlfn.TEXTJOIN(", ", TRUE, IF(ISNUMBER(SEARCH("YEL", BL120:BT120)), COLUMN(BL120:BT120) - COLUMN(BL120) + 1, ""))&lt;&gt;"","YEL","")</f>
        <v>YEL</v>
      </c>
      <c r="HU120" s="9" t="str" cm="1">
        <f t="array" ref="HU120">IF(_xlfn.TEXTJOIN(", ", TRUE, IF(ISNUMBER(SEARCH("ORA", BL120:BT120)), COLUMN(BL120:BT120) - COLUMN(BL120) + 1, ""))&lt;&gt;"","ORA","")</f>
        <v/>
      </c>
      <c r="HV120" s="9" t="str" cm="1">
        <f t="array" ref="HV120">IF(_xlfn.TEXTJOIN(", ", TRUE, IF(ISNUMBER(SEARCH("BRO", BL120:BT120)), COLUMN(BL120:BT120) - COLUMN(BL120) + 1, ""))&lt;&gt;"","BRO","")</f>
        <v/>
      </c>
      <c r="HW120" s="9" t="str" cm="1">
        <f t="array" ref="HW120">IF(_xlfn.TEXTJOIN(", ", TRUE, IF(ISNUMBER(SEARCH("PUR", BL120:BT120)), COLUMN(BL120:BT120) - COLUMN(BL120) + 1, ""))&lt;&gt;"","PUR","")</f>
        <v/>
      </c>
      <c r="HX120" s="9" t="str" cm="1">
        <f t="array" ref="HX120">IF(_xlfn.TEXTJOIN(", ", TRUE, IF(ISNUMBER(SEARCH("WHI", BL120:BT120)), COLUMN(BL120:BT120) - COLUMN(BL120) + 1, ""))&lt;&gt;"","WHI","")</f>
        <v>WHI</v>
      </c>
      <c r="HY120" s="38"/>
      <c r="HZ120" s="38"/>
      <c r="IA120" s="28"/>
      <c r="IB120" s="28"/>
      <c r="IC120" s="39"/>
      <c r="ID120" s="39"/>
      <c r="IE120" s="39"/>
      <c r="IF120" s="39"/>
      <c r="IG120" s="39"/>
      <c r="IH120" s="39"/>
      <c r="II120" s="39"/>
      <c r="IJ120" s="39"/>
      <c r="IK120" s="39"/>
      <c r="IM120" s="6">
        <f>COUNTIF(IC120:IK120,"&gt;0")-CG120</f>
        <v>-6</v>
      </c>
      <c r="IN120" s="40" t="str">
        <f>"http://mkweb.bcgsc.ca/color-summarizer/?url="&amp;D120&amp;"&amp;precision=low&amp;num_clusters="&amp;CG120&amp;"&amp;text=1"</f>
        <v>http://mkweb.bcgsc.ca/color-summarizer/?url=https://upload.wikimedia.org/wikipedia/commons/thumb/f/f0/Flag_of_the_Ebon_Atoll_%28Unofficial%29.svg/640px-Flag_of_the_Ebon_Atoll_%28Unofficial%29.svg.png&amp;precision=low&amp;num_clusters=6&amp;text=1</v>
      </c>
      <c r="IO120" s="9" t="str">
        <f>IF(HP120&lt;&gt;"",CHAR(34)&amp;"black"&amp;CHAR(34),"")</f>
        <v>"black"</v>
      </c>
      <c r="IP120" s="9" t="str">
        <f>IF(HQ120&lt;&gt;"",CHAR(34)&amp;"blue"&amp;CHAR(34),"")</f>
        <v>"blue"</v>
      </c>
      <c r="IQ120" s="9" t="str">
        <f>IF(HR120&lt;&gt;"",CHAR(34)&amp;"green"&amp;CHAR(34),"")</f>
        <v>"green"</v>
      </c>
      <c r="IR120" s="9" t="str">
        <f>IF(HS120&lt;&gt;"",CHAR(34)&amp;"red"&amp;CHAR(34),"")</f>
        <v>"red"</v>
      </c>
      <c r="IS120" s="9" t="str">
        <f>IF(HT120&lt;&gt;"",CHAR(34)&amp;"yellow"&amp;CHAR(34),"")</f>
        <v>"yellow"</v>
      </c>
      <c r="IT120" s="9" t="str">
        <f>IF(HU120&lt;&gt;"",CHAR(34)&amp;"orange"&amp;CHAR(34),"")</f>
        <v/>
      </c>
      <c r="IU120" s="9" t="str">
        <f>IF(HV120&lt;&gt;"",CHAR(34)&amp;"brown"&amp;CHAR(34),"")</f>
        <v/>
      </c>
      <c r="IV120" s="9" t="str">
        <f>IF(HW120&lt;&gt;"",CHAR(34)&amp;"purple"&amp;CHAR(34),"")</f>
        <v/>
      </c>
      <c r="IW120" s="9" t="str">
        <f>IF(HX120&lt;&gt;"",CHAR(34)&amp;"white"&amp;CHAR(34),"")</f>
        <v>"white"</v>
      </c>
      <c r="IX120" s="9" t="str">
        <f>"{"&amp;CHAR(34)&amp;"url"&amp;CHAR(34)&amp;":"&amp;CHAR(34)&amp;IN120&amp;CHAR(34)&amp;","&amp;CHAR(34)&amp;"name"&amp;CHAR(34)&amp;":"&amp;CHAR(34)&amp;A120&amp;CHAR(34)&amp;"},"</f>
        <v>{"url":"http://mkweb.bcgsc.ca/color-summarizer/?url=https://upload.wikimedia.org/wikipedia/commons/thumb/f/f0/Flag_of_the_Ebon_Atoll_%28Unofficial%29.svg/640px-Flag_of_the_Ebon_Atoll_%28Unofficial%29.svg.png&amp;precision=low&amp;num_clusters=6&amp;text=1","name":"[MHL] Ebon Atoll"},</v>
      </c>
      <c r="IY120" s="9">
        <v>1494</v>
      </c>
    </row>
    <row r="121" spans="1:259" s="9" customFormat="1" ht="38.4" customHeight="1" thickBot="1" x14ac:dyDescent="0.35">
      <c r="A121" s="79" t="s">
        <v>470</v>
      </c>
      <c r="B121" s="1" t="e" vm="120">
        <v>#VALUE!</v>
      </c>
      <c r="C121" s="2">
        <v>2</v>
      </c>
      <c r="D121" s="3" t="s">
        <v>471</v>
      </c>
      <c r="E121" s="4" t="s">
        <v>472</v>
      </c>
      <c r="F121" s="5" t="s">
        <v>0</v>
      </c>
      <c r="G121" s="6">
        <f>COUNTIF($A$1:$A$8343,A121)</f>
        <v>1</v>
      </c>
      <c r="H121" s="7"/>
      <c r="I121" s="8" t="s">
        <v>473</v>
      </c>
      <c r="J121" s="9" t="str">
        <f>""</f>
        <v/>
      </c>
      <c r="K121" s="10"/>
      <c r="L121" s="11"/>
      <c r="M121" s="11"/>
      <c r="N121" s="12" t="s">
        <v>169</v>
      </c>
      <c r="O121" s="13" t="s">
        <v>181</v>
      </c>
      <c r="P121" s="14" t="s">
        <v>474</v>
      </c>
      <c r="Q121" s="15">
        <v>1</v>
      </c>
      <c r="R121" s="16" t="s">
        <v>169</v>
      </c>
      <c r="S121" s="17">
        <v>4</v>
      </c>
      <c r="T121" s="18" t="s">
        <v>3</v>
      </c>
      <c r="U121" s="19" t="s">
        <v>2</v>
      </c>
      <c r="V121" s="19" t="s">
        <v>3</v>
      </c>
      <c r="W121" s="19" t="s">
        <v>2</v>
      </c>
      <c r="X121" s="19" t="s">
        <v>3</v>
      </c>
      <c r="Y121" s="19" t="s">
        <v>3</v>
      </c>
      <c r="Z121" s="19" t="s">
        <v>2</v>
      </c>
      <c r="AA121" s="19" t="s">
        <v>2</v>
      </c>
      <c r="AB121" s="19" t="s">
        <v>2</v>
      </c>
      <c r="AC121" s="19" t="s">
        <v>2</v>
      </c>
      <c r="AD121" s="19" t="s">
        <v>2</v>
      </c>
      <c r="AE121" s="19" t="s">
        <v>2</v>
      </c>
      <c r="AF121" s="20" t="s">
        <v>3</v>
      </c>
      <c r="AG121" s="20" t="s">
        <v>2</v>
      </c>
      <c r="AH121" s="20" t="s">
        <v>2</v>
      </c>
      <c r="AI121" s="20" t="s">
        <v>2</v>
      </c>
      <c r="AJ121" s="20" t="s">
        <v>2</v>
      </c>
      <c r="AK121" s="20" t="s">
        <v>2</v>
      </c>
      <c r="AL121" s="20" t="s">
        <v>2</v>
      </c>
      <c r="AM121" s="20" t="s">
        <v>2</v>
      </c>
      <c r="AN121" s="20" t="s">
        <v>2</v>
      </c>
      <c r="AO121" s="20" t="s">
        <v>2</v>
      </c>
      <c r="AP121" s="20" t="s">
        <v>2</v>
      </c>
      <c r="AQ121" s="20" t="s">
        <v>2</v>
      </c>
      <c r="AR121" s="20" t="s">
        <v>2</v>
      </c>
      <c r="AS121" s="20" t="s">
        <v>2</v>
      </c>
      <c r="AT121" s="21">
        <v>11</v>
      </c>
      <c r="AU121" s="20" t="s">
        <v>475</v>
      </c>
      <c r="AV121" s="20" t="str">
        <f>IF(LEFT(A121,1)="[",LEFT(A121,5)&amp;AU121&amp;A121,"")</f>
        <v>[MHL]Atoll, Capital[MHL] Majuro</v>
      </c>
      <c r="AW121" s="20" t="str">
        <f>C121&amp;H121&amp;A121</f>
        <v>2[MHL] Majuro</v>
      </c>
      <c r="AX121" s="22"/>
      <c r="AY121" s="22"/>
      <c r="AZ121" s="23"/>
      <c r="BA121" s="23"/>
      <c r="BB121" s="23"/>
      <c r="BC121" s="24"/>
      <c r="BD121" s="25" t="s">
        <v>9</v>
      </c>
      <c r="BE121" s="8"/>
      <c r="BF121" s="25"/>
      <c r="BG121" s="25"/>
      <c r="BH121" s="25"/>
      <c r="BI121" s="25"/>
      <c r="BJ121" s="25"/>
      <c r="BK121" s="8"/>
      <c r="BL121" s="25" t="s">
        <v>9</v>
      </c>
      <c r="BM121" s="25" t="s">
        <v>5</v>
      </c>
      <c r="BN121" s="25" t="s">
        <v>4</v>
      </c>
      <c r="BO121" s="25"/>
      <c r="BP121" s="25"/>
      <c r="BQ121" s="25"/>
      <c r="BR121" s="25"/>
      <c r="BS121" s="25"/>
      <c r="BT121" s="25"/>
      <c r="BU121" s="26" t="s">
        <v>2</v>
      </c>
      <c r="BV121" s="27"/>
      <c r="BW121" s="27">
        <v>0</v>
      </c>
      <c r="BX121" s="8"/>
      <c r="BY121" s="9" t="s">
        <v>2</v>
      </c>
      <c r="CB121" s="28"/>
      <c r="CC121" s="28"/>
      <c r="CD121" s="29">
        <v>0</v>
      </c>
      <c r="CE121" s="29">
        <v>0</v>
      </c>
      <c r="CF121" s="29" t="e">
        <v>#REF!</v>
      </c>
      <c r="CG121" s="30" cm="1">
        <f t="array" ref="CG121">SUMPRODUCT(--(LEN(TRIM(BL121:BT121))&gt;0))</f>
        <v>3</v>
      </c>
      <c r="CH121" s="20" t="str">
        <f>IF(CG121=2,"y","n")</f>
        <v>n</v>
      </c>
      <c r="CI121" s="20" t="str">
        <f>IF(CG121=3,"y","n")</f>
        <v>y</v>
      </c>
      <c r="CJ121" s="20" t="str">
        <f>IF(CG121=4,"y","n")</f>
        <v>n</v>
      </c>
      <c r="CK121" s="20" t="str">
        <f>IF(CG121&gt;4,"y","n")</f>
        <v>n</v>
      </c>
      <c r="CL121" s="20" t="str">
        <f>IF(S121=0,"y","n")</f>
        <v>n</v>
      </c>
      <c r="CM121" s="20" t="str">
        <f>IF(S121=2,"y","n")</f>
        <v>n</v>
      </c>
      <c r="CN121" s="20" t="str">
        <f>IF(S121=3,"y","n")</f>
        <v>n</v>
      </c>
      <c r="CO121" s="20" t="str">
        <f>IF(S121&gt;=4,"y","n")</f>
        <v>y</v>
      </c>
      <c r="CP121" s="20" t="str">
        <f>IF(AT121=0,"y","n")</f>
        <v>n</v>
      </c>
      <c r="CQ121" s="20" t="str">
        <f>IF(AT121=1,"y","n")</f>
        <v>n</v>
      </c>
      <c r="CR121" s="20" t="str">
        <f>IF(AT121=2,"y","n")</f>
        <v>n</v>
      </c>
      <c r="CS121" s="20" t="str">
        <f>IF(AT121&gt;=3,"y","n")</f>
        <v>y</v>
      </c>
      <c r="CT121" s="31" t="str">
        <f>CHAR(34)&amp;A121&amp;CHAR(34)</f>
        <v>"[MHL] Majuro"</v>
      </c>
      <c r="CU121" s="32" t="str">
        <f>CHAR(34)&amp;"rgn_"&amp;R121&amp;CHAR(34)</f>
        <v>"rgn_Oceania"</v>
      </c>
      <c r="CV121" s="9" t="str">
        <f>CHAR(34)&amp;D121&amp;CHAR(34)</f>
        <v>"https://upload.wikimedia.org/wikipedia/commons/thumb/0/07/Majuro_Atoll_Flag.svg/640px-Majuro_Atoll_Flag.svg.png"</v>
      </c>
      <c r="CW121" s="9" t="str">
        <f t="shared" si="461"/>
        <v/>
      </c>
      <c r="CX121" s="9" t="str">
        <f t="shared" si="461"/>
        <v>"3Color",</v>
      </c>
      <c r="CY121" s="9" t="str">
        <f t="shared" si="461"/>
        <v/>
      </c>
      <c r="CZ121" s="9" t="str">
        <f t="shared" si="461"/>
        <v/>
      </c>
      <c r="DA121" s="9" t="str">
        <f>IF(Q121&gt;1,CHAR(34)&amp;"words2"&amp;CHAR(34)&amp;",","")</f>
        <v/>
      </c>
      <c r="DB121" s="9" t="str">
        <f>IF(Q121&gt;2,CHAR(34)&amp;"words3"&amp;CHAR(34)&amp;",","")</f>
        <v/>
      </c>
      <c r="DD121" s="9" t="str">
        <f>IF(LEN(CHAR(34)&amp;"lets"&amp;LEN(SUBSTITUTE(SUBSTITUTE(IFERROR(TRIM(SUBSTITUTE(A121,MID(A121,FIND("[",A121),FIND("]",A121)-FIND("[",A121)+1),"")),A121)," ",""),"-",""))&amp;CHAR(34)&amp;",")=9,CHAR(34)&amp;"lets"&amp;LEN(SUBSTITUTE(SUBSTITUTE(IFERROR(TRIM(SUBSTITUTE(A121,MID(A121,FIND("[",A121),FIND("]",A121)-FIND("[",A121)+1),"")),A121)," ",""),"-",""))&amp;CHAR(34)&amp;",",CHAR(34)&amp;"lets0"&amp;LEN(SUBSTITUTE(SUBSTITUTE(IFERROR(TRIM(SUBSTITUTE(A121,MID(A121,FIND("[",A121),FIND("]",A121)-FIND("[",A121)+1),"")),A121)," ",""),"-",""))&amp;CHAR(34)&amp;",")</f>
        <v>"lets06",</v>
      </c>
      <c r="DE121" s="9" t="str">
        <f>CHAR(34)&amp;"start"&amp;IFERROR(LEFT(SUBSTITUTE(A121,"["&amp;MID(A121,FIND("[",A121)+1,FIND("]",A121)-FIND("[",A121)-1)&amp;"] ",""),1),LEFT(A121,1))&amp;CHAR(34)&amp;","</f>
        <v>"startM",</v>
      </c>
      <c r="DF121" s="9" t="str">
        <f>IFERROR(IF(SEARCH("tan",A121)&gt;0,CHAR(34)&amp;"withtn"&amp;CHAR(34)&amp;",",""),"")</f>
        <v/>
      </c>
      <c r="DG121" s="9" t="str">
        <f>IFERROR(IF(SEARCH("q",A121)&gt;0,CHAR(34)&amp;"with_q"&amp;CHAR(34)&amp;",",""),"")</f>
        <v/>
      </c>
      <c r="DH121" s="9" t="str">
        <f>IFERROR(IF(SEARCH("v",A121)&gt;0,CHAR(34)&amp;"with_v"&amp;CHAR(34)&amp;",",""),"")</f>
        <v/>
      </c>
      <c r="DI121" s="9" t="str">
        <f>IFERROR(IF(SEARCH("w",A121)&gt;0,CHAR(34)&amp;"with_w"&amp;CHAR(34)&amp;",",""),"")</f>
        <v/>
      </c>
      <c r="DJ121" s="9" t="str">
        <f>IFERROR(IF(SEARCH("y",A121)&gt;0,CHAR(34)&amp;"with_y"&amp;CHAR(34)&amp;",",""),"")</f>
        <v/>
      </c>
      <c r="DK121" s="9" t="str">
        <f>IFERROR(IF(SEARCH("z",A121)&gt;0,CHAR(34)&amp;"with_z"&amp;CHAR(34)&amp;",",""),"")</f>
        <v/>
      </c>
      <c r="DL121" s="9" t="str">
        <f>IF(CG121=2, CHAR(34) &amp; _xlfn.TEXTJOIN("", TRUE, _xlfn._xlws.SORT(HP121:HX121)) &amp; CHAR(34) &amp; ",", "")</f>
        <v/>
      </c>
      <c r="DM121" s="9" t="str" cm="1">
        <f t="array" ref="DM121">IF(CG121=3,CHAR(34) &amp; _xlfn.TEXTJOIN("", TRUE, RIGHT(HP121:HX121, 2)) &amp; CHAR(34) &amp; ",", "")</f>
        <v>"LUEDHI",</v>
      </c>
      <c r="DN121" s="9" t="str">
        <f>IF(AND(ISNUMBER(SEARCH("18", O121)), ISERROR(SEARCH("1918", O121)), ISERROR(SEARCH("2018", O121))), CHAR(34) &amp; "year18" &amp; CHAR(34) &amp; ",", "")</f>
        <v/>
      </c>
      <c r="DO121" s="9" t="str">
        <f>IF(AND(ISNUMBER(SEARCH("19", O121)), ISERROR(SEARCH("1819", O121)),  ISERROR(SEARCH("1219", O121)),ISERROR(SEARCH("1119", O121)),ISERROR(SEARCH("1190", O121)),ISERROR(SEARCH("2019", O121))), CHAR(34) &amp; "year19" &amp; CHAR(34) &amp; ",", "")</f>
        <v/>
      </c>
      <c r="DP121" s="28" t="str">
        <f>IF(AND(ISNUMBER(SEARCH("20", O121)), ISERROR(SEARCH("1920", O121))), CHAR(34)&amp;"year00"&amp;CHAR(34)&amp;",", "")</f>
        <v/>
      </c>
      <c r="DQ121" s="28" t="str">
        <f>IF(CC121="y",CHAR(34)&amp;"soviet"&amp;CHAR(34)&amp;",","")</f>
        <v/>
      </c>
      <c r="DR121" s="28" t="str">
        <f>IF(BY121="y",CHAR(34)&amp;"dgband"&amp;CHAR(34)&amp;",","")</f>
        <v/>
      </c>
      <c r="DS121" s="28" t="str">
        <f>IF(W121="y",IF(AND(V121="n",BY121&lt;&gt;"y"),CHAR(34)&amp;"allver"&amp;CHAR(34)&amp;",",""),"")</f>
        <v/>
      </c>
      <c r="DT121" s="28" t="str">
        <f>IF(V121="y",IF(AND(W121="n",BY121&lt;&gt;"y"),CHAR(34)&amp;"allhor"&amp;CHAR(34)&amp;",",""),"")</f>
        <v>"allhor",</v>
      </c>
      <c r="DU121" s="28" t="str">
        <f>IF(BY121="y",IF(AND(W121="n",V121="n"),CHAR(34)&amp;"alldia"&amp;CHAR(34)&amp;",",""),"")</f>
        <v/>
      </c>
      <c r="DW121" s="9" t="str">
        <f t="shared" si="462"/>
        <v/>
      </c>
      <c r="DX121" s="9" t="str">
        <f t="shared" si="462"/>
        <v/>
      </c>
      <c r="DY121" s="9" t="str">
        <f t="shared" si="462"/>
        <v/>
      </c>
      <c r="DZ121" s="9" t="str">
        <f t="shared" si="462"/>
        <v>"4+Band",</v>
      </c>
      <c r="EA121" s="9" t="str">
        <f t="shared" si="463"/>
        <v>"Diagon",</v>
      </c>
      <c r="EB121" s="9" t="str">
        <f t="shared" si="463"/>
        <v/>
      </c>
      <c r="EC121" s="9" t="str">
        <f t="shared" si="463"/>
        <v>"Horizo",</v>
      </c>
      <c r="ED121" s="9" t="str">
        <f t="shared" si="463"/>
        <v/>
      </c>
      <c r="EE121" s="9" t="str">
        <f t="shared" si="463"/>
        <v>"Circle",</v>
      </c>
      <c r="EF121" s="9" t="str">
        <f>IF(AND(Y121&lt;&gt;"n",Y121&lt;&gt;""),CHAR(34)&amp;Y$1&amp;CHAR(34)&amp;",","")</f>
        <v>"Animal",</v>
      </c>
      <c r="EG121" s="9" t="str">
        <f t="shared" si="466"/>
        <v/>
      </c>
      <c r="EH121" s="9" t="str">
        <f t="shared" si="466"/>
        <v/>
      </c>
      <c r="EI121" s="9" t="str">
        <f t="shared" si="466"/>
        <v/>
      </c>
      <c r="EJ121" s="9" t="str">
        <f t="shared" si="466"/>
        <v/>
      </c>
      <c r="EK121" s="9" t="str">
        <f t="shared" si="466"/>
        <v/>
      </c>
      <c r="EL121" s="9" t="str">
        <f t="shared" si="466"/>
        <v/>
      </c>
      <c r="EM121" s="9" t="str">
        <f t="shared" si="466"/>
        <v>"Trside",</v>
      </c>
      <c r="EN121" s="9" t="str">
        <f t="shared" si="466"/>
        <v/>
      </c>
      <c r="EO121" s="9" t="str">
        <f t="shared" si="466"/>
        <v/>
      </c>
      <c r="EP121" s="9" t="str">
        <f t="shared" si="466"/>
        <v/>
      </c>
      <c r="EQ121" s="9" t="str">
        <f t="shared" si="466"/>
        <v/>
      </c>
      <c r="ER121" s="9" t="str">
        <f t="shared" si="466"/>
        <v/>
      </c>
      <c r="ES121" s="9" t="str">
        <f t="shared" si="466"/>
        <v/>
      </c>
      <c r="ET121" s="9" t="str">
        <f t="shared" si="466"/>
        <v/>
      </c>
      <c r="EU121" s="9" t="str">
        <f t="shared" si="466"/>
        <v/>
      </c>
      <c r="EV121" s="9" t="str">
        <f t="shared" si="466"/>
        <v/>
      </c>
      <c r="EW121" s="9" t="str">
        <f t="shared" si="464"/>
        <v/>
      </c>
      <c r="EX121" s="9" t="str">
        <f t="shared" si="464"/>
        <v/>
      </c>
      <c r="EY121" s="9" t="str">
        <f t="shared" si="464"/>
        <v/>
      </c>
      <c r="EZ121" s="9" t="str">
        <f t="shared" si="464"/>
        <v/>
      </c>
      <c r="FA121" s="9" t="str">
        <f>IF(AT121&gt;0,CHAR(34)&amp;"sta"&amp;AZ121&amp;CHAR(34)&amp;",","")</f>
        <v>"sta",</v>
      </c>
      <c r="FB121" s="9" t="str">
        <f>IF(AND(AT121&gt;0,BA121&lt;&gt;""),CHAR(34)&amp;"sta"&amp;BA121&amp;CHAR(34)&amp;",","")</f>
        <v/>
      </c>
      <c r="FD121" s="9" t="str">
        <f>IF(BV121="n",CHAR(34)&amp;"tcWHYE"&amp;CHAR(34)&amp;",",IF(BV121="y",CHAR(34)&amp;FD$1&amp;CHAR(34)&amp;",",""))</f>
        <v/>
      </c>
      <c r="FE121" s="9" t="str">
        <f>IF(COUNTIF(BL121:BT121,"BLU")=0,CHAR(34)&amp;"NO_BLU"&amp;CHAR(34)&amp;",", "")</f>
        <v/>
      </c>
      <c r="FF121" s="9" t="str">
        <f>IF(COUNTIF(BL121:BT121,"WHI")=0,CHAR(34)&amp;"NO_WHI"&amp;CHAR(34)&amp;",", "")</f>
        <v/>
      </c>
      <c r="FG121" s="9" t="str">
        <f>IF(COUNTIF(BL121:BT121,"RED")=0,CHAR(34)&amp;"NO_RED"&amp;CHAR(34)&amp;",", "")</f>
        <v/>
      </c>
      <c r="FH121" s="9" t="str">
        <f>IF(COUNTIF(BL121:BS121,"GRE")=0,CHAR(34)&amp;"NO_GRE"&amp;CHAR(34)&amp;",", "")</f>
        <v>"NO_GRE",</v>
      </c>
      <c r="FI121" s="9" t="str">
        <f>IF(COUNTIF(BL121:BT121,"YEL")=0,CHAR(34)&amp;"NO_YEL"&amp;CHAR(34)&amp;",", "")</f>
        <v>"NO_YEL",</v>
      </c>
      <c r="FJ121" s="9" t="str">
        <f>IF(COUNTIF(BL121:BT121,"BLA")=0,CHAR(34)&amp;"NO_BLA"&amp;CHAR(34)&amp;",", "")</f>
        <v>"NO_BLA",</v>
      </c>
      <c r="FK121" s="9" t="str">
        <f>IF(AND(FH121&lt;&gt;"",FF121&lt;&gt;""),CHAR(34)&amp;"WHGRNO"&amp;CHAR(34)&amp;",","")</f>
        <v/>
      </c>
      <c r="FL121" s="9" t="str">
        <f>IF(AND(FI121&lt;&gt;"",FF121&lt;&gt;""),CHAR(34)&amp;"WHYENO"&amp;CHAR(34)&amp;",","")</f>
        <v/>
      </c>
      <c r="FM121" s="9" t="str">
        <f>IF(AND(FJ121&lt;&gt;"",FF121&lt;&gt;""),CHAR(34)&amp;"BAWHNO"&amp;CHAR(34)&amp;",","")</f>
        <v/>
      </c>
      <c r="FN121" s="9" t="str">
        <f>IF(AND(FE121&lt;&gt;"",FF121&lt;&gt;""),CHAR(34)&amp;"BLWHNO"&amp;CHAR(34)&amp;",","")</f>
        <v/>
      </c>
      <c r="FO121" s="9" t="str">
        <f>IF(AND(FE121&lt;&gt;"",FG121&lt;&gt;""),CHAR(34)&amp;"BLRENO"&amp;CHAR(34)&amp;",","")</f>
        <v/>
      </c>
      <c r="FP121" s="9" t="str">
        <f>IF(AND(FF121&lt;&gt;"",FF121&lt;&gt;""),CHAR(34)&amp;"WHRENO"&amp;CHAR(34)&amp;",","")</f>
        <v/>
      </c>
      <c r="FQ121" s="9" t="str">
        <f>IF(LEN(BF121)=3,CHAR(34)&amp;"001"&amp;BF121&amp;CHAR(34)&amp;",","")</f>
        <v/>
      </c>
      <c r="FR121" s="9" t="str">
        <f>IF(LEN(BG121)=3,CHAR(34)&amp;"002"&amp;BG121&amp;CHAR(34)&amp;",","")</f>
        <v/>
      </c>
      <c r="FS121" s="9" t="str">
        <f>IF(LEN(BH121)=3,CHAR(34)&amp;"003"&amp;BH121&amp;CHAR(34)&amp;",","")</f>
        <v/>
      </c>
      <c r="FT121" s="9" t="str">
        <f>CHAR(34)&amp;"myr"&amp;BD121&amp;CHAR(34)&amp;","</f>
        <v>"myrRED",</v>
      </c>
      <c r="FU121" s="9" t="str">
        <f>IF(AY121="y",CHAR(34)&amp;"island"&amp;CHAR(34)&amp;",","")</f>
        <v/>
      </c>
      <c r="FV121" s="9" t="str">
        <f>IF(BZ121="y",CHAR(34)&amp;"landlo"&amp;CHAR(34)&amp;",","")</f>
        <v/>
      </c>
      <c r="FW121" s="9" t="str">
        <f>IF(CA121="y",CHAR(34)&amp;"eunion"&amp;CHAR(34)&amp;",","")</f>
        <v/>
      </c>
      <c r="FY121" s="9" t="str">
        <f>IFERROR(IF(SEARCH("Arabic",CB121)&gt;0,CHAR(34)&amp;"arabic"&amp;CHAR(34)&amp;",",""),"")</f>
        <v/>
      </c>
      <c r="FZ121" s="9" t="str">
        <f>IFERROR(IF(SEARCH("English",CB121)&gt;0,CHAR(34)&amp;"englis"&amp;CHAR(34)&amp;",",""),"")</f>
        <v/>
      </c>
      <c r="GA121" s="9" t="str">
        <f>IFERROR(IF(SEARCH("French",CB121)&gt;0,CHAR(34)&amp;"french"&amp;CHAR(34)&amp;",",""),"")</f>
        <v/>
      </c>
      <c r="GB121" s="9" t="str">
        <f>IFERROR(IF(SEARCH("Spanish",CB121)&gt;0,CHAR(34)&amp;"spanis"&amp;CHAR(34)&amp;",",""),"")</f>
        <v/>
      </c>
      <c r="GE121" s="9" t="str">
        <f>IFERROR(IF(SEARCH("Dutch",CB121)&gt;0,CHAR(34)&amp;"dutchs"&amp;CHAR(34)&amp;",",""),"")</f>
        <v/>
      </c>
      <c r="GF121" s="9" t="str">
        <f>IFERROR(IF(SEARCH("Historical",AU121)&gt;0,CHAR(34)&amp;"histor"&amp;CHAR(34)&amp;",",""),"")</f>
        <v/>
      </c>
      <c r="GG121" s="9" t="str">
        <f>IF(BU121="y",CHAR(34)&amp;"unjack"&amp;CHAR(34)&amp;",","")</f>
        <v/>
      </c>
      <c r="GH121" s="9" t="str">
        <f>IF(CD121=1,CHAR(34)&amp;"southc"&amp;CHAR(34)&amp;",","")</f>
        <v/>
      </c>
      <c r="GI121" s="9" t="str">
        <f>IF(CE121=1,CHAR(34)&amp;"hasmap"&amp;CHAR(34)&amp;",","")</f>
        <v/>
      </c>
      <c r="GJ121" s="9" t="str">
        <f>IF(CP121="y",CHAR(34)&amp;CP$1&amp;CHAR(34)&amp;",","")</f>
        <v/>
      </c>
      <c r="GK121" s="9" t="str">
        <f>IF(GJ121="",CHAR(34)&amp;"HasSta"&amp;CHAR(34)&amp;",","")</f>
        <v>"HasSta",</v>
      </c>
      <c r="GL121" s="9" t="str">
        <f t="shared" si="465"/>
        <v/>
      </c>
      <c r="GM121" s="9" t="str">
        <f t="shared" si="465"/>
        <v/>
      </c>
      <c r="GN121" s="9" t="str">
        <f t="shared" si="465"/>
        <v>"3+Star",</v>
      </c>
      <c r="GP121" s="9" t="str">
        <f>CHAR(34)&amp;AU121&amp;CHAR(34)</f>
        <v>"Atoll, Capital"</v>
      </c>
      <c r="GS121" s="9" t="str">
        <f>SUBSTITUTE("["&amp;_xlfn.CONCAT(CW121:GN121)&amp;"]",",]","]")</f>
        <v>["3Color","lets06","startM","LUEDHI","allhor","4+Band","Diagon","Horizo","Circle","Animal","Trside","sta","NO_GRE","NO_YEL","NO_BLA","myrRED","HasSta","3+Star"]</v>
      </c>
      <c r="GT121" s="9" t="str">
        <f t="shared" si="467"/>
        <v>"cl_RED",</v>
      </c>
      <c r="GU121" s="9" t="str">
        <f t="shared" si="467"/>
        <v>"cl_WHI",</v>
      </c>
      <c r="GV121" s="9" t="str">
        <f t="shared" si="467"/>
        <v>"cl_BLU",</v>
      </c>
      <c r="GW121" s="9" t="str">
        <f t="shared" si="467"/>
        <v/>
      </c>
      <c r="GX121" s="9" t="str">
        <f t="shared" si="467"/>
        <v/>
      </c>
      <c r="GY121" s="9" t="str">
        <f t="shared" si="467"/>
        <v/>
      </c>
      <c r="GZ121" s="9" t="str">
        <f t="shared" si="467"/>
        <v/>
      </c>
      <c r="HA121" s="9" t="str">
        <f t="shared" si="467"/>
        <v/>
      </c>
      <c r="HB121" s="9" t="str">
        <f t="shared" si="467"/>
        <v/>
      </c>
      <c r="HC121" s="9" t="str">
        <f>SUBSTITUTE("["&amp;_xlfn.CONCAT(GT121:HB121)&amp;"]",",]","]")</f>
        <v>["cl_RED","cl_WHI","cl_BLU"]</v>
      </c>
      <c r="HE121" s="33"/>
      <c r="HF121" s="34" t="str">
        <f>"{couname:"&amp;CT121&amp;(IF(HK121&lt;&gt;"",",subtype:"&amp;CHAR(34)&amp;HK121&amp;CHAR(34),""))&amp;",year:"&amp;HJ121&amp;",region:"&amp;CU121&amp;",Colors:"&amp;HC121&amp;",Items:"&amp;GS121&amp;",Flag:"&amp;CV121&amp;",HDFlag:"&amp;CHAR(34)&amp;E121&amp;CHAR(34)&amp;",type:"&amp;GP121&amp;", describe: "&amp;HH121&amp;", isnew:"&amp;CHAR(34)&amp;F121&amp;CHAR(34)&amp;", links: "&amp;HL121&amp;"},"</f>
        <v>{couname:"[MHL] Majuro",year:"???",region:"rgn_Oceania",Colors:["cl_RED","cl_WHI","cl_BLU"],Items:["3Color","lets06","startM","LUEDHI","allhor","4+Band","Diagon","Horizo","Circle","Animal","Trside","sta","NO_GRE","NO_YEL","NO_BLA","myrRED","HasSta","3+Star"],Flag:"https://upload.wikimedia.org/wikipedia/commons/thumb/0/07/Majuro_Atoll_Flag.svg/640px-Majuro_Atoll_Flag.svg.png",HDFlag:"https://upload.wikimedia.org/wikipedia/commons/thumb/0/07/Majuro_Atoll_Flag.svg/1280px-Majuro_Atoll_Flag.svg.png",type:"Atoll, Capital", describe: "\nA yellow triangle on the left side containing a white bird surrounded by eleven white stars. The right side of the flag is made of four horizontal bands of blue, orange, white, and blue.", isnew:".", links: "https://en.m.wikipedia.org/wiki/Majuro"},</v>
      </c>
      <c r="HG121" s="35" t="str">
        <f>"{couname:"&amp;CT121&amp;(IF(HK121&lt;&gt;"",",subtype:"&amp;CHAR(34)&amp;HK121&amp;CHAR(34),""))&amp;",year:"&amp;HJ121&amp;",region:"&amp;CU121&amp;",Colors:"&amp;HC121&amp;",Items:"&amp;GS121&amp;",Flag:"&amp;CV121&amp;",HDFlag:"&amp;CHAR(34)&amp;E121&amp;CHAR(34)&amp;",type:"&amp;GP121&amp;", describe: "&amp;HI121&amp;", links: "&amp;HL121&amp;"},"</f>
        <v>{couname:"[MHL] Majuro",year:"???",region:"rgn_Oceania",Colors:["cl_RED","cl_WHI","cl_BLU"],Items:["3Color","lets06","startM","LUEDHI","allhor","4+Band","Diagon","Horizo","Circle","Animal","Trside","sta","NO_GRE","NO_YEL","NO_BLA","myrRED","HasSta","3+Star"],Flag:"https://upload.wikimedia.org/wikipedia/commons/thumb/0/07/Majuro_Atoll_Flag.svg/640px-Majuro_Atoll_Flag.svg.png",HDFlag:"https://upload.wikimedia.org/wikipedia/commons/thumb/0/07/Majuro_Atoll_Flag.svg/1280px-Majuro_Atoll_Flag.svg.png",type:"Atoll, Capital", describe: "\nA yellow triangle on the left side containing a white bird surrounded by eleven white stars. The right side of the flag is made of four horizontal bands of blue, orange, white, and blue.", links: "https://en.m.wikipedia.org/wiki/Majuro"},</v>
      </c>
      <c r="HH121" s="9" t="str">
        <f>IF(P121&lt;&gt;"",CHAR(34)&amp;"\n"&amp;P121&amp;CHAR(34),CHAR(34)&amp;CHAR(34))</f>
        <v>"\nA yellow triangle on the left side containing a white bird surrounded by eleven white stars. The right side of the flag is made of four horizontal bands of blue, orange, white, and blue."</v>
      </c>
      <c r="HI121" s="9" t="str">
        <f>IF(J121=0,CHAR(34)&amp;CHAR(34),HH121)</f>
        <v>"\nA yellow triangle on the left side containing a white bird surrounded by eleven white stars. The right side of the flag is made of four horizontal bands of blue, orange, white, and blue."</v>
      </c>
      <c r="HJ121" s="9" t="str">
        <f>CHAR(34)&amp;O121&amp;CHAR(34)</f>
        <v>"???"</v>
      </c>
      <c r="HL121" s="9" t="str">
        <f>CHAR(34)&amp;I121&amp;CHAR(34)</f>
        <v>"https://en.m.wikipedia.org/wiki/Majuro"</v>
      </c>
      <c r="HM121" s="34" t="str">
        <f>"{"&amp;CHAR(34)&amp;"couname"&amp;CHAR(34)&amp;":"&amp;CT121&amp;(IF(H121&lt;&gt;"",","&amp;CHAR(34)&amp;"subtype"&amp;CHAR(34)&amp;":"&amp;CHAR(34)&amp;H121&amp;CHAR(34),""))&amp;","&amp;CHAR(34)&amp;"year"&amp;CHAR(34)&amp;":"&amp;HJ121&amp;","&amp;CHAR(34)&amp;"region"&amp;CHAR(34)&amp;":"&amp;CU121&amp;","&amp;CHAR(34)&amp;"Colors"&amp;CHAR(34)&amp;":"&amp;HC121&amp;","&amp;CHAR(34)&amp;"Items"&amp;CHAR(34)&amp;":"&amp;GS121&amp;","&amp;CHAR(34)&amp;"Flag"&amp;CHAR(34)&amp;":"&amp;CV121&amp;","&amp;CHAR(34)&amp;"HDFlag"&amp;CHAR(34)&amp;":"&amp;CHAR(34)&amp;E121&amp;CHAR(34)&amp;","&amp;CHAR(34)&amp;"type"&amp;CHAR(34)&amp;":"&amp;GP121&amp;", "&amp;CHAR(34)&amp;"describe"&amp;CHAR(34)&amp;": "&amp;HH121&amp;", "&amp;CHAR(34)&amp;"isnew"&amp;CHAR(34)&amp;": "&amp;CHAR(34)&amp;F121&amp;CHAR(34)&amp;", "&amp;CHAR(34)&amp;"links"&amp;CHAR(34)&amp;": "&amp;HL121&amp;"},"</f>
        <v>{"couname":"[MHL] Majuro","year":"???","region":"rgn_Oceania","Colors":["cl_RED","cl_WHI","cl_BLU"],"Items":["3Color","lets06","startM","LUEDHI","allhor","4+Band","Diagon","Horizo","Circle","Animal","Trside","sta","NO_GRE","NO_YEL","NO_BLA","myrRED","HasSta","3+Star"],"Flag":"https://upload.wikimedia.org/wikipedia/commons/thumb/0/07/Majuro_Atoll_Flag.svg/640px-Majuro_Atoll_Flag.svg.png","HDFlag":"https://upload.wikimedia.org/wikipedia/commons/thumb/0/07/Majuro_Atoll_Flag.svg/1280px-Majuro_Atoll_Flag.svg.png","type":"Atoll, Capital", "describe": "\nA yellow triangle on the left side containing a white bird surrounded by eleven white stars. The right side of the flag is made of four horizontal bands of blue, orange, white, and blue.", "isnew": ".", "links": "https://en.m.wikipedia.org/wiki/Majuro"},</v>
      </c>
      <c r="HN121" s="36" t="str">
        <f>"{"&amp;CHAR(34)&amp;"couname"&amp;CHAR(34)&amp;":"&amp;CT121&amp;(IF(H121&lt;&gt;"",","&amp;CHAR(34)&amp;"subtype"&amp;CHAR(34)&amp;":"&amp;CHAR(34)&amp;H121&amp;CHAR(34),""))&amp;","&amp;CHAR(34)&amp;"year"&amp;CHAR(34)&amp;":"&amp;HJ121&amp;","&amp;CHAR(34)&amp;"region"&amp;CHAR(34)&amp;":"&amp;CU121&amp;","&amp;CHAR(34)&amp;"Colors"&amp;CHAR(34)&amp;":"&amp;HC121&amp;","&amp;CHAR(34)&amp;"Items"&amp;CHAR(34)&amp;":"&amp;GS121&amp;","&amp;CHAR(34)&amp;"Flag"&amp;CHAR(34)&amp;":"&amp;CV121&amp;","&amp;CHAR(34)&amp;"HDFlag"&amp;CHAR(34)&amp;":"&amp;CHAR(34)&amp;E121&amp;CHAR(34)&amp;","&amp;CHAR(34)&amp;"type"&amp;CHAR(34)&amp;":"&amp;GP121&amp;", "&amp;CHAR(34)&amp;"describe"&amp;CHAR(34)&amp;": "&amp;HI121&amp;", "&amp;CHAR(34)&amp;"isnew"&amp;CHAR(34)&amp;": "&amp;CHAR(34)&amp;F121&amp;CHAR(34)&amp;", "&amp;CHAR(34)&amp;"links"&amp;CHAR(34)&amp;": "&amp;HL121&amp;"},"</f>
        <v>{"couname":"[MHL] Majuro","year":"???","region":"rgn_Oceania","Colors":["cl_RED","cl_WHI","cl_BLU"],"Items":["3Color","lets06","startM","LUEDHI","allhor","4+Band","Diagon","Horizo","Circle","Animal","Trside","sta","NO_GRE","NO_YEL","NO_BLA","myrRED","HasSta","3+Star"],"Flag":"https://upload.wikimedia.org/wikipedia/commons/thumb/0/07/Majuro_Atoll_Flag.svg/640px-Majuro_Atoll_Flag.svg.png","HDFlag":"https://upload.wikimedia.org/wikipedia/commons/thumb/0/07/Majuro_Atoll_Flag.svg/1280px-Majuro_Atoll_Flag.svg.png","type":"Atoll, Capital", "describe": "\nA yellow triangle on the left side containing a white bird surrounded by eleven white stars. The right side of the flag is made of four horizontal bands of blue, orange, white, and blue.", "isnew": ".", "links": "https://en.m.wikipedia.org/wiki/Majuro"},</v>
      </c>
      <c r="HO121" s="37">
        <v>45596</v>
      </c>
      <c r="HP121" s="9" t="str" cm="1">
        <f t="array" ref="HP121">IF(_xlfn.TEXTJOIN(", ", TRUE, IF(ISNUMBER(SEARCH("BLA", BL121:BT121)), COLUMN(BL121:BT121) - COLUMN(BL121) + 1, ""))&lt;&gt;"","BLA","")</f>
        <v/>
      </c>
      <c r="HQ121" s="9" t="str" cm="1">
        <f t="array" ref="HQ121">IF(_xlfn.TEXTJOIN(", ", TRUE, IF(ISNUMBER(SEARCH("BLU", BL121:BT121)), COLUMN(BL121:BT121) - COLUMN(BL121) + 1, ""))&lt;&gt;"","BLU","")</f>
        <v>BLU</v>
      </c>
      <c r="HR121" s="9" t="str" cm="1">
        <f t="array" ref="HR121">IF(_xlfn.TEXTJOIN(", ", TRUE, IF(ISNUMBER(SEARCH("GRE", BL121:BT121)), COLUMN(BL121:BT121) - COLUMN(BL121) + 1, ""))&lt;&gt;"","GRE","")</f>
        <v/>
      </c>
      <c r="HS121" s="9" t="str" cm="1">
        <f t="array" ref="HS121">IF(_xlfn.TEXTJOIN(", ", TRUE, IF(ISNUMBER(SEARCH("RED", BL121:BT121)), COLUMN(BL121:BT121) - COLUMN(BL121) + 1, ""))&lt;&gt;"","RED","")</f>
        <v>RED</v>
      </c>
      <c r="HT121" s="9" t="str" cm="1">
        <f t="array" ref="HT121">IF(_xlfn.TEXTJOIN(", ", TRUE, IF(ISNUMBER(SEARCH("YEL", BL121:BT121)), COLUMN(BL121:BT121) - COLUMN(BL121) + 1, ""))&lt;&gt;"","YEL","")</f>
        <v/>
      </c>
      <c r="HU121" s="9" t="str" cm="1">
        <f t="array" ref="HU121">IF(_xlfn.TEXTJOIN(", ", TRUE, IF(ISNUMBER(SEARCH("ORA", BL121:BT121)), COLUMN(BL121:BT121) - COLUMN(BL121) + 1, ""))&lt;&gt;"","ORA","")</f>
        <v/>
      </c>
      <c r="HV121" s="9" t="str" cm="1">
        <f t="array" ref="HV121">IF(_xlfn.TEXTJOIN(", ", TRUE, IF(ISNUMBER(SEARCH("BRO", BL121:BT121)), COLUMN(BL121:BT121) - COLUMN(BL121) + 1, ""))&lt;&gt;"","BRO","")</f>
        <v/>
      </c>
      <c r="HW121" s="9" t="str" cm="1">
        <f t="array" ref="HW121">IF(_xlfn.TEXTJOIN(", ", TRUE, IF(ISNUMBER(SEARCH("PUR", BL121:BT121)), COLUMN(BL121:BT121) - COLUMN(BL121) + 1, ""))&lt;&gt;"","PUR","")</f>
        <v/>
      </c>
      <c r="HX121" s="9" t="str" cm="1">
        <f t="array" ref="HX121">IF(_xlfn.TEXTJOIN(", ", TRUE, IF(ISNUMBER(SEARCH("WHI", BL121:BT121)), COLUMN(BL121:BT121) - COLUMN(BL121) + 1, ""))&lt;&gt;"","WHI","")</f>
        <v>WHI</v>
      </c>
      <c r="HY121" s="38"/>
      <c r="HZ121" s="38"/>
      <c r="IA121" s="28"/>
      <c r="IB121" s="28"/>
      <c r="IC121" s="39"/>
      <c r="ID121" s="39"/>
      <c r="IE121" s="39"/>
      <c r="IF121" s="39"/>
      <c r="IG121" s="39"/>
      <c r="IH121" s="39"/>
      <c r="II121" s="39"/>
      <c r="IJ121" s="39"/>
      <c r="IK121" s="39"/>
      <c r="IM121" s="6">
        <f>COUNTIF(IC121:IK121,"&gt;0")-CG121</f>
        <v>-3</v>
      </c>
      <c r="IN121" s="40" t="str">
        <f>"http://mkweb.bcgsc.ca/color-summarizer/?url="&amp;D121&amp;"&amp;precision=low&amp;num_clusters="&amp;CG121&amp;"&amp;text=1"</f>
        <v>http://mkweb.bcgsc.ca/color-summarizer/?url=https://upload.wikimedia.org/wikipedia/commons/thumb/0/07/Majuro_Atoll_Flag.svg/640px-Majuro_Atoll_Flag.svg.png&amp;precision=low&amp;num_clusters=3&amp;text=1</v>
      </c>
      <c r="IO121" s="9" t="str">
        <f>IF(HP121&lt;&gt;"",CHAR(34)&amp;"black"&amp;CHAR(34),"")</f>
        <v/>
      </c>
      <c r="IP121" s="9" t="str">
        <f>IF(HQ121&lt;&gt;"",CHAR(34)&amp;"blue"&amp;CHAR(34),"")</f>
        <v>"blue"</v>
      </c>
      <c r="IQ121" s="9" t="str">
        <f>IF(HR121&lt;&gt;"",CHAR(34)&amp;"green"&amp;CHAR(34),"")</f>
        <v/>
      </c>
      <c r="IR121" s="9" t="str">
        <f>IF(HS121&lt;&gt;"",CHAR(34)&amp;"red"&amp;CHAR(34),"")</f>
        <v>"red"</v>
      </c>
      <c r="IS121" s="9" t="str">
        <f>IF(HT121&lt;&gt;"",CHAR(34)&amp;"yellow"&amp;CHAR(34),"")</f>
        <v/>
      </c>
      <c r="IT121" s="9" t="str">
        <f>IF(HU121&lt;&gt;"",CHAR(34)&amp;"orange"&amp;CHAR(34),"")</f>
        <v/>
      </c>
      <c r="IU121" s="9" t="str">
        <f>IF(HV121&lt;&gt;"",CHAR(34)&amp;"brown"&amp;CHAR(34),"")</f>
        <v/>
      </c>
      <c r="IV121" s="9" t="str">
        <f>IF(HW121&lt;&gt;"",CHAR(34)&amp;"purple"&amp;CHAR(34),"")</f>
        <v/>
      </c>
      <c r="IW121" s="9" t="str">
        <f>IF(HX121&lt;&gt;"",CHAR(34)&amp;"white"&amp;CHAR(34),"")</f>
        <v>"white"</v>
      </c>
      <c r="IX121" s="9" t="str">
        <f>"{"&amp;CHAR(34)&amp;"url"&amp;CHAR(34)&amp;":"&amp;CHAR(34)&amp;IN121&amp;CHAR(34)&amp;","&amp;CHAR(34)&amp;"name"&amp;CHAR(34)&amp;":"&amp;CHAR(34)&amp;A121&amp;CHAR(34)&amp;"},"</f>
        <v>{"url":"http://mkweb.bcgsc.ca/color-summarizer/?url=https://upload.wikimedia.org/wikipedia/commons/thumb/0/07/Majuro_Atoll_Flag.svg/640px-Majuro_Atoll_Flag.svg.png&amp;precision=low&amp;num_clusters=3&amp;text=1","name":"[MHL] Majuro"},</v>
      </c>
      <c r="IY121" s="9">
        <v>1495</v>
      </c>
    </row>
    <row r="122" spans="1:259" s="9" customFormat="1" ht="38.4" customHeight="1" thickBot="1" x14ac:dyDescent="0.35">
      <c r="A122" s="79" t="s">
        <v>476</v>
      </c>
      <c r="B122" s="1" t="e" vm="121">
        <v>#VALUE!</v>
      </c>
      <c r="C122" s="2">
        <v>2</v>
      </c>
      <c r="D122" s="3" t="s">
        <v>477</v>
      </c>
      <c r="E122" s="4" t="s">
        <v>478</v>
      </c>
      <c r="F122" s="5" t="s">
        <v>0</v>
      </c>
      <c r="G122" s="6">
        <f>COUNTIF($A$1:$A$8343,A122)</f>
        <v>1</v>
      </c>
      <c r="H122" s="7"/>
      <c r="I122" s="8" t="s">
        <v>479</v>
      </c>
      <c r="J122" s="9" t="str">
        <f>""</f>
        <v/>
      </c>
      <c r="K122" s="10"/>
      <c r="L122" s="11"/>
      <c r="M122" s="11"/>
      <c r="N122" s="12" t="s">
        <v>169</v>
      </c>
      <c r="O122" s="13" t="s">
        <v>181</v>
      </c>
      <c r="P122" s="14" t="s">
        <v>480</v>
      </c>
      <c r="Q122" s="15">
        <v>2</v>
      </c>
      <c r="R122" s="16" t="s">
        <v>169</v>
      </c>
      <c r="S122" s="17">
        <v>3</v>
      </c>
      <c r="T122" s="18" t="s">
        <v>2</v>
      </c>
      <c r="U122" s="19" t="s">
        <v>2</v>
      </c>
      <c r="V122" s="19" t="s">
        <v>2</v>
      </c>
      <c r="W122" s="19" t="s">
        <v>3</v>
      </c>
      <c r="X122" s="19" t="s">
        <v>2</v>
      </c>
      <c r="Y122" s="19" t="s">
        <v>2</v>
      </c>
      <c r="Z122" s="19" t="s">
        <v>2</v>
      </c>
      <c r="AA122" s="19" t="s">
        <v>2</v>
      </c>
      <c r="AB122" s="19" t="s">
        <v>2</v>
      </c>
      <c r="AC122" s="19" t="s">
        <v>2</v>
      </c>
      <c r="AD122" s="19" t="s">
        <v>2</v>
      </c>
      <c r="AE122" s="19" t="s">
        <v>2</v>
      </c>
      <c r="AF122" s="20" t="s">
        <v>2</v>
      </c>
      <c r="AG122" s="20" t="s">
        <v>3</v>
      </c>
      <c r="AH122" s="20" t="s">
        <v>3</v>
      </c>
      <c r="AI122" s="20" t="s">
        <v>2</v>
      </c>
      <c r="AJ122" s="20" t="s">
        <v>2</v>
      </c>
      <c r="AK122" s="20" t="s">
        <v>2</v>
      </c>
      <c r="AL122" s="20" t="s">
        <v>2</v>
      </c>
      <c r="AM122" s="20" t="s">
        <v>2</v>
      </c>
      <c r="AN122" s="20" t="s">
        <v>2</v>
      </c>
      <c r="AO122" s="20" t="s">
        <v>2</v>
      </c>
      <c r="AP122" s="20" t="s">
        <v>2</v>
      </c>
      <c r="AQ122" s="20" t="s">
        <v>2</v>
      </c>
      <c r="AR122" s="20" t="s">
        <v>2</v>
      </c>
      <c r="AS122" s="20" t="s">
        <v>2</v>
      </c>
      <c r="AT122" s="21">
        <v>0</v>
      </c>
      <c r="AU122" s="20" t="s">
        <v>459</v>
      </c>
      <c r="AV122" s="20" t="str">
        <f>IF(LEFT(A122,1)="[",LEFT(A122,5)&amp;AU122&amp;A122,"")</f>
        <v>[MHL]Atoll[MHL] Namdrik Atoll</v>
      </c>
      <c r="AW122" s="20" t="str">
        <f>C122&amp;H122&amp;A122</f>
        <v>2[MHL] Namdrik Atoll</v>
      </c>
      <c r="AX122" s="22"/>
      <c r="AY122" s="22"/>
      <c r="AZ122" s="23"/>
      <c r="BA122" s="23"/>
      <c r="BB122" s="23"/>
      <c r="BC122" s="24"/>
      <c r="BD122" s="25" t="s">
        <v>4</v>
      </c>
      <c r="BE122" s="8"/>
      <c r="BF122" s="25" t="s">
        <v>4</v>
      </c>
      <c r="BG122" s="25" t="s">
        <v>5</v>
      </c>
      <c r="BH122" s="25" t="s">
        <v>4</v>
      </c>
      <c r="BI122" s="25"/>
      <c r="BJ122" s="25"/>
      <c r="BK122" s="8"/>
      <c r="BL122" s="25" t="s">
        <v>4</v>
      </c>
      <c r="BM122" s="25" t="s">
        <v>5</v>
      </c>
      <c r="BN122" s="25" t="s">
        <v>6</v>
      </c>
      <c r="BO122" s="25"/>
      <c r="BP122" s="25"/>
      <c r="BQ122" s="25"/>
      <c r="BR122" s="25"/>
      <c r="BS122" s="25"/>
      <c r="BT122" s="25"/>
      <c r="BU122" s="26"/>
      <c r="BV122" s="27" t="s">
        <v>2</v>
      </c>
      <c r="BW122" s="27">
        <v>0</v>
      </c>
      <c r="BX122" s="8"/>
      <c r="CB122" s="28" t="s">
        <v>7</v>
      </c>
      <c r="CC122" s="28"/>
      <c r="CD122" s="29">
        <v>0</v>
      </c>
      <c r="CE122" s="29">
        <v>0</v>
      </c>
      <c r="CF122" s="29" t="e">
        <v>#REF!</v>
      </c>
      <c r="CG122" s="30" cm="1">
        <f t="array" ref="CG122">SUMPRODUCT(--(LEN(TRIM(BL122:BT122))&gt;0))</f>
        <v>3</v>
      </c>
      <c r="CH122" s="20" t="str">
        <f t="shared" ref="CH122:CH142" si="468">IF(CG122=2,"y","n")</f>
        <v>n</v>
      </c>
      <c r="CI122" s="20" t="str">
        <f t="shared" ref="CI122:CI142" si="469">IF(CG122=3,"y","n")</f>
        <v>y</v>
      </c>
      <c r="CJ122" s="20" t="str">
        <f t="shared" ref="CJ122:CJ142" si="470">IF(CG122=4,"y","n")</f>
        <v>n</v>
      </c>
      <c r="CK122" s="20" t="str">
        <f t="shared" ref="CK122:CK142" si="471">IF(CG122&gt;4,"y","n")</f>
        <v>n</v>
      </c>
      <c r="CL122" s="20" t="str">
        <f t="shared" ref="CL122:CL142" si="472">IF(S122=0,"y","n")</f>
        <v>n</v>
      </c>
      <c r="CM122" s="20" t="str">
        <f t="shared" ref="CM122:CM142" si="473">IF(S122=2,"y","n")</f>
        <v>n</v>
      </c>
      <c r="CN122" s="20" t="str">
        <f t="shared" ref="CN122:CN142" si="474">IF(S122=3,"y","n")</f>
        <v>y</v>
      </c>
      <c r="CO122" s="20" t="str">
        <f t="shared" ref="CO122:CO142" si="475">IF(S122&gt;=4,"y","n")</f>
        <v>n</v>
      </c>
      <c r="CP122" s="20" t="str">
        <f t="shared" ref="CP122:CP142" si="476">IF(AT122=0,"y","n")</f>
        <v>y</v>
      </c>
      <c r="CQ122" s="20" t="str">
        <f t="shared" ref="CQ122:CQ142" si="477">IF(AT122=1,"y","n")</f>
        <v>n</v>
      </c>
      <c r="CR122" s="20" t="str">
        <f t="shared" ref="CR122:CR142" si="478">IF(AT122=2,"y","n")</f>
        <v>n</v>
      </c>
      <c r="CS122" s="20" t="str">
        <f t="shared" ref="CS122:CS142" si="479">IF(AT122&gt;=3,"y","n")</f>
        <v>n</v>
      </c>
      <c r="CT122" s="31" t="str">
        <f t="shared" ref="CT122:CT142" si="480">CHAR(34)&amp;A122&amp;CHAR(34)</f>
        <v>"[MHL] Namdrik Atoll"</v>
      </c>
      <c r="CU122" s="32" t="str">
        <f t="shared" ref="CU122:CU142" si="481">CHAR(34)&amp;"rgn_"&amp;R122&amp;CHAR(34)</f>
        <v>"rgn_Oceania"</v>
      </c>
      <c r="CV122" s="9" t="str">
        <f t="shared" ref="CV122:CV142" si="482">CHAR(34)&amp;D122&amp;CHAR(34)</f>
        <v>"https://upload.wikimedia.org/wikipedia/commons/thumb/0/03/Flag_of_Namdrik_Atoll.svg/640px-Flag_of_Namdrik_Atoll.svg.png"</v>
      </c>
      <c r="CW122" s="9" t="str">
        <f t="shared" si="461"/>
        <v/>
      </c>
      <c r="CX122" s="9" t="str">
        <f t="shared" si="461"/>
        <v>"3Color",</v>
      </c>
      <c r="CY122" s="9" t="str">
        <f t="shared" si="461"/>
        <v/>
      </c>
      <c r="CZ122" s="9" t="str">
        <f t="shared" si="461"/>
        <v/>
      </c>
      <c r="DA122" s="9" t="str">
        <f t="shared" ref="DA122:DA142" si="483">IF(Q122&gt;1,CHAR(34)&amp;"words2"&amp;CHAR(34)&amp;",","")</f>
        <v>"words2",</v>
      </c>
      <c r="DB122" s="9" t="str">
        <f t="shared" ref="DB122:DB142" si="484">IF(Q122&gt;2,CHAR(34)&amp;"words3"&amp;CHAR(34)&amp;",","")</f>
        <v/>
      </c>
      <c r="DC122" s="9" t="str">
        <f>IF(Q122=2,CHAR(34)&amp;"exact2"&amp;CHAR(34)&amp;",","")</f>
        <v>"exact2",</v>
      </c>
      <c r="DD122" s="9" t="str">
        <f>IF(LEN(CHAR(34)&amp;"lets"&amp;LEN(SUBSTITUTE(SUBSTITUTE(IFERROR(TRIM(SUBSTITUTE(SUBSTITUTE(SUBSTITUTE(IFERROR(TRIM(SUBSTITUTE(A122,MID(A122,FIND("(",A122),FIND(")",A122)-FIND("(",A122)+1),"")),A122)," ",""),"-",""),MID(SUBSTITUTE(SUBSTITUTE(IFERROR(TRIM(SUBSTITUTE(A122,MID(A122,FIND("(",A122),FIND(")",A122)-FIND("(",A122)+1),"")),A122)," ",""),"-",""),FIND("[",SUBSTITUTE(SUBSTITUTE(IFERROR(TRIM(SUBSTITUTE(A122,MID(A122,FIND("(",A122),FIND(")",A122)-FIND("(",A122)+1),"")),A122)," ",""),"-","")),FIND("]",SUBSTITUTE(SUBSTITUTE(IFERROR(TRIM(SUBSTITUTE(A122,MID(A122,FIND("(",A122),FIND(")",A122)-FIND("(",A122)+1),"")),A122)," ",""),"-",""))-FIND("[",SUBSTITUTE(SUBSTITUTE(IFERROR(TRIM(SUBSTITUTE(A122,MID(A122,FIND("(",A122),FIND(")",A122)-FIND("(",A122)+1),"")),A122)," ",""),"-",""))+1),"")),SUBSTITUTE(SUBSTITUTE(IFERROR(TRIM(SUBSTITUTE(A122,MID(A122,FIND("(",A122),FIND(")",A122)-FIND("(",A122)+1),"")),A122)," ",""),"-",""))," ",""),"-",""))&amp;CHAR(34)&amp;",")=9,CHAR(34)&amp;"lets"&amp;LEN(SUBSTITUTE(SUBSTITUTE(IFERROR(TRIM(SUBSTITUTE(SUBSTITUTE(SUBSTITUTE(IFERROR(TRIM(SUBSTITUTE(A122,MID(A122,FIND("(",A122),FIND(")",A122)-FIND("(",A122)+1),"")),A122)," ",""),"-",""),MID(SUBSTITUTE(SUBSTITUTE(IFERROR(TRIM(SUBSTITUTE(A122,MID(A122,FIND("(",A122),FIND(")",A122)-FIND("(",A122)+1),"")),A122)," ",""),"-",""),FIND("[",SUBSTITUTE(SUBSTITUTE(IFERROR(TRIM(SUBSTITUTE(A122,MID(A122,FIND("(",A122),FIND(")",A122)-FIND("(",A122)+1),"")),A122)," ",""),"-","")),FIND("]",SUBSTITUTE(SUBSTITUTE(IFERROR(TRIM(SUBSTITUTE(A122,MID(A122,FIND("(",A122),FIND(")",A122)-FIND("(",A122)+1),"")),A122)," ",""),"-",""))-FIND("[",SUBSTITUTE(SUBSTITUTE(IFERROR(TRIM(SUBSTITUTE(A122,MID(A122,FIND("(",A122),FIND(")",A122)-FIND("(",A122)+1),"")),A122)," ",""),"-",""))+1),"")),SUBSTITUTE(SUBSTITUTE(IFERROR(TRIM(SUBSTITUTE(A122,MID(A122,FIND("(",A122),FIND(")",A122)-FIND("(",A122)+1),"")),A122)," ",""),"-",""))," ",""),"-",""))&amp;CHAR(34)&amp;",",CHAR(34)&amp;"lets0"&amp;LEN(SUBSTITUTE(SUBSTITUTE(IFERROR(TRIM(SUBSTITUTE(SUBSTITUTE(SUBSTITUTE(IFERROR(TRIM(SUBSTITUTE(A122,MID(A122,FIND("(",A122),FIND(")",A122)-FIND("(",A122)+1),"")),A122)," ",""),"-",""),MID(SUBSTITUTE(SUBSTITUTE(IFERROR(TRIM(SUBSTITUTE(A122,MID(A122,FIND("(",A122),FIND(")",A122)-FIND("(",A122)+1),"")),A122)," ",""),"-",""),FIND("[",SUBSTITUTE(SUBSTITUTE(IFERROR(TRIM(SUBSTITUTE(A122,MID(A122,FIND("(",A122),FIND(")",A122)-FIND("(",A122)+1),"")),A122)," ",""),"-","")),FIND("]",SUBSTITUTE(SUBSTITUTE(IFERROR(TRIM(SUBSTITUTE(A122,MID(A122,FIND("(",A122),FIND(")",A122)-FIND("(",A122)+1),"")),A122)," ",""),"-",""))-FIND("[",SUBSTITUTE(SUBSTITUTE(IFERROR(TRIM(SUBSTITUTE(A122,MID(A122,FIND("(",A122),FIND(")",A122)-FIND("(",A122)+1),"")),A122)," ",""),"-",""))+1),"")),SUBSTITUTE(SUBSTITUTE(IFERROR(TRIM(SUBSTITUTE(A122,MID(A122,FIND("(",A122),FIND(")",A122)-FIND("(",A122)+1),"")),A122)," ",""),"-",""))," ",""),"-",""))&amp;CHAR(34)&amp;",")</f>
        <v>"lets12",</v>
      </c>
      <c r="DE122" s="9" t="str">
        <f>IFERROR(CHAR(34)&amp;"start"&amp;LEFT(TRIM(SUBSTITUTE(SUBSTITUTE(TRIM(SUBSTITUTE(SUBSTITUTE(A122, MID(A122, FIND("[", A122), FIND("]", A122) - FIND("[", A122) + 1), ""), "  ", " ")), MID(TRIM(SUBSTITUTE(SUBSTITUTE(A122, MID(A122, FIND("[", A122), FIND("]", A122) - FIND("[", A122) + 1), ""), "  ", " ")), FIND("[", TRIM(SUBSTITUTE(SUBSTITUTE(A122, MID(A122, FIND("[", A122), FIND("]", A122) - FIND("[", A122) + 1), ""), "  ", " "))), FIND("]", TRIM(SUBSTITUTE(SUBSTITUTE(A122, MID(A122, FIND("[", A122), FIND("]", A122) - FIND("[", A122) + 1), ""), "  ", " "))) - FIND("[", TRIM(SUBSTITUTE(SUBSTITUTE(A122, MID(A122, FIND("[", A122), FIND("]", A122) - FIND("[", A122) + 1), ""), "  ", " "))) + 1), ""), "  ", " ")),1)&amp;CHAR(34)&amp;",",CHAR(34)&amp;"start"&amp;IFERROR(LEFT(SUBSTITUTE(A122,"["&amp;MID(A122,FIND("[",A122)+1,FIND("]",A122)-FIND("[",A122)-1)&amp;"] ",""),1),LEFT(A122,1))&amp;CHAR(34)&amp;",")</f>
        <v>"startN",</v>
      </c>
      <c r="DF122" s="9" t="str">
        <f t="shared" ref="DF122:DF142" si="485">IFERROR(IF(SEARCH("tan",A122)&gt;0,CHAR(34)&amp;"withtn"&amp;CHAR(34)&amp;",",""),"")</f>
        <v/>
      </c>
      <c r="DG122" s="9" t="str">
        <f t="shared" ref="DG122:DG142" si="486">IFERROR(IF(SEARCH("q",A122)&gt;0,CHAR(34)&amp;"with_q"&amp;CHAR(34)&amp;",",""),"")</f>
        <v/>
      </c>
      <c r="DH122" s="9" t="str">
        <f t="shared" ref="DH122:DH142" si="487">IFERROR(IF(SEARCH("v",A122)&gt;0,CHAR(34)&amp;"with_v"&amp;CHAR(34)&amp;",",""),"")</f>
        <v/>
      </c>
      <c r="DI122" s="9" t="str">
        <f t="shared" ref="DI122:DI142" si="488">IFERROR(IF(SEARCH("w",A122)&gt;0,CHAR(34)&amp;"with_w"&amp;CHAR(34)&amp;",",""),"")</f>
        <v/>
      </c>
      <c r="DJ122" s="9" t="str">
        <f t="shared" ref="DJ122:DJ142" si="489">IFERROR(IF(SEARCH("y",A122)&gt;0,CHAR(34)&amp;"with_y"&amp;CHAR(34)&amp;",",""),"")</f>
        <v/>
      </c>
      <c r="DK122" s="9" t="str">
        <f t="shared" ref="DK122:DK142" si="490">IFERROR(IF(SEARCH("z",A122)&gt;0,CHAR(34)&amp;"with_z"&amp;CHAR(34)&amp;",",""),"")</f>
        <v/>
      </c>
      <c r="DL122" s="9" t="str">
        <f t="shared" ref="DL122:DL142" si="491">IF(CG122=2, CHAR(34) &amp; _xlfn.TEXTJOIN("", TRUE, _xlfn._xlws.SORT(HP122:HX122)) &amp; CHAR(34) &amp; ",", "")</f>
        <v/>
      </c>
      <c r="DM122" s="9" t="str" cm="1">
        <f t="array" ref="DM122">IF(CG122=3,CHAR(34) &amp; _xlfn.TEXTJOIN("", TRUE, RIGHT(HP122:HX122, 2)) &amp; CHAR(34) &amp; ",", "")</f>
        <v>"LUELHI",</v>
      </c>
      <c r="DN122" s="9" t="str">
        <f t="shared" ref="DN122:DN142" si="492">IF(AND(ISNUMBER(SEARCH("18", O122)), ISERROR(SEARCH("1918", O122)), ISERROR(SEARCH("2018", O122))), CHAR(34) &amp; "year18" &amp; CHAR(34) &amp; ",", "")</f>
        <v/>
      </c>
      <c r="DO122" s="9" t="str">
        <f t="shared" ref="DO122:DO142" si="493">IF(AND(ISNUMBER(SEARCH("19", O122)), ISERROR(SEARCH("1819", O122)),  ISERROR(SEARCH("1219", O122)),ISERROR(SEARCH("1119", O122)),ISERROR(SEARCH("1190", O122)),ISERROR(SEARCH("2019", O122))), CHAR(34) &amp; "year19" &amp; CHAR(34) &amp; ",", "")</f>
        <v/>
      </c>
      <c r="DP122" s="28" t="str">
        <f t="shared" ref="DP122:DP142" si="494">IF(AND(ISNUMBER(SEARCH("20", O122)), ISERROR(SEARCH("1920", O122))), CHAR(34)&amp;"year00"&amp;CHAR(34)&amp;",", "")</f>
        <v/>
      </c>
      <c r="DQ122" s="28" t="str">
        <f t="shared" ref="DQ122:DQ142" si="495">IF(CC122="y",CHAR(34)&amp;"soviet"&amp;CHAR(34)&amp;",","")</f>
        <v/>
      </c>
      <c r="DR122" s="28" t="str">
        <f t="shared" ref="DR122:DR142" si="496">IF(BY122="y",CHAR(34)&amp;"dgband"&amp;CHAR(34)&amp;",","")</f>
        <v/>
      </c>
      <c r="DS122" s="28" t="str">
        <f t="shared" ref="DS122:DS142" si="497">IF(W122="y",IF(AND(V122="n",BY122&lt;&gt;"y"),CHAR(34)&amp;"allver"&amp;CHAR(34)&amp;",",""),"")</f>
        <v>"allver",</v>
      </c>
      <c r="DT122" s="28" t="str">
        <f t="shared" ref="DT122:DT142" si="498">IF(V122="y",IF(AND(W122="n",BY122&lt;&gt;"y"),CHAR(34)&amp;"allhor"&amp;CHAR(34)&amp;",",""),"")</f>
        <v/>
      </c>
      <c r="DU122" s="28" t="str">
        <f t="shared" ref="DU122:DU142" si="499">IF(BY122="y",IF(AND(W122="n",V122="n"),CHAR(34)&amp;"alldia"&amp;CHAR(34)&amp;",",""),"")</f>
        <v/>
      </c>
      <c r="DV122" s="9" t="str">
        <f>IF(IA122&lt;&gt;"",(IF(IA122="y",CHAR(34)&amp;"largec"&amp;CHAR(34)&amp;",",CHAR(34)&amp;"smallc"&amp;CHAR(34)&amp;",")),"")</f>
        <v/>
      </c>
      <c r="DW122" s="9" t="str">
        <f t="shared" si="462"/>
        <v/>
      </c>
      <c r="DX122" s="9" t="str">
        <f t="shared" si="462"/>
        <v/>
      </c>
      <c r="DY122" s="9" t="str">
        <f t="shared" si="462"/>
        <v>"3Bands",</v>
      </c>
      <c r="DZ122" s="9" t="str">
        <f t="shared" si="462"/>
        <v/>
      </c>
      <c r="EA122" s="9" t="str">
        <f t="shared" si="463"/>
        <v/>
      </c>
      <c r="EB122" s="9" t="str">
        <f t="shared" si="463"/>
        <v/>
      </c>
      <c r="EC122" s="9" t="str">
        <f t="shared" si="463"/>
        <v/>
      </c>
      <c r="ED122" s="9" t="str">
        <f t="shared" si="463"/>
        <v>"Vertic",</v>
      </c>
      <c r="EE122" s="9" t="str">
        <f t="shared" si="463"/>
        <v/>
      </c>
      <c r="EF122" s="9" t="str">
        <f t="shared" ref="EF122:EF142" si="500">IF(AND(Y122&lt;&gt;"n",Y122&lt;&gt;""),CHAR(34)&amp;Y$1&amp;CHAR(34)&amp;",","")</f>
        <v/>
      </c>
      <c r="EG122" s="9" t="str">
        <f t="shared" si="466"/>
        <v/>
      </c>
      <c r="EH122" s="9" t="str">
        <f t="shared" si="466"/>
        <v/>
      </c>
      <c r="EI122" s="9" t="str">
        <f t="shared" si="466"/>
        <v/>
      </c>
      <c r="EJ122" s="9" t="str">
        <f t="shared" si="466"/>
        <v/>
      </c>
      <c r="EK122" s="9" t="str">
        <f t="shared" si="466"/>
        <v/>
      </c>
      <c r="EL122" s="9" t="str">
        <f t="shared" si="466"/>
        <v/>
      </c>
      <c r="EM122" s="9" t="str">
        <f t="shared" si="466"/>
        <v/>
      </c>
      <c r="EN122" s="9" t="str">
        <f t="shared" si="466"/>
        <v>"Unequa",</v>
      </c>
      <c r="EO122" s="9" t="str">
        <f t="shared" si="466"/>
        <v>"Center",</v>
      </c>
      <c r="EP122" s="9" t="str">
        <f t="shared" si="466"/>
        <v/>
      </c>
      <c r="EQ122" s="9" t="str">
        <f t="shared" si="466"/>
        <v/>
      </c>
      <c r="ER122" s="9" t="str">
        <f t="shared" si="466"/>
        <v/>
      </c>
      <c r="ES122" s="9" t="str">
        <f t="shared" si="466"/>
        <v/>
      </c>
      <c r="ET122" s="9" t="str">
        <f t="shared" si="466"/>
        <v/>
      </c>
      <c r="EU122" s="9" t="str">
        <f t="shared" si="466"/>
        <v/>
      </c>
      <c r="EV122" s="9" t="str">
        <f t="shared" si="466"/>
        <v/>
      </c>
      <c r="EW122" s="9" t="str">
        <f t="shared" si="464"/>
        <v/>
      </c>
      <c r="EX122" s="9" t="str">
        <f t="shared" si="464"/>
        <v/>
      </c>
      <c r="EY122" s="9" t="str">
        <f t="shared" si="464"/>
        <v/>
      </c>
      <c r="EZ122" s="9" t="str">
        <f t="shared" si="464"/>
        <v/>
      </c>
      <c r="FA122" s="9" t="str">
        <f t="shared" ref="FA122:FA142" si="501">IF(AT122&gt;0,CHAR(34)&amp;"sta"&amp;AZ122&amp;CHAR(34)&amp;",","")</f>
        <v/>
      </c>
      <c r="FB122" s="9" t="str">
        <f t="shared" ref="FB122:FB142" si="502">IF(AND(AT122&gt;0,BA122&lt;&gt;""),CHAR(34)&amp;"sta"&amp;BA122&amp;CHAR(34)&amp;",","")</f>
        <v/>
      </c>
      <c r="FC122" s="9" t="str">
        <f>IF(AND(AT122&gt;0,BB122&lt;&gt;""),CHAR(34)&amp;"sta"&amp;BB122&amp;CHAR(34)&amp;",","")</f>
        <v/>
      </c>
      <c r="FD122" s="9" t="str">
        <f t="shared" ref="FD122:FD142" si="503">IF(BV122="n",CHAR(34)&amp;"tcWHYE"&amp;CHAR(34)&amp;",",IF(BV122="y",CHAR(34)&amp;FD$1&amp;CHAR(34)&amp;",",""))</f>
        <v>"tcWHYE",</v>
      </c>
      <c r="FE122" s="9" t="str">
        <f t="shared" ref="FE122:FE142" si="504">IF(COUNTIF(BL122:BT122,"BLU")=0,CHAR(34)&amp;"NO_BLU"&amp;CHAR(34)&amp;",", "")</f>
        <v/>
      </c>
      <c r="FF122" s="9" t="str">
        <f t="shared" ref="FF122:FF142" si="505">IF(COUNTIF(BL122:BT122,"WHI")=0,CHAR(34)&amp;"NO_WHI"&amp;CHAR(34)&amp;",", "")</f>
        <v/>
      </c>
      <c r="FG122" s="9" t="str">
        <f t="shared" ref="FG122:FG142" si="506">IF(COUNTIF(BL122:BT122,"RED")=0,CHAR(34)&amp;"NO_RED"&amp;CHAR(34)&amp;",", "")</f>
        <v>"NO_RED",</v>
      </c>
      <c r="FH122" s="9" t="str">
        <f t="shared" ref="FH122:FH142" si="507">IF(COUNTIF(BL122:BS122,"GRE")=0,CHAR(34)&amp;"NO_GRE"&amp;CHAR(34)&amp;",", "")</f>
        <v>"NO_GRE",</v>
      </c>
      <c r="FI122" s="9" t="str">
        <f t="shared" ref="FI122:FI142" si="508">IF(COUNTIF(BL122:BT122,"YEL")=0,CHAR(34)&amp;"NO_YEL"&amp;CHAR(34)&amp;",", "")</f>
        <v/>
      </c>
      <c r="FJ122" s="9" t="str">
        <f t="shared" ref="FJ122:FJ142" si="509">IF(COUNTIF(BL122:BT122,"BLA")=0,CHAR(34)&amp;"NO_BLA"&amp;CHAR(34)&amp;",", "")</f>
        <v>"NO_BLA",</v>
      </c>
      <c r="FK122" s="9" t="str">
        <f t="shared" ref="FK122:FK142" si="510">IF(AND(FH122&lt;&gt;"",FF122&lt;&gt;""),CHAR(34)&amp;"WHGRNO"&amp;CHAR(34)&amp;",","")</f>
        <v/>
      </c>
      <c r="FL122" s="9" t="str">
        <f t="shared" ref="FL122:FL142" si="511">IF(AND(FI122&lt;&gt;"",FF122&lt;&gt;""),CHAR(34)&amp;"WHYENO"&amp;CHAR(34)&amp;",","")</f>
        <v/>
      </c>
      <c r="FM122" s="9" t="str">
        <f t="shared" ref="FM122:FM142" si="512">IF(AND(FJ122&lt;&gt;"",FF122&lt;&gt;""),CHAR(34)&amp;"BAWHNO"&amp;CHAR(34)&amp;",","")</f>
        <v/>
      </c>
      <c r="FN122" s="9" t="str">
        <f t="shared" ref="FN122:FN142" si="513">IF(AND(FE122&lt;&gt;"",FF122&lt;&gt;""),CHAR(34)&amp;"BLWHNO"&amp;CHAR(34)&amp;",","")</f>
        <v/>
      </c>
      <c r="FO122" s="9" t="str">
        <f t="shared" ref="FO122:FO142" si="514">IF(AND(FE122&lt;&gt;"",FG122&lt;&gt;""),CHAR(34)&amp;"BLRENO"&amp;CHAR(34)&amp;",","")</f>
        <v/>
      </c>
      <c r="FP122" s="9" t="str">
        <f t="shared" ref="FP122:FP142" si="515">IF(AND(FF122&lt;&gt;"",FF122&lt;&gt;""),CHAR(34)&amp;"WHRENO"&amp;CHAR(34)&amp;",","")</f>
        <v/>
      </c>
      <c r="FQ122" s="9" t="str">
        <f t="shared" ref="FQ122:FQ142" si="516">IF(LEN(BF122)=3,CHAR(34)&amp;"001"&amp;BF122&amp;CHAR(34)&amp;",","")</f>
        <v>"001BLU",</v>
      </c>
      <c r="FR122" s="9" t="str">
        <f t="shared" ref="FR122:FR142" si="517">IF(LEN(BG122)=3,CHAR(34)&amp;"002"&amp;BG122&amp;CHAR(34)&amp;",","")</f>
        <v>"002WHI",</v>
      </c>
      <c r="FS122" s="9" t="str">
        <f t="shared" ref="FS122:FS142" si="518">IF(LEN(BH122)=3,CHAR(34)&amp;"003"&amp;BH122&amp;CHAR(34)&amp;",","")</f>
        <v>"003BLU",</v>
      </c>
      <c r="FT122" s="9" t="str">
        <f t="shared" ref="FT122:FT142" si="519">CHAR(34)&amp;"myr"&amp;BD122&amp;CHAR(34)&amp;","</f>
        <v>"myrBLU",</v>
      </c>
      <c r="FU122" s="9" t="str">
        <f t="shared" ref="FU122:FU142" si="520">IF(AY122="y",CHAR(34)&amp;"island"&amp;CHAR(34)&amp;",","")</f>
        <v/>
      </c>
      <c r="FV122" s="9" t="str">
        <f t="shared" ref="FV122:FV142" si="521">IF(BZ122="y",CHAR(34)&amp;"landlo"&amp;CHAR(34)&amp;",","")</f>
        <v/>
      </c>
      <c r="FW122" s="9" t="str">
        <f t="shared" ref="FW122:FW142" si="522">IF(CA122="y",CHAR(34)&amp;"eunion"&amp;CHAR(34)&amp;",","")</f>
        <v/>
      </c>
      <c r="FX122" s="9" t="str">
        <f>SUBSTITUTE(IFERROR(SEARCH("[",A122),IFERROR(IF(AND(CA122&lt;&gt;"y",SEARCH("Europe",R122)&gt;0),CHAR(34)&amp;"noeuni"&amp;CHAR(34)&amp;",",""),"")),"1","")</f>
        <v/>
      </c>
      <c r="FY122" s="9" t="str">
        <f t="shared" ref="FY122:FY142" si="523">IFERROR(IF(SEARCH("Arabic",CB122)&gt;0,CHAR(34)&amp;"arabic"&amp;CHAR(34)&amp;",",""),"")</f>
        <v/>
      </c>
      <c r="FZ122" s="9" t="str">
        <f t="shared" ref="FZ122:FZ142" si="524">IFERROR(IF(SEARCH("English",CB122)&gt;0,CHAR(34)&amp;"englis"&amp;CHAR(34)&amp;",",""),"")</f>
        <v/>
      </c>
      <c r="GA122" s="9" t="str">
        <f t="shared" ref="GA122:GA142" si="525">IFERROR(IF(SEARCH("French",CB122)&gt;0,CHAR(34)&amp;"french"&amp;CHAR(34)&amp;",",""),"")</f>
        <v/>
      </c>
      <c r="GB122" s="9" t="str">
        <f t="shared" ref="GB122:GB142" si="526">IFERROR(IF(SEARCH("Spanish",CB122)&gt;0,CHAR(34)&amp;"spanis"&amp;CHAR(34)&amp;",",""),"")</f>
        <v>"spanis",</v>
      </c>
      <c r="GC122" s="9" t="str">
        <f>IFERROR(IF(SEARCH("Portuguese",CB122)&gt;0,CHAR(34)&amp;"portug"&amp;CHAR(34)&amp;",",""),"")</f>
        <v/>
      </c>
      <c r="GD122" s="9" t="str">
        <f>IFERROR(IF(SEARCH("German",CB122)&gt;0,CHAR(34)&amp;"german"&amp;CHAR(34)&amp;",",""),"")</f>
        <v/>
      </c>
      <c r="GE122" s="9" t="str">
        <f t="shared" ref="GE122:GE142" si="527">IFERROR(IF(SEARCH("Dutch",CB122)&gt;0,CHAR(34)&amp;"dutchs"&amp;CHAR(34)&amp;",",""),"")</f>
        <v/>
      </c>
      <c r="GF122" s="9" t="str">
        <f>IFERROR(IF(SEARCH("Histor",AU122)&gt;0,CHAR(34)&amp;"histor"&amp;CHAR(34)&amp;",",""),"")</f>
        <v/>
      </c>
      <c r="GG122" s="9" t="str">
        <f t="shared" ref="GG122:GG142" si="528">IF(BU122="y",CHAR(34)&amp;"unjack"&amp;CHAR(34)&amp;",","")</f>
        <v/>
      </c>
      <c r="GH122" s="9" t="str">
        <f t="shared" ref="GH122:GH142" si="529">IF(CD122=1,CHAR(34)&amp;"southc"&amp;CHAR(34)&amp;",","")</f>
        <v/>
      </c>
      <c r="GI122" s="9" t="str">
        <f t="shared" ref="GI122:GI142" si="530">IF(CE122=1,CHAR(34)&amp;"hasmap"&amp;CHAR(34)&amp;",","")</f>
        <v/>
      </c>
      <c r="GJ122" s="9" t="str">
        <f t="shared" ref="GJ122:GJ142" si="531">IF(CP122="y",CHAR(34)&amp;CP$1&amp;CHAR(34)&amp;",","")</f>
        <v>"NoStar",</v>
      </c>
      <c r="GK122" s="9" t="str">
        <f t="shared" ref="GK122:GK142" si="532">IF(GJ122="",CHAR(34)&amp;"HasSta"&amp;CHAR(34)&amp;",","")</f>
        <v/>
      </c>
      <c r="GL122" s="9" t="str">
        <f t="shared" si="465"/>
        <v/>
      </c>
      <c r="GM122" s="9" t="str">
        <f t="shared" si="465"/>
        <v/>
      </c>
      <c r="GN122" s="9" t="str">
        <f t="shared" si="465"/>
        <v/>
      </c>
      <c r="GP122" s="9" t="str">
        <f t="shared" ref="GP122:GP142" si="533">CHAR(34)&amp;AU122&amp;CHAR(34)</f>
        <v>"Atoll"</v>
      </c>
      <c r="GS122" s="9" t="str">
        <f t="shared" ref="GS122:GS142" si="534">SUBSTITUTE("["&amp;_xlfn.CONCAT(CW122:GN122)&amp;"]",",]","]")</f>
        <v>["3Color","words2","exact2","lets12","startN","LUELHI","allver","3Bands","Vertic","Unequa","Center","tcWHYE","NO_RED","NO_GRE","NO_BLA","001BLU","002WHI","003BLU","myrBLU","spanis","NoStar"]</v>
      </c>
      <c r="GT122" s="9" t="str">
        <f t="shared" si="467"/>
        <v>"cl_BLU",</v>
      </c>
      <c r="GU122" s="9" t="str">
        <f t="shared" si="467"/>
        <v>"cl_WHI",</v>
      </c>
      <c r="GV122" s="9" t="str">
        <f t="shared" si="467"/>
        <v>"cl_YEL",</v>
      </c>
      <c r="GW122" s="9" t="str">
        <f t="shared" si="467"/>
        <v/>
      </c>
      <c r="GX122" s="9" t="str">
        <f t="shared" si="467"/>
        <v/>
      </c>
      <c r="GY122" s="9" t="str">
        <f t="shared" si="467"/>
        <v/>
      </c>
      <c r="GZ122" s="9" t="str">
        <f t="shared" si="467"/>
        <v/>
      </c>
      <c r="HA122" s="9" t="str">
        <f t="shared" si="467"/>
        <v/>
      </c>
      <c r="HB122" s="9" t="str">
        <f t="shared" si="467"/>
        <v/>
      </c>
      <c r="HC122" s="9" t="str">
        <f t="shared" ref="HC122:HC142" si="535">SUBSTITUTE("["&amp;_xlfn.CONCAT(GT122:HB122)&amp;"]",",]","]")</f>
        <v>["cl_BLU","cl_WHI","cl_YEL"]</v>
      </c>
      <c r="HE122" s="33"/>
      <c r="HF122" s="34" t="str">
        <f t="shared" ref="HF122:HF142" si="536">"{couname:"&amp;CT122&amp;(IF(HK122&lt;&gt;"",",subtype:"&amp;CHAR(34)&amp;HK122&amp;CHAR(34),""))&amp;",year:"&amp;HJ122&amp;",region:"&amp;CU122&amp;",Colors:"&amp;HC122&amp;",Items:"&amp;GS122&amp;",Flag:"&amp;CV122&amp;",HDFlag:"&amp;CHAR(34)&amp;E122&amp;CHAR(34)&amp;",type:"&amp;GP122&amp;", describe: "&amp;HH122&amp;", isnew:"&amp;CHAR(34)&amp;F122&amp;CHAR(34)&amp;", links: "&amp;HL122&amp;"},"</f>
        <v>{couname:"[MHL] Namdrik Atoll",year:"???",region:"rgn_Oceania",Colors:["cl_BLU","cl_WHI","cl_YEL"],Items:["3Color","words2","exact2","lets12","startN","LUELHI","allver","3Bands","Vertic","Unequa","Center","tcWHYE","NO_RED","NO_GRE","NO_BLA","001BLU","002WHI","003BLU","myrBLU","spanis","NoStar"],Flag:"https://upload.wikimedia.org/wikipedia/commons/thumb/0/03/Flag_of_Namdrik_Atoll.svg/640px-Flag_of_Namdrik_Atoll.svg.png",HDFlag:"https://upload.wikimedia.org/wikipedia/commons/thumb/0/03/Flag_of_Namdrik_Atoll.svg/1280px-Flag_of_Namdrik_Atoll.svg.png",type:"Atoll", describe: "\nThe vertical three stripes of orange , white and orange and charged with green and red emblem in the center.", isnew:".", links: "https://en.m.wikipedia.org/wiki/Namdrik_Atoll"},</v>
      </c>
      <c r="HG122" s="35" t="str">
        <f t="shared" ref="HG122:HG142" si="537">"{couname:"&amp;CT122&amp;(IF(HK122&lt;&gt;"",",subtype:"&amp;CHAR(34)&amp;HK122&amp;CHAR(34),""))&amp;",year:"&amp;HJ122&amp;",region:"&amp;CU122&amp;",Colors:"&amp;HC122&amp;",Items:"&amp;GS122&amp;",Flag:"&amp;CV122&amp;",HDFlag:"&amp;CHAR(34)&amp;E122&amp;CHAR(34)&amp;",type:"&amp;GP122&amp;", describe: "&amp;HI122&amp;", links: "&amp;HL122&amp;"},"</f>
        <v>{couname:"[MHL] Namdrik Atoll",year:"???",region:"rgn_Oceania",Colors:["cl_BLU","cl_WHI","cl_YEL"],Items:["3Color","words2","exact2","lets12","startN","LUELHI","allver","3Bands","Vertic","Unequa","Center","tcWHYE","NO_RED","NO_GRE","NO_BLA","001BLU","002WHI","003BLU","myrBLU","spanis","NoStar"],Flag:"https://upload.wikimedia.org/wikipedia/commons/thumb/0/03/Flag_of_Namdrik_Atoll.svg/640px-Flag_of_Namdrik_Atoll.svg.png",HDFlag:"https://upload.wikimedia.org/wikipedia/commons/thumb/0/03/Flag_of_Namdrik_Atoll.svg/1280px-Flag_of_Namdrik_Atoll.svg.png",type:"Atoll", describe: "\nThe vertical three stripes of orange , white and orange and charged with green and red emblem in the center.", links: "https://en.m.wikipedia.org/wiki/Namdrik_Atoll"},</v>
      </c>
      <c r="HH122" s="9" t="str">
        <f t="shared" ref="HH122:HH142" si="538">IF(P122&lt;&gt;"",CHAR(34)&amp;"\n"&amp;P122&amp;CHAR(34),CHAR(34)&amp;CHAR(34))</f>
        <v>"\nThe vertical three stripes of orange , white and orange and charged with green and red emblem in the center."</v>
      </c>
      <c r="HI122" s="9" t="str">
        <f t="shared" ref="HI122:HI142" si="539">IF(J122=0,CHAR(34)&amp;CHAR(34),HH122)</f>
        <v>"\nThe vertical three stripes of orange , white and orange and charged with green and red emblem in the center."</v>
      </c>
      <c r="HJ122" s="9" t="str">
        <f t="shared" ref="HJ122:HJ142" si="540">CHAR(34)&amp;O122&amp;CHAR(34)</f>
        <v>"???"</v>
      </c>
      <c r="HL122" s="9" t="str">
        <f t="shared" ref="HL122:HL142" si="541">CHAR(34)&amp;I122&amp;CHAR(34)</f>
        <v>"https://en.m.wikipedia.org/wiki/Namdrik_Atoll"</v>
      </c>
      <c r="HM122" s="34" t="str">
        <f t="shared" ref="HM122:HM142" si="542">"{"&amp;CHAR(34)&amp;"couname"&amp;CHAR(34)&amp;":"&amp;CT122&amp;(IF(H122&lt;&gt;"",","&amp;CHAR(34)&amp;"subtype"&amp;CHAR(34)&amp;":"&amp;CHAR(34)&amp;H122&amp;CHAR(34),""))&amp;","&amp;CHAR(34)&amp;"year"&amp;CHAR(34)&amp;":"&amp;HJ122&amp;","&amp;CHAR(34)&amp;"region"&amp;CHAR(34)&amp;":"&amp;CU122&amp;","&amp;CHAR(34)&amp;"Colors"&amp;CHAR(34)&amp;":"&amp;HC122&amp;","&amp;CHAR(34)&amp;"Items"&amp;CHAR(34)&amp;":"&amp;GS122&amp;","&amp;CHAR(34)&amp;"Flag"&amp;CHAR(34)&amp;":"&amp;CV122&amp;","&amp;CHAR(34)&amp;"HDFlag"&amp;CHAR(34)&amp;":"&amp;CHAR(34)&amp;E122&amp;CHAR(34)&amp;","&amp;CHAR(34)&amp;"type"&amp;CHAR(34)&amp;":"&amp;GP122&amp;", "&amp;CHAR(34)&amp;"describe"&amp;CHAR(34)&amp;": "&amp;HH122&amp;", "&amp;CHAR(34)&amp;"isnew"&amp;CHAR(34)&amp;": "&amp;CHAR(34)&amp;F122&amp;CHAR(34)&amp;", "&amp;CHAR(34)&amp;"links"&amp;CHAR(34)&amp;": "&amp;HL122&amp;"},"</f>
        <v>{"couname":"[MHL] Namdrik Atoll","year":"???","region":"rgn_Oceania","Colors":["cl_BLU","cl_WHI","cl_YEL"],"Items":["3Color","words2","exact2","lets12","startN","LUELHI","allver","3Bands","Vertic","Unequa","Center","tcWHYE","NO_RED","NO_GRE","NO_BLA","001BLU","002WHI","003BLU","myrBLU","spanis","NoStar"],"Flag":"https://upload.wikimedia.org/wikipedia/commons/thumb/0/03/Flag_of_Namdrik_Atoll.svg/640px-Flag_of_Namdrik_Atoll.svg.png","HDFlag":"https://upload.wikimedia.org/wikipedia/commons/thumb/0/03/Flag_of_Namdrik_Atoll.svg/1280px-Flag_of_Namdrik_Atoll.svg.png","type":"Atoll", "describe": "\nThe vertical three stripes of orange , white and orange and charged with green and red emblem in the center.", "isnew": ".", "links": "https://en.m.wikipedia.org/wiki/Namdrik_Atoll"},</v>
      </c>
      <c r="HN122" s="36" t="str">
        <f t="shared" ref="HN122:HN142" si="543">"{"&amp;CHAR(34)&amp;"couname"&amp;CHAR(34)&amp;":"&amp;CT122&amp;(IF(H122&lt;&gt;"",","&amp;CHAR(34)&amp;"subtype"&amp;CHAR(34)&amp;":"&amp;CHAR(34)&amp;H122&amp;CHAR(34),""))&amp;","&amp;CHAR(34)&amp;"year"&amp;CHAR(34)&amp;":"&amp;HJ122&amp;","&amp;CHAR(34)&amp;"region"&amp;CHAR(34)&amp;":"&amp;CU122&amp;","&amp;CHAR(34)&amp;"Colors"&amp;CHAR(34)&amp;":"&amp;HC122&amp;","&amp;CHAR(34)&amp;"Items"&amp;CHAR(34)&amp;":"&amp;GS122&amp;","&amp;CHAR(34)&amp;"Flag"&amp;CHAR(34)&amp;":"&amp;CV122&amp;","&amp;CHAR(34)&amp;"HDFlag"&amp;CHAR(34)&amp;":"&amp;CHAR(34)&amp;E122&amp;CHAR(34)&amp;","&amp;CHAR(34)&amp;"type"&amp;CHAR(34)&amp;":"&amp;GP122&amp;", "&amp;CHAR(34)&amp;"describe"&amp;CHAR(34)&amp;": "&amp;HI122&amp;", "&amp;CHAR(34)&amp;"isnew"&amp;CHAR(34)&amp;": "&amp;CHAR(34)&amp;F122&amp;CHAR(34)&amp;", "&amp;CHAR(34)&amp;"links"&amp;CHAR(34)&amp;": "&amp;HL122&amp;"},"</f>
        <v>{"couname":"[MHL] Namdrik Atoll","year":"???","region":"rgn_Oceania","Colors":["cl_BLU","cl_WHI","cl_YEL"],"Items":["3Color","words2","exact2","lets12","startN","LUELHI","allver","3Bands","Vertic","Unequa","Center","tcWHYE","NO_RED","NO_GRE","NO_BLA","001BLU","002WHI","003BLU","myrBLU","spanis","NoStar"],"Flag":"https://upload.wikimedia.org/wikipedia/commons/thumb/0/03/Flag_of_Namdrik_Atoll.svg/640px-Flag_of_Namdrik_Atoll.svg.png","HDFlag":"https://upload.wikimedia.org/wikipedia/commons/thumb/0/03/Flag_of_Namdrik_Atoll.svg/1280px-Flag_of_Namdrik_Atoll.svg.png","type":"Atoll", "describe": "\nThe vertical three stripes of orange , white and orange and charged with green and red emblem in the center.", "isnew": ".", "links": "https://en.m.wikipedia.org/wiki/Namdrik_Atoll"},</v>
      </c>
      <c r="HO122" s="37"/>
      <c r="HP122" s="9" t="str" cm="1">
        <f t="array" ref="HP122">IF(_xlfn.TEXTJOIN(", ", TRUE, IF(ISNUMBER(SEARCH("BLA", BL122:BT122)), COLUMN(BL122:BT122) - COLUMN(BL122) + 1, ""))&lt;&gt;"","BLA","")</f>
        <v/>
      </c>
      <c r="HQ122" s="9" t="str" cm="1">
        <f t="array" ref="HQ122">IF(_xlfn.TEXTJOIN(", ", TRUE, IF(ISNUMBER(SEARCH("BLU", BL122:BT122)), COLUMN(BL122:BT122) - COLUMN(BL122) + 1, ""))&lt;&gt;"","BLU","")</f>
        <v>BLU</v>
      </c>
      <c r="HR122" s="9" t="str" cm="1">
        <f t="array" ref="HR122">IF(_xlfn.TEXTJOIN(", ", TRUE, IF(ISNUMBER(SEARCH("GRE", BL122:BT122)), COLUMN(BL122:BT122) - COLUMN(BL122) + 1, ""))&lt;&gt;"","GRE","")</f>
        <v/>
      </c>
      <c r="HS122" s="9" t="str" cm="1">
        <f t="array" ref="HS122">IF(_xlfn.TEXTJOIN(", ", TRUE, IF(ISNUMBER(SEARCH("RED", BL122:BT122)), COLUMN(BL122:BT122) - COLUMN(BL122) + 1, ""))&lt;&gt;"","RED","")</f>
        <v/>
      </c>
      <c r="HT122" s="9" t="str" cm="1">
        <f t="array" ref="HT122">IF(_xlfn.TEXTJOIN(", ", TRUE, IF(ISNUMBER(SEARCH("YEL", BL122:BT122)), COLUMN(BL122:BT122) - COLUMN(BL122) + 1, ""))&lt;&gt;"","YEL","")</f>
        <v>YEL</v>
      </c>
      <c r="HU122" s="9" t="str" cm="1">
        <f t="array" ref="HU122">IF(_xlfn.TEXTJOIN(", ", TRUE, IF(ISNUMBER(SEARCH("ORA", BL122:BT122)), COLUMN(BL122:BT122) - COLUMN(BL122) + 1, ""))&lt;&gt;"","ORA","")</f>
        <v/>
      </c>
      <c r="HV122" s="9" t="str" cm="1">
        <f t="array" ref="HV122">IF(_xlfn.TEXTJOIN(", ", TRUE, IF(ISNUMBER(SEARCH("BRO", BL122:BT122)), COLUMN(BL122:BT122) - COLUMN(BL122) + 1, ""))&lt;&gt;"","BRO","")</f>
        <v/>
      </c>
      <c r="HW122" s="9" t="str" cm="1">
        <f t="array" ref="HW122">IF(_xlfn.TEXTJOIN(", ", TRUE, IF(ISNUMBER(SEARCH("PUR", BL122:BT122)), COLUMN(BL122:BT122) - COLUMN(BL122) + 1, ""))&lt;&gt;"","PUR","")</f>
        <v/>
      </c>
      <c r="HX122" s="9" t="str" cm="1">
        <f t="array" ref="HX122">IF(_xlfn.TEXTJOIN(", ", TRUE, IF(ISNUMBER(SEARCH("WHI", BL122:BT122)), COLUMN(BL122:BT122) - COLUMN(BL122) + 1, ""))&lt;&gt;"","WHI","")</f>
        <v>WHI</v>
      </c>
      <c r="HY122" s="38"/>
      <c r="HZ122" s="38"/>
      <c r="IA122" s="28"/>
      <c r="IB122" s="28"/>
      <c r="IC122" s="39">
        <v>0</v>
      </c>
      <c r="ID122" s="39">
        <v>0</v>
      </c>
      <c r="IE122" s="39">
        <v>0</v>
      </c>
      <c r="IF122" s="39">
        <v>0.98</v>
      </c>
      <c r="IG122" s="39">
        <v>0.02</v>
      </c>
      <c r="IH122" s="39">
        <v>0</v>
      </c>
      <c r="II122" s="39">
        <v>0</v>
      </c>
      <c r="IJ122" s="39">
        <v>0</v>
      </c>
      <c r="IK122" s="39">
        <v>0</v>
      </c>
      <c r="IL122" s="9">
        <f>SUM(IC122:IK122)</f>
        <v>1</v>
      </c>
      <c r="IM122" s="6">
        <f t="shared" ref="IM122:IM142" si="544">COUNTIF(IC122:IK122,"&gt;0")-CG122</f>
        <v>-1</v>
      </c>
      <c r="IN122" s="40" t="str">
        <f t="shared" ref="IN122:IN142" si="545">"http://mkweb.bcgsc.ca/color-summarizer/?url="&amp;D122&amp;"&amp;precision=low&amp;num_clusters="&amp;CG122&amp;"&amp;text=1"</f>
        <v>http://mkweb.bcgsc.ca/color-summarizer/?url=https://upload.wikimedia.org/wikipedia/commons/thumb/0/03/Flag_of_Namdrik_Atoll.svg/640px-Flag_of_Namdrik_Atoll.svg.png&amp;precision=low&amp;num_clusters=3&amp;text=1</v>
      </c>
      <c r="IO122" s="9" t="str">
        <f t="shared" ref="IO122:IO142" si="546">IF(HP122&lt;&gt;"",CHAR(34)&amp;"black"&amp;CHAR(34),"")</f>
        <v/>
      </c>
      <c r="IP122" s="9" t="str">
        <f t="shared" ref="IP122:IP142" si="547">IF(HQ122&lt;&gt;"",CHAR(34)&amp;"blue"&amp;CHAR(34),"")</f>
        <v>"blue"</v>
      </c>
      <c r="IQ122" s="9" t="str">
        <f t="shared" ref="IQ122:IQ142" si="548">IF(HR122&lt;&gt;"",CHAR(34)&amp;"green"&amp;CHAR(34),"")</f>
        <v/>
      </c>
      <c r="IR122" s="9" t="str">
        <f t="shared" ref="IR122:IR142" si="549">IF(HS122&lt;&gt;"",CHAR(34)&amp;"red"&amp;CHAR(34),"")</f>
        <v/>
      </c>
      <c r="IS122" s="9" t="str">
        <f t="shared" ref="IS122:IS142" si="550">IF(HT122&lt;&gt;"",CHAR(34)&amp;"yellow"&amp;CHAR(34),"")</f>
        <v>"yellow"</v>
      </c>
      <c r="IT122" s="9" t="str">
        <f t="shared" ref="IT122:IT142" si="551">IF(HU122&lt;&gt;"",CHAR(34)&amp;"orange"&amp;CHAR(34),"")</f>
        <v/>
      </c>
      <c r="IU122" s="9" t="str">
        <f t="shared" ref="IU122:IU142" si="552">IF(HV122&lt;&gt;"",CHAR(34)&amp;"brown"&amp;CHAR(34),"")</f>
        <v/>
      </c>
      <c r="IV122" s="9" t="str">
        <f t="shared" ref="IV122:IV142" si="553">IF(HW122&lt;&gt;"",CHAR(34)&amp;"purple"&amp;CHAR(34),"")</f>
        <v/>
      </c>
      <c r="IW122" s="9" t="str">
        <f t="shared" ref="IW122:IW142" si="554">IF(HX122&lt;&gt;"",CHAR(34)&amp;"white"&amp;CHAR(34),"")</f>
        <v>"white"</v>
      </c>
      <c r="IX122" s="9" t="str">
        <f t="shared" ref="IX122:IX142" si="555">"{"&amp;CHAR(34)&amp;"url"&amp;CHAR(34)&amp;":"&amp;CHAR(34)&amp;IN122&amp;CHAR(34)&amp;","&amp;CHAR(34)&amp;"name"&amp;CHAR(34)&amp;":"&amp;CHAR(34)&amp;A122&amp;CHAR(34)&amp;"},"</f>
        <v>{"url":"http://mkweb.bcgsc.ca/color-summarizer/?url=https://upload.wikimedia.org/wikipedia/commons/thumb/0/03/Flag_of_Namdrik_Atoll.svg/640px-Flag_of_Namdrik_Atoll.svg.png&amp;precision=low&amp;num_clusters=3&amp;text=1","name":"[MHL] Namdrik Atoll"},</v>
      </c>
      <c r="IY122" s="9">
        <v>11</v>
      </c>
    </row>
    <row r="123" spans="1:259" s="9" customFormat="1" ht="38.4" customHeight="1" thickBot="1" x14ac:dyDescent="0.35">
      <c r="A123" s="79" t="s">
        <v>481</v>
      </c>
      <c r="B123" s="1" t="e" vm="122">
        <v>#VALUE!</v>
      </c>
      <c r="C123" s="2">
        <v>2</v>
      </c>
      <c r="D123" s="3" t="s">
        <v>482</v>
      </c>
      <c r="E123" s="4" t="s">
        <v>483</v>
      </c>
      <c r="F123" s="5" t="s">
        <v>0</v>
      </c>
      <c r="G123" s="6">
        <f>COUNTIF($A$1:$A$8343,A123)</f>
        <v>1</v>
      </c>
      <c r="H123" s="7"/>
      <c r="I123" s="8" t="s">
        <v>484</v>
      </c>
      <c r="J123" s="9" t="str">
        <f>""</f>
        <v/>
      </c>
      <c r="K123" s="10"/>
      <c r="L123" s="11"/>
      <c r="M123" s="11"/>
      <c r="N123" s="12" t="s">
        <v>169</v>
      </c>
      <c r="O123" s="13" t="s">
        <v>181</v>
      </c>
      <c r="P123" s="14" t="s">
        <v>485</v>
      </c>
      <c r="Q123" s="15">
        <v>2</v>
      </c>
      <c r="R123" s="16" t="s">
        <v>169</v>
      </c>
      <c r="S123" s="17">
        <v>3</v>
      </c>
      <c r="T123" s="18" t="s">
        <v>3</v>
      </c>
      <c r="U123" s="19" t="s">
        <v>2</v>
      </c>
      <c r="V123" s="19" t="s">
        <v>3</v>
      </c>
      <c r="W123" s="19" t="s">
        <v>2</v>
      </c>
      <c r="X123" s="19" t="s">
        <v>2</v>
      </c>
      <c r="Y123" s="19" t="s">
        <v>3</v>
      </c>
      <c r="Z123" s="19" t="s">
        <v>2</v>
      </c>
      <c r="AA123" s="19" t="s">
        <v>2</v>
      </c>
      <c r="AB123" s="19" t="s">
        <v>2</v>
      </c>
      <c r="AC123" s="19" t="s">
        <v>2</v>
      </c>
      <c r="AD123" s="19" t="s">
        <v>2</v>
      </c>
      <c r="AE123" s="19" t="s">
        <v>2</v>
      </c>
      <c r="AF123" s="20" t="s">
        <v>3</v>
      </c>
      <c r="AG123" s="20" t="s">
        <v>2</v>
      </c>
      <c r="AH123" s="20" t="s">
        <v>2</v>
      </c>
      <c r="AI123" s="20" t="s">
        <v>2</v>
      </c>
      <c r="AJ123" s="20" t="s">
        <v>2</v>
      </c>
      <c r="AK123" s="20" t="s">
        <v>2</v>
      </c>
      <c r="AL123" s="20" t="s">
        <v>2</v>
      </c>
      <c r="AM123" s="20" t="s">
        <v>2</v>
      </c>
      <c r="AN123" s="20" t="s">
        <v>2</v>
      </c>
      <c r="AO123" s="20" t="s">
        <v>2</v>
      </c>
      <c r="AP123" s="20" t="s">
        <v>2</v>
      </c>
      <c r="AQ123" s="20" t="s">
        <v>2</v>
      </c>
      <c r="AR123" s="20" t="s">
        <v>2</v>
      </c>
      <c r="AS123" s="20" t="s">
        <v>2</v>
      </c>
      <c r="AT123" s="21">
        <v>0</v>
      </c>
      <c r="AU123" s="20" t="s">
        <v>459</v>
      </c>
      <c r="AV123" s="20" t="str">
        <f>IF(LEFT(A123,1)="[",LEFT(A123,5)&amp;AU123&amp;A123,"")</f>
        <v>[MHL]Atoll[MHL] Ujae Atoll</v>
      </c>
      <c r="AW123" s="20" t="str">
        <f>C123&amp;H123&amp;A123</f>
        <v>2[MHL] Ujae Atoll</v>
      </c>
      <c r="AX123" s="22"/>
      <c r="AY123" s="22"/>
      <c r="AZ123" s="23" t="s">
        <v>8</v>
      </c>
      <c r="BA123" s="23" t="s">
        <v>8</v>
      </c>
      <c r="BB123" s="23"/>
      <c r="BC123" s="24"/>
      <c r="BD123" s="25" t="s">
        <v>4</v>
      </c>
      <c r="BE123" s="8"/>
      <c r="BF123" s="25" t="s">
        <v>4</v>
      </c>
      <c r="BG123" s="25" t="s">
        <v>9</v>
      </c>
      <c r="BH123" s="25" t="s">
        <v>10</v>
      </c>
      <c r="BI123" s="25"/>
      <c r="BJ123" s="25"/>
      <c r="BK123" s="8"/>
      <c r="BL123" s="25" t="s">
        <v>8</v>
      </c>
      <c r="BM123" s="25" t="s">
        <v>4</v>
      </c>
      <c r="BN123" s="25" t="s">
        <v>10</v>
      </c>
      <c r="BO123" s="25" t="s">
        <v>9</v>
      </c>
      <c r="BP123" s="25" t="s">
        <v>6</v>
      </c>
      <c r="BQ123" s="25" t="s">
        <v>8</v>
      </c>
      <c r="BR123" s="25" t="s">
        <v>8</v>
      </c>
      <c r="BS123" s="25" t="s">
        <v>8</v>
      </c>
      <c r="BT123" s="25" t="s">
        <v>8</v>
      </c>
      <c r="BU123" s="26"/>
      <c r="BV123" s="27"/>
      <c r="BW123" s="27">
        <v>0</v>
      </c>
      <c r="BX123" s="8"/>
      <c r="CB123" s="28"/>
      <c r="CC123" s="28"/>
      <c r="CD123" s="29">
        <v>0</v>
      </c>
      <c r="CE123" s="29">
        <v>0</v>
      </c>
      <c r="CF123" s="29" t="e">
        <v>#REF!</v>
      </c>
      <c r="CG123" s="30" cm="1">
        <f t="array" ref="CG123">SUMPRODUCT(--(LEN(TRIM(BL123:BT123))&gt;0))</f>
        <v>4</v>
      </c>
      <c r="CH123" s="20" t="str">
        <f t="shared" si="468"/>
        <v>n</v>
      </c>
      <c r="CI123" s="20" t="str">
        <f t="shared" si="469"/>
        <v>n</v>
      </c>
      <c r="CJ123" s="20" t="str">
        <f t="shared" si="470"/>
        <v>y</v>
      </c>
      <c r="CK123" s="20" t="str">
        <f t="shared" si="471"/>
        <v>n</v>
      </c>
      <c r="CL123" s="20" t="str">
        <f t="shared" si="472"/>
        <v>n</v>
      </c>
      <c r="CM123" s="20" t="str">
        <f t="shared" si="473"/>
        <v>n</v>
      </c>
      <c r="CN123" s="20" t="str">
        <f t="shared" si="474"/>
        <v>y</v>
      </c>
      <c r="CO123" s="20" t="str">
        <f t="shared" si="475"/>
        <v>n</v>
      </c>
      <c r="CP123" s="20" t="str">
        <f t="shared" si="476"/>
        <v>y</v>
      </c>
      <c r="CQ123" s="20" t="str">
        <f t="shared" si="477"/>
        <v>n</v>
      </c>
      <c r="CR123" s="20" t="str">
        <f t="shared" si="478"/>
        <v>n</v>
      </c>
      <c r="CS123" s="20" t="str">
        <f t="shared" si="479"/>
        <v>n</v>
      </c>
      <c r="CT123" s="31" t="str">
        <f t="shared" si="480"/>
        <v>"[MHL] Ujae Atoll"</v>
      </c>
      <c r="CU123" s="32" t="str">
        <f t="shared" si="481"/>
        <v>"rgn_Oceania"</v>
      </c>
      <c r="CV123" s="9" t="str">
        <f t="shared" si="482"/>
        <v>"https://upload.wikimedia.org/wikipedia/commons/thumb/8/83/Ujae_Atoll_Flag.svg/640px-Ujae_Atoll_Flag.svg.png"</v>
      </c>
      <c r="CW123" s="9" t="str">
        <f t="shared" si="461"/>
        <v/>
      </c>
      <c r="CX123" s="9" t="str">
        <f t="shared" si="461"/>
        <v/>
      </c>
      <c r="CY123" s="9" t="str">
        <f t="shared" si="461"/>
        <v>"4Color",</v>
      </c>
      <c r="CZ123" s="9" t="str">
        <f t="shared" si="461"/>
        <v/>
      </c>
      <c r="DA123" s="9" t="str">
        <f t="shared" si="483"/>
        <v>"words2",</v>
      </c>
      <c r="DB123" s="9" t="str">
        <f t="shared" si="484"/>
        <v/>
      </c>
      <c r="DD123" s="9" t="str">
        <f>IF(LEN(CHAR(34)&amp;"lets"&amp;LEN(SUBSTITUTE(SUBSTITUTE(IFERROR(TRIM(SUBSTITUTE(A123,MID(A123,FIND("[",A123),FIND("]",A123)-FIND("[",A123)+1),"")),A123)," ",""),"-",""))&amp;CHAR(34)&amp;",")=9,CHAR(34)&amp;"lets"&amp;LEN(SUBSTITUTE(SUBSTITUTE(IFERROR(TRIM(SUBSTITUTE(A123,MID(A123,FIND("[",A123),FIND("]",A123)-FIND("[",A123)+1),"")),A123)," ",""),"-",""))&amp;CHAR(34)&amp;",",CHAR(34)&amp;"lets0"&amp;LEN(SUBSTITUTE(SUBSTITUTE(IFERROR(TRIM(SUBSTITUTE(A123,MID(A123,FIND("[",A123),FIND("]",A123)-FIND("[",A123)+1),"")),A123)," ",""),"-",""))&amp;CHAR(34)&amp;",")</f>
        <v>"lets09",</v>
      </c>
      <c r="DE123" s="9" t="str">
        <f>CHAR(34)&amp;"start"&amp;IFERROR(LEFT(SUBSTITUTE(A123,"["&amp;MID(A123,FIND("[",A123)+1,FIND("]",A123)-FIND("[",A123)-1)&amp;"] ",""),1),LEFT(A123,1))&amp;CHAR(34)&amp;","</f>
        <v>"startU",</v>
      </c>
      <c r="DF123" s="9" t="str">
        <f t="shared" si="485"/>
        <v/>
      </c>
      <c r="DG123" s="9" t="str">
        <f t="shared" si="486"/>
        <v/>
      </c>
      <c r="DH123" s="9" t="str">
        <f t="shared" si="487"/>
        <v/>
      </c>
      <c r="DI123" s="9" t="str">
        <f t="shared" si="488"/>
        <v/>
      </c>
      <c r="DJ123" s="9" t="str">
        <f t="shared" si="489"/>
        <v/>
      </c>
      <c r="DK123" s="9" t="str">
        <f t="shared" si="490"/>
        <v/>
      </c>
      <c r="DL123" s="9" t="str">
        <f t="shared" si="491"/>
        <v/>
      </c>
      <c r="DM123" s="9" t="str" cm="1">
        <f t="array" ref="DM123">IF(CG123=3,CHAR(34) &amp; _xlfn.TEXTJOIN("", TRUE, RIGHT(HP123:HX123, 2)) &amp; CHAR(34) &amp; ",", "")</f>
        <v/>
      </c>
      <c r="DN123" s="9" t="str">
        <f t="shared" si="492"/>
        <v/>
      </c>
      <c r="DO123" s="9" t="str">
        <f t="shared" si="493"/>
        <v/>
      </c>
      <c r="DP123" s="28" t="str">
        <f t="shared" si="494"/>
        <v/>
      </c>
      <c r="DQ123" s="28" t="str">
        <f t="shared" si="495"/>
        <v/>
      </c>
      <c r="DR123" s="28" t="str">
        <f t="shared" si="496"/>
        <v/>
      </c>
      <c r="DS123" s="28" t="str">
        <f t="shared" si="497"/>
        <v/>
      </c>
      <c r="DT123" s="28" t="str">
        <f t="shared" si="498"/>
        <v>"allhor",</v>
      </c>
      <c r="DU123" s="28" t="str">
        <f t="shared" si="499"/>
        <v/>
      </c>
      <c r="DW123" s="9" t="str">
        <f t="shared" si="462"/>
        <v/>
      </c>
      <c r="DX123" s="9" t="str">
        <f t="shared" si="462"/>
        <v/>
      </c>
      <c r="DY123" s="9" t="str">
        <f t="shared" si="462"/>
        <v>"3Bands",</v>
      </c>
      <c r="DZ123" s="9" t="str">
        <f t="shared" si="462"/>
        <v/>
      </c>
      <c r="EA123" s="9" t="str">
        <f t="shared" si="463"/>
        <v>"Diagon",</v>
      </c>
      <c r="EB123" s="9" t="str">
        <f t="shared" si="463"/>
        <v/>
      </c>
      <c r="EC123" s="9" t="str">
        <f t="shared" si="463"/>
        <v>"Horizo",</v>
      </c>
      <c r="ED123" s="9" t="str">
        <f t="shared" si="463"/>
        <v/>
      </c>
      <c r="EE123" s="9" t="str">
        <f t="shared" si="463"/>
        <v/>
      </c>
      <c r="EF123" s="9" t="str">
        <f t="shared" si="500"/>
        <v>"Animal",</v>
      </c>
      <c r="EG123" s="9" t="str">
        <f t="shared" si="466"/>
        <v/>
      </c>
      <c r="EH123" s="9" t="str">
        <f t="shared" si="466"/>
        <v/>
      </c>
      <c r="EI123" s="9" t="str">
        <f t="shared" si="466"/>
        <v/>
      </c>
      <c r="EJ123" s="9" t="str">
        <f t="shared" si="466"/>
        <v/>
      </c>
      <c r="EK123" s="9" t="str">
        <f t="shared" si="466"/>
        <v/>
      </c>
      <c r="EL123" s="9" t="str">
        <f t="shared" si="466"/>
        <v/>
      </c>
      <c r="EM123" s="9" t="str">
        <f t="shared" si="466"/>
        <v>"Trside",</v>
      </c>
      <c r="EN123" s="9" t="str">
        <f t="shared" si="466"/>
        <v/>
      </c>
      <c r="EO123" s="9" t="str">
        <f t="shared" si="466"/>
        <v/>
      </c>
      <c r="EP123" s="9" t="str">
        <f t="shared" si="466"/>
        <v/>
      </c>
      <c r="EQ123" s="9" t="str">
        <f t="shared" si="466"/>
        <v/>
      </c>
      <c r="ER123" s="9" t="str">
        <f t="shared" si="466"/>
        <v/>
      </c>
      <c r="ES123" s="9" t="str">
        <f t="shared" si="466"/>
        <v/>
      </c>
      <c r="ET123" s="9" t="str">
        <f t="shared" si="466"/>
        <v/>
      </c>
      <c r="EU123" s="9" t="str">
        <f t="shared" si="466"/>
        <v/>
      </c>
      <c r="EV123" s="9" t="str">
        <f t="shared" si="466"/>
        <v/>
      </c>
      <c r="EW123" s="9" t="str">
        <f t="shared" si="464"/>
        <v/>
      </c>
      <c r="EX123" s="9" t="str">
        <f t="shared" si="464"/>
        <v/>
      </c>
      <c r="EY123" s="9" t="str">
        <f t="shared" si="464"/>
        <v/>
      </c>
      <c r="EZ123" s="9" t="str">
        <f t="shared" si="464"/>
        <v/>
      </c>
      <c r="FA123" s="9" t="str">
        <f t="shared" si="501"/>
        <v/>
      </c>
      <c r="FB123" s="9" t="str">
        <f t="shared" si="502"/>
        <v/>
      </c>
      <c r="FD123" s="9" t="str">
        <f t="shared" si="503"/>
        <v/>
      </c>
      <c r="FE123" s="9" t="str">
        <f t="shared" si="504"/>
        <v/>
      </c>
      <c r="FF123" s="9" t="str">
        <f t="shared" si="505"/>
        <v>"NO_WHI",</v>
      </c>
      <c r="FG123" s="9" t="str">
        <f t="shared" si="506"/>
        <v/>
      </c>
      <c r="FH123" s="9" t="str">
        <f t="shared" si="507"/>
        <v/>
      </c>
      <c r="FI123" s="9" t="str">
        <f t="shared" si="508"/>
        <v/>
      </c>
      <c r="FJ123" s="9" t="str">
        <f t="shared" si="509"/>
        <v>"NO_BLA",</v>
      </c>
      <c r="FK123" s="9" t="str">
        <f t="shared" si="510"/>
        <v/>
      </c>
      <c r="FL123" s="9" t="str">
        <f t="shared" si="511"/>
        <v/>
      </c>
      <c r="FM123" s="9" t="str">
        <f t="shared" si="512"/>
        <v>"BAWHNO",</v>
      </c>
      <c r="FN123" s="9" t="str">
        <f t="shared" si="513"/>
        <v/>
      </c>
      <c r="FO123" s="9" t="str">
        <f t="shared" si="514"/>
        <v/>
      </c>
      <c r="FP123" s="9" t="str">
        <f t="shared" si="515"/>
        <v>"WHRENO",</v>
      </c>
      <c r="FQ123" s="9" t="str">
        <f t="shared" si="516"/>
        <v>"001BLU",</v>
      </c>
      <c r="FR123" s="9" t="str">
        <f t="shared" si="517"/>
        <v>"002RED",</v>
      </c>
      <c r="FS123" s="9" t="str">
        <f t="shared" si="518"/>
        <v>"003GRE",</v>
      </c>
      <c r="FT123" s="9" t="str">
        <f t="shared" si="519"/>
        <v>"myrBLU",</v>
      </c>
      <c r="FU123" s="9" t="str">
        <f t="shared" si="520"/>
        <v/>
      </c>
      <c r="FV123" s="9" t="str">
        <f t="shared" si="521"/>
        <v/>
      </c>
      <c r="FW123" s="9" t="str">
        <f t="shared" si="522"/>
        <v/>
      </c>
      <c r="FY123" s="9" t="str">
        <f t="shared" si="523"/>
        <v/>
      </c>
      <c r="FZ123" s="9" t="str">
        <f t="shared" si="524"/>
        <v/>
      </c>
      <c r="GA123" s="9" t="str">
        <f t="shared" si="525"/>
        <v/>
      </c>
      <c r="GB123" s="9" t="str">
        <f t="shared" si="526"/>
        <v/>
      </c>
      <c r="GE123" s="9" t="str">
        <f t="shared" si="527"/>
        <v/>
      </c>
      <c r="GF123" s="9" t="str">
        <f>IFERROR(IF(SEARCH("Historical",AU123)&gt;0,CHAR(34)&amp;"histor"&amp;CHAR(34)&amp;",",""),"")</f>
        <v/>
      </c>
      <c r="GG123" s="9" t="str">
        <f t="shared" si="528"/>
        <v/>
      </c>
      <c r="GH123" s="9" t="str">
        <f t="shared" si="529"/>
        <v/>
      </c>
      <c r="GI123" s="9" t="str">
        <f t="shared" si="530"/>
        <v/>
      </c>
      <c r="GJ123" s="9" t="str">
        <f t="shared" si="531"/>
        <v>"NoStar",</v>
      </c>
      <c r="GK123" s="9" t="str">
        <f t="shared" si="532"/>
        <v/>
      </c>
      <c r="GL123" s="9" t="str">
        <f t="shared" si="465"/>
        <v/>
      </c>
      <c r="GM123" s="9" t="str">
        <f t="shared" si="465"/>
        <v/>
      </c>
      <c r="GN123" s="9" t="str">
        <f t="shared" si="465"/>
        <v/>
      </c>
      <c r="GP123" s="9" t="str">
        <f t="shared" si="533"/>
        <v>"Atoll"</v>
      </c>
      <c r="GS123" s="9" t="str">
        <f t="shared" si="534"/>
        <v>["4Color","words2","lets09","startU","allhor","3Bands","Diagon","Horizo","Animal","Trside","NO_WHI","NO_BLA","BAWHNO","WHRENO","001BLU","002RED","003GRE","myrBLU","NoStar"]</v>
      </c>
      <c r="GT123" s="9" t="str">
        <f t="shared" si="467"/>
        <v/>
      </c>
      <c r="GU123" s="9" t="str">
        <f t="shared" si="467"/>
        <v>"cl_BLU",</v>
      </c>
      <c r="GV123" s="9" t="str">
        <f t="shared" si="467"/>
        <v>"cl_GRE",</v>
      </c>
      <c r="GW123" s="9" t="str">
        <f t="shared" si="467"/>
        <v>"cl_RED",</v>
      </c>
      <c r="GX123" s="9" t="str">
        <f t="shared" si="467"/>
        <v>"cl_YEL",</v>
      </c>
      <c r="GY123" s="9" t="str">
        <f t="shared" si="467"/>
        <v/>
      </c>
      <c r="GZ123" s="9" t="str">
        <f t="shared" si="467"/>
        <v/>
      </c>
      <c r="HA123" s="9" t="str">
        <f t="shared" si="467"/>
        <v/>
      </c>
      <c r="HB123" s="9" t="str">
        <f t="shared" si="467"/>
        <v/>
      </c>
      <c r="HC123" s="9" t="str">
        <f t="shared" si="535"/>
        <v>["cl_BLU","cl_GRE","cl_RED","cl_YEL"]</v>
      </c>
      <c r="HE123" s="33"/>
      <c r="HF123" s="34" t="str">
        <f t="shared" si="536"/>
        <v>{couname:"[MHL] Ujae Atoll",year:"???",region:"rgn_Oceania",Colors:["cl_BLU","cl_GRE","cl_RED","cl_YEL"],Items:["4Color","words2","lets09","startU","allhor","3Bands","Diagon","Horizo","Animal","Trside","NO_WHI","NO_BLA","BAWHNO","WHRENO","001BLU","002RED","003GRE","myrBLU","NoStar"],Flag:"https://upload.wikimedia.org/wikipedia/commons/thumb/8/83/Ujae_Atoll_Flag.svg/640px-Ujae_Atoll_Flag.svg.png",HDFlag:"https://upload.wikimedia.org/wikipedia/commons/thumb/8/83/Ujae_Atoll_Flag.svg/1280px-Ujae_Atoll_Flag.svg.png",type:"Atoll", describe: "\nThe dark red flag with white two birds hoist and black war dance stick with white feather.\n\nThe red stands for Ujae sunset , white for peace, customs and culture, black for sorry past time, war dance stick for fight for peace and two birds for old states.", isnew:".", links: "https://en.m.wikipedia.org/wiki/Ujae_Atoll"},</v>
      </c>
      <c r="HG123" s="35" t="str">
        <f t="shared" si="537"/>
        <v>{couname:"[MHL] Ujae Atoll",year:"???",region:"rgn_Oceania",Colors:["cl_BLU","cl_GRE","cl_RED","cl_YEL"],Items:["4Color","words2","lets09","startU","allhor","3Bands","Diagon","Horizo","Animal","Trside","NO_WHI","NO_BLA","BAWHNO","WHRENO","001BLU","002RED","003GRE","myrBLU","NoStar"],Flag:"https://upload.wikimedia.org/wikipedia/commons/thumb/8/83/Ujae_Atoll_Flag.svg/640px-Ujae_Atoll_Flag.svg.png",HDFlag:"https://upload.wikimedia.org/wikipedia/commons/thumb/8/83/Ujae_Atoll_Flag.svg/1280px-Ujae_Atoll_Flag.svg.png",type:"Atoll", describe: "\nThe dark red flag with white two birds hoist and black war dance stick with white feather.\n\nThe red stands for Ujae sunset , white for peace, customs and culture, black for sorry past time, war dance stick for fight for peace and two birds for old states.", links: "https://en.m.wikipedia.org/wiki/Ujae_Atoll"},</v>
      </c>
      <c r="HH123" s="9" t="str">
        <f t="shared" si="538"/>
        <v>"\nThe dark red flag with white two birds hoist and black war dance stick with white feather.\n\nThe red stands for Ujae sunset , white for peace, customs and culture, black for sorry past time, war dance stick for fight for peace and two birds for old states."</v>
      </c>
      <c r="HI123" s="9" t="str">
        <f t="shared" si="539"/>
        <v>"\nThe dark red flag with white two birds hoist and black war dance stick with white feather.\n\nThe red stands for Ujae sunset , white for peace, customs and culture, black for sorry past time, war dance stick for fight for peace and two birds for old states."</v>
      </c>
      <c r="HJ123" s="9" t="str">
        <f t="shared" si="540"/>
        <v>"???"</v>
      </c>
      <c r="HL123" s="9" t="str">
        <f t="shared" si="541"/>
        <v>"https://en.m.wikipedia.org/wiki/Ujae_Atoll"</v>
      </c>
      <c r="HM123" s="34" t="str">
        <f t="shared" si="542"/>
        <v>{"couname":"[MHL] Ujae Atoll","year":"???","region":"rgn_Oceania","Colors":["cl_BLU","cl_GRE","cl_RED","cl_YEL"],"Items":["4Color","words2","lets09","startU","allhor","3Bands","Diagon","Horizo","Animal","Trside","NO_WHI","NO_BLA","BAWHNO","WHRENO","001BLU","002RED","003GRE","myrBLU","NoStar"],"Flag":"https://upload.wikimedia.org/wikipedia/commons/thumb/8/83/Ujae_Atoll_Flag.svg/640px-Ujae_Atoll_Flag.svg.png","HDFlag":"https://upload.wikimedia.org/wikipedia/commons/thumb/8/83/Ujae_Atoll_Flag.svg/1280px-Ujae_Atoll_Flag.svg.png","type":"Atoll", "describe": "\nThe dark red flag with white two birds hoist and black war dance stick with white feather.\n\nThe red stands for Ujae sunset , white for peace, customs and culture, black for sorry past time, war dance stick for fight for peace and two birds for old states.", "isnew": ".", "links": "https://en.m.wikipedia.org/wiki/Ujae_Atoll"},</v>
      </c>
      <c r="HN123" s="36" t="str">
        <f t="shared" si="543"/>
        <v>{"couname":"[MHL] Ujae Atoll","year":"???","region":"rgn_Oceania","Colors":["cl_BLU","cl_GRE","cl_RED","cl_YEL"],"Items":["4Color","words2","lets09","startU","allhor","3Bands","Diagon","Horizo","Animal","Trside","NO_WHI","NO_BLA","BAWHNO","WHRENO","001BLU","002RED","003GRE","myrBLU","NoStar"],"Flag":"https://upload.wikimedia.org/wikipedia/commons/thumb/8/83/Ujae_Atoll_Flag.svg/640px-Ujae_Atoll_Flag.svg.png","HDFlag":"https://upload.wikimedia.org/wikipedia/commons/thumb/8/83/Ujae_Atoll_Flag.svg/1280px-Ujae_Atoll_Flag.svg.png","type":"Atoll", "describe": "\nThe dark red flag with white two birds hoist and black war dance stick with white feather.\n\nThe red stands for Ujae sunset , white for peace, customs and culture, black for sorry past time, war dance stick for fight for peace and two birds for old states.", "isnew": ".", "links": "https://en.m.wikipedia.org/wiki/Ujae_Atoll"},</v>
      </c>
      <c r="HO123" s="37">
        <v>45610</v>
      </c>
      <c r="HP123" s="9" t="str" cm="1">
        <f t="array" ref="HP123">IF(_xlfn.TEXTJOIN(", ", TRUE, IF(ISNUMBER(SEARCH("BLA", BL123:BT123)), COLUMN(BL123:BT123) - COLUMN(BL123) + 1, ""))&lt;&gt;"","BLA","")</f>
        <v/>
      </c>
      <c r="HQ123" s="9" t="str" cm="1">
        <f t="array" ref="HQ123">IF(_xlfn.TEXTJOIN(", ", TRUE, IF(ISNUMBER(SEARCH("BLU", BL123:BT123)), COLUMN(BL123:BT123) - COLUMN(BL123) + 1, ""))&lt;&gt;"","BLU","")</f>
        <v>BLU</v>
      </c>
      <c r="HR123" s="9" t="str" cm="1">
        <f t="array" ref="HR123">IF(_xlfn.TEXTJOIN(", ", TRUE, IF(ISNUMBER(SEARCH("GRE", BL123:BT123)), COLUMN(BL123:BT123) - COLUMN(BL123) + 1, ""))&lt;&gt;"","GRE","")</f>
        <v>GRE</v>
      </c>
      <c r="HS123" s="9" t="str" cm="1">
        <f t="array" ref="HS123">IF(_xlfn.TEXTJOIN(", ", TRUE, IF(ISNUMBER(SEARCH("RED", BL123:BT123)), COLUMN(BL123:BT123) - COLUMN(BL123) + 1, ""))&lt;&gt;"","RED","")</f>
        <v>RED</v>
      </c>
      <c r="HT123" s="9" t="str" cm="1">
        <f t="array" ref="HT123">IF(_xlfn.TEXTJOIN(", ", TRUE, IF(ISNUMBER(SEARCH("YEL", BL123:BT123)), COLUMN(BL123:BT123) - COLUMN(BL123) + 1, ""))&lt;&gt;"","YEL","")</f>
        <v>YEL</v>
      </c>
      <c r="HU123" s="9" t="str" cm="1">
        <f t="array" ref="HU123">IF(_xlfn.TEXTJOIN(", ", TRUE, IF(ISNUMBER(SEARCH("ORA", BL123:BT123)), COLUMN(BL123:BT123) - COLUMN(BL123) + 1, ""))&lt;&gt;"","ORA","")</f>
        <v/>
      </c>
      <c r="HV123" s="9" t="str" cm="1">
        <f t="array" ref="HV123">IF(_xlfn.TEXTJOIN(", ", TRUE, IF(ISNUMBER(SEARCH("BRO", BL123:BT123)), COLUMN(BL123:BT123) - COLUMN(BL123) + 1, ""))&lt;&gt;"","BRO","")</f>
        <v/>
      </c>
      <c r="HW123" s="9" t="str" cm="1">
        <f t="array" ref="HW123">IF(_xlfn.TEXTJOIN(", ", TRUE, IF(ISNUMBER(SEARCH("PUR", BL123:BT123)), COLUMN(BL123:BT123) - COLUMN(BL123) + 1, ""))&lt;&gt;"","PUR","")</f>
        <v/>
      </c>
      <c r="HX123" s="9" t="str" cm="1">
        <f t="array" ref="HX123">IF(_xlfn.TEXTJOIN(", ", TRUE, IF(ISNUMBER(SEARCH("WHI", BL123:BT123)), COLUMN(BL123:BT123) - COLUMN(BL123) + 1, ""))&lt;&gt;"","WHI","")</f>
        <v/>
      </c>
      <c r="HY123" s="38"/>
      <c r="HZ123" s="38"/>
      <c r="IA123" s="28"/>
      <c r="IB123" s="28"/>
      <c r="IC123" s="39"/>
      <c r="ID123" s="39"/>
      <c r="IE123" s="39"/>
      <c r="IF123" s="39"/>
      <c r="IG123" s="39"/>
      <c r="IH123" s="39"/>
      <c r="II123" s="39"/>
      <c r="IJ123" s="39"/>
      <c r="IK123" s="39"/>
      <c r="IM123" s="6">
        <f t="shared" si="544"/>
        <v>-4</v>
      </c>
      <c r="IN123" s="40" t="str">
        <f t="shared" si="545"/>
        <v>http://mkweb.bcgsc.ca/color-summarizer/?url=https://upload.wikimedia.org/wikipedia/commons/thumb/8/83/Ujae_Atoll_Flag.svg/640px-Ujae_Atoll_Flag.svg.png&amp;precision=low&amp;num_clusters=4&amp;text=1</v>
      </c>
      <c r="IO123" s="9" t="str">
        <f t="shared" si="546"/>
        <v/>
      </c>
      <c r="IP123" s="9" t="str">
        <f t="shared" si="547"/>
        <v>"blue"</v>
      </c>
      <c r="IQ123" s="9" t="str">
        <f t="shared" si="548"/>
        <v>"green"</v>
      </c>
      <c r="IR123" s="9" t="str">
        <f t="shared" si="549"/>
        <v>"red"</v>
      </c>
      <c r="IS123" s="9" t="str">
        <f t="shared" si="550"/>
        <v>"yellow"</v>
      </c>
      <c r="IT123" s="9" t="str">
        <f t="shared" si="551"/>
        <v/>
      </c>
      <c r="IU123" s="9" t="str">
        <f t="shared" si="552"/>
        <v/>
      </c>
      <c r="IV123" s="9" t="str">
        <f t="shared" si="553"/>
        <v/>
      </c>
      <c r="IW123" s="9" t="str">
        <f t="shared" si="554"/>
        <v/>
      </c>
      <c r="IX123" s="9" t="str">
        <f t="shared" si="555"/>
        <v>{"url":"http://mkweb.bcgsc.ca/color-summarizer/?url=https://upload.wikimedia.org/wikipedia/commons/thumb/8/83/Ujae_Atoll_Flag.svg/640px-Ujae_Atoll_Flag.svg.png&amp;precision=low&amp;num_clusters=4&amp;text=1","name":"[MHL] Ujae Atoll"},</v>
      </c>
      <c r="IY123" s="9">
        <v>1233</v>
      </c>
    </row>
    <row r="124" spans="1:259" s="9" customFormat="1" ht="38.4" customHeight="1" thickBot="1" x14ac:dyDescent="0.35">
      <c r="A124" s="79" t="s">
        <v>486</v>
      </c>
      <c r="B124" s="1" t="e" vm="123">
        <v>#VALUE!</v>
      </c>
      <c r="C124" s="2">
        <v>2</v>
      </c>
      <c r="D124" s="3" t="s">
        <v>487</v>
      </c>
      <c r="E124" s="4" t="s">
        <v>488</v>
      </c>
      <c r="F124" s="5" t="s">
        <v>0</v>
      </c>
      <c r="G124" s="6">
        <f>COUNTIF($A$1:$A$8343,A124)</f>
        <v>1</v>
      </c>
      <c r="H124" s="7"/>
      <c r="I124" s="8" t="s">
        <v>468</v>
      </c>
      <c r="J124" s="9" t="str">
        <f>""</f>
        <v/>
      </c>
      <c r="K124" s="10"/>
      <c r="L124" s="11"/>
      <c r="M124" s="11"/>
      <c r="N124" s="12" t="s">
        <v>169</v>
      </c>
      <c r="O124" s="13" t="s">
        <v>181</v>
      </c>
      <c r="P124" s="14" t="s">
        <v>489</v>
      </c>
      <c r="Q124" s="15">
        <v>2</v>
      </c>
      <c r="R124" s="16" t="s">
        <v>169</v>
      </c>
      <c r="S124" s="17">
        <v>0</v>
      </c>
      <c r="T124" s="18" t="s">
        <v>2</v>
      </c>
      <c r="U124" s="19" t="s">
        <v>2</v>
      </c>
      <c r="V124" s="19" t="s">
        <v>3</v>
      </c>
      <c r="W124" s="19" t="s">
        <v>3</v>
      </c>
      <c r="X124" s="19" t="s">
        <v>2</v>
      </c>
      <c r="Y124" s="19" t="s">
        <v>2</v>
      </c>
      <c r="Z124" s="19" t="s">
        <v>2</v>
      </c>
      <c r="AA124" s="19" t="s">
        <v>2</v>
      </c>
      <c r="AB124" s="19" t="s">
        <v>2</v>
      </c>
      <c r="AC124" s="19" t="s">
        <v>2</v>
      </c>
      <c r="AD124" s="19" t="s">
        <v>2</v>
      </c>
      <c r="AE124" s="19" t="s">
        <v>3</v>
      </c>
      <c r="AF124" s="20" t="s">
        <v>2</v>
      </c>
      <c r="AG124" s="20" t="s">
        <v>3</v>
      </c>
      <c r="AH124" s="20" t="s">
        <v>2</v>
      </c>
      <c r="AI124" s="20" t="s">
        <v>3</v>
      </c>
      <c r="AJ124" s="20" t="s">
        <v>2</v>
      </c>
      <c r="AK124" s="20" t="s">
        <v>2</v>
      </c>
      <c r="AL124" s="20" t="s">
        <v>2</v>
      </c>
      <c r="AM124" s="20" t="s">
        <v>2</v>
      </c>
      <c r="AN124" s="20" t="s">
        <v>2</v>
      </c>
      <c r="AO124" s="20" t="s">
        <v>2</v>
      </c>
      <c r="AP124" s="20" t="s">
        <v>2</v>
      </c>
      <c r="AQ124" s="20" t="s">
        <v>2</v>
      </c>
      <c r="AR124" s="20" t="s">
        <v>2</v>
      </c>
      <c r="AS124" s="20" t="s">
        <v>2</v>
      </c>
      <c r="AT124" s="21">
        <v>1</v>
      </c>
      <c r="AU124" s="20" t="s">
        <v>459</v>
      </c>
      <c r="AV124" s="20" t="str">
        <f>IF(LEFT(A124,1)="[",LEFT(A124,5)&amp;AU124&amp;A124,"")</f>
        <v>[MHL]Atoll[MHL] Wotho Atoll</v>
      </c>
      <c r="AW124" s="20" t="str">
        <f>C124&amp;H124&amp;A124</f>
        <v>2[MHL] Wotho Atoll</v>
      </c>
      <c r="AX124" s="22"/>
      <c r="AY124" s="22"/>
      <c r="AZ124" s="23" t="s">
        <v>8</v>
      </c>
      <c r="BA124" s="23" t="s">
        <v>8</v>
      </c>
      <c r="BB124" s="23"/>
      <c r="BC124" s="24"/>
      <c r="BD124" s="25" t="s">
        <v>9</v>
      </c>
      <c r="BE124" s="8"/>
      <c r="BF124" s="25" t="s">
        <v>4</v>
      </c>
      <c r="BG124" s="25" t="s">
        <v>8</v>
      </c>
      <c r="BH124" s="25" t="s">
        <v>9</v>
      </c>
      <c r="BI124" s="25"/>
      <c r="BJ124" s="25"/>
      <c r="BK124" s="8"/>
      <c r="BL124" s="25" t="s">
        <v>8</v>
      </c>
      <c r="BM124" s="25" t="s">
        <v>4</v>
      </c>
      <c r="BN124" s="25" t="s">
        <v>10</v>
      </c>
      <c r="BO124" s="25" t="s">
        <v>9</v>
      </c>
      <c r="BP124" s="25" t="s">
        <v>6</v>
      </c>
      <c r="BQ124" s="25" t="s">
        <v>8</v>
      </c>
      <c r="BR124" s="25" t="s">
        <v>8</v>
      </c>
      <c r="BS124" s="25" t="s">
        <v>8</v>
      </c>
      <c r="BT124" s="25" t="s">
        <v>5</v>
      </c>
      <c r="BU124" s="26"/>
      <c r="BV124" s="27"/>
      <c r="BW124" s="27">
        <v>0</v>
      </c>
      <c r="BX124" s="8"/>
      <c r="CB124" s="28"/>
      <c r="CC124" s="28"/>
      <c r="CD124" s="29">
        <v>0</v>
      </c>
      <c r="CE124" s="29">
        <v>0</v>
      </c>
      <c r="CF124" s="29" t="e">
        <v>#REF!</v>
      </c>
      <c r="CG124" s="30" cm="1">
        <f t="array" ref="CG124">SUMPRODUCT(--(LEN(TRIM(BL124:BT124))&gt;0))</f>
        <v>5</v>
      </c>
      <c r="CH124" s="20" t="str">
        <f t="shared" si="468"/>
        <v>n</v>
      </c>
      <c r="CI124" s="20" t="str">
        <f t="shared" si="469"/>
        <v>n</v>
      </c>
      <c r="CJ124" s="20" t="str">
        <f t="shared" si="470"/>
        <v>n</v>
      </c>
      <c r="CK124" s="20" t="str">
        <f t="shared" si="471"/>
        <v>y</v>
      </c>
      <c r="CL124" s="20" t="str">
        <f t="shared" si="472"/>
        <v>y</v>
      </c>
      <c r="CM124" s="20" t="str">
        <f t="shared" si="473"/>
        <v>n</v>
      </c>
      <c r="CN124" s="20" t="str">
        <f t="shared" si="474"/>
        <v>n</v>
      </c>
      <c r="CO124" s="20" t="str">
        <f t="shared" si="475"/>
        <v>n</v>
      </c>
      <c r="CP124" s="20" t="str">
        <f t="shared" si="476"/>
        <v>n</v>
      </c>
      <c r="CQ124" s="20" t="str">
        <f t="shared" si="477"/>
        <v>y</v>
      </c>
      <c r="CR124" s="20" t="str">
        <f t="shared" si="478"/>
        <v>n</v>
      </c>
      <c r="CS124" s="20" t="str">
        <f t="shared" si="479"/>
        <v>n</v>
      </c>
      <c r="CT124" s="31" t="str">
        <f t="shared" si="480"/>
        <v>"[MHL] Wotho Atoll"</v>
      </c>
      <c r="CU124" s="32" t="str">
        <f t="shared" si="481"/>
        <v>"rgn_Oceania"</v>
      </c>
      <c r="CV124" s="9" t="str">
        <f t="shared" si="482"/>
        <v>"https://upload.wikimedia.org/wikipedia/commons/thumb/9/91/Flag_of_Wotho_Atoll%2C_Marshall_Islands.svg/640px-Flag_of_Wotho_Atoll%2C_Marshall_Islands.svg.png"</v>
      </c>
      <c r="CW124" s="9" t="str">
        <f t="shared" si="461"/>
        <v/>
      </c>
      <c r="CX124" s="9" t="str">
        <f t="shared" si="461"/>
        <v/>
      </c>
      <c r="CY124" s="9" t="str">
        <f t="shared" si="461"/>
        <v/>
      </c>
      <c r="CZ124" s="9" t="str">
        <f t="shared" si="461"/>
        <v>"5+Colo",</v>
      </c>
      <c r="DA124" s="9" t="str">
        <f t="shared" si="483"/>
        <v>"words2",</v>
      </c>
      <c r="DB124" s="9" t="str">
        <f t="shared" si="484"/>
        <v/>
      </c>
      <c r="DD124" s="9" t="str">
        <f>IF(LEN(CHAR(34)&amp;"lets"&amp;LEN(SUBSTITUTE(SUBSTITUTE(IFERROR(TRIM(SUBSTITUTE(A124,MID(A124,FIND("[",A124),FIND("]",A124)-FIND("[",A124)+1),"")),A124)," ",""),"-",""))&amp;CHAR(34)&amp;",")=9,CHAR(34)&amp;"lets"&amp;LEN(SUBSTITUTE(SUBSTITUTE(IFERROR(TRIM(SUBSTITUTE(A124,MID(A124,FIND("[",A124),FIND("]",A124)-FIND("[",A124)+1),"")),A124)," ",""),"-",""))&amp;CHAR(34)&amp;",",CHAR(34)&amp;"lets0"&amp;LEN(SUBSTITUTE(SUBSTITUTE(IFERROR(TRIM(SUBSTITUTE(A124,MID(A124,FIND("[",A124),FIND("]",A124)-FIND("[",A124)+1),"")),A124)," ",""),"-",""))&amp;CHAR(34)&amp;",")</f>
        <v>"lets10",</v>
      </c>
      <c r="DE124" s="9" t="str">
        <f>CHAR(34)&amp;"start"&amp;IFERROR(LEFT(SUBSTITUTE(A124,"["&amp;MID(A124,FIND("[",A124)+1,FIND("]",A124)-FIND("[",A124)-1)&amp;"] ",""),1),LEFT(A124,1))&amp;CHAR(34)&amp;","</f>
        <v>"startW",</v>
      </c>
      <c r="DF124" s="9" t="str">
        <f t="shared" si="485"/>
        <v/>
      </c>
      <c r="DG124" s="9" t="str">
        <f t="shared" si="486"/>
        <v/>
      </c>
      <c r="DH124" s="9" t="str">
        <f t="shared" si="487"/>
        <v/>
      </c>
      <c r="DI124" s="9" t="str">
        <f t="shared" si="488"/>
        <v>"with_w",</v>
      </c>
      <c r="DJ124" s="9" t="str">
        <f t="shared" si="489"/>
        <v/>
      </c>
      <c r="DK124" s="9" t="str">
        <f t="shared" si="490"/>
        <v/>
      </c>
      <c r="DL124" s="9" t="str">
        <f t="shared" si="491"/>
        <v/>
      </c>
      <c r="DM124" s="9" t="str" cm="1">
        <f t="array" ref="DM124">IF(CG124=3,CHAR(34) &amp; _xlfn.TEXTJOIN("", TRUE, RIGHT(HP124:HX124, 2)) &amp; CHAR(34) &amp; ",", "")</f>
        <v/>
      </c>
      <c r="DN124" s="9" t="str">
        <f t="shared" si="492"/>
        <v/>
      </c>
      <c r="DO124" s="9" t="str">
        <f t="shared" si="493"/>
        <v/>
      </c>
      <c r="DP124" s="28" t="str">
        <f t="shared" si="494"/>
        <v/>
      </c>
      <c r="DQ124" s="28" t="str">
        <f t="shared" si="495"/>
        <v/>
      </c>
      <c r="DR124" s="28" t="str">
        <f t="shared" si="496"/>
        <v/>
      </c>
      <c r="DS124" s="28" t="str">
        <f t="shared" si="497"/>
        <v/>
      </c>
      <c r="DT124" s="28" t="str">
        <f t="shared" si="498"/>
        <v/>
      </c>
      <c r="DU124" s="28" t="str">
        <f t="shared" si="499"/>
        <v/>
      </c>
      <c r="DW124" s="9" t="str">
        <f t="shared" si="462"/>
        <v>"NoBand",</v>
      </c>
      <c r="DX124" s="9" t="str">
        <f t="shared" si="462"/>
        <v/>
      </c>
      <c r="DY124" s="9" t="str">
        <f t="shared" si="462"/>
        <v/>
      </c>
      <c r="DZ124" s="9" t="str">
        <f t="shared" si="462"/>
        <v/>
      </c>
      <c r="EA124" s="9" t="str">
        <f t="shared" si="463"/>
        <v/>
      </c>
      <c r="EB124" s="9" t="str">
        <f t="shared" si="463"/>
        <v/>
      </c>
      <c r="EC124" s="9" t="str">
        <f t="shared" si="463"/>
        <v>"Horizo",</v>
      </c>
      <c r="ED124" s="9" t="str">
        <f t="shared" si="463"/>
        <v>"Vertic",</v>
      </c>
      <c r="EE124" s="9" t="str">
        <f t="shared" si="463"/>
        <v/>
      </c>
      <c r="EF124" s="9" t="str">
        <f t="shared" si="500"/>
        <v/>
      </c>
      <c r="EG124" s="9" t="str">
        <f t="shared" si="466"/>
        <v/>
      </c>
      <c r="EH124" s="9" t="str">
        <f t="shared" si="466"/>
        <v/>
      </c>
      <c r="EI124" s="9" t="str">
        <f t="shared" si="466"/>
        <v/>
      </c>
      <c r="EJ124" s="9" t="str">
        <f t="shared" si="466"/>
        <v/>
      </c>
      <c r="EK124" s="9" t="str">
        <f t="shared" si="466"/>
        <v/>
      </c>
      <c r="EL124" s="9" t="str">
        <f t="shared" si="466"/>
        <v>"IsMoon",</v>
      </c>
      <c r="EM124" s="9" t="str">
        <f t="shared" si="466"/>
        <v/>
      </c>
      <c r="EN124" s="9" t="str">
        <f t="shared" si="466"/>
        <v>"Unequa",</v>
      </c>
      <c r="EO124" s="9" t="str">
        <f t="shared" si="466"/>
        <v/>
      </c>
      <c r="EP124" s="9" t="str">
        <f t="shared" si="466"/>
        <v>"Canton",</v>
      </c>
      <c r="EQ124" s="9" t="str">
        <f t="shared" si="466"/>
        <v/>
      </c>
      <c r="ER124" s="9" t="str">
        <f t="shared" si="466"/>
        <v/>
      </c>
      <c r="ES124" s="9" t="str">
        <f t="shared" si="466"/>
        <v/>
      </c>
      <c r="ET124" s="9" t="str">
        <f t="shared" si="466"/>
        <v/>
      </c>
      <c r="EU124" s="9" t="str">
        <f t="shared" si="466"/>
        <v/>
      </c>
      <c r="EV124" s="9" t="str">
        <f t="shared" si="466"/>
        <v/>
      </c>
      <c r="EW124" s="9" t="str">
        <f t="shared" si="464"/>
        <v/>
      </c>
      <c r="EX124" s="9" t="str">
        <f t="shared" si="464"/>
        <v/>
      </c>
      <c r="EY124" s="9" t="str">
        <f t="shared" si="464"/>
        <v/>
      </c>
      <c r="EZ124" s="9" t="str">
        <f t="shared" si="464"/>
        <v/>
      </c>
      <c r="FA124" s="9" t="str">
        <f t="shared" si="501"/>
        <v>"sta",</v>
      </c>
      <c r="FB124" s="9" t="str">
        <f t="shared" si="502"/>
        <v/>
      </c>
      <c r="FD124" s="9" t="str">
        <f t="shared" si="503"/>
        <v/>
      </c>
      <c r="FE124" s="9" t="str">
        <f t="shared" si="504"/>
        <v/>
      </c>
      <c r="FF124" s="9" t="str">
        <f t="shared" si="505"/>
        <v/>
      </c>
      <c r="FG124" s="9" t="str">
        <f t="shared" si="506"/>
        <v/>
      </c>
      <c r="FH124" s="9" t="str">
        <f t="shared" si="507"/>
        <v/>
      </c>
      <c r="FI124" s="9" t="str">
        <f t="shared" si="508"/>
        <v/>
      </c>
      <c r="FJ124" s="9" t="str">
        <f t="shared" si="509"/>
        <v>"NO_BLA",</v>
      </c>
      <c r="FK124" s="9" t="str">
        <f t="shared" si="510"/>
        <v/>
      </c>
      <c r="FL124" s="9" t="str">
        <f t="shared" si="511"/>
        <v/>
      </c>
      <c r="FM124" s="9" t="str">
        <f t="shared" si="512"/>
        <v/>
      </c>
      <c r="FN124" s="9" t="str">
        <f t="shared" si="513"/>
        <v/>
      </c>
      <c r="FO124" s="9" t="str">
        <f t="shared" si="514"/>
        <v/>
      </c>
      <c r="FP124" s="9" t="str">
        <f t="shared" si="515"/>
        <v/>
      </c>
      <c r="FQ124" s="9" t="str">
        <f t="shared" si="516"/>
        <v>"001BLU",</v>
      </c>
      <c r="FR124" s="9" t="str">
        <f t="shared" si="517"/>
        <v/>
      </c>
      <c r="FS124" s="9" t="str">
        <f t="shared" si="518"/>
        <v>"003RED",</v>
      </c>
      <c r="FT124" s="9" t="str">
        <f t="shared" si="519"/>
        <v>"myrRED",</v>
      </c>
      <c r="FU124" s="9" t="str">
        <f t="shared" si="520"/>
        <v/>
      </c>
      <c r="FV124" s="9" t="str">
        <f t="shared" si="521"/>
        <v/>
      </c>
      <c r="FW124" s="9" t="str">
        <f t="shared" si="522"/>
        <v/>
      </c>
      <c r="FY124" s="9" t="str">
        <f t="shared" si="523"/>
        <v/>
      </c>
      <c r="FZ124" s="9" t="str">
        <f t="shared" si="524"/>
        <v/>
      </c>
      <c r="GA124" s="9" t="str">
        <f t="shared" si="525"/>
        <v/>
      </c>
      <c r="GB124" s="9" t="str">
        <f t="shared" si="526"/>
        <v/>
      </c>
      <c r="GE124" s="9" t="str">
        <f t="shared" si="527"/>
        <v/>
      </c>
      <c r="GF124" s="9" t="str">
        <f>IFERROR(IF(SEARCH("Historical",AU124)&gt;0,CHAR(34)&amp;"histor"&amp;CHAR(34)&amp;",",""),"")</f>
        <v/>
      </c>
      <c r="GG124" s="9" t="str">
        <f t="shared" si="528"/>
        <v/>
      </c>
      <c r="GH124" s="9" t="str">
        <f t="shared" si="529"/>
        <v/>
      </c>
      <c r="GI124" s="9" t="str">
        <f t="shared" si="530"/>
        <v/>
      </c>
      <c r="GJ124" s="9" t="str">
        <f t="shared" si="531"/>
        <v/>
      </c>
      <c r="GK124" s="9" t="str">
        <f t="shared" si="532"/>
        <v>"HasSta",</v>
      </c>
      <c r="GL124" s="9" t="str">
        <f t="shared" si="465"/>
        <v>"1Stars",</v>
      </c>
      <c r="GM124" s="9" t="str">
        <f t="shared" si="465"/>
        <v/>
      </c>
      <c r="GN124" s="9" t="str">
        <f t="shared" si="465"/>
        <v/>
      </c>
      <c r="GP124" s="9" t="str">
        <f t="shared" si="533"/>
        <v>"Atoll"</v>
      </c>
      <c r="GS124" s="9" t="str">
        <f t="shared" si="534"/>
        <v>["5+Colo","words2","lets10","startW","with_w","NoBand","Horizo","Vertic","IsMoon","Unequa","Canton","sta","NO_BLA","001BLU","003RED","myrRED","HasSta","1Stars"]</v>
      </c>
      <c r="GT124" s="9" t="str">
        <f t="shared" si="467"/>
        <v/>
      </c>
      <c r="GU124" s="9" t="str">
        <f t="shared" si="467"/>
        <v>"cl_BLU",</v>
      </c>
      <c r="GV124" s="9" t="str">
        <f t="shared" si="467"/>
        <v>"cl_GRE",</v>
      </c>
      <c r="GW124" s="9" t="str">
        <f t="shared" si="467"/>
        <v>"cl_RED",</v>
      </c>
      <c r="GX124" s="9" t="str">
        <f t="shared" si="467"/>
        <v>"cl_YEL",</v>
      </c>
      <c r="GY124" s="9" t="str">
        <f t="shared" si="467"/>
        <v/>
      </c>
      <c r="GZ124" s="9" t="str">
        <f t="shared" si="467"/>
        <v/>
      </c>
      <c r="HA124" s="9" t="str">
        <f t="shared" si="467"/>
        <v/>
      </c>
      <c r="HB124" s="9" t="str">
        <f t="shared" si="467"/>
        <v>"cl_WHI",</v>
      </c>
      <c r="HC124" s="9" t="str">
        <f t="shared" si="535"/>
        <v>["cl_BLU","cl_GRE","cl_RED","cl_YEL","cl_WHI"]</v>
      </c>
      <c r="HE124" s="33"/>
      <c r="HF124" s="34" t="str">
        <f t="shared" si="536"/>
        <v>{couname:"[MHL] Wotho Atoll",year:"???",region:"rgn_Oceania",Colors:["cl_BLU","cl_GRE","cl_RED","cl_YEL","cl_WHI"],Items:["5+Colo","words2","lets10","startW","with_w","NoBand","Horizo","Vertic","IsMoon","Unequa","Canton","sta","NO_BLA","001BLU","003RED","myrRED","HasSta","1Stars"],Flag:"https://upload.wikimedia.org/wikipedia/commons/thumb/9/91/Flag_of_Wotho_Atoll%2C_Marshall_Islands.svg/640px-Flag_of_Wotho_Atoll%2C_Marshall_Islands.svg.png",HDFlag:"https://upload.wikimedia.org/wikipedia/commons/thumb/9/91/Flag_of_Wotho_Atoll%2C_Marshall_Islands.svg/1280px-Flag_of_Wotho_Atoll%2C_Marshall_Islands.svg.png",type:"Atoll", describe: "\nA yellow field with a black canton containing a yellow crescent moon and a yellow star.", isnew:".", links: "https://en.m.wikipedia.org/wiki/Flag_of_the_Marshall_Islands"},</v>
      </c>
      <c r="HG124" s="35" t="str">
        <f t="shared" si="537"/>
        <v>{couname:"[MHL] Wotho Atoll",year:"???",region:"rgn_Oceania",Colors:["cl_BLU","cl_GRE","cl_RED","cl_YEL","cl_WHI"],Items:["5+Colo","words2","lets10","startW","with_w","NoBand","Horizo","Vertic","IsMoon","Unequa","Canton","sta","NO_BLA","001BLU","003RED","myrRED","HasSta","1Stars"],Flag:"https://upload.wikimedia.org/wikipedia/commons/thumb/9/91/Flag_of_Wotho_Atoll%2C_Marshall_Islands.svg/640px-Flag_of_Wotho_Atoll%2C_Marshall_Islands.svg.png",HDFlag:"https://upload.wikimedia.org/wikipedia/commons/thumb/9/91/Flag_of_Wotho_Atoll%2C_Marshall_Islands.svg/1280px-Flag_of_Wotho_Atoll%2C_Marshall_Islands.svg.png",type:"Atoll", describe: "\nA yellow field with a black canton containing a yellow crescent moon and a yellow star.", links: "https://en.m.wikipedia.org/wiki/Flag_of_the_Marshall_Islands"},</v>
      </c>
      <c r="HH124" s="9" t="str">
        <f t="shared" si="538"/>
        <v>"\nA yellow field with a black canton containing a yellow crescent moon and a yellow star."</v>
      </c>
      <c r="HI124" s="9" t="str">
        <f t="shared" si="539"/>
        <v>"\nA yellow field with a black canton containing a yellow crescent moon and a yellow star."</v>
      </c>
      <c r="HJ124" s="9" t="str">
        <f t="shared" si="540"/>
        <v>"???"</v>
      </c>
      <c r="HL124" s="9" t="str">
        <f t="shared" si="541"/>
        <v>"https://en.m.wikipedia.org/wiki/Flag_of_the_Marshall_Islands"</v>
      </c>
      <c r="HM124" s="34" t="str">
        <f t="shared" si="542"/>
        <v>{"couname":"[MHL] Wotho Atoll","year":"???","region":"rgn_Oceania","Colors":["cl_BLU","cl_GRE","cl_RED","cl_YEL","cl_WHI"],"Items":["5+Colo","words2","lets10","startW","with_w","NoBand","Horizo","Vertic","IsMoon","Unequa","Canton","sta","NO_BLA","001BLU","003RED","myrRED","HasSta","1Stars"],"Flag":"https://upload.wikimedia.org/wikipedia/commons/thumb/9/91/Flag_of_Wotho_Atoll%2C_Marshall_Islands.svg/640px-Flag_of_Wotho_Atoll%2C_Marshall_Islands.svg.png","HDFlag":"https://upload.wikimedia.org/wikipedia/commons/thumb/9/91/Flag_of_Wotho_Atoll%2C_Marshall_Islands.svg/1280px-Flag_of_Wotho_Atoll%2C_Marshall_Islands.svg.png","type":"Atoll", "describe": "\nA yellow field with a black canton containing a yellow crescent moon and a yellow star.", "isnew": ".", "links": "https://en.m.wikipedia.org/wiki/Flag_of_the_Marshall_Islands"},</v>
      </c>
      <c r="HN124" s="36" t="str">
        <f t="shared" si="543"/>
        <v>{"couname":"[MHL] Wotho Atoll","year":"???","region":"rgn_Oceania","Colors":["cl_BLU","cl_GRE","cl_RED","cl_YEL","cl_WHI"],"Items":["5+Colo","words2","lets10","startW","with_w","NoBand","Horizo","Vertic","IsMoon","Unequa","Canton","sta","NO_BLA","001BLU","003RED","myrRED","HasSta","1Stars"],"Flag":"https://upload.wikimedia.org/wikipedia/commons/thumb/9/91/Flag_of_Wotho_Atoll%2C_Marshall_Islands.svg/640px-Flag_of_Wotho_Atoll%2C_Marshall_Islands.svg.png","HDFlag":"https://upload.wikimedia.org/wikipedia/commons/thumb/9/91/Flag_of_Wotho_Atoll%2C_Marshall_Islands.svg/1280px-Flag_of_Wotho_Atoll%2C_Marshall_Islands.svg.png","type":"Atoll", "describe": "\nA yellow field with a black canton containing a yellow crescent moon and a yellow star.", "isnew": ".", "links": "https://en.m.wikipedia.org/wiki/Flag_of_the_Marshall_Islands"},</v>
      </c>
      <c r="HO124" s="37">
        <v>45610</v>
      </c>
      <c r="HP124" s="9" t="str" cm="1">
        <f t="array" ref="HP124">IF(_xlfn.TEXTJOIN(", ", TRUE, IF(ISNUMBER(SEARCH("BLA", BL124:BT124)), COLUMN(BL124:BT124) - COLUMN(BL124) + 1, ""))&lt;&gt;"","BLA","")</f>
        <v/>
      </c>
      <c r="HQ124" s="9" t="str" cm="1">
        <f t="array" ref="HQ124">IF(_xlfn.TEXTJOIN(", ", TRUE, IF(ISNUMBER(SEARCH("BLU", BL124:BT124)), COLUMN(BL124:BT124) - COLUMN(BL124) + 1, ""))&lt;&gt;"","BLU","")</f>
        <v>BLU</v>
      </c>
      <c r="HR124" s="9" t="str" cm="1">
        <f t="array" ref="HR124">IF(_xlfn.TEXTJOIN(", ", TRUE, IF(ISNUMBER(SEARCH("GRE", BL124:BT124)), COLUMN(BL124:BT124) - COLUMN(BL124) + 1, ""))&lt;&gt;"","GRE","")</f>
        <v>GRE</v>
      </c>
      <c r="HS124" s="9" t="str" cm="1">
        <f t="array" ref="HS124">IF(_xlfn.TEXTJOIN(", ", TRUE, IF(ISNUMBER(SEARCH("RED", BL124:BT124)), COLUMN(BL124:BT124) - COLUMN(BL124) + 1, ""))&lt;&gt;"","RED","")</f>
        <v>RED</v>
      </c>
      <c r="HT124" s="9" t="str" cm="1">
        <f t="array" ref="HT124">IF(_xlfn.TEXTJOIN(", ", TRUE, IF(ISNUMBER(SEARCH("YEL", BL124:BT124)), COLUMN(BL124:BT124) - COLUMN(BL124) + 1, ""))&lt;&gt;"","YEL","")</f>
        <v>YEL</v>
      </c>
      <c r="HU124" s="9" t="str" cm="1">
        <f t="array" ref="HU124">IF(_xlfn.TEXTJOIN(", ", TRUE, IF(ISNUMBER(SEARCH("ORA", BL124:BT124)), COLUMN(BL124:BT124) - COLUMN(BL124) + 1, ""))&lt;&gt;"","ORA","")</f>
        <v/>
      </c>
      <c r="HV124" s="9" t="str" cm="1">
        <f t="array" ref="HV124">IF(_xlfn.TEXTJOIN(", ", TRUE, IF(ISNUMBER(SEARCH("BRO", BL124:BT124)), COLUMN(BL124:BT124) - COLUMN(BL124) + 1, ""))&lt;&gt;"","BRO","")</f>
        <v/>
      </c>
      <c r="HW124" s="9" t="str" cm="1">
        <f t="array" ref="HW124">IF(_xlfn.TEXTJOIN(", ", TRUE, IF(ISNUMBER(SEARCH("PUR", BL124:BT124)), COLUMN(BL124:BT124) - COLUMN(BL124) + 1, ""))&lt;&gt;"","PUR","")</f>
        <v/>
      </c>
      <c r="HX124" s="9" t="str" cm="1">
        <f t="array" ref="HX124">IF(_xlfn.TEXTJOIN(", ", TRUE, IF(ISNUMBER(SEARCH("WHI", BL124:BT124)), COLUMN(BL124:BT124) - COLUMN(BL124) + 1, ""))&lt;&gt;"","WHI","")</f>
        <v>WHI</v>
      </c>
      <c r="HY124" s="38"/>
      <c r="HZ124" s="38"/>
      <c r="IA124" s="28"/>
      <c r="IB124" s="28"/>
      <c r="IC124" s="39"/>
      <c r="ID124" s="39"/>
      <c r="IE124" s="39"/>
      <c r="IF124" s="39"/>
      <c r="IG124" s="39"/>
      <c r="IH124" s="39"/>
      <c r="II124" s="39"/>
      <c r="IJ124" s="39"/>
      <c r="IK124" s="39"/>
      <c r="IM124" s="6">
        <f t="shared" si="544"/>
        <v>-5</v>
      </c>
      <c r="IN124" s="40" t="str">
        <f t="shared" si="545"/>
        <v>http://mkweb.bcgsc.ca/color-summarizer/?url=https://upload.wikimedia.org/wikipedia/commons/thumb/9/91/Flag_of_Wotho_Atoll%2C_Marshall_Islands.svg/640px-Flag_of_Wotho_Atoll%2C_Marshall_Islands.svg.png&amp;precision=low&amp;num_clusters=5&amp;text=1</v>
      </c>
      <c r="IO124" s="9" t="str">
        <f t="shared" si="546"/>
        <v/>
      </c>
      <c r="IP124" s="9" t="str">
        <f t="shared" si="547"/>
        <v>"blue"</v>
      </c>
      <c r="IQ124" s="9" t="str">
        <f t="shared" si="548"/>
        <v>"green"</v>
      </c>
      <c r="IR124" s="9" t="str">
        <f t="shared" si="549"/>
        <v>"red"</v>
      </c>
      <c r="IS124" s="9" t="str">
        <f t="shared" si="550"/>
        <v>"yellow"</v>
      </c>
      <c r="IT124" s="9" t="str">
        <f t="shared" si="551"/>
        <v/>
      </c>
      <c r="IU124" s="9" t="str">
        <f t="shared" si="552"/>
        <v/>
      </c>
      <c r="IV124" s="9" t="str">
        <f t="shared" si="553"/>
        <v/>
      </c>
      <c r="IW124" s="9" t="str">
        <f t="shared" si="554"/>
        <v>"white"</v>
      </c>
      <c r="IX124" s="9" t="str">
        <f t="shared" si="555"/>
        <v>{"url":"http://mkweb.bcgsc.ca/color-summarizer/?url=https://upload.wikimedia.org/wikipedia/commons/thumb/9/91/Flag_of_Wotho_Atoll%2C_Marshall_Islands.svg/640px-Flag_of_Wotho_Atoll%2C_Marshall_Islands.svg.png&amp;precision=low&amp;num_clusters=5&amp;text=1","name":"[MHL] Wotho Atoll"},</v>
      </c>
      <c r="IY124" s="9">
        <v>1234</v>
      </c>
    </row>
    <row r="125" spans="1:259" s="9" customFormat="1" ht="38.4" customHeight="1" thickBot="1" x14ac:dyDescent="0.35">
      <c r="A125" s="79" t="s">
        <v>426</v>
      </c>
      <c r="B125" s="1" t="e" vm="124">
        <v>#VALUE!</v>
      </c>
      <c r="C125" s="2">
        <v>2</v>
      </c>
      <c r="D125" s="3" t="s">
        <v>427</v>
      </c>
      <c r="E125" s="4" t="s">
        <v>428</v>
      </c>
      <c r="F125" s="5" t="s">
        <v>0</v>
      </c>
      <c r="G125" s="6">
        <f>COUNTIF($A$1:$A$8341,A125)</f>
        <v>1</v>
      </c>
      <c r="H125" s="7"/>
      <c r="I125" s="8" t="s">
        <v>429</v>
      </c>
      <c r="J125" s="9" t="str">
        <f>""</f>
        <v/>
      </c>
      <c r="K125" s="10"/>
      <c r="L125" s="11"/>
      <c r="M125" s="11"/>
      <c r="N125" s="12" t="s">
        <v>169</v>
      </c>
      <c r="O125" s="13">
        <v>1997</v>
      </c>
      <c r="P125" s="14" t="s">
        <v>430</v>
      </c>
      <c r="Q125" s="15">
        <v>1</v>
      </c>
      <c r="R125" s="16" t="s">
        <v>169</v>
      </c>
      <c r="S125" s="17">
        <v>0</v>
      </c>
      <c r="T125" s="18" t="s">
        <v>2</v>
      </c>
      <c r="U125" s="19" t="s">
        <v>2</v>
      </c>
      <c r="V125" s="19" t="s">
        <v>2</v>
      </c>
      <c r="W125" s="19" t="s">
        <v>2</v>
      </c>
      <c r="X125" s="19" t="s">
        <v>3</v>
      </c>
      <c r="Y125" s="19" t="s">
        <v>2</v>
      </c>
      <c r="Z125" s="19" t="s">
        <v>2</v>
      </c>
      <c r="AA125" s="19" t="s">
        <v>3</v>
      </c>
      <c r="AB125" s="19" t="s">
        <v>2</v>
      </c>
      <c r="AC125" s="19" t="s">
        <v>2</v>
      </c>
      <c r="AD125" s="19" t="s">
        <v>2</v>
      </c>
      <c r="AE125" s="19" t="s">
        <v>2</v>
      </c>
      <c r="AF125" s="20" t="s">
        <v>2</v>
      </c>
      <c r="AG125" s="20" t="s">
        <v>2</v>
      </c>
      <c r="AH125" s="20" t="s">
        <v>3</v>
      </c>
      <c r="AI125" s="20" t="s">
        <v>2</v>
      </c>
      <c r="AJ125" s="20" t="s">
        <v>2</v>
      </c>
      <c r="AK125" s="20" t="s">
        <v>2</v>
      </c>
      <c r="AL125" s="20" t="s">
        <v>2</v>
      </c>
      <c r="AM125" s="20" t="s">
        <v>2</v>
      </c>
      <c r="AN125" s="20" t="s">
        <v>2</v>
      </c>
      <c r="AO125" s="20" t="s">
        <v>2</v>
      </c>
      <c r="AP125" s="20" t="s">
        <v>2</v>
      </c>
      <c r="AQ125" s="20" t="s">
        <v>2</v>
      </c>
      <c r="AR125" s="20" t="s">
        <v>2</v>
      </c>
      <c r="AS125" s="20" t="s">
        <v>2</v>
      </c>
      <c r="AT125" s="21">
        <v>38</v>
      </c>
      <c r="AU125" s="20" t="s">
        <v>204</v>
      </c>
      <c r="AV125" s="20" t="str">
        <f>IF(LEFT(A125,1)="[",LEFT(A125,5)&amp;AU125&amp;A125,"")</f>
        <v>[MIC]State[MIC] Chuuk</v>
      </c>
      <c r="AW125" s="20" t="str">
        <f>C125&amp;H125&amp;A125</f>
        <v>2[MIC] Chuuk</v>
      </c>
      <c r="AX125" s="22"/>
      <c r="AY125" s="22"/>
      <c r="AZ125" s="23" t="s">
        <v>6</v>
      </c>
      <c r="BA125" s="23"/>
      <c r="BB125" s="23"/>
      <c r="BC125" s="24"/>
      <c r="BD125" s="25" t="s">
        <v>168</v>
      </c>
      <c r="BE125" s="8"/>
      <c r="BF125" s="25" t="s">
        <v>10</v>
      </c>
      <c r="BG125" s="25" t="s">
        <v>5</v>
      </c>
      <c r="BH125" s="25" t="s">
        <v>4</v>
      </c>
      <c r="BI125" s="25"/>
      <c r="BJ125" s="25"/>
      <c r="BK125" s="8"/>
      <c r="BL125" s="25" t="s">
        <v>10</v>
      </c>
      <c r="BM125" s="25" t="s">
        <v>5</v>
      </c>
      <c r="BN125" s="25" t="s">
        <v>4</v>
      </c>
      <c r="BO125" s="25" t="s">
        <v>6</v>
      </c>
      <c r="BP125" s="25" t="s">
        <v>11</v>
      </c>
      <c r="BQ125" s="25"/>
      <c r="BR125" s="25"/>
      <c r="BS125" s="25"/>
      <c r="BT125" s="25"/>
      <c r="BU125" s="26"/>
      <c r="BV125" s="27"/>
      <c r="BW125" s="27">
        <v>0</v>
      </c>
      <c r="BX125" s="8"/>
      <c r="CB125" s="28"/>
      <c r="CC125" s="28"/>
      <c r="CD125" s="29">
        <v>0</v>
      </c>
      <c r="CE125" s="29">
        <v>0</v>
      </c>
      <c r="CF125" s="29" t="e">
        <v>#REF!</v>
      </c>
      <c r="CG125" s="30" cm="1">
        <f t="array" ref="CG125">SUMPRODUCT(--(LEN(TRIM(BL125:BT125))&gt;0))</f>
        <v>5</v>
      </c>
      <c r="CH125" s="20" t="str">
        <f t="shared" si="468"/>
        <v>n</v>
      </c>
      <c r="CI125" s="20" t="str">
        <f t="shared" si="469"/>
        <v>n</v>
      </c>
      <c r="CJ125" s="20" t="str">
        <f t="shared" si="470"/>
        <v>n</v>
      </c>
      <c r="CK125" s="20" t="str">
        <f t="shared" si="471"/>
        <v>y</v>
      </c>
      <c r="CL125" s="20" t="str">
        <f t="shared" si="472"/>
        <v>y</v>
      </c>
      <c r="CM125" s="20" t="str">
        <f t="shared" si="473"/>
        <v>n</v>
      </c>
      <c r="CN125" s="20" t="str">
        <f t="shared" si="474"/>
        <v>n</v>
      </c>
      <c r="CO125" s="20" t="str">
        <f t="shared" si="475"/>
        <v>n</v>
      </c>
      <c r="CP125" s="20" t="str">
        <f t="shared" si="476"/>
        <v>n</v>
      </c>
      <c r="CQ125" s="20" t="str">
        <f t="shared" si="477"/>
        <v>n</v>
      </c>
      <c r="CR125" s="20" t="str">
        <f t="shared" si="478"/>
        <v>n</v>
      </c>
      <c r="CS125" s="20" t="str">
        <f t="shared" si="479"/>
        <v>y</v>
      </c>
      <c r="CT125" s="31" t="str">
        <f t="shared" si="480"/>
        <v>"[MIC] Chuuk"</v>
      </c>
      <c r="CU125" s="32" t="str">
        <f t="shared" si="481"/>
        <v>"rgn_Oceania"</v>
      </c>
      <c r="CV125" s="9" t="str">
        <f t="shared" si="482"/>
        <v>"https://upload.wikimedia.org/wikipedia/commons/thumb/5/55/Flag_of_Chuuk.svg/640px-Flag_of_Chuuk.svg.png"</v>
      </c>
      <c r="CW125" s="9" t="str">
        <f t="shared" si="461"/>
        <v/>
      </c>
      <c r="CX125" s="9" t="str">
        <f t="shared" si="461"/>
        <v/>
      </c>
      <c r="CY125" s="9" t="str">
        <f t="shared" si="461"/>
        <v/>
      </c>
      <c r="CZ125" s="9" t="str">
        <f t="shared" si="461"/>
        <v>"5+Colo",</v>
      </c>
      <c r="DA125" s="9" t="str">
        <f t="shared" si="483"/>
        <v/>
      </c>
      <c r="DB125" s="9" t="str">
        <f t="shared" si="484"/>
        <v/>
      </c>
      <c r="DC125" s="9" t="str">
        <f>IF(Q125=2,CHAR(34)&amp;"exact2"&amp;CHAR(34)&amp;",","")</f>
        <v/>
      </c>
      <c r="DD125" s="9" t="str">
        <f>IF(LEN(CHAR(34)&amp;"lets"&amp;LEN(SUBSTITUTE(SUBSTITUTE(IFERROR(TRIM(SUBSTITUTE(SUBSTITUTE(SUBSTITUTE(IFERROR(TRIM(SUBSTITUTE(A125,MID(A125,FIND("(",A125),FIND(")",A125)-FIND("(",A125)+1),"")),A125)," ",""),"-",""),MID(SUBSTITUTE(SUBSTITUTE(IFERROR(TRIM(SUBSTITUTE(A125,MID(A125,FIND("(",A125),FIND(")",A125)-FIND("(",A125)+1),"")),A125)," ",""),"-",""),FIND("[",SUBSTITUTE(SUBSTITUTE(IFERROR(TRIM(SUBSTITUTE(A125,MID(A125,FIND("(",A125),FIND(")",A125)-FIND("(",A125)+1),"")),A125)," ",""),"-","")),FIND("]",SUBSTITUTE(SUBSTITUTE(IFERROR(TRIM(SUBSTITUTE(A125,MID(A125,FIND("(",A125),FIND(")",A125)-FIND("(",A125)+1),"")),A125)," ",""),"-",""))-FIND("[",SUBSTITUTE(SUBSTITUTE(IFERROR(TRIM(SUBSTITUTE(A125,MID(A125,FIND("(",A125),FIND(")",A125)-FIND("(",A125)+1),"")),A125)," ",""),"-",""))+1),"")),SUBSTITUTE(SUBSTITUTE(IFERROR(TRIM(SUBSTITUTE(A125,MID(A125,FIND("(",A125),FIND(")",A125)-FIND("(",A125)+1),"")),A125)," ",""),"-",""))," ",""),"-",""))&amp;CHAR(34)&amp;",")=9,CHAR(34)&amp;"lets"&amp;LEN(SUBSTITUTE(SUBSTITUTE(IFERROR(TRIM(SUBSTITUTE(SUBSTITUTE(SUBSTITUTE(IFERROR(TRIM(SUBSTITUTE(A125,MID(A125,FIND("(",A125),FIND(")",A125)-FIND("(",A125)+1),"")),A125)," ",""),"-",""),MID(SUBSTITUTE(SUBSTITUTE(IFERROR(TRIM(SUBSTITUTE(A125,MID(A125,FIND("(",A125),FIND(")",A125)-FIND("(",A125)+1),"")),A125)," ",""),"-",""),FIND("[",SUBSTITUTE(SUBSTITUTE(IFERROR(TRIM(SUBSTITUTE(A125,MID(A125,FIND("(",A125),FIND(")",A125)-FIND("(",A125)+1),"")),A125)," ",""),"-","")),FIND("]",SUBSTITUTE(SUBSTITUTE(IFERROR(TRIM(SUBSTITUTE(A125,MID(A125,FIND("(",A125),FIND(")",A125)-FIND("(",A125)+1),"")),A125)," ",""),"-",""))-FIND("[",SUBSTITUTE(SUBSTITUTE(IFERROR(TRIM(SUBSTITUTE(A125,MID(A125,FIND("(",A125),FIND(")",A125)-FIND("(",A125)+1),"")),A125)," ",""),"-",""))+1),"")),SUBSTITUTE(SUBSTITUTE(IFERROR(TRIM(SUBSTITUTE(A125,MID(A125,FIND("(",A125),FIND(")",A125)-FIND("(",A125)+1),"")),A125)," ",""),"-",""))," ",""),"-",""))&amp;CHAR(34)&amp;",",CHAR(34)&amp;"lets0"&amp;LEN(SUBSTITUTE(SUBSTITUTE(IFERROR(TRIM(SUBSTITUTE(SUBSTITUTE(SUBSTITUTE(IFERROR(TRIM(SUBSTITUTE(A125,MID(A125,FIND("(",A125),FIND(")",A125)-FIND("(",A125)+1),"")),A125)," ",""),"-",""),MID(SUBSTITUTE(SUBSTITUTE(IFERROR(TRIM(SUBSTITUTE(A125,MID(A125,FIND("(",A125),FIND(")",A125)-FIND("(",A125)+1),"")),A125)," ",""),"-",""),FIND("[",SUBSTITUTE(SUBSTITUTE(IFERROR(TRIM(SUBSTITUTE(A125,MID(A125,FIND("(",A125),FIND(")",A125)-FIND("(",A125)+1),"")),A125)," ",""),"-","")),FIND("]",SUBSTITUTE(SUBSTITUTE(IFERROR(TRIM(SUBSTITUTE(A125,MID(A125,FIND("(",A125),FIND(")",A125)-FIND("(",A125)+1),"")),A125)," ",""),"-",""))-FIND("[",SUBSTITUTE(SUBSTITUTE(IFERROR(TRIM(SUBSTITUTE(A125,MID(A125,FIND("(",A125),FIND(")",A125)-FIND("(",A125)+1),"")),A125)," ",""),"-",""))+1),"")),SUBSTITUTE(SUBSTITUTE(IFERROR(TRIM(SUBSTITUTE(A125,MID(A125,FIND("(",A125),FIND(")",A125)-FIND("(",A125)+1),"")),A125)," ",""),"-",""))," ",""),"-",""))&amp;CHAR(34)&amp;",")</f>
        <v>"lets05",</v>
      </c>
      <c r="DE125" s="9" t="str">
        <f>IFERROR(CHAR(34)&amp;"start"&amp;LEFT(TRIM(SUBSTITUTE(SUBSTITUTE(TRIM(SUBSTITUTE(SUBSTITUTE(A125, MID(A125, FIND("[", A125), FIND("]", A125) - FIND("[", A125) + 1), ""), "  ", " ")), MID(TRIM(SUBSTITUTE(SUBSTITUTE(A125, MID(A125, FIND("[", A125), FIND("]", A125) - FIND("[", A125) + 1), ""), "  ", " ")), FIND("[", TRIM(SUBSTITUTE(SUBSTITUTE(A125, MID(A125, FIND("[", A125), FIND("]", A125) - FIND("[", A125) + 1), ""), "  ", " "))), FIND("]", TRIM(SUBSTITUTE(SUBSTITUTE(A125, MID(A125, FIND("[", A125), FIND("]", A125) - FIND("[", A125) + 1), ""), "  ", " "))) - FIND("[", TRIM(SUBSTITUTE(SUBSTITUTE(A125, MID(A125, FIND("[", A125), FIND("]", A125) - FIND("[", A125) + 1), ""), "  ", " "))) + 1), ""), "  ", " ")),1)&amp;CHAR(34)&amp;",",CHAR(34)&amp;"start"&amp;IFERROR(LEFT(SUBSTITUTE(A125,"["&amp;MID(A125,FIND("[",A125)+1,FIND("]",A125)-FIND("[",A125)-1)&amp;"] ",""),1),LEFT(A125,1))&amp;CHAR(34)&amp;",")</f>
        <v>"startC",</v>
      </c>
      <c r="DF125" s="9" t="str">
        <f t="shared" si="485"/>
        <v/>
      </c>
      <c r="DG125" s="9" t="str">
        <f t="shared" si="486"/>
        <v/>
      </c>
      <c r="DH125" s="9" t="str">
        <f t="shared" si="487"/>
        <v/>
      </c>
      <c r="DI125" s="9" t="str">
        <f t="shared" si="488"/>
        <v/>
      </c>
      <c r="DJ125" s="9" t="str">
        <f t="shared" si="489"/>
        <v/>
      </c>
      <c r="DK125" s="9" t="str">
        <f t="shared" si="490"/>
        <v/>
      </c>
      <c r="DL125" s="9" t="str">
        <f t="shared" si="491"/>
        <v/>
      </c>
      <c r="DM125" s="9" t="str" cm="1">
        <f t="array" ref="DM125">IF(CG125=3,CHAR(34) &amp; _xlfn.TEXTJOIN("", TRUE, RIGHT(HP125:HX125, 2)) &amp; CHAR(34) &amp; ",", "")</f>
        <v/>
      </c>
      <c r="DN125" s="9" t="str">
        <f t="shared" si="492"/>
        <v/>
      </c>
      <c r="DO125" s="9" t="str">
        <f t="shared" si="493"/>
        <v>"year19",</v>
      </c>
      <c r="DP125" s="28" t="str">
        <f t="shared" si="494"/>
        <v/>
      </c>
      <c r="DQ125" s="28" t="str">
        <f t="shared" si="495"/>
        <v/>
      </c>
      <c r="DR125" s="28" t="str">
        <f t="shared" si="496"/>
        <v/>
      </c>
      <c r="DS125" s="28" t="str">
        <f t="shared" si="497"/>
        <v/>
      </c>
      <c r="DT125" s="28" t="str">
        <f t="shared" si="498"/>
        <v/>
      </c>
      <c r="DU125" s="28" t="str">
        <f t="shared" si="499"/>
        <v/>
      </c>
      <c r="DV125" s="9" t="str">
        <f>IF(IA125&lt;&gt;"",(IF(IA125="y",CHAR(34)&amp;"largec"&amp;CHAR(34)&amp;",",CHAR(34)&amp;"smallc"&amp;CHAR(34)&amp;",")),"")</f>
        <v/>
      </c>
      <c r="DW125" s="9" t="str">
        <f t="shared" si="462"/>
        <v>"NoBand",</v>
      </c>
      <c r="DX125" s="9" t="str">
        <f t="shared" si="462"/>
        <v/>
      </c>
      <c r="DY125" s="9" t="str">
        <f t="shared" si="462"/>
        <v/>
      </c>
      <c r="DZ125" s="9" t="str">
        <f t="shared" si="462"/>
        <v/>
      </c>
      <c r="EA125" s="9" t="str">
        <f t="shared" si="463"/>
        <v/>
      </c>
      <c r="EB125" s="9" t="str">
        <f t="shared" si="463"/>
        <v/>
      </c>
      <c r="EC125" s="9" t="str">
        <f t="shared" si="463"/>
        <v/>
      </c>
      <c r="ED125" s="9" t="str">
        <f t="shared" si="463"/>
        <v/>
      </c>
      <c r="EE125" s="9" t="str">
        <f t="shared" si="463"/>
        <v>"Circle",</v>
      </c>
      <c r="EF125" s="9" t="str">
        <f t="shared" si="500"/>
        <v/>
      </c>
      <c r="EG125" s="9" t="str">
        <f t="shared" si="466"/>
        <v/>
      </c>
      <c r="EH125" s="9" t="str">
        <f t="shared" si="466"/>
        <v>"Plants",</v>
      </c>
      <c r="EI125" s="9" t="str">
        <f t="shared" si="466"/>
        <v/>
      </c>
      <c r="EJ125" s="9" t="str">
        <f t="shared" si="466"/>
        <v/>
      </c>
      <c r="EK125" s="9" t="str">
        <f t="shared" si="466"/>
        <v/>
      </c>
      <c r="EL125" s="9" t="str">
        <f t="shared" si="466"/>
        <v/>
      </c>
      <c r="EM125" s="9" t="str">
        <f t="shared" si="466"/>
        <v/>
      </c>
      <c r="EN125" s="9" t="str">
        <f t="shared" si="466"/>
        <v/>
      </c>
      <c r="EO125" s="9" t="str">
        <f t="shared" si="466"/>
        <v>"Center",</v>
      </c>
      <c r="EP125" s="9" t="str">
        <f t="shared" si="466"/>
        <v/>
      </c>
      <c r="EQ125" s="9" t="str">
        <f t="shared" si="466"/>
        <v/>
      </c>
      <c r="ER125" s="9" t="str">
        <f t="shared" si="466"/>
        <v/>
      </c>
      <c r="ES125" s="9" t="str">
        <f t="shared" si="466"/>
        <v/>
      </c>
      <c r="ET125" s="9" t="str">
        <f t="shared" si="466"/>
        <v/>
      </c>
      <c r="EU125" s="9" t="str">
        <f t="shared" si="466"/>
        <v/>
      </c>
      <c r="EV125" s="9" t="str">
        <f t="shared" si="466"/>
        <v/>
      </c>
      <c r="EW125" s="9" t="str">
        <f t="shared" si="464"/>
        <v/>
      </c>
      <c r="EX125" s="9" t="str">
        <f t="shared" si="464"/>
        <v/>
      </c>
      <c r="EY125" s="9" t="str">
        <f t="shared" si="464"/>
        <v/>
      </c>
      <c r="EZ125" s="9" t="str">
        <f t="shared" si="464"/>
        <v/>
      </c>
      <c r="FA125" s="9" t="str">
        <f t="shared" si="501"/>
        <v>"staYEL",</v>
      </c>
      <c r="FB125" s="9" t="str">
        <f t="shared" si="502"/>
        <v/>
      </c>
      <c r="FC125" s="9" t="str">
        <f>IF(AND(AT125&gt;0,BB125&lt;&gt;""),CHAR(34)&amp;"sta"&amp;BB125&amp;CHAR(34)&amp;",","")</f>
        <v/>
      </c>
      <c r="FD125" s="9" t="str">
        <f t="shared" si="503"/>
        <v/>
      </c>
      <c r="FE125" s="9" t="str">
        <f t="shared" si="504"/>
        <v/>
      </c>
      <c r="FF125" s="9" t="str">
        <f t="shared" si="505"/>
        <v/>
      </c>
      <c r="FG125" s="9" t="str">
        <f t="shared" si="506"/>
        <v>"NO_RED",</v>
      </c>
      <c r="FH125" s="9" t="str">
        <f t="shared" si="507"/>
        <v/>
      </c>
      <c r="FI125" s="9" t="str">
        <f t="shared" si="508"/>
        <v/>
      </c>
      <c r="FJ125" s="9" t="str">
        <f t="shared" si="509"/>
        <v>"NO_BLA",</v>
      </c>
      <c r="FK125" s="9" t="str">
        <f t="shared" si="510"/>
        <v/>
      </c>
      <c r="FL125" s="9" t="str">
        <f t="shared" si="511"/>
        <v/>
      </c>
      <c r="FM125" s="9" t="str">
        <f t="shared" si="512"/>
        <v/>
      </c>
      <c r="FN125" s="9" t="str">
        <f t="shared" si="513"/>
        <v/>
      </c>
      <c r="FO125" s="9" t="str">
        <f t="shared" si="514"/>
        <v/>
      </c>
      <c r="FP125" s="9" t="str">
        <f t="shared" si="515"/>
        <v/>
      </c>
      <c r="FQ125" s="9" t="str">
        <f t="shared" si="516"/>
        <v>"001GRE",</v>
      </c>
      <c r="FR125" s="9" t="str">
        <f t="shared" si="517"/>
        <v>"002WHI",</v>
      </c>
      <c r="FS125" s="9" t="str">
        <f t="shared" si="518"/>
        <v>"003BLU",</v>
      </c>
      <c r="FT125" s="9" t="str">
        <f t="shared" si="519"/>
        <v>"myrEQ",</v>
      </c>
      <c r="FU125" s="9" t="str">
        <f t="shared" si="520"/>
        <v/>
      </c>
      <c r="FV125" s="9" t="str">
        <f t="shared" si="521"/>
        <v/>
      </c>
      <c r="FW125" s="9" t="str">
        <f t="shared" si="522"/>
        <v/>
      </c>
      <c r="FX125" s="9" t="str">
        <f>SUBSTITUTE(IFERROR(SEARCH("[",A125),IFERROR(IF(AND(CA125&lt;&gt;"y",SEARCH("Europe",R125)&gt;0),CHAR(34)&amp;"noeuni"&amp;CHAR(34)&amp;",",""),"")),"1","")</f>
        <v/>
      </c>
      <c r="FY125" s="9" t="str">
        <f t="shared" si="523"/>
        <v/>
      </c>
      <c r="FZ125" s="9" t="str">
        <f t="shared" si="524"/>
        <v/>
      </c>
      <c r="GA125" s="9" t="str">
        <f t="shared" si="525"/>
        <v/>
      </c>
      <c r="GB125" s="9" t="str">
        <f t="shared" si="526"/>
        <v/>
      </c>
      <c r="GC125" s="9" t="str">
        <f>IFERROR(IF(SEARCH("Portuguese",CB125)&gt;0,CHAR(34)&amp;"portug"&amp;CHAR(34)&amp;",",""),"")</f>
        <v/>
      </c>
      <c r="GD125" s="9" t="str">
        <f>IFERROR(IF(SEARCH("German",CB125)&gt;0,CHAR(34)&amp;"german"&amp;CHAR(34)&amp;",",""),"")</f>
        <v/>
      </c>
      <c r="GE125" s="9" t="str">
        <f t="shared" si="527"/>
        <v/>
      </c>
      <c r="GF125" s="9" t="str">
        <f>IFERROR(IF(SEARCH("Histor",AU125)&gt;0,CHAR(34)&amp;"histor"&amp;CHAR(34)&amp;",",""),"")</f>
        <v/>
      </c>
      <c r="GG125" s="9" t="str">
        <f t="shared" si="528"/>
        <v/>
      </c>
      <c r="GH125" s="9" t="str">
        <f t="shared" si="529"/>
        <v/>
      </c>
      <c r="GI125" s="9" t="str">
        <f t="shared" si="530"/>
        <v/>
      </c>
      <c r="GJ125" s="9" t="str">
        <f t="shared" si="531"/>
        <v/>
      </c>
      <c r="GK125" s="9" t="str">
        <f t="shared" si="532"/>
        <v>"HasSta",</v>
      </c>
      <c r="GL125" s="9" t="str">
        <f t="shared" si="465"/>
        <v/>
      </c>
      <c r="GM125" s="9" t="str">
        <f t="shared" si="465"/>
        <v/>
      </c>
      <c r="GN125" s="9" t="str">
        <f t="shared" si="465"/>
        <v>"3+Star",</v>
      </c>
      <c r="GP125" s="9" t="str">
        <f t="shared" si="533"/>
        <v>"State"</v>
      </c>
      <c r="GS125" s="9" t="str">
        <f t="shared" si="534"/>
        <v>["5+Colo","lets05","startC","year19","NoBand","Circle","Plants","Center","staYEL","NO_RED","NO_BLA","001GRE","002WHI","003BLU","myrEQ","HasSta","3+Star"]</v>
      </c>
      <c r="GT125" s="9" t="str">
        <f t="shared" si="467"/>
        <v>"cl_GRE",</v>
      </c>
      <c r="GU125" s="9" t="str">
        <f t="shared" si="467"/>
        <v>"cl_WHI",</v>
      </c>
      <c r="GV125" s="9" t="str">
        <f t="shared" si="467"/>
        <v>"cl_BLU",</v>
      </c>
      <c r="GW125" s="9" t="str">
        <f t="shared" si="467"/>
        <v>"cl_YEL",</v>
      </c>
      <c r="GX125" s="9" t="str">
        <f t="shared" si="467"/>
        <v>"cl_ORA",</v>
      </c>
      <c r="GY125" s="9" t="str">
        <f t="shared" si="467"/>
        <v/>
      </c>
      <c r="GZ125" s="9" t="str">
        <f t="shared" si="467"/>
        <v/>
      </c>
      <c r="HA125" s="9" t="str">
        <f t="shared" si="467"/>
        <v/>
      </c>
      <c r="HB125" s="9" t="str">
        <f t="shared" si="467"/>
        <v/>
      </c>
      <c r="HC125" s="9" t="str">
        <f t="shared" si="535"/>
        <v>["cl_GRE","cl_WHI","cl_BLU","cl_YEL","cl_ORA"]</v>
      </c>
      <c r="HE125" s="33"/>
      <c r="HF125" s="34" t="str">
        <f t="shared" si="536"/>
        <v>{couname:"[MIC] Chuuk",year:"1997",region:"rgn_Oceania",Colors:["cl_GRE","cl_WHI","cl_BLU","cl_YEL","cl_ORA"],Items:["5+Colo","lets05","startC","year19","NoBand","Circle","Plants","Center","staYEL","NO_RED","NO_BLA","001GRE","002WHI","003BLU","myrEQ","HasSta","3+Star"],Flag:"https://upload.wikimedia.org/wikipedia/commons/thumb/5/55/Flag_of_Chuuk.svg/640px-Flag_of_Chuuk.svg.png",HDFlag:"https://upload.wikimedia.org/wikipedia/commons/thumb/5/55/Flag_of_Chuuk.svg/2560px-Flag_of_Chuuk.svg.png",type:"State", describe: "\nPalm tree on a blue banner surrounded by a ring of stars", isnew:".", links: "https://en.wikipedia.org/wiki/List_of_Micronesian_flags"},</v>
      </c>
      <c r="HG125" s="35" t="str">
        <f t="shared" si="537"/>
        <v>{couname:"[MIC] Chuuk",year:"1997",region:"rgn_Oceania",Colors:["cl_GRE","cl_WHI","cl_BLU","cl_YEL","cl_ORA"],Items:["5+Colo","lets05","startC","year19","NoBand","Circle","Plants","Center","staYEL","NO_RED","NO_BLA","001GRE","002WHI","003BLU","myrEQ","HasSta","3+Star"],Flag:"https://upload.wikimedia.org/wikipedia/commons/thumb/5/55/Flag_of_Chuuk.svg/640px-Flag_of_Chuuk.svg.png",HDFlag:"https://upload.wikimedia.org/wikipedia/commons/thumb/5/55/Flag_of_Chuuk.svg/2560px-Flag_of_Chuuk.svg.png",type:"State", describe: "\nPalm tree on a blue banner surrounded by a ring of stars", links: "https://en.wikipedia.org/wiki/List_of_Micronesian_flags"},</v>
      </c>
      <c r="HH125" s="9" t="str">
        <f t="shared" si="538"/>
        <v>"\nPalm tree on a blue banner surrounded by a ring of stars"</v>
      </c>
      <c r="HI125" s="9" t="str">
        <f t="shared" si="539"/>
        <v>"\nPalm tree on a blue banner surrounded by a ring of stars"</v>
      </c>
      <c r="HJ125" s="9" t="str">
        <f t="shared" si="540"/>
        <v>"1997"</v>
      </c>
      <c r="HL125" s="9" t="str">
        <f t="shared" si="541"/>
        <v>"https://en.wikipedia.org/wiki/List_of_Micronesian_flags"</v>
      </c>
      <c r="HM125" s="34" t="str">
        <f t="shared" si="542"/>
        <v>{"couname":"[MIC] Chuuk","year":"1997","region":"rgn_Oceania","Colors":["cl_GRE","cl_WHI","cl_BLU","cl_YEL","cl_ORA"],"Items":["5+Colo","lets05","startC","year19","NoBand","Circle","Plants","Center","staYEL","NO_RED","NO_BLA","001GRE","002WHI","003BLU","myrEQ","HasSta","3+Star"],"Flag":"https://upload.wikimedia.org/wikipedia/commons/thumb/5/55/Flag_of_Chuuk.svg/640px-Flag_of_Chuuk.svg.png","HDFlag":"https://upload.wikimedia.org/wikipedia/commons/thumb/5/55/Flag_of_Chuuk.svg/2560px-Flag_of_Chuuk.svg.png","type":"State", "describe": "\nPalm tree on a blue banner surrounded by a ring of stars", "isnew": ".", "links": "https://en.wikipedia.org/wiki/List_of_Micronesian_flags"},</v>
      </c>
      <c r="HN125" s="36" t="str">
        <f t="shared" si="543"/>
        <v>{"couname":"[MIC] Chuuk","year":"1997","region":"rgn_Oceania","Colors":["cl_GRE","cl_WHI","cl_BLU","cl_YEL","cl_ORA"],"Items":["5+Colo","lets05","startC","year19","NoBand","Circle","Plants","Center","staYEL","NO_RED","NO_BLA","001GRE","002WHI","003BLU","myrEQ","HasSta","3+Star"],"Flag":"https://upload.wikimedia.org/wikipedia/commons/thumb/5/55/Flag_of_Chuuk.svg/640px-Flag_of_Chuuk.svg.png","HDFlag":"https://upload.wikimedia.org/wikipedia/commons/thumb/5/55/Flag_of_Chuuk.svg/2560px-Flag_of_Chuuk.svg.png","type":"State", "describe": "\nPalm tree on a blue banner surrounded by a ring of stars", "isnew": ".", "links": "https://en.wikipedia.org/wiki/List_of_Micronesian_flags"},</v>
      </c>
      <c r="HO125" s="37"/>
      <c r="HP125" s="9" t="str" cm="1">
        <f t="array" ref="HP125">IF(_xlfn.TEXTJOIN(", ", TRUE, IF(ISNUMBER(SEARCH("BLA", BL125:BT125)), COLUMN(BL125:BT125) - COLUMN(BL125) + 1, ""))&lt;&gt;"","BLA","")</f>
        <v/>
      </c>
      <c r="HQ125" s="9" t="str" cm="1">
        <f t="array" ref="HQ125">IF(_xlfn.TEXTJOIN(", ", TRUE, IF(ISNUMBER(SEARCH("BLU", BL125:BT125)), COLUMN(BL125:BT125) - COLUMN(BL125) + 1, ""))&lt;&gt;"","BLU","")</f>
        <v>BLU</v>
      </c>
      <c r="HR125" s="9" t="str" cm="1">
        <f t="array" ref="HR125">IF(_xlfn.TEXTJOIN(", ", TRUE, IF(ISNUMBER(SEARCH("GRE", BL125:BT125)), COLUMN(BL125:BT125) - COLUMN(BL125) + 1, ""))&lt;&gt;"","GRE","")</f>
        <v>GRE</v>
      </c>
      <c r="HS125" s="9" t="str" cm="1">
        <f t="array" ref="HS125">IF(_xlfn.TEXTJOIN(", ", TRUE, IF(ISNUMBER(SEARCH("RED", BL125:BT125)), COLUMN(BL125:BT125) - COLUMN(BL125) + 1, ""))&lt;&gt;"","RED","")</f>
        <v/>
      </c>
      <c r="HT125" s="9" t="str" cm="1">
        <f t="array" ref="HT125">IF(_xlfn.TEXTJOIN(", ", TRUE, IF(ISNUMBER(SEARCH("YEL", BL125:BT125)), COLUMN(BL125:BT125) - COLUMN(BL125) + 1, ""))&lt;&gt;"","YEL","")</f>
        <v>YEL</v>
      </c>
      <c r="HU125" s="9" t="str" cm="1">
        <f t="array" ref="HU125">IF(_xlfn.TEXTJOIN(", ", TRUE, IF(ISNUMBER(SEARCH("ORA", BL125:BT125)), COLUMN(BL125:BT125) - COLUMN(BL125) + 1, ""))&lt;&gt;"","ORA","")</f>
        <v>ORA</v>
      </c>
      <c r="HV125" s="9" t="str" cm="1">
        <f t="array" ref="HV125">IF(_xlfn.TEXTJOIN(", ", TRUE, IF(ISNUMBER(SEARCH("BRO", BL125:BT125)), COLUMN(BL125:BT125) - COLUMN(BL125) + 1, ""))&lt;&gt;"","BRO","")</f>
        <v/>
      </c>
      <c r="HW125" s="9" t="str" cm="1">
        <f t="array" ref="HW125">IF(_xlfn.TEXTJOIN(", ", TRUE, IF(ISNUMBER(SEARCH("PUR", BL125:BT125)), COLUMN(BL125:BT125) - COLUMN(BL125) + 1, ""))&lt;&gt;"","PUR","")</f>
        <v/>
      </c>
      <c r="HX125" s="9" t="str" cm="1">
        <f t="array" ref="HX125">IF(_xlfn.TEXTJOIN(", ", TRUE, IF(ISNUMBER(SEARCH("WHI", BL125:BT125)), COLUMN(BL125:BT125) - COLUMN(BL125) + 1, ""))&lt;&gt;"","WHI","")</f>
        <v>WHI</v>
      </c>
      <c r="HY125" s="38"/>
      <c r="HZ125" s="38"/>
      <c r="IA125" s="28"/>
      <c r="IB125" s="28"/>
      <c r="IC125" s="39"/>
      <c r="ID125" s="39"/>
      <c r="IE125" s="39"/>
      <c r="IF125" s="39"/>
      <c r="IG125" s="39"/>
      <c r="IH125" s="39"/>
      <c r="II125" s="39"/>
      <c r="IJ125" s="39"/>
      <c r="IK125" s="39"/>
      <c r="IL125" s="9">
        <f>SUM(IC125:IK125)</f>
        <v>0</v>
      </c>
      <c r="IM125" s="6">
        <f t="shared" si="544"/>
        <v>-5</v>
      </c>
      <c r="IN125" s="40" t="str">
        <f t="shared" si="545"/>
        <v>http://mkweb.bcgsc.ca/color-summarizer/?url=https://upload.wikimedia.org/wikipedia/commons/thumb/5/55/Flag_of_Chuuk.svg/640px-Flag_of_Chuuk.svg.png&amp;precision=low&amp;num_clusters=5&amp;text=1</v>
      </c>
      <c r="IO125" s="9" t="str">
        <f t="shared" si="546"/>
        <v/>
      </c>
      <c r="IP125" s="9" t="str">
        <f t="shared" si="547"/>
        <v>"blue"</v>
      </c>
      <c r="IQ125" s="9" t="str">
        <f t="shared" si="548"/>
        <v>"green"</v>
      </c>
      <c r="IR125" s="9" t="str">
        <f t="shared" si="549"/>
        <v/>
      </c>
      <c r="IS125" s="9" t="str">
        <f t="shared" si="550"/>
        <v>"yellow"</v>
      </c>
      <c r="IT125" s="9" t="str">
        <f t="shared" si="551"/>
        <v>"orange"</v>
      </c>
      <c r="IU125" s="9" t="str">
        <f t="shared" si="552"/>
        <v/>
      </c>
      <c r="IV125" s="9" t="str">
        <f t="shared" si="553"/>
        <v/>
      </c>
      <c r="IW125" s="9" t="str">
        <f t="shared" si="554"/>
        <v>"white"</v>
      </c>
      <c r="IX125" s="9" t="str">
        <f t="shared" si="555"/>
        <v>{"url":"http://mkweb.bcgsc.ca/color-summarizer/?url=https://upload.wikimedia.org/wikipedia/commons/thumb/5/55/Flag_of_Chuuk.svg/640px-Flag_of_Chuuk.svg.png&amp;precision=low&amp;num_clusters=5&amp;text=1","name":"[MIC] Chuuk"},</v>
      </c>
      <c r="IY125" s="9">
        <v>283</v>
      </c>
    </row>
    <row r="126" spans="1:259" s="9" customFormat="1" ht="38.4" customHeight="1" thickBot="1" x14ac:dyDescent="0.35">
      <c r="A126" s="79" t="s">
        <v>431</v>
      </c>
      <c r="B126" s="1" t="e" vm="125">
        <v>#VALUE!</v>
      </c>
      <c r="C126" s="2">
        <v>2</v>
      </c>
      <c r="D126" s="3" t="s">
        <v>432</v>
      </c>
      <c r="E126" s="4" t="s">
        <v>433</v>
      </c>
      <c r="F126" s="5" t="s">
        <v>0</v>
      </c>
      <c r="G126" s="6">
        <f>COUNTIF($A$1:$A$8341,A126)</f>
        <v>1</v>
      </c>
      <c r="H126" s="7"/>
      <c r="I126" s="8" t="s">
        <v>429</v>
      </c>
      <c r="J126" s="9" t="str">
        <f>""</f>
        <v/>
      </c>
      <c r="K126" s="10"/>
      <c r="L126" s="11"/>
      <c r="M126" s="11"/>
      <c r="N126" s="12" t="s">
        <v>169</v>
      </c>
      <c r="O126" s="13">
        <v>1981</v>
      </c>
      <c r="P126" s="14" t="s">
        <v>434</v>
      </c>
      <c r="Q126" s="15">
        <v>1</v>
      </c>
      <c r="R126" s="16" t="s">
        <v>169</v>
      </c>
      <c r="S126" s="17">
        <v>0</v>
      </c>
      <c r="T126" s="18" t="s">
        <v>2</v>
      </c>
      <c r="U126" s="19" t="s">
        <v>2</v>
      </c>
      <c r="V126" s="19" t="s">
        <v>2</v>
      </c>
      <c r="W126" s="19" t="s">
        <v>2</v>
      </c>
      <c r="X126" s="19" t="s">
        <v>2</v>
      </c>
      <c r="Y126" s="19" t="s">
        <v>2</v>
      </c>
      <c r="Z126" s="19" t="s">
        <v>2</v>
      </c>
      <c r="AA126" s="19" t="s">
        <v>3</v>
      </c>
      <c r="AB126" s="19" t="s">
        <v>2</v>
      </c>
      <c r="AC126" s="19" t="s">
        <v>2</v>
      </c>
      <c r="AD126" s="19" t="s">
        <v>2</v>
      </c>
      <c r="AE126" s="19" t="s">
        <v>2</v>
      </c>
      <c r="AF126" s="20" t="s">
        <v>2</v>
      </c>
      <c r="AG126" s="20" t="s">
        <v>2</v>
      </c>
      <c r="AH126" s="20" t="s">
        <v>3</v>
      </c>
      <c r="AI126" s="20" t="s">
        <v>2</v>
      </c>
      <c r="AJ126" s="20" t="s">
        <v>2</v>
      </c>
      <c r="AK126" s="20" t="s">
        <v>2</v>
      </c>
      <c r="AL126" s="20" t="s">
        <v>2</v>
      </c>
      <c r="AM126" s="20" t="s">
        <v>2</v>
      </c>
      <c r="AN126" s="20" t="s">
        <v>2</v>
      </c>
      <c r="AO126" s="20" t="s">
        <v>2</v>
      </c>
      <c r="AP126" s="20" t="s">
        <v>2</v>
      </c>
      <c r="AQ126" s="20" t="s">
        <v>2</v>
      </c>
      <c r="AR126" s="20" t="s">
        <v>2</v>
      </c>
      <c r="AS126" s="20" t="s">
        <v>2</v>
      </c>
      <c r="AT126" s="21">
        <v>4</v>
      </c>
      <c r="AU126" s="20" t="s">
        <v>204</v>
      </c>
      <c r="AV126" s="20" t="str">
        <f>IF(LEFT(A126,1)="[",LEFT(A126,5)&amp;AU126&amp;A126,"")</f>
        <v>[MIC]State[MIC] Kosrae</v>
      </c>
      <c r="AW126" s="20" t="str">
        <f>C126&amp;H126&amp;A126</f>
        <v>2[MIC] Kosrae</v>
      </c>
      <c r="AX126" s="22"/>
      <c r="AY126" s="22"/>
      <c r="AZ126" s="23" t="s">
        <v>8</v>
      </c>
      <c r="BA126" s="23" t="s">
        <v>8</v>
      </c>
      <c r="BB126" s="23"/>
      <c r="BC126" s="24"/>
      <c r="BD126" s="25" t="s">
        <v>4</v>
      </c>
      <c r="BE126" s="8"/>
      <c r="BF126" s="25" t="s">
        <v>4</v>
      </c>
      <c r="BG126" s="25" t="s">
        <v>6</v>
      </c>
      <c r="BH126" s="25" t="s">
        <v>4</v>
      </c>
      <c r="BI126" s="25"/>
      <c r="BJ126" s="25"/>
      <c r="BK126" s="8"/>
      <c r="BL126" s="25" t="s">
        <v>8</v>
      </c>
      <c r="BM126" s="25" t="s">
        <v>4</v>
      </c>
      <c r="BN126" s="25" t="s">
        <v>8</v>
      </c>
      <c r="BO126" s="25" t="s">
        <v>8</v>
      </c>
      <c r="BP126" s="25" t="s">
        <v>6</v>
      </c>
      <c r="BQ126" s="25" t="s">
        <v>8</v>
      </c>
      <c r="BR126" s="25" t="s">
        <v>8</v>
      </c>
      <c r="BS126" s="25" t="s">
        <v>8</v>
      </c>
      <c r="BT126" s="25" t="s">
        <v>5</v>
      </c>
      <c r="BU126" s="26"/>
      <c r="BV126" s="27"/>
      <c r="BW126" s="27">
        <v>0</v>
      </c>
      <c r="BX126" s="8"/>
      <c r="BY126" s="9" t="s">
        <v>2</v>
      </c>
      <c r="CB126" s="28"/>
      <c r="CC126" s="28"/>
      <c r="CD126" s="29">
        <v>0</v>
      </c>
      <c r="CE126" s="29">
        <v>0</v>
      </c>
      <c r="CF126" s="29" t="e">
        <v>#REF!</v>
      </c>
      <c r="CG126" s="30" cm="1">
        <f t="array" ref="CG126">SUMPRODUCT(--(LEN(TRIM(BL126:BT126))&gt;0))</f>
        <v>3</v>
      </c>
      <c r="CH126" s="20" t="str">
        <f t="shared" si="468"/>
        <v>n</v>
      </c>
      <c r="CI126" s="20" t="str">
        <f t="shared" si="469"/>
        <v>y</v>
      </c>
      <c r="CJ126" s="20" t="str">
        <f t="shared" si="470"/>
        <v>n</v>
      </c>
      <c r="CK126" s="20" t="str">
        <f t="shared" si="471"/>
        <v>n</v>
      </c>
      <c r="CL126" s="20" t="str">
        <f t="shared" si="472"/>
        <v>y</v>
      </c>
      <c r="CM126" s="20" t="str">
        <f t="shared" si="473"/>
        <v>n</v>
      </c>
      <c r="CN126" s="20" t="str">
        <f t="shared" si="474"/>
        <v>n</v>
      </c>
      <c r="CO126" s="20" t="str">
        <f t="shared" si="475"/>
        <v>n</v>
      </c>
      <c r="CP126" s="20" t="str">
        <f t="shared" si="476"/>
        <v>n</v>
      </c>
      <c r="CQ126" s="20" t="str">
        <f t="shared" si="477"/>
        <v>n</v>
      </c>
      <c r="CR126" s="20" t="str">
        <f t="shared" si="478"/>
        <v>n</v>
      </c>
      <c r="CS126" s="20" t="str">
        <f t="shared" si="479"/>
        <v>y</v>
      </c>
      <c r="CT126" s="31" t="str">
        <f t="shared" si="480"/>
        <v>"[MIC] Kosrae"</v>
      </c>
      <c r="CU126" s="32" t="str">
        <f t="shared" si="481"/>
        <v>"rgn_Oceania"</v>
      </c>
      <c r="CV126" s="9" t="str">
        <f t="shared" si="482"/>
        <v>"https://upload.wikimedia.org/wikipedia/commons/thumb/2/23/Flag_of_Kosrae.svg/640px-Flag_of_Kosrae.svg.png"</v>
      </c>
      <c r="CW126" s="9" t="str">
        <f t="shared" si="461"/>
        <v/>
      </c>
      <c r="CX126" s="9" t="str">
        <f t="shared" si="461"/>
        <v>"3Color",</v>
      </c>
      <c r="CY126" s="9" t="str">
        <f t="shared" si="461"/>
        <v/>
      </c>
      <c r="CZ126" s="9" t="str">
        <f t="shared" si="461"/>
        <v/>
      </c>
      <c r="DA126" s="9" t="str">
        <f t="shared" si="483"/>
        <v/>
      </c>
      <c r="DB126" s="9" t="str">
        <f t="shared" si="484"/>
        <v/>
      </c>
      <c r="DD126" s="9" t="str">
        <f>IF(LEN(CHAR(34)&amp;"lets"&amp;LEN(SUBSTITUTE(SUBSTITUTE(IFERROR(TRIM(SUBSTITUTE(A126,MID(A126,FIND("[",A126),FIND("]",A126)-FIND("[",A126)+1),"")),A126)," ",""),"-",""))&amp;CHAR(34)&amp;",")=9,CHAR(34)&amp;"lets"&amp;LEN(SUBSTITUTE(SUBSTITUTE(IFERROR(TRIM(SUBSTITUTE(A126,MID(A126,FIND("[",A126),FIND("]",A126)-FIND("[",A126)+1),"")),A126)," ",""),"-",""))&amp;CHAR(34)&amp;",",CHAR(34)&amp;"lets0"&amp;LEN(SUBSTITUTE(SUBSTITUTE(IFERROR(TRIM(SUBSTITUTE(A126,MID(A126,FIND("[",A126),FIND("]",A126)-FIND("[",A126)+1),"")),A126)," ",""),"-",""))&amp;CHAR(34)&amp;",")</f>
        <v>"lets06",</v>
      </c>
      <c r="DE126" s="9" t="str">
        <f>CHAR(34)&amp;"start"&amp;IFERROR(LEFT(SUBSTITUTE(A126,"["&amp;MID(A126,FIND("[",A126)+1,FIND("]",A126)-FIND("[",A126)-1)&amp;"] ",""),1),LEFT(A126,1))&amp;CHAR(34)&amp;","</f>
        <v>"startK",</v>
      </c>
      <c r="DF126" s="9" t="str">
        <f t="shared" si="485"/>
        <v/>
      </c>
      <c r="DG126" s="9" t="str">
        <f t="shared" si="486"/>
        <v/>
      </c>
      <c r="DH126" s="9" t="str">
        <f t="shared" si="487"/>
        <v/>
      </c>
      <c r="DI126" s="9" t="str">
        <f t="shared" si="488"/>
        <v/>
      </c>
      <c r="DJ126" s="9" t="str">
        <f t="shared" si="489"/>
        <v/>
      </c>
      <c r="DK126" s="9" t="str">
        <f t="shared" si="490"/>
        <v/>
      </c>
      <c r="DL126" s="9" t="str">
        <f t="shared" si="491"/>
        <v/>
      </c>
      <c r="DM126" s="9" t="str" cm="1">
        <f t="array" ref="DM126">IF(CG126=3,CHAR(34) &amp; _xlfn.TEXTJOIN("", TRUE, RIGHT(HP126:HX126, 2)) &amp; CHAR(34) &amp; ",", "")</f>
        <v>"LUELHI",</v>
      </c>
      <c r="DN126" s="9" t="str">
        <f t="shared" si="492"/>
        <v/>
      </c>
      <c r="DO126" s="9" t="str">
        <f t="shared" si="493"/>
        <v>"year19",</v>
      </c>
      <c r="DP126" s="28" t="str">
        <f t="shared" si="494"/>
        <v/>
      </c>
      <c r="DQ126" s="28" t="str">
        <f t="shared" si="495"/>
        <v/>
      </c>
      <c r="DR126" s="28" t="str">
        <f t="shared" si="496"/>
        <v/>
      </c>
      <c r="DS126" s="28" t="str">
        <f t="shared" si="497"/>
        <v/>
      </c>
      <c r="DT126" s="28" t="str">
        <f t="shared" si="498"/>
        <v/>
      </c>
      <c r="DU126" s="28" t="str">
        <f t="shared" si="499"/>
        <v/>
      </c>
      <c r="DW126" s="9" t="str">
        <f t="shared" si="462"/>
        <v>"NoBand",</v>
      </c>
      <c r="DX126" s="9" t="str">
        <f t="shared" si="462"/>
        <v/>
      </c>
      <c r="DY126" s="9" t="str">
        <f t="shared" si="462"/>
        <v/>
      </c>
      <c r="DZ126" s="9" t="str">
        <f t="shared" si="462"/>
        <v/>
      </c>
      <c r="EA126" s="9" t="str">
        <f t="shared" si="463"/>
        <v/>
      </c>
      <c r="EB126" s="9" t="str">
        <f t="shared" si="463"/>
        <v/>
      </c>
      <c r="EC126" s="9" t="str">
        <f t="shared" si="463"/>
        <v/>
      </c>
      <c r="ED126" s="9" t="str">
        <f t="shared" si="463"/>
        <v/>
      </c>
      <c r="EE126" s="9" t="str">
        <f t="shared" si="463"/>
        <v/>
      </c>
      <c r="EF126" s="9" t="str">
        <f t="shared" si="500"/>
        <v/>
      </c>
      <c r="EG126" s="9" t="str">
        <f t="shared" si="466"/>
        <v/>
      </c>
      <c r="EH126" s="9" t="str">
        <f t="shared" si="466"/>
        <v>"Plants",</v>
      </c>
      <c r="EI126" s="9" t="str">
        <f t="shared" si="466"/>
        <v/>
      </c>
      <c r="EJ126" s="9" t="str">
        <f t="shared" si="466"/>
        <v/>
      </c>
      <c r="EK126" s="9" t="str">
        <f t="shared" si="466"/>
        <v/>
      </c>
      <c r="EL126" s="9" t="str">
        <f t="shared" si="466"/>
        <v/>
      </c>
      <c r="EM126" s="9" t="str">
        <f t="shared" si="466"/>
        <v/>
      </c>
      <c r="EN126" s="9" t="str">
        <f t="shared" si="466"/>
        <v/>
      </c>
      <c r="EO126" s="9" t="str">
        <f t="shared" si="466"/>
        <v>"Center",</v>
      </c>
      <c r="EP126" s="9" t="str">
        <f t="shared" si="466"/>
        <v/>
      </c>
      <c r="EQ126" s="9" t="str">
        <f t="shared" si="466"/>
        <v/>
      </c>
      <c r="ER126" s="9" t="str">
        <f t="shared" si="466"/>
        <v/>
      </c>
      <c r="ES126" s="9" t="str">
        <f t="shared" si="466"/>
        <v/>
      </c>
      <c r="ET126" s="9" t="str">
        <f t="shared" si="466"/>
        <v/>
      </c>
      <c r="EU126" s="9" t="str">
        <f t="shared" si="466"/>
        <v/>
      </c>
      <c r="EV126" s="9" t="str">
        <f t="shared" si="466"/>
        <v/>
      </c>
      <c r="EW126" s="9" t="str">
        <f t="shared" si="464"/>
        <v/>
      </c>
      <c r="EX126" s="9" t="str">
        <f t="shared" si="464"/>
        <v/>
      </c>
      <c r="EY126" s="9" t="str">
        <f t="shared" si="464"/>
        <v/>
      </c>
      <c r="EZ126" s="9" t="str">
        <f t="shared" si="464"/>
        <v/>
      </c>
      <c r="FA126" s="9" t="str">
        <f t="shared" si="501"/>
        <v>"sta",</v>
      </c>
      <c r="FB126" s="9" t="str">
        <f t="shared" si="502"/>
        <v/>
      </c>
      <c r="FD126" s="9" t="str">
        <f t="shared" si="503"/>
        <v/>
      </c>
      <c r="FE126" s="9" t="str">
        <f t="shared" si="504"/>
        <v/>
      </c>
      <c r="FF126" s="9" t="str">
        <f t="shared" si="505"/>
        <v/>
      </c>
      <c r="FG126" s="9" t="str">
        <f t="shared" si="506"/>
        <v>"NO_RED",</v>
      </c>
      <c r="FH126" s="9" t="str">
        <f t="shared" si="507"/>
        <v>"NO_GRE",</v>
      </c>
      <c r="FI126" s="9" t="str">
        <f t="shared" si="508"/>
        <v/>
      </c>
      <c r="FJ126" s="9" t="str">
        <f t="shared" si="509"/>
        <v>"NO_BLA",</v>
      </c>
      <c r="FK126" s="9" t="str">
        <f t="shared" si="510"/>
        <v/>
      </c>
      <c r="FL126" s="9" t="str">
        <f t="shared" si="511"/>
        <v/>
      </c>
      <c r="FM126" s="9" t="str">
        <f t="shared" si="512"/>
        <v/>
      </c>
      <c r="FN126" s="9" t="str">
        <f t="shared" si="513"/>
        <v/>
      </c>
      <c r="FO126" s="9" t="str">
        <f t="shared" si="514"/>
        <v/>
      </c>
      <c r="FP126" s="9" t="str">
        <f t="shared" si="515"/>
        <v/>
      </c>
      <c r="FQ126" s="9" t="str">
        <f t="shared" si="516"/>
        <v>"001BLU",</v>
      </c>
      <c r="FR126" s="9" t="str">
        <f t="shared" si="517"/>
        <v>"002YEL",</v>
      </c>
      <c r="FS126" s="9" t="str">
        <f t="shared" si="518"/>
        <v>"003BLU",</v>
      </c>
      <c r="FT126" s="9" t="str">
        <f t="shared" si="519"/>
        <v>"myrBLU",</v>
      </c>
      <c r="FU126" s="9" t="str">
        <f t="shared" si="520"/>
        <v/>
      </c>
      <c r="FV126" s="9" t="str">
        <f t="shared" si="521"/>
        <v/>
      </c>
      <c r="FW126" s="9" t="str">
        <f t="shared" si="522"/>
        <v/>
      </c>
      <c r="FY126" s="9" t="str">
        <f t="shared" si="523"/>
        <v/>
      </c>
      <c r="FZ126" s="9" t="str">
        <f t="shared" si="524"/>
        <v/>
      </c>
      <c r="GA126" s="9" t="str">
        <f t="shared" si="525"/>
        <v/>
      </c>
      <c r="GB126" s="9" t="str">
        <f t="shared" si="526"/>
        <v/>
      </c>
      <c r="GE126" s="9" t="str">
        <f t="shared" si="527"/>
        <v/>
      </c>
      <c r="GF126" s="9" t="str">
        <f>IFERROR(IF(SEARCH("Historical",AU126)&gt;0,CHAR(34)&amp;"histor"&amp;CHAR(34)&amp;",",""),"")</f>
        <v/>
      </c>
      <c r="GG126" s="9" t="str">
        <f t="shared" si="528"/>
        <v/>
      </c>
      <c r="GH126" s="9" t="str">
        <f t="shared" si="529"/>
        <v/>
      </c>
      <c r="GI126" s="9" t="str">
        <f t="shared" si="530"/>
        <v/>
      </c>
      <c r="GJ126" s="9" t="str">
        <f t="shared" si="531"/>
        <v/>
      </c>
      <c r="GK126" s="9" t="str">
        <f t="shared" si="532"/>
        <v>"HasSta",</v>
      </c>
      <c r="GL126" s="9" t="str">
        <f t="shared" si="465"/>
        <v/>
      </c>
      <c r="GM126" s="9" t="str">
        <f t="shared" si="465"/>
        <v/>
      </c>
      <c r="GN126" s="9" t="str">
        <f t="shared" si="465"/>
        <v>"3+Star",</v>
      </c>
      <c r="GP126" s="9" t="str">
        <f t="shared" si="533"/>
        <v>"State"</v>
      </c>
      <c r="GS126" s="9" t="str">
        <f t="shared" si="534"/>
        <v>["3Color","lets06","startK","LUELHI","year19","NoBand","Plants","Center","sta","NO_RED","NO_GRE","NO_BLA","001BLU","002YEL","003BLU","myrBLU","HasSta","3+Star"]</v>
      </c>
      <c r="GT126" s="9" t="str">
        <f t="shared" si="467"/>
        <v/>
      </c>
      <c r="GU126" s="9" t="str">
        <f t="shared" si="467"/>
        <v>"cl_BLU",</v>
      </c>
      <c r="GV126" s="9" t="str">
        <f t="shared" si="467"/>
        <v/>
      </c>
      <c r="GW126" s="9" t="str">
        <f t="shared" si="467"/>
        <v/>
      </c>
      <c r="GX126" s="9" t="str">
        <f t="shared" si="467"/>
        <v>"cl_YEL",</v>
      </c>
      <c r="GY126" s="9" t="str">
        <f t="shared" si="467"/>
        <v/>
      </c>
      <c r="GZ126" s="9" t="str">
        <f t="shared" si="467"/>
        <v/>
      </c>
      <c r="HA126" s="9" t="str">
        <f t="shared" si="467"/>
        <v/>
      </c>
      <c r="HB126" s="9" t="str">
        <f t="shared" si="467"/>
        <v>"cl_WHI",</v>
      </c>
      <c r="HC126" s="9" t="str">
        <f t="shared" si="535"/>
        <v>["cl_BLU","cl_YEL","cl_WHI"]</v>
      </c>
      <c r="HE126" s="33"/>
      <c r="HF126" s="34" t="str">
        <f t="shared" si="536"/>
        <v>{couname:"[MIC] Kosrae",year:"1981",region:"rgn_Oceania",Colors:["cl_BLU","cl_YEL","cl_WHI"],Items:["3Color","lets06","startK","LUELHI","year19","NoBand","Plants","Center","sta","NO_RED","NO_GRE","NO_BLA","001BLU","002YEL","003BLU","myrBLU","HasSta","3+Star"],Flag:"https://upload.wikimedia.org/wikipedia/commons/thumb/2/23/Flag_of_Kosrae.svg/640px-Flag_of_Kosrae.svg.png",HDFlag:"https://upload.wikimedia.org/wikipedia/commons/thumb/2/23/Flag_of_Kosrae.svg/2560px-Flag_of_Kosrae.svg.png",type:"State", describe: "\nFour white stars, the fafa stone (a ceremonial stone) and an olive branch wreath on a blue background.", isnew:".", links: "https://en.wikipedia.org/wiki/List_of_Micronesian_flags"},</v>
      </c>
      <c r="HG126" s="35" t="str">
        <f t="shared" si="537"/>
        <v>{couname:"[MIC] Kosrae",year:"1981",region:"rgn_Oceania",Colors:["cl_BLU","cl_YEL","cl_WHI"],Items:["3Color","lets06","startK","LUELHI","year19","NoBand","Plants","Center","sta","NO_RED","NO_GRE","NO_BLA","001BLU","002YEL","003BLU","myrBLU","HasSta","3+Star"],Flag:"https://upload.wikimedia.org/wikipedia/commons/thumb/2/23/Flag_of_Kosrae.svg/640px-Flag_of_Kosrae.svg.png",HDFlag:"https://upload.wikimedia.org/wikipedia/commons/thumb/2/23/Flag_of_Kosrae.svg/2560px-Flag_of_Kosrae.svg.png",type:"State", describe: "\nFour white stars, the fafa stone (a ceremonial stone) and an olive branch wreath on a blue background.", links: "https://en.wikipedia.org/wiki/List_of_Micronesian_flags"},</v>
      </c>
      <c r="HH126" s="9" t="str">
        <f t="shared" si="538"/>
        <v>"\nFour white stars, the fafa stone (a ceremonial stone) and an olive branch wreath on a blue background."</v>
      </c>
      <c r="HI126" s="9" t="str">
        <f t="shared" si="539"/>
        <v>"\nFour white stars, the fafa stone (a ceremonial stone) and an olive branch wreath on a blue background."</v>
      </c>
      <c r="HJ126" s="9" t="str">
        <f t="shared" si="540"/>
        <v>"1981"</v>
      </c>
      <c r="HL126" s="9" t="str">
        <f t="shared" si="541"/>
        <v>"https://en.wikipedia.org/wiki/List_of_Micronesian_flags"</v>
      </c>
      <c r="HM126" s="34" t="str">
        <f t="shared" si="542"/>
        <v>{"couname":"[MIC] Kosrae","year":"1981","region":"rgn_Oceania","Colors":["cl_BLU","cl_YEL","cl_WHI"],"Items":["3Color","lets06","startK","LUELHI","year19","NoBand","Plants","Center","sta","NO_RED","NO_GRE","NO_BLA","001BLU","002YEL","003BLU","myrBLU","HasSta","3+Star"],"Flag":"https://upload.wikimedia.org/wikipedia/commons/thumb/2/23/Flag_of_Kosrae.svg/640px-Flag_of_Kosrae.svg.png","HDFlag":"https://upload.wikimedia.org/wikipedia/commons/thumb/2/23/Flag_of_Kosrae.svg/2560px-Flag_of_Kosrae.svg.png","type":"State", "describe": "\nFour white stars, the fafa stone (a ceremonial stone) and an olive branch wreath on a blue background.", "isnew": ".", "links": "https://en.wikipedia.org/wiki/List_of_Micronesian_flags"},</v>
      </c>
      <c r="HN126" s="36" t="str">
        <f t="shared" si="543"/>
        <v>{"couname":"[MIC] Kosrae","year":"1981","region":"rgn_Oceania","Colors":["cl_BLU","cl_YEL","cl_WHI"],"Items":["3Color","lets06","startK","LUELHI","year19","NoBand","Plants","Center","sta","NO_RED","NO_GRE","NO_BLA","001BLU","002YEL","003BLU","myrBLU","HasSta","3+Star"],"Flag":"https://upload.wikimedia.org/wikipedia/commons/thumb/2/23/Flag_of_Kosrae.svg/640px-Flag_of_Kosrae.svg.png","HDFlag":"https://upload.wikimedia.org/wikipedia/commons/thumb/2/23/Flag_of_Kosrae.svg/2560px-Flag_of_Kosrae.svg.png","type":"State", "describe": "\nFour white stars, the fafa stone (a ceremonial stone) and an olive branch wreath on a blue background.", "isnew": ".", "links": "https://en.wikipedia.org/wiki/List_of_Micronesian_flags"},</v>
      </c>
      <c r="HO126" s="37">
        <v>45610</v>
      </c>
      <c r="HP126" s="9" t="str" cm="1">
        <f t="array" ref="HP126">IF(_xlfn.TEXTJOIN(", ", TRUE, IF(ISNUMBER(SEARCH("BLA", BL126:BT126)), COLUMN(BL126:BT126) - COLUMN(BL126) + 1, ""))&lt;&gt;"","BLA","")</f>
        <v/>
      </c>
      <c r="HQ126" s="9" t="str" cm="1">
        <f t="array" ref="HQ126">IF(_xlfn.TEXTJOIN(", ", TRUE, IF(ISNUMBER(SEARCH("BLU", BL126:BT126)), COLUMN(BL126:BT126) - COLUMN(BL126) + 1, ""))&lt;&gt;"","BLU","")</f>
        <v>BLU</v>
      </c>
      <c r="HR126" s="9" t="str" cm="1">
        <f t="array" ref="HR126">IF(_xlfn.TEXTJOIN(", ", TRUE, IF(ISNUMBER(SEARCH("GRE", BL126:BT126)), COLUMN(BL126:BT126) - COLUMN(BL126) + 1, ""))&lt;&gt;"","GRE","")</f>
        <v/>
      </c>
      <c r="HS126" s="9" t="str" cm="1">
        <f t="array" ref="HS126">IF(_xlfn.TEXTJOIN(", ", TRUE, IF(ISNUMBER(SEARCH("RED", BL126:BT126)), COLUMN(BL126:BT126) - COLUMN(BL126) + 1, ""))&lt;&gt;"","RED","")</f>
        <v/>
      </c>
      <c r="HT126" s="9" t="str" cm="1">
        <f t="array" ref="HT126">IF(_xlfn.TEXTJOIN(", ", TRUE, IF(ISNUMBER(SEARCH("YEL", BL126:BT126)), COLUMN(BL126:BT126) - COLUMN(BL126) + 1, ""))&lt;&gt;"","YEL","")</f>
        <v>YEL</v>
      </c>
      <c r="HU126" s="9" t="str" cm="1">
        <f t="array" ref="HU126">IF(_xlfn.TEXTJOIN(", ", TRUE, IF(ISNUMBER(SEARCH("ORA", BL126:BT126)), COLUMN(BL126:BT126) - COLUMN(BL126) + 1, ""))&lt;&gt;"","ORA","")</f>
        <v/>
      </c>
      <c r="HV126" s="9" t="str" cm="1">
        <f t="array" ref="HV126">IF(_xlfn.TEXTJOIN(", ", TRUE, IF(ISNUMBER(SEARCH("BRO", BL126:BT126)), COLUMN(BL126:BT126) - COLUMN(BL126) + 1, ""))&lt;&gt;"","BRO","")</f>
        <v/>
      </c>
      <c r="HW126" s="9" t="str" cm="1">
        <f t="array" ref="HW126">IF(_xlfn.TEXTJOIN(", ", TRUE, IF(ISNUMBER(SEARCH("PUR", BL126:BT126)), COLUMN(BL126:BT126) - COLUMN(BL126) + 1, ""))&lt;&gt;"","PUR","")</f>
        <v/>
      </c>
      <c r="HX126" s="9" t="str" cm="1">
        <f t="array" ref="HX126">IF(_xlfn.TEXTJOIN(", ", TRUE, IF(ISNUMBER(SEARCH("WHI", BL126:BT126)), COLUMN(BL126:BT126) - COLUMN(BL126) + 1, ""))&lt;&gt;"","WHI","")</f>
        <v>WHI</v>
      </c>
      <c r="HY126" s="38"/>
      <c r="HZ126" s="38"/>
      <c r="IA126" s="28"/>
      <c r="IB126" s="28"/>
      <c r="IC126" s="39"/>
      <c r="ID126" s="39"/>
      <c r="IE126" s="39"/>
      <c r="IF126" s="39"/>
      <c r="IG126" s="39"/>
      <c r="IH126" s="39"/>
      <c r="II126" s="39"/>
      <c r="IJ126" s="39"/>
      <c r="IK126" s="39"/>
      <c r="IM126" s="6">
        <f t="shared" si="544"/>
        <v>-3</v>
      </c>
      <c r="IN126" s="40" t="str">
        <f t="shared" si="545"/>
        <v>http://mkweb.bcgsc.ca/color-summarizer/?url=https://upload.wikimedia.org/wikipedia/commons/thumb/2/23/Flag_of_Kosrae.svg/640px-Flag_of_Kosrae.svg.png&amp;precision=low&amp;num_clusters=3&amp;text=1</v>
      </c>
      <c r="IO126" s="9" t="str">
        <f t="shared" si="546"/>
        <v/>
      </c>
      <c r="IP126" s="9" t="str">
        <f t="shared" si="547"/>
        <v>"blue"</v>
      </c>
      <c r="IQ126" s="9" t="str">
        <f t="shared" si="548"/>
        <v/>
      </c>
      <c r="IR126" s="9" t="str">
        <f t="shared" si="549"/>
        <v/>
      </c>
      <c r="IS126" s="9" t="str">
        <f t="shared" si="550"/>
        <v>"yellow"</v>
      </c>
      <c r="IT126" s="9" t="str">
        <f t="shared" si="551"/>
        <v/>
      </c>
      <c r="IU126" s="9" t="str">
        <f t="shared" si="552"/>
        <v/>
      </c>
      <c r="IV126" s="9" t="str">
        <f t="shared" si="553"/>
        <v/>
      </c>
      <c r="IW126" s="9" t="str">
        <f t="shared" si="554"/>
        <v>"white"</v>
      </c>
      <c r="IX126" s="9" t="str">
        <f t="shared" si="555"/>
        <v>{"url":"http://mkweb.bcgsc.ca/color-summarizer/?url=https://upload.wikimedia.org/wikipedia/commons/thumb/2/23/Flag_of_Kosrae.svg/640px-Flag_of_Kosrae.svg.png&amp;precision=low&amp;num_clusters=3&amp;text=1","name":"[MIC] Kosrae"},</v>
      </c>
      <c r="IY126" s="9">
        <v>1235</v>
      </c>
    </row>
    <row r="127" spans="1:259" s="9" customFormat="1" ht="38.4" customHeight="1" thickBot="1" x14ac:dyDescent="0.35">
      <c r="A127" s="79" t="s">
        <v>435</v>
      </c>
      <c r="B127" s="1" t="e" vm="126">
        <v>#VALUE!</v>
      </c>
      <c r="C127" s="2">
        <v>2</v>
      </c>
      <c r="D127" s="3" t="s">
        <v>436</v>
      </c>
      <c r="E127" s="4" t="s">
        <v>437</v>
      </c>
      <c r="F127" s="5" t="s">
        <v>0</v>
      </c>
      <c r="G127" s="6">
        <f>COUNTIF($A$1:$A$8341,A127)</f>
        <v>1</v>
      </c>
      <c r="H127" s="7"/>
      <c r="I127" s="8" t="s">
        <v>429</v>
      </c>
      <c r="J127" s="9" t="str">
        <f>""</f>
        <v/>
      </c>
      <c r="K127" s="10"/>
      <c r="L127" s="11"/>
      <c r="M127" s="11"/>
      <c r="N127" s="12" t="s">
        <v>169</v>
      </c>
      <c r="O127" s="13">
        <v>1993</v>
      </c>
      <c r="P127" s="14" t="s">
        <v>438</v>
      </c>
      <c r="Q127" s="15">
        <v>1</v>
      </c>
      <c r="R127" s="16" t="s">
        <v>169</v>
      </c>
      <c r="S127" s="17">
        <v>0</v>
      </c>
      <c r="T127" s="18" t="s">
        <v>2</v>
      </c>
      <c r="U127" s="19" t="s">
        <v>2</v>
      </c>
      <c r="V127" s="19" t="s">
        <v>2</v>
      </c>
      <c r="W127" s="19" t="s">
        <v>2</v>
      </c>
      <c r="X127" s="19" t="s">
        <v>3</v>
      </c>
      <c r="Y127" s="19" t="s">
        <v>2</v>
      </c>
      <c r="Z127" s="19" t="s">
        <v>2</v>
      </c>
      <c r="AA127" s="19" t="s">
        <v>3</v>
      </c>
      <c r="AB127" s="19" t="s">
        <v>2</v>
      </c>
      <c r="AC127" s="19" t="s">
        <v>2</v>
      </c>
      <c r="AD127" s="19" t="s">
        <v>2</v>
      </c>
      <c r="AE127" s="19" t="s">
        <v>2</v>
      </c>
      <c r="AF127" s="20" t="s">
        <v>2</v>
      </c>
      <c r="AG127" s="20" t="s">
        <v>2</v>
      </c>
      <c r="AH127" s="20" t="s">
        <v>3</v>
      </c>
      <c r="AI127" s="20" t="s">
        <v>2</v>
      </c>
      <c r="AJ127" s="20" t="s">
        <v>2</v>
      </c>
      <c r="AK127" s="20" t="s">
        <v>2</v>
      </c>
      <c r="AL127" s="20" t="s">
        <v>2</v>
      </c>
      <c r="AM127" s="20" t="s">
        <v>2</v>
      </c>
      <c r="AN127" s="20" t="s">
        <v>2</v>
      </c>
      <c r="AO127" s="20" t="s">
        <v>2</v>
      </c>
      <c r="AP127" s="20" t="s">
        <v>2</v>
      </c>
      <c r="AQ127" s="20" t="s">
        <v>2</v>
      </c>
      <c r="AR127" s="20" t="s">
        <v>2</v>
      </c>
      <c r="AS127" s="20" t="s">
        <v>2</v>
      </c>
      <c r="AT127" s="21">
        <v>11</v>
      </c>
      <c r="AU127" s="20" t="s">
        <v>204</v>
      </c>
      <c r="AV127" s="20" t="str">
        <f>IF(LEFT(A127,1)="[",LEFT(A127,5)&amp;AU127&amp;A127,"")</f>
        <v>[MIC]State[MIC] Pohnpei</v>
      </c>
      <c r="AW127" s="20" t="str">
        <f>C127&amp;H127&amp;A127</f>
        <v>2[MIC] Pohnpei</v>
      </c>
      <c r="AX127" s="22"/>
      <c r="AY127" s="22"/>
      <c r="AZ127" s="23"/>
      <c r="BA127" s="23"/>
      <c r="BB127" s="23"/>
      <c r="BC127" s="24"/>
      <c r="BD127" s="25" t="s">
        <v>168</v>
      </c>
      <c r="BE127" s="8"/>
      <c r="BF127" s="25" t="s">
        <v>9</v>
      </c>
      <c r="BG127" s="25" t="s">
        <v>5</v>
      </c>
      <c r="BH127" s="25" t="s">
        <v>4</v>
      </c>
      <c r="BI127" s="25"/>
      <c r="BJ127" s="25"/>
      <c r="BK127" s="8"/>
      <c r="BL127" s="25" t="s">
        <v>9</v>
      </c>
      <c r="BM127" s="25" t="s">
        <v>5</v>
      </c>
      <c r="BN127" s="25" t="s">
        <v>4</v>
      </c>
      <c r="BO127" s="25" t="s">
        <v>6</v>
      </c>
      <c r="BP127" s="25"/>
      <c r="BQ127" s="25"/>
      <c r="BR127" s="25"/>
      <c r="BS127" s="25"/>
      <c r="BT127" s="25"/>
      <c r="BU127" s="26"/>
      <c r="BV127" s="27"/>
      <c r="BW127" s="27">
        <v>0</v>
      </c>
      <c r="BX127" s="8"/>
      <c r="CB127" s="28"/>
      <c r="CC127" s="28"/>
      <c r="CD127" s="29">
        <v>0</v>
      </c>
      <c r="CE127" s="29">
        <v>0</v>
      </c>
      <c r="CF127" s="29" t="e">
        <v>#REF!</v>
      </c>
      <c r="CG127" s="30" cm="1">
        <f t="array" ref="CG127">SUMPRODUCT(--(LEN(TRIM(BL127:BT127))&gt;0))</f>
        <v>4</v>
      </c>
      <c r="CH127" s="20" t="str">
        <f t="shared" si="468"/>
        <v>n</v>
      </c>
      <c r="CI127" s="20" t="str">
        <f t="shared" si="469"/>
        <v>n</v>
      </c>
      <c r="CJ127" s="20" t="str">
        <f t="shared" si="470"/>
        <v>y</v>
      </c>
      <c r="CK127" s="20" t="str">
        <f t="shared" si="471"/>
        <v>n</v>
      </c>
      <c r="CL127" s="20" t="str">
        <f t="shared" si="472"/>
        <v>y</v>
      </c>
      <c r="CM127" s="20" t="str">
        <f t="shared" si="473"/>
        <v>n</v>
      </c>
      <c r="CN127" s="20" t="str">
        <f t="shared" si="474"/>
        <v>n</v>
      </c>
      <c r="CO127" s="20" t="str">
        <f t="shared" si="475"/>
        <v>n</v>
      </c>
      <c r="CP127" s="20" t="str">
        <f t="shared" si="476"/>
        <v>n</v>
      </c>
      <c r="CQ127" s="20" t="str">
        <f t="shared" si="477"/>
        <v>n</v>
      </c>
      <c r="CR127" s="20" t="str">
        <f t="shared" si="478"/>
        <v>n</v>
      </c>
      <c r="CS127" s="20" t="str">
        <f t="shared" si="479"/>
        <v>y</v>
      </c>
      <c r="CT127" s="31" t="str">
        <f t="shared" si="480"/>
        <v>"[MIC] Pohnpei"</v>
      </c>
      <c r="CU127" s="32" t="str">
        <f t="shared" si="481"/>
        <v>"rgn_Oceania"</v>
      </c>
      <c r="CV127" s="9" t="str">
        <f t="shared" si="482"/>
        <v>"https://upload.wikimedia.org/wikipedia/commons/thumb/c/ce/Flag_of_Pohnpei.svg/640px-Flag_of_Pohnpei.svg.png"</v>
      </c>
      <c r="CW127" s="9" t="str">
        <f t="shared" si="461"/>
        <v/>
      </c>
      <c r="CX127" s="9" t="str">
        <f t="shared" si="461"/>
        <v/>
      </c>
      <c r="CY127" s="9" t="str">
        <f t="shared" si="461"/>
        <v>"4Color",</v>
      </c>
      <c r="CZ127" s="9" t="str">
        <f t="shared" si="461"/>
        <v/>
      </c>
      <c r="DA127" s="9" t="str">
        <f t="shared" si="483"/>
        <v/>
      </c>
      <c r="DB127" s="9" t="str">
        <f t="shared" si="484"/>
        <v/>
      </c>
      <c r="DC127" s="9" t="str">
        <f>IF(Q127=2,CHAR(34)&amp;"exact2"&amp;CHAR(34)&amp;",","")</f>
        <v/>
      </c>
      <c r="DD127" s="9" t="str">
        <f>IF(LEN(CHAR(34)&amp;"lets"&amp;LEN(SUBSTITUTE(SUBSTITUTE(IFERROR(TRIM(SUBSTITUTE(SUBSTITUTE(SUBSTITUTE(IFERROR(TRIM(SUBSTITUTE(A127,MID(A127,FIND("(",A127),FIND(")",A127)-FIND("(",A127)+1),"")),A127)," ",""),"-",""),MID(SUBSTITUTE(SUBSTITUTE(IFERROR(TRIM(SUBSTITUTE(A127,MID(A127,FIND("(",A127),FIND(")",A127)-FIND("(",A127)+1),"")),A127)," ",""),"-",""),FIND("[",SUBSTITUTE(SUBSTITUTE(IFERROR(TRIM(SUBSTITUTE(A127,MID(A127,FIND("(",A127),FIND(")",A127)-FIND("(",A127)+1),"")),A127)," ",""),"-","")),FIND("]",SUBSTITUTE(SUBSTITUTE(IFERROR(TRIM(SUBSTITUTE(A127,MID(A127,FIND("(",A127),FIND(")",A127)-FIND("(",A127)+1),"")),A127)," ",""),"-",""))-FIND("[",SUBSTITUTE(SUBSTITUTE(IFERROR(TRIM(SUBSTITUTE(A127,MID(A127,FIND("(",A127),FIND(")",A127)-FIND("(",A127)+1),"")),A127)," ",""),"-",""))+1),"")),SUBSTITUTE(SUBSTITUTE(IFERROR(TRIM(SUBSTITUTE(A127,MID(A127,FIND("(",A127),FIND(")",A127)-FIND("(",A127)+1),"")),A127)," ",""),"-",""))," ",""),"-",""))&amp;CHAR(34)&amp;",")=9,CHAR(34)&amp;"lets"&amp;LEN(SUBSTITUTE(SUBSTITUTE(IFERROR(TRIM(SUBSTITUTE(SUBSTITUTE(SUBSTITUTE(IFERROR(TRIM(SUBSTITUTE(A127,MID(A127,FIND("(",A127),FIND(")",A127)-FIND("(",A127)+1),"")),A127)," ",""),"-",""),MID(SUBSTITUTE(SUBSTITUTE(IFERROR(TRIM(SUBSTITUTE(A127,MID(A127,FIND("(",A127),FIND(")",A127)-FIND("(",A127)+1),"")),A127)," ",""),"-",""),FIND("[",SUBSTITUTE(SUBSTITUTE(IFERROR(TRIM(SUBSTITUTE(A127,MID(A127,FIND("(",A127),FIND(")",A127)-FIND("(",A127)+1),"")),A127)," ",""),"-","")),FIND("]",SUBSTITUTE(SUBSTITUTE(IFERROR(TRIM(SUBSTITUTE(A127,MID(A127,FIND("(",A127),FIND(")",A127)-FIND("(",A127)+1),"")),A127)," ",""),"-",""))-FIND("[",SUBSTITUTE(SUBSTITUTE(IFERROR(TRIM(SUBSTITUTE(A127,MID(A127,FIND("(",A127),FIND(")",A127)-FIND("(",A127)+1),"")),A127)," ",""),"-",""))+1),"")),SUBSTITUTE(SUBSTITUTE(IFERROR(TRIM(SUBSTITUTE(A127,MID(A127,FIND("(",A127),FIND(")",A127)-FIND("(",A127)+1),"")),A127)," ",""),"-",""))," ",""),"-",""))&amp;CHAR(34)&amp;",",CHAR(34)&amp;"lets0"&amp;LEN(SUBSTITUTE(SUBSTITUTE(IFERROR(TRIM(SUBSTITUTE(SUBSTITUTE(SUBSTITUTE(IFERROR(TRIM(SUBSTITUTE(A127,MID(A127,FIND("(",A127),FIND(")",A127)-FIND("(",A127)+1),"")),A127)," ",""),"-",""),MID(SUBSTITUTE(SUBSTITUTE(IFERROR(TRIM(SUBSTITUTE(A127,MID(A127,FIND("(",A127),FIND(")",A127)-FIND("(",A127)+1),"")),A127)," ",""),"-",""),FIND("[",SUBSTITUTE(SUBSTITUTE(IFERROR(TRIM(SUBSTITUTE(A127,MID(A127,FIND("(",A127),FIND(")",A127)-FIND("(",A127)+1),"")),A127)," ",""),"-","")),FIND("]",SUBSTITUTE(SUBSTITUTE(IFERROR(TRIM(SUBSTITUTE(A127,MID(A127,FIND("(",A127),FIND(")",A127)-FIND("(",A127)+1),"")),A127)," ",""),"-",""))-FIND("[",SUBSTITUTE(SUBSTITUTE(IFERROR(TRIM(SUBSTITUTE(A127,MID(A127,FIND("(",A127),FIND(")",A127)-FIND("(",A127)+1),"")),A127)," ",""),"-",""))+1),"")),SUBSTITUTE(SUBSTITUTE(IFERROR(TRIM(SUBSTITUTE(A127,MID(A127,FIND("(",A127),FIND(")",A127)-FIND("(",A127)+1),"")),A127)," ",""),"-",""))," ",""),"-",""))&amp;CHAR(34)&amp;",")</f>
        <v>"lets07",</v>
      </c>
      <c r="DE127" s="9" t="str">
        <f>IFERROR(CHAR(34)&amp;"start"&amp;LEFT(TRIM(SUBSTITUTE(SUBSTITUTE(TRIM(SUBSTITUTE(SUBSTITUTE(A127, MID(A127, FIND("[", A127), FIND("]", A127) - FIND("[", A127) + 1), ""), "  ", " ")), MID(TRIM(SUBSTITUTE(SUBSTITUTE(A127, MID(A127, FIND("[", A127), FIND("]", A127) - FIND("[", A127) + 1), ""), "  ", " ")), FIND("[", TRIM(SUBSTITUTE(SUBSTITUTE(A127, MID(A127, FIND("[", A127), FIND("]", A127) - FIND("[", A127) + 1), ""), "  ", " "))), FIND("]", TRIM(SUBSTITUTE(SUBSTITUTE(A127, MID(A127, FIND("[", A127), FIND("]", A127) - FIND("[", A127) + 1), ""), "  ", " "))) - FIND("[", TRIM(SUBSTITUTE(SUBSTITUTE(A127, MID(A127, FIND("[", A127), FIND("]", A127) - FIND("[", A127) + 1), ""), "  ", " "))) + 1), ""), "  ", " ")),1)&amp;CHAR(34)&amp;",",CHAR(34)&amp;"start"&amp;IFERROR(LEFT(SUBSTITUTE(A127,"["&amp;MID(A127,FIND("[",A127)+1,FIND("]",A127)-FIND("[",A127)-1)&amp;"] ",""),1),LEFT(A127,1))&amp;CHAR(34)&amp;",")</f>
        <v>"startP",</v>
      </c>
      <c r="DF127" s="9" t="str">
        <f t="shared" si="485"/>
        <v/>
      </c>
      <c r="DG127" s="9" t="str">
        <f t="shared" si="486"/>
        <v/>
      </c>
      <c r="DH127" s="9" t="str">
        <f t="shared" si="487"/>
        <v/>
      </c>
      <c r="DI127" s="9" t="str">
        <f t="shared" si="488"/>
        <v/>
      </c>
      <c r="DJ127" s="9" t="str">
        <f t="shared" si="489"/>
        <v/>
      </c>
      <c r="DK127" s="9" t="str">
        <f t="shared" si="490"/>
        <v/>
      </c>
      <c r="DL127" s="9" t="str">
        <f t="shared" si="491"/>
        <v/>
      </c>
      <c r="DM127" s="9" t="str" cm="1">
        <f t="array" ref="DM127">IF(CG127=3,CHAR(34) &amp; _xlfn.TEXTJOIN("", TRUE, RIGHT(HP127:HX127, 2)) &amp; CHAR(34) &amp; ",", "")</f>
        <v/>
      </c>
      <c r="DN127" s="9" t="str">
        <f t="shared" si="492"/>
        <v/>
      </c>
      <c r="DO127" s="9" t="str">
        <f t="shared" si="493"/>
        <v>"year19",</v>
      </c>
      <c r="DP127" s="28" t="str">
        <f t="shared" si="494"/>
        <v/>
      </c>
      <c r="DQ127" s="28" t="str">
        <f t="shared" si="495"/>
        <v/>
      </c>
      <c r="DR127" s="28" t="str">
        <f t="shared" si="496"/>
        <v/>
      </c>
      <c r="DS127" s="28" t="str">
        <f t="shared" si="497"/>
        <v/>
      </c>
      <c r="DT127" s="28" t="str">
        <f t="shared" si="498"/>
        <v/>
      </c>
      <c r="DU127" s="28" t="str">
        <f t="shared" si="499"/>
        <v/>
      </c>
      <c r="DV127" s="9" t="str">
        <f>IF(IA127&lt;&gt;"",(IF(IA127="y",CHAR(34)&amp;"largec"&amp;CHAR(34)&amp;",",CHAR(34)&amp;"smallc"&amp;CHAR(34)&amp;",")),"")</f>
        <v/>
      </c>
      <c r="DW127" s="9" t="str">
        <f t="shared" si="462"/>
        <v>"NoBand",</v>
      </c>
      <c r="DX127" s="9" t="str">
        <f t="shared" si="462"/>
        <v/>
      </c>
      <c r="DY127" s="9" t="str">
        <f t="shared" si="462"/>
        <v/>
      </c>
      <c r="DZ127" s="9" t="str">
        <f t="shared" si="462"/>
        <v/>
      </c>
      <c r="EA127" s="9" t="str">
        <f t="shared" si="463"/>
        <v/>
      </c>
      <c r="EB127" s="9" t="str">
        <f t="shared" si="463"/>
        <v/>
      </c>
      <c r="EC127" s="9" t="str">
        <f t="shared" si="463"/>
        <v/>
      </c>
      <c r="ED127" s="9" t="str">
        <f t="shared" si="463"/>
        <v/>
      </c>
      <c r="EE127" s="9" t="str">
        <f t="shared" si="463"/>
        <v>"Circle",</v>
      </c>
      <c r="EF127" s="9" t="str">
        <f t="shared" si="500"/>
        <v/>
      </c>
      <c r="EG127" s="9" t="str">
        <f t="shared" si="466"/>
        <v/>
      </c>
      <c r="EH127" s="9" t="str">
        <f t="shared" si="466"/>
        <v>"Plants",</v>
      </c>
      <c r="EI127" s="9" t="str">
        <f t="shared" si="466"/>
        <v/>
      </c>
      <c r="EJ127" s="9" t="str">
        <f t="shared" si="466"/>
        <v/>
      </c>
      <c r="EK127" s="9" t="str">
        <f t="shared" si="466"/>
        <v/>
      </c>
      <c r="EL127" s="9" t="str">
        <f t="shared" si="466"/>
        <v/>
      </c>
      <c r="EM127" s="9" t="str">
        <f t="shared" si="466"/>
        <v/>
      </c>
      <c r="EN127" s="9" t="str">
        <f t="shared" si="466"/>
        <v/>
      </c>
      <c r="EO127" s="9" t="str">
        <f t="shared" si="466"/>
        <v>"Center",</v>
      </c>
      <c r="EP127" s="9" t="str">
        <f t="shared" si="466"/>
        <v/>
      </c>
      <c r="EQ127" s="9" t="str">
        <f t="shared" si="466"/>
        <v/>
      </c>
      <c r="ER127" s="9" t="str">
        <f t="shared" si="466"/>
        <v/>
      </c>
      <c r="ES127" s="9" t="str">
        <f t="shared" si="466"/>
        <v/>
      </c>
      <c r="ET127" s="9" t="str">
        <f t="shared" si="466"/>
        <v/>
      </c>
      <c r="EU127" s="9" t="str">
        <f t="shared" si="466"/>
        <v/>
      </c>
      <c r="EV127" s="9" t="str">
        <f t="shared" si="466"/>
        <v/>
      </c>
      <c r="EW127" s="9" t="str">
        <f t="shared" si="464"/>
        <v/>
      </c>
      <c r="EX127" s="9" t="str">
        <f t="shared" si="464"/>
        <v/>
      </c>
      <c r="EY127" s="9" t="str">
        <f t="shared" si="464"/>
        <v/>
      </c>
      <c r="EZ127" s="9" t="str">
        <f t="shared" si="464"/>
        <v/>
      </c>
      <c r="FA127" s="9" t="str">
        <f t="shared" si="501"/>
        <v>"sta",</v>
      </c>
      <c r="FB127" s="9" t="str">
        <f t="shared" si="502"/>
        <v/>
      </c>
      <c r="FC127" s="9" t="str">
        <f>IF(AND(AT127&gt;0,BB127&lt;&gt;""),CHAR(34)&amp;"sta"&amp;BB127&amp;CHAR(34)&amp;",","")</f>
        <v/>
      </c>
      <c r="FD127" s="9" t="str">
        <f t="shared" si="503"/>
        <v/>
      </c>
      <c r="FE127" s="9" t="str">
        <f t="shared" si="504"/>
        <v/>
      </c>
      <c r="FF127" s="9" t="str">
        <f t="shared" si="505"/>
        <v/>
      </c>
      <c r="FG127" s="9" t="str">
        <f t="shared" si="506"/>
        <v/>
      </c>
      <c r="FH127" s="9" t="str">
        <f t="shared" si="507"/>
        <v>"NO_GRE",</v>
      </c>
      <c r="FI127" s="9" t="str">
        <f t="shared" si="508"/>
        <v/>
      </c>
      <c r="FJ127" s="9" t="str">
        <f t="shared" si="509"/>
        <v>"NO_BLA",</v>
      </c>
      <c r="FK127" s="9" t="str">
        <f t="shared" si="510"/>
        <v/>
      </c>
      <c r="FL127" s="9" t="str">
        <f t="shared" si="511"/>
        <v/>
      </c>
      <c r="FM127" s="9" t="str">
        <f t="shared" si="512"/>
        <v/>
      </c>
      <c r="FN127" s="9" t="str">
        <f t="shared" si="513"/>
        <v/>
      </c>
      <c r="FO127" s="9" t="str">
        <f t="shared" si="514"/>
        <v/>
      </c>
      <c r="FP127" s="9" t="str">
        <f t="shared" si="515"/>
        <v/>
      </c>
      <c r="FQ127" s="9" t="str">
        <f t="shared" si="516"/>
        <v>"001RED",</v>
      </c>
      <c r="FR127" s="9" t="str">
        <f t="shared" si="517"/>
        <v>"002WHI",</v>
      </c>
      <c r="FS127" s="9" t="str">
        <f t="shared" si="518"/>
        <v>"003BLU",</v>
      </c>
      <c r="FT127" s="9" t="str">
        <f t="shared" si="519"/>
        <v>"myrEQ",</v>
      </c>
      <c r="FU127" s="9" t="str">
        <f t="shared" si="520"/>
        <v/>
      </c>
      <c r="FV127" s="9" t="str">
        <f t="shared" si="521"/>
        <v/>
      </c>
      <c r="FW127" s="9" t="str">
        <f t="shared" si="522"/>
        <v/>
      </c>
      <c r="FX127" s="9" t="str">
        <f>SUBSTITUTE(IFERROR(SEARCH("[",A127),IFERROR(IF(AND(CA127&lt;&gt;"y",SEARCH("Europe",R127)&gt;0),CHAR(34)&amp;"noeuni"&amp;CHAR(34)&amp;",",""),"")),"1","")</f>
        <v/>
      </c>
      <c r="FY127" s="9" t="str">
        <f t="shared" si="523"/>
        <v/>
      </c>
      <c r="FZ127" s="9" t="str">
        <f t="shared" si="524"/>
        <v/>
      </c>
      <c r="GA127" s="9" t="str">
        <f t="shared" si="525"/>
        <v/>
      </c>
      <c r="GB127" s="9" t="str">
        <f t="shared" si="526"/>
        <v/>
      </c>
      <c r="GC127" s="9" t="str">
        <f>IFERROR(IF(SEARCH("Portuguese",CB127)&gt;0,CHAR(34)&amp;"portug"&amp;CHAR(34)&amp;",",""),"")</f>
        <v/>
      </c>
      <c r="GD127" s="9" t="str">
        <f>IFERROR(IF(SEARCH("German",CB127)&gt;0,CHAR(34)&amp;"german"&amp;CHAR(34)&amp;",",""),"")</f>
        <v/>
      </c>
      <c r="GE127" s="9" t="str">
        <f t="shared" si="527"/>
        <v/>
      </c>
      <c r="GF127" s="9" t="str">
        <f>IFERROR(IF(SEARCH("Histor",AU127)&gt;0,CHAR(34)&amp;"histor"&amp;CHAR(34)&amp;",",""),"")</f>
        <v/>
      </c>
      <c r="GG127" s="9" t="str">
        <f t="shared" si="528"/>
        <v/>
      </c>
      <c r="GH127" s="9" t="str">
        <f t="shared" si="529"/>
        <v/>
      </c>
      <c r="GI127" s="9" t="str">
        <f t="shared" si="530"/>
        <v/>
      </c>
      <c r="GJ127" s="9" t="str">
        <f t="shared" si="531"/>
        <v/>
      </c>
      <c r="GK127" s="9" t="str">
        <f t="shared" si="532"/>
        <v>"HasSta",</v>
      </c>
      <c r="GL127" s="9" t="str">
        <f t="shared" si="465"/>
        <v/>
      </c>
      <c r="GM127" s="9" t="str">
        <f t="shared" si="465"/>
        <v/>
      </c>
      <c r="GN127" s="9" t="str">
        <f t="shared" si="465"/>
        <v>"3+Star",</v>
      </c>
      <c r="GP127" s="9" t="str">
        <f t="shared" si="533"/>
        <v>"State"</v>
      </c>
      <c r="GS127" s="9" t="str">
        <f t="shared" si="534"/>
        <v>["4Color","lets07","startP","year19","NoBand","Circle","Plants","Center","sta","NO_GRE","NO_BLA","001RED","002WHI","003BLU","myrEQ","HasSta","3+Star"]</v>
      </c>
      <c r="GT127" s="9" t="str">
        <f t="shared" si="467"/>
        <v>"cl_RED",</v>
      </c>
      <c r="GU127" s="9" t="str">
        <f t="shared" si="467"/>
        <v>"cl_WHI",</v>
      </c>
      <c r="GV127" s="9" t="str">
        <f t="shared" si="467"/>
        <v>"cl_BLU",</v>
      </c>
      <c r="GW127" s="9" t="str">
        <f t="shared" si="467"/>
        <v>"cl_YEL",</v>
      </c>
      <c r="GX127" s="9" t="str">
        <f t="shared" si="467"/>
        <v/>
      </c>
      <c r="GY127" s="9" t="str">
        <f t="shared" si="467"/>
        <v/>
      </c>
      <c r="GZ127" s="9" t="str">
        <f t="shared" si="467"/>
        <v/>
      </c>
      <c r="HA127" s="9" t="str">
        <f t="shared" si="467"/>
        <v/>
      </c>
      <c r="HB127" s="9" t="str">
        <f t="shared" si="467"/>
        <v/>
      </c>
      <c r="HC127" s="9" t="str">
        <f t="shared" si="535"/>
        <v>["cl_RED","cl_WHI","cl_BLU","cl_YEL"]</v>
      </c>
      <c r="HE127" s="33"/>
      <c r="HF127" s="34" t="str">
        <f t="shared" si="536"/>
        <v>{couname:"[MIC] Pohnpei",year:"1993",region:"rgn_Oceania",Colors:["cl_RED","cl_WHI","cl_BLU","cl_YEL"],Items:["4Color","lets07","startP","year19","NoBand","Circle","Plants","Center","sta","NO_GRE","NO_BLA","001RED","002WHI","003BLU","myrEQ","HasSta","3+Star"],Flag:"https://upload.wikimedia.org/wikipedia/commons/thumb/c/ce/Flag_of_Pohnpei.svg/640px-Flag_of_Pohnpei.svg.png",HDFlag:"https://upload.wikimedia.org/wikipedia/commons/thumb/c/ce/Flag_of_Pohnpei.svg/2560px-Flag_of_Pohnpei.svg.png",type:"State", describe: "\nA blue flag with a ring of 11 stars, a wreath of coconut leaves, and a cup made from a coconut shell.", isnew:".", links: "https://en.wikipedia.org/wiki/List_of_Micronesian_flags"},</v>
      </c>
      <c r="HG127" s="35" t="str">
        <f t="shared" si="537"/>
        <v>{couname:"[MIC] Pohnpei",year:"1993",region:"rgn_Oceania",Colors:["cl_RED","cl_WHI","cl_BLU","cl_YEL"],Items:["4Color","lets07","startP","year19","NoBand","Circle","Plants","Center","sta","NO_GRE","NO_BLA","001RED","002WHI","003BLU","myrEQ","HasSta","3+Star"],Flag:"https://upload.wikimedia.org/wikipedia/commons/thumb/c/ce/Flag_of_Pohnpei.svg/640px-Flag_of_Pohnpei.svg.png",HDFlag:"https://upload.wikimedia.org/wikipedia/commons/thumb/c/ce/Flag_of_Pohnpei.svg/2560px-Flag_of_Pohnpei.svg.png",type:"State", describe: "\nA blue flag with a ring of 11 stars, a wreath of coconut leaves, and a cup made from a coconut shell.", links: "https://en.wikipedia.org/wiki/List_of_Micronesian_flags"},</v>
      </c>
      <c r="HH127" s="9" t="str">
        <f t="shared" si="538"/>
        <v>"\nA blue flag with a ring of 11 stars, a wreath of coconut leaves, and a cup made from a coconut shell."</v>
      </c>
      <c r="HI127" s="9" t="str">
        <f t="shared" si="539"/>
        <v>"\nA blue flag with a ring of 11 stars, a wreath of coconut leaves, and a cup made from a coconut shell."</v>
      </c>
      <c r="HJ127" s="9" t="str">
        <f t="shared" si="540"/>
        <v>"1993"</v>
      </c>
      <c r="HL127" s="9" t="str">
        <f t="shared" si="541"/>
        <v>"https://en.wikipedia.org/wiki/List_of_Micronesian_flags"</v>
      </c>
      <c r="HM127" s="34" t="str">
        <f t="shared" si="542"/>
        <v>{"couname":"[MIC] Pohnpei","year":"1993","region":"rgn_Oceania","Colors":["cl_RED","cl_WHI","cl_BLU","cl_YEL"],"Items":["4Color","lets07","startP","year19","NoBand","Circle","Plants","Center","sta","NO_GRE","NO_BLA","001RED","002WHI","003BLU","myrEQ","HasSta","3+Star"],"Flag":"https://upload.wikimedia.org/wikipedia/commons/thumb/c/ce/Flag_of_Pohnpei.svg/640px-Flag_of_Pohnpei.svg.png","HDFlag":"https://upload.wikimedia.org/wikipedia/commons/thumb/c/ce/Flag_of_Pohnpei.svg/2560px-Flag_of_Pohnpei.svg.png","type":"State", "describe": "\nA blue flag with a ring of 11 stars, a wreath of coconut leaves, and a cup made from a coconut shell.", "isnew": ".", "links": "https://en.wikipedia.org/wiki/List_of_Micronesian_flags"},</v>
      </c>
      <c r="HN127" s="36" t="str">
        <f t="shared" si="543"/>
        <v>{"couname":"[MIC] Pohnpei","year":"1993","region":"rgn_Oceania","Colors":["cl_RED","cl_WHI","cl_BLU","cl_YEL"],"Items":["4Color","lets07","startP","year19","NoBand","Circle","Plants","Center","sta","NO_GRE","NO_BLA","001RED","002WHI","003BLU","myrEQ","HasSta","3+Star"],"Flag":"https://upload.wikimedia.org/wikipedia/commons/thumb/c/ce/Flag_of_Pohnpei.svg/640px-Flag_of_Pohnpei.svg.png","HDFlag":"https://upload.wikimedia.org/wikipedia/commons/thumb/c/ce/Flag_of_Pohnpei.svg/2560px-Flag_of_Pohnpei.svg.png","type":"State", "describe": "\nA blue flag with a ring of 11 stars, a wreath of coconut leaves, and a cup made from a coconut shell.", "isnew": ".", "links": "https://en.wikipedia.org/wiki/List_of_Micronesian_flags"},</v>
      </c>
      <c r="HO127" s="37"/>
      <c r="HP127" s="9" t="str" cm="1">
        <f t="array" ref="HP127">IF(_xlfn.TEXTJOIN(", ", TRUE, IF(ISNUMBER(SEARCH("BLA", BL127:BT127)), COLUMN(BL127:BT127) - COLUMN(BL127) + 1, ""))&lt;&gt;"","BLA","")</f>
        <v/>
      </c>
      <c r="HQ127" s="9" t="str" cm="1">
        <f t="array" ref="HQ127">IF(_xlfn.TEXTJOIN(", ", TRUE, IF(ISNUMBER(SEARCH("BLU", BL127:BT127)), COLUMN(BL127:BT127) - COLUMN(BL127) + 1, ""))&lt;&gt;"","BLU","")</f>
        <v>BLU</v>
      </c>
      <c r="HR127" s="9" t="str" cm="1">
        <f t="array" ref="HR127">IF(_xlfn.TEXTJOIN(", ", TRUE, IF(ISNUMBER(SEARCH("GRE", BL127:BT127)), COLUMN(BL127:BT127) - COLUMN(BL127) + 1, ""))&lt;&gt;"","GRE","")</f>
        <v/>
      </c>
      <c r="HS127" s="9" t="str" cm="1">
        <f t="array" ref="HS127">IF(_xlfn.TEXTJOIN(", ", TRUE, IF(ISNUMBER(SEARCH("RED", BL127:BT127)), COLUMN(BL127:BT127) - COLUMN(BL127) + 1, ""))&lt;&gt;"","RED","")</f>
        <v>RED</v>
      </c>
      <c r="HT127" s="9" t="str" cm="1">
        <f t="array" ref="HT127">IF(_xlfn.TEXTJOIN(", ", TRUE, IF(ISNUMBER(SEARCH("YEL", BL127:BT127)), COLUMN(BL127:BT127) - COLUMN(BL127) + 1, ""))&lt;&gt;"","YEL","")</f>
        <v>YEL</v>
      </c>
      <c r="HU127" s="9" t="str" cm="1">
        <f t="array" ref="HU127">IF(_xlfn.TEXTJOIN(", ", TRUE, IF(ISNUMBER(SEARCH("ORA", BL127:BT127)), COLUMN(BL127:BT127) - COLUMN(BL127) + 1, ""))&lt;&gt;"","ORA","")</f>
        <v/>
      </c>
      <c r="HV127" s="9" t="str" cm="1">
        <f t="array" ref="HV127">IF(_xlfn.TEXTJOIN(", ", TRUE, IF(ISNUMBER(SEARCH("BRO", BL127:BT127)), COLUMN(BL127:BT127) - COLUMN(BL127) + 1, ""))&lt;&gt;"","BRO","")</f>
        <v/>
      </c>
      <c r="HW127" s="9" t="str" cm="1">
        <f t="array" ref="HW127">IF(_xlfn.TEXTJOIN(", ", TRUE, IF(ISNUMBER(SEARCH("PUR", BL127:BT127)), COLUMN(BL127:BT127) - COLUMN(BL127) + 1, ""))&lt;&gt;"","PUR","")</f>
        <v/>
      </c>
      <c r="HX127" s="9" t="str" cm="1">
        <f t="array" ref="HX127">IF(_xlfn.TEXTJOIN(", ", TRUE, IF(ISNUMBER(SEARCH("WHI", BL127:BT127)), COLUMN(BL127:BT127) - COLUMN(BL127) + 1, ""))&lt;&gt;"","WHI","")</f>
        <v>WHI</v>
      </c>
      <c r="HY127" s="38"/>
      <c r="HZ127" s="38"/>
      <c r="IA127" s="28"/>
      <c r="IB127" s="28"/>
      <c r="IC127" s="39"/>
      <c r="ID127" s="39"/>
      <c r="IE127" s="39"/>
      <c r="IF127" s="39"/>
      <c r="IG127" s="39"/>
      <c r="IH127" s="39"/>
      <c r="II127" s="39"/>
      <c r="IJ127" s="39"/>
      <c r="IK127" s="39"/>
      <c r="IL127" s="9">
        <f>SUM(IC127:IK127)</f>
        <v>0</v>
      </c>
      <c r="IM127" s="6">
        <f t="shared" si="544"/>
        <v>-4</v>
      </c>
      <c r="IN127" s="40" t="str">
        <f t="shared" si="545"/>
        <v>http://mkweb.bcgsc.ca/color-summarizer/?url=https://upload.wikimedia.org/wikipedia/commons/thumb/c/ce/Flag_of_Pohnpei.svg/640px-Flag_of_Pohnpei.svg.png&amp;precision=low&amp;num_clusters=4&amp;text=1</v>
      </c>
      <c r="IO127" s="9" t="str">
        <f t="shared" si="546"/>
        <v/>
      </c>
      <c r="IP127" s="9" t="str">
        <f t="shared" si="547"/>
        <v>"blue"</v>
      </c>
      <c r="IQ127" s="9" t="str">
        <f t="shared" si="548"/>
        <v/>
      </c>
      <c r="IR127" s="9" t="str">
        <f t="shared" si="549"/>
        <v>"red"</v>
      </c>
      <c r="IS127" s="9" t="str">
        <f t="shared" si="550"/>
        <v>"yellow"</v>
      </c>
      <c r="IT127" s="9" t="str">
        <f t="shared" si="551"/>
        <v/>
      </c>
      <c r="IU127" s="9" t="str">
        <f t="shared" si="552"/>
        <v/>
      </c>
      <c r="IV127" s="9" t="str">
        <f t="shared" si="553"/>
        <v/>
      </c>
      <c r="IW127" s="9" t="str">
        <f t="shared" si="554"/>
        <v>"white"</v>
      </c>
      <c r="IX127" s="9" t="str">
        <f t="shared" si="555"/>
        <v>{"url":"http://mkweb.bcgsc.ca/color-summarizer/?url=https://upload.wikimedia.org/wikipedia/commons/thumb/c/ce/Flag_of_Pohnpei.svg/640px-Flag_of_Pohnpei.svg.png&amp;precision=low&amp;num_clusters=4&amp;text=1","name":"[MIC] Pohnpei"},</v>
      </c>
      <c r="IY127" s="9">
        <v>284</v>
      </c>
    </row>
    <row r="128" spans="1:259" s="9" customFormat="1" ht="38.4" customHeight="1" thickBot="1" x14ac:dyDescent="0.35">
      <c r="A128" s="79" t="s">
        <v>439</v>
      </c>
      <c r="B128" s="1" t="e" vm="127">
        <v>#VALUE!</v>
      </c>
      <c r="C128" s="2">
        <v>2</v>
      </c>
      <c r="D128" s="3" t="s">
        <v>440</v>
      </c>
      <c r="E128" s="4" t="s">
        <v>441</v>
      </c>
      <c r="F128" s="5" t="s">
        <v>0</v>
      </c>
      <c r="G128" s="6">
        <f>COUNTIF($A$1:$A$8341,A128)</f>
        <v>1</v>
      </c>
      <c r="H128" s="7"/>
      <c r="I128" s="8" t="s">
        <v>429</v>
      </c>
      <c r="J128" s="9" t="str">
        <f>""</f>
        <v/>
      </c>
      <c r="K128" s="10"/>
      <c r="L128" s="11"/>
      <c r="M128" s="11"/>
      <c r="N128" s="12" t="s">
        <v>169</v>
      </c>
      <c r="O128" s="13">
        <v>1980</v>
      </c>
      <c r="P128" s="14" t="s">
        <v>442</v>
      </c>
      <c r="Q128" s="15">
        <v>1</v>
      </c>
      <c r="R128" s="16" t="s">
        <v>169</v>
      </c>
      <c r="S128" s="17">
        <v>0</v>
      </c>
      <c r="T128" s="18" t="s">
        <v>2</v>
      </c>
      <c r="U128" s="19" t="s">
        <v>2</v>
      </c>
      <c r="V128" s="19" t="s">
        <v>2</v>
      </c>
      <c r="W128" s="19" t="s">
        <v>2</v>
      </c>
      <c r="X128" s="19" t="s">
        <v>3</v>
      </c>
      <c r="Y128" s="19" t="s">
        <v>2</v>
      </c>
      <c r="Z128" s="19" t="s">
        <v>2</v>
      </c>
      <c r="AA128" s="19" t="s">
        <v>2</v>
      </c>
      <c r="AB128" s="19" t="s">
        <v>2</v>
      </c>
      <c r="AC128" s="19" t="s">
        <v>2</v>
      </c>
      <c r="AD128" s="19" t="s">
        <v>2</v>
      </c>
      <c r="AE128" s="19" t="s">
        <v>2</v>
      </c>
      <c r="AF128" s="20" t="s">
        <v>2</v>
      </c>
      <c r="AG128" s="20" t="s">
        <v>2</v>
      </c>
      <c r="AH128" s="20" t="s">
        <v>3</v>
      </c>
      <c r="AI128" s="20" t="s">
        <v>2</v>
      </c>
      <c r="AJ128" s="20" t="s">
        <v>2</v>
      </c>
      <c r="AK128" s="20" t="s">
        <v>2</v>
      </c>
      <c r="AL128" s="20" t="s">
        <v>2</v>
      </c>
      <c r="AM128" s="20" t="s">
        <v>2</v>
      </c>
      <c r="AN128" s="20" t="s">
        <v>2</v>
      </c>
      <c r="AO128" s="20" t="s">
        <v>2</v>
      </c>
      <c r="AP128" s="20" t="s">
        <v>3</v>
      </c>
      <c r="AQ128" s="20" t="s">
        <v>2</v>
      </c>
      <c r="AR128" s="20" t="s">
        <v>2</v>
      </c>
      <c r="AS128" s="20" t="s">
        <v>2</v>
      </c>
      <c r="AT128" s="21">
        <v>1</v>
      </c>
      <c r="AU128" s="20" t="s">
        <v>204</v>
      </c>
      <c r="AV128" s="20" t="str">
        <f>IF(LEFT(A128,1)="[",LEFT(A128,5)&amp;AU128&amp;A128,"")</f>
        <v>[MIC]State[MIC] Yap</v>
      </c>
      <c r="AW128" s="20" t="str">
        <f>C128&amp;H128&amp;A128</f>
        <v>2[MIC] Yap</v>
      </c>
      <c r="AX128" s="22"/>
      <c r="AY128" s="22"/>
      <c r="AZ128" s="23" t="s">
        <v>8</v>
      </c>
      <c r="BA128" s="23" t="s">
        <v>8</v>
      </c>
      <c r="BB128" s="23"/>
      <c r="BC128" s="24"/>
      <c r="BD128" s="25" t="s">
        <v>4</v>
      </c>
      <c r="BE128" s="8"/>
      <c r="BF128" s="25" t="s">
        <v>4</v>
      </c>
      <c r="BG128" s="25" t="s">
        <v>5</v>
      </c>
      <c r="BH128" s="25" t="s">
        <v>4</v>
      </c>
      <c r="BI128" s="25"/>
      <c r="BJ128" s="25"/>
      <c r="BK128" s="8"/>
      <c r="BL128" s="25" t="s">
        <v>12</v>
      </c>
      <c r="BM128" s="25" t="s">
        <v>4</v>
      </c>
      <c r="BN128" s="25" t="s">
        <v>10</v>
      </c>
      <c r="BO128" s="25" t="s">
        <v>9</v>
      </c>
      <c r="BP128" s="25" t="s">
        <v>6</v>
      </c>
      <c r="BQ128" s="25" t="s">
        <v>8</v>
      </c>
      <c r="BR128" s="25" t="s">
        <v>13</v>
      </c>
      <c r="BS128" s="25" t="s">
        <v>8</v>
      </c>
      <c r="BT128" s="25" t="s">
        <v>5</v>
      </c>
      <c r="BU128" s="26"/>
      <c r="BV128" s="27"/>
      <c r="BW128" s="27">
        <v>0</v>
      </c>
      <c r="BX128" s="8"/>
      <c r="BY128" s="9" t="s">
        <v>2</v>
      </c>
      <c r="CB128" s="28"/>
      <c r="CC128" s="28"/>
      <c r="CD128" s="29">
        <v>0</v>
      </c>
      <c r="CE128" s="29">
        <v>0</v>
      </c>
      <c r="CF128" s="29" t="e">
        <v>#REF!</v>
      </c>
      <c r="CG128" s="30" cm="1">
        <f t="array" ref="CG128">SUMPRODUCT(--(LEN(TRIM(BL128:BT128))&gt;0))</f>
        <v>7</v>
      </c>
      <c r="CH128" s="20" t="str">
        <f t="shared" si="468"/>
        <v>n</v>
      </c>
      <c r="CI128" s="20" t="str">
        <f t="shared" si="469"/>
        <v>n</v>
      </c>
      <c r="CJ128" s="20" t="str">
        <f t="shared" si="470"/>
        <v>n</v>
      </c>
      <c r="CK128" s="20" t="str">
        <f t="shared" si="471"/>
        <v>y</v>
      </c>
      <c r="CL128" s="20" t="str">
        <f t="shared" si="472"/>
        <v>y</v>
      </c>
      <c r="CM128" s="20" t="str">
        <f t="shared" si="473"/>
        <v>n</v>
      </c>
      <c r="CN128" s="20" t="str">
        <f t="shared" si="474"/>
        <v>n</v>
      </c>
      <c r="CO128" s="20" t="str">
        <f t="shared" si="475"/>
        <v>n</v>
      </c>
      <c r="CP128" s="20" t="str">
        <f t="shared" si="476"/>
        <v>n</v>
      </c>
      <c r="CQ128" s="20" t="str">
        <f t="shared" si="477"/>
        <v>y</v>
      </c>
      <c r="CR128" s="20" t="str">
        <f t="shared" si="478"/>
        <v>n</v>
      </c>
      <c r="CS128" s="20" t="str">
        <f t="shared" si="479"/>
        <v>n</v>
      </c>
      <c r="CT128" s="31" t="str">
        <f t="shared" si="480"/>
        <v>"[MIC] Yap"</v>
      </c>
      <c r="CU128" s="32" t="str">
        <f t="shared" si="481"/>
        <v>"rgn_Oceania"</v>
      </c>
      <c r="CV128" s="9" t="str">
        <f t="shared" si="482"/>
        <v>"https://upload.wikimedia.org/wikipedia/commons/thumb/2/2c/Flag_of_Yap.svg/640px-Flag_of_Yap.svg.png"</v>
      </c>
      <c r="CW128" s="9" t="str">
        <f t="shared" si="461"/>
        <v/>
      </c>
      <c r="CX128" s="9" t="str">
        <f t="shared" si="461"/>
        <v/>
      </c>
      <c r="CY128" s="9" t="str">
        <f t="shared" si="461"/>
        <v/>
      </c>
      <c r="CZ128" s="9" t="str">
        <f t="shared" si="461"/>
        <v>"5+Colo",</v>
      </c>
      <c r="DA128" s="9" t="str">
        <f t="shared" si="483"/>
        <v/>
      </c>
      <c r="DB128" s="9" t="str">
        <f t="shared" si="484"/>
        <v/>
      </c>
      <c r="DD128" s="9" t="str">
        <f>IF(LEN(CHAR(34)&amp;"lets"&amp;LEN(SUBSTITUTE(SUBSTITUTE(IFERROR(TRIM(SUBSTITUTE(A128,MID(A128,FIND("[",A128),FIND("]",A128)-FIND("[",A128)+1),"")),A128)," ",""),"-",""))&amp;CHAR(34)&amp;",")=9,CHAR(34)&amp;"lets"&amp;LEN(SUBSTITUTE(SUBSTITUTE(IFERROR(TRIM(SUBSTITUTE(A128,MID(A128,FIND("[",A128),FIND("]",A128)-FIND("[",A128)+1),"")),A128)," ",""),"-",""))&amp;CHAR(34)&amp;",",CHAR(34)&amp;"lets0"&amp;LEN(SUBSTITUTE(SUBSTITUTE(IFERROR(TRIM(SUBSTITUTE(A128,MID(A128,FIND("[",A128),FIND("]",A128)-FIND("[",A128)+1),"")),A128)," ",""),"-",""))&amp;CHAR(34)&amp;",")</f>
        <v>"lets03",</v>
      </c>
      <c r="DE128" s="9" t="str">
        <f>CHAR(34)&amp;"start"&amp;IFERROR(LEFT(SUBSTITUTE(A128,"["&amp;MID(A128,FIND("[",A128)+1,FIND("]",A128)-FIND("[",A128)-1)&amp;"] ",""),1),LEFT(A128,1))&amp;CHAR(34)&amp;","</f>
        <v>"startY",</v>
      </c>
      <c r="DF128" s="9" t="str">
        <f t="shared" si="485"/>
        <v/>
      </c>
      <c r="DG128" s="9" t="str">
        <f t="shared" si="486"/>
        <v/>
      </c>
      <c r="DH128" s="9" t="str">
        <f t="shared" si="487"/>
        <v/>
      </c>
      <c r="DI128" s="9" t="str">
        <f t="shared" si="488"/>
        <v/>
      </c>
      <c r="DJ128" s="9" t="str">
        <f t="shared" si="489"/>
        <v>"with_y",</v>
      </c>
      <c r="DK128" s="9" t="str">
        <f t="shared" si="490"/>
        <v/>
      </c>
      <c r="DL128" s="9" t="str">
        <f t="shared" si="491"/>
        <v/>
      </c>
      <c r="DM128" s="9" t="str" cm="1">
        <f t="array" ref="DM128">IF(CG128=3,CHAR(34) &amp; _xlfn.TEXTJOIN("", TRUE, RIGHT(HP128:HX128, 2)) &amp; CHAR(34) &amp; ",", "")</f>
        <v/>
      </c>
      <c r="DN128" s="9" t="str">
        <f t="shared" si="492"/>
        <v/>
      </c>
      <c r="DO128" s="9" t="str">
        <f t="shared" si="493"/>
        <v>"year19",</v>
      </c>
      <c r="DP128" s="28" t="str">
        <f t="shared" si="494"/>
        <v/>
      </c>
      <c r="DQ128" s="28" t="str">
        <f t="shared" si="495"/>
        <v/>
      </c>
      <c r="DR128" s="28" t="str">
        <f t="shared" si="496"/>
        <v/>
      </c>
      <c r="DS128" s="28" t="str">
        <f t="shared" si="497"/>
        <v/>
      </c>
      <c r="DT128" s="28" t="str">
        <f t="shared" si="498"/>
        <v/>
      </c>
      <c r="DU128" s="28" t="str">
        <f t="shared" si="499"/>
        <v/>
      </c>
      <c r="DW128" s="9" t="str">
        <f t="shared" si="462"/>
        <v>"NoBand",</v>
      </c>
      <c r="DX128" s="9" t="str">
        <f t="shared" si="462"/>
        <v/>
      </c>
      <c r="DY128" s="9" t="str">
        <f t="shared" si="462"/>
        <v/>
      </c>
      <c r="DZ128" s="9" t="str">
        <f t="shared" si="462"/>
        <v/>
      </c>
      <c r="EA128" s="9" t="str">
        <f t="shared" si="463"/>
        <v/>
      </c>
      <c r="EB128" s="9" t="str">
        <f t="shared" si="463"/>
        <v/>
      </c>
      <c r="EC128" s="9" t="str">
        <f t="shared" si="463"/>
        <v/>
      </c>
      <c r="ED128" s="9" t="str">
        <f t="shared" si="463"/>
        <v/>
      </c>
      <c r="EE128" s="9" t="str">
        <f t="shared" si="463"/>
        <v>"Circle",</v>
      </c>
      <c r="EF128" s="9" t="str">
        <f t="shared" si="500"/>
        <v/>
      </c>
      <c r="EG128" s="9" t="str">
        <f t="shared" si="466"/>
        <v/>
      </c>
      <c r="EH128" s="9" t="str">
        <f t="shared" si="466"/>
        <v/>
      </c>
      <c r="EI128" s="9" t="str">
        <f t="shared" si="466"/>
        <v/>
      </c>
      <c r="EJ128" s="9" t="str">
        <f t="shared" si="466"/>
        <v/>
      </c>
      <c r="EK128" s="9" t="str">
        <f t="shared" si="466"/>
        <v/>
      </c>
      <c r="EL128" s="9" t="str">
        <f t="shared" si="466"/>
        <v/>
      </c>
      <c r="EM128" s="9" t="str">
        <f t="shared" si="466"/>
        <v/>
      </c>
      <c r="EN128" s="9" t="str">
        <f t="shared" si="466"/>
        <v/>
      </c>
      <c r="EO128" s="9" t="str">
        <f t="shared" si="466"/>
        <v>"Center",</v>
      </c>
      <c r="EP128" s="9" t="str">
        <f t="shared" si="466"/>
        <v/>
      </c>
      <c r="EQ128" s="9" t="str">
        <f t="shared" si="466"/>
        <v/>
      </c>
      <c r="ER128" s="9" t="str">
        <f t="shared" si="466"/>
        <v/>
      </c>
      <c r="ES128" s="9" t="str">
        <f t="shared" si="466"/>
        <v/>
      </c>
      <c r="ET128" s="9" t="str">
        <f t="shared" si="466"/>
        <v/>
      </c>
      <c r="EU128" s="9" t="str">
        <f t="shared" si="466"/>
        <v/>
      </c>
      <c r="EV128" s="9" t="str">
        <f t="shared" si="466"/>
        <v/>
      </c>
      <c r="EW128" s="9" t="str">
        <f t="shared" si="464"/>
        <v>"Ships!",</v>
      </c>
      <c r="EX128" s="9" t="str">
        <f t="shared" si="464"/>
        <v/>
      </c>
      <c r="EY128" s="9" t="str">
        <f t="shared" si="464"/>
        <v/>
      </c>
      <c r="EZ128" s="9" t="str">
        <f t="shared" si="464"/>
        <v/>
      </c>
      <c r="FA128" s="9" t="str">
        <f t="shared" si="501"/>
        <v>"sta",</v>
      </c>
      <c r="FB128" s="9" t="str">
        <f t="shared" si="502"/>
        <v/>
      </c>
      <c r="FD128" s="9" t="str">
        <f t="shared" si="503"/>
        <v/>
      </c>
      <c r="FE128" s="9" t="str">
        <f t="shared" si="504"/>
        <v/>
      </c>
      <c r="FF128" s="9" t="str">
        <f t="shared" si="505"/>
        <v/>
      </c>
      <c r="FG128" s="9" t="str">
        <f t="shared" si="506"/>
        <v/>
      </c>
      <c r="FH128" s="9" t="str">
        <f t="shared" si="507"/>
        <v/>
      </c>
      <c r="FI128" s="9" t="str">
        <f t="shared" si="508"/>
        <v/>
      </c>
      <c r="FJ128" s="9" t="str">
        <f t="shared" si="509"/>
        <v/>
      </c>
      <c r="FK128" s="9" t="str">
        <f t="shared" si="510"/>
        <v/>
      </c>
      <c r="FL128" s="9" t="str">
        <f t="shared" si="511"/>
        <v/>
      </c>
      <c r="FM128" s="9" t="str">
        <f t="shared" si="512"/>
        <v/>
      </c>
      <c r="FN128" s="9" t="str">
        <f t="shared" si="513"/>
        <v/>
      </c>
      <c r="FO128" s="9" t="str">
        <f t="shared" si="514"/>
        <v/>
      </c>
      <c r="FP128" s="9" t="str">
        <f t="shared" si="515"/>
        <v/>
      </c>
      <c r="FQ128" s="9" t="str">
        <f t="shared" si="516"/>
        <v>"001BLU",</v>
      </c>
      <c r="FR128" s="9" t="str">
        <f t="shared" si="517"/>
        <v>"002WHI",</v>
      </c>
      <c r="FS128" s="9" t="str">
        <f t="shared" si="518"/>
        <v>"003BLU",</v>
      </c>
      <c r="FT128" s="9" t="str">
        <f t="shared" si="519"/>
        <v>"myrBLU",</v>
      </c>
      <c r="FU128" s="9" t="str">
        <f t="shared" si="520"/>
        <v/>
      </c>
      <c r="FV128" s="9" t="str">
        <f t="shared" si="521"/>
        <v/>
      </c>
      <c r="FW128" s="9" t="str">
        <f t="shared" si="522"/>
        <v/>
      </c>
      <c r="FY128" s="9" t="str">
        <f t="shared" si="523"/>
        <v/>
      </c>
      <c r="FZ128" s="9" t="str">
        <f t="shared" si="524"/>
        <v/>
      </c>
      <c r="GA128" s="9" t="str">
        <f t="shared" si="525"/>
        <v/>
      </c>
      <c r="GB128" s="9" t="str">
        <f t="shared" si="526"/>
        <v/>
      </c>
      <c r="GE128" s="9" t="str">
        <f t="shared" si="527"/>
        <v/>
      </c>
      <c r="GF128" s="9" t="str">
        <f>IFERROR(IF(SEARCH("Historical",AU128)&gt;0,CHAR(34)&amp;"histor"&amp;CHAR(34)&amp;",",""),"")</f>
        <v/>
      </c>
      <c r="GG128" s="9" t="str">
        <f t="shared" si="528"/>
        <v/>
      </c>
      <c r="GH128" s="9" t="str">
        <f t="shared" si="529"/>
        <v/>
      </c>
      <c r="GI128" s="9" t="str">
        <f t="shared" si="530"/>
        <v/>
      </c>
      <c r="GJ128" s="9" t="str">
        <f t="shared" si="531"/>
        <v/>
      </c>
      <c r="GK128" s="9" t="str">
        <f t="shared" si="532"/>
        <v>"HasSta",</v>
      </c>
      <c r="GL128" s="9" t="str">
        <f t="shared" si="465"/>
        <v>"1Stars",</v>
      </c>
      <c r="GM128" s="9" t="str">
        <f t="shared" si="465"/>
        <v/>
      </c>
      <c r="GN128" s="9" t="str">
        <f t="shared" si="465"/>
        <v/>
      </c>
      <c r="GP128" s="9" t="str">
        <f t="shared" si="533"/>
        <v>"State"</v>
      </c>
      <c r="GS128" s="9" t="str">
        <f t="shared" si="534"/>
        <v>["5+Colo","lets03","startY","with_y","year19","NoBand","Circle","Center","Ships!","sta","001BLU","002WHI","003BLU","myrBLU","HasSta","1Stars"]</v>
      </c>
      <c r="GT128" s="9" t="str">
        <f t="shared" si="467"/>
        <v>"cl_BLA",</v>
      </c>
      <c r="GU128" s="9" t="str">
        <f t="shared" si="467"/>
        <v>"cl_BLU",</v>
      </c>
      <c r="GV128" s="9" t="str">
        <f t="shared" si="467"/>
        <v>"cl_GRE",</v>
      </c>
      <c r="GW128" s="9" t="str">
        <f t="shared" si="467"/>
        <v>"cl_RED",</v>
      </c>
      <c r="GX128" s="9" t="str">
        <f t="shared" si="467"/>
        <v>"cl_YEL",</v>
      </c>
      <c r="GY128" s="9" t="str">
        <f t="shared" si="467"/>
        <v/>
      </c>
      <c r="GZ128" s="9" t="str">
        <f t="shared" si="467"/>
        <v>"cl_BRO",</v>
      </c>
      <c r="HA128" s="9" t="str">
        <f t="shared" si="467"/>
        <v/>
      </c>
      <c r="HB128" s="9" t="str">
        <f t="shared" si="467"/>
        <v>"cl_WHI",</v>
      </c>
      <c r="HC128" s="9" t="str">
        <f t="shared" si="535"/>
        <v>["cl_BLA","cl_BLU","cl_GRE","cl_RED","cl_YEL","cl_BRO","cl_WHI"]</v>
      </c>
      <c r="HE128" s="33"/>
      <c r="HF128" s="34" t="str">
        <f t="shared" si="536"/>
        <v>{couname:"[MIC] Yap",year:"1980",region:"rgn_Oceania",Colors:["cl_BLA","cl_BLU","cl_GRE","cl_RED","cl_YEL","cl_BRO","cl_WHI"],Items:["5+Colo","lets03","startY","with_y","year19","NoBand","Circle","Center","Ships!","sta","001BLU","002WHI","003BLU","myrBLU","HasSta","1Stars"],Flag:"https://upload.wikimedia.org/wikipedia/commons/thumb/2/2c/Flag_of_Yap.svg/640px-Flag_of_Yap.svg.png",HDFlag:"https://upload.wikimedia.org/wikipedia/commons/thumb/2/2c/Flag_of_Yap.svg/2560px-Flag_of_Yap.svg.png",type:"State", describe: "\nBlue flag with a centered polynesian boat. In the very center is a white star. ", isnew:".", links: "https://en.wikipedia.org/wiki/List_of_Micronesian_flags"},</v>
      </c>
      <c r="HG128" s="35" t="str">
        <f t="shared" si="537"/>
        <v>{couname:"[MIC] Yap",year:"1980",region:"rgn_Oceania",Colors:["cl_BLA","cl_BLU","cl_GRE","cl_RED","cl_YEL","cl_BRO","cl_WHI"],Items:["5+Colo","lets03","startY","with_y","year19","NoBand","Circle","Center","Ships!","sta","001BLU","002WHI","003BLU","myrBLU","HasSta","1Stars"],Flag:"https://upload.wikimedia.org/wikipedia/commons/thumb/2/2c/Flag_of_Yap.svg/640px-Flag_of_Yap.svg.png",HDFlag:"https://upload.wikimedia.org/wikipedia/commons/thumb/2/2c/Flag_of_Yap.svg/2560px-Flag_of_Yap.svg.png",type:"State", describe: "\nBlue flag with a centered polynesian boat. In the very center is a white star. ", links: "https://en.wikipedia.org/wiki/List_of_Micronesian_flags"},</v>
      </c>
      <c r="HH128" s="9" t="str">
        <f t="shared" si="538"/>
        <v>"\nBlue flag with a centered polynesian boat. In the very center is a white star. "</v>
      </c>
      <c r="HI128" s="9" t="str">
        <f t="shared" si="539"/>
        <v>"\nBlue flag with a centered polynesian boat. In the very center is a white star. "</v>
      </c>
      <c r="HJ128" s="9" t="str">
        <f t="shared" si="540"/>
        <v>"1980"</v>
      </c>
      <c r="HL128" s="9" t="str">
        <f t="shared" si="541"/>
        <v>"https://en.wikipedia.org/wiki/List_of_Micronesian_flags"</v>
      </c>
      <c r="HM128" s="34" t="str">
        <f t="shared" si="542"/>
        <v>{"couname":"[MIC] Yap","year":"1980","region":"rgn_Oceania","Colors":["cl_BLA","cl_BLU","cl_GRE","cl_RED","cl_YEL","cl_BRO","cl_WHI"],"Items":["5+Colo","lets03","startY","with_y","year19","NoBand","Circle","Center","Ships!","sta","001BLU","002WHI","003BLU","myrBLU","HasSta","1Stars"],"Flag":"https://upload.wikimedia.org/wikipedia/commons/thumb/2/2c/Flag_of_Yap.svg/640px-Flag_of_Yap.svg.png","HDFlag":"https://upload.wikimedia.org/wikipedia/commons/thumb/2/2c/Flag_of_Yap.svg/2560px-Flag_of_Yap.svg.png","type":"State", "describe": "\nBlue flag with a centered polynesian boat. In the very center is a white star. ", "isnew": ".", "links": "https://en.wikipedia.org/wiki/List_of_Micronesian_flags"},</v>
      </c>
      <c r="HN128" s="36" t="str">
        <f t="shared" si="543"/>
        <v>{"couname":"[MIC] Yap","year":"1980","region":"rgn_Oceania","Colors":["cl_BLA","cl_BLU","cl_GRE","cl_RED","cl_YEL","cl_BRO","cl_WHI"],"Items":["5+Colo","lets03","startY","with_y","year19","NoBand","Circle","Center","Ships!","sta","001BLU","002WHI","003BLU","myrBLU","HasSta","1Stars"],"Flag":"https://upload.wikimedia.org/wikipedia/commons/thumb/2/2c/Flag_of_Yap.svg/640px-Flag_of_Yap.svg.png","HDFlag":"https://upload.wikimedia.org/wikipedia/commons/thumb/2/2c/Flag_of_Yap.svg/2560px-Flag_of_Yap.svg.png","type":"State", "describe": "\nBlue flag with a centered polynesian boat. In the very center is a white star. ", "isnew": ".", "links": "https://en.wikipedia.org/wiki/List_of_Micronesian_flags"},</v>
      </c>
      <c r="HO128" s="37">
        <v>45610</v>
      </c>
      <c r="HP128" s="9" t="str" cm="1">
        <f t="array" ref="HP128">IF(_xlfn.TEXTJOIN(", ", TRUE, IF(ISNUMBER(SEARCH("BLA", BL128:BT128)), COLUMN(BL128:BT128) - COLUMN(BL128) + 1, ""))&lt;&gt;"","BLA","")</f>
        <v>BLA</v>
      </c>
      <c r="HQ128" s="9" t="str" cm="1">
        <f t="array" ref="HQ128">IF(_xlfn.TEXTJOIN(", ", TRUE, IF(ISNUMBER(SEARCH("BLU", BL128:BT128)), COLUMN(BL128:BT128) - COLUMN(BL128) + 1, ""))&lt;&gt;"","BLU","")</f>
        <v>BLU</v>
      </c>
      <c r="HR128" s="9" t="str" cm="1">
        <f t="array" ref="HR128">IF(_xlfn.TEXTJOIN(", ", TRUE, IF(ISNUMBER(SEARCH("GRE", BL128:BT128)), COLUMN(BL128:BT128) - COLUMN(BL128) + 1, ""))&lt;&gt;"","GRE","")</f>
        <v>GRE</v>
      </c>
      <c r="HS128" s="9" t="str" cm="1">
        <f t="array" ref="HS128">IF(_xlfn.TEXTJOIN(", ", TRUE, IF(ISNUMBER(SEARCH("RED", BL128:BT128)), COLUMN(BL128:BT128) - COLUMN(BL128) + 1, ""))&lt;&gt;"","RED","")</f>
        <v>RED</v>
      </c>
      <c r="HT128" s="9" t="str" cm="1">
        <f t="array" ref="HT128">IF(_xlfn.TEXTJOIN(", ", TRUE, IF(ISNUMBER(SEARCH("YEL", BL128:BT128)), COLUMN(BL128:BT128) - COLUMN(BL128) + 1, ""))&lt;&gt;"","YEL","")</f>
        <v>YEL</v>
      </c>
      <c r="HU128" s="9" t="str" cm="1">
        <f t="array" ref="HU128">IF(_xlfn.TEXTJOIN(", ", TRUE, IF(ISNUMBER(SEARCH("ORA", BL128:BT128)), COLUMN(BL128:BT128) - COLUMN(BL128) + 1, ""))&lt;&gt;"","ORA","")</f>
        <v/>
      </c>
      <c r="HV128" s="9" t="str" cm="1">
        <f t="array" ref="HV128">IF(_xlfn.TEXTJOIN(", ", TRUE, IF(ISNUMBER(SEARCH("BRO", BL128:BT128)), COLUMN(BL128:BT128) - COLUMN(BL128) + 1, ""))&lt;&gt;"","BRO","")</f>
        <v>BRO</v>
      </c>
      <c r="HW128" s="9" t="str" cm="1">
        <f t="array" ref="HW128">IF(_xlfn.TEXTJOIN(", ", TRUE, IF(ISNUMBER(SEARCH("PUR", BL128:BT128)), COLUMN(BL128:BT128) - COLUMN(BL128) + 1, ""))&lt;&gt;"","PUR","")</f>
        <v/>
      </c>
      <c r="HX128" s="9" t="str" cm="1">
        <f t="array" ref="HX128">IF(_xlfn.TEXTJOIN(", ", TRUE, IF(ISNUMBER(SEARCH("WHI", BL128:BT128)), COLUMN(BL128:BT128) - COLUMN(BL128) + 1, ""))&lt;&gt;"","WHI","")</f>
        <v>WHI</v>
      </c>
      <c r="HY128" s="38"/>
      <c r="HZ128" s="38"/>
      <c r="IA128" s="28"/>
      <c r="IB128" s="28"/>
      <c r="IC128" s="39"/>
      <c r="ID128" s="39"/>
      <c r="IE128" s="39"/>
      <c r="IF128" s="39"/>
      <c r="IG128" s="39"/>
      <c r="IH128" s="39"/>
      <c r="II128" s="39"/>
      <c r="IJ128" s="39"/>
      <c r="IK128" s="39"/>
      <c r="IM128" s="6">
        <f t="shared" si="544"/>
        <v>-7</v>
      </c>
      <c r="IN128" s="40" t="str">
        <f t="shared" si="545"/>
        <v>http://mkweb.bcgsc.ca/color-summarizer/?url=https://upload.wikimedia.org/wikipedia/commons/thumb/2/2c/Flag_of_Yap.svg/640px-Flag_of_Yap.svg.png&amp;precision=low&amp;num_clusters=7&amp;text=1</v>
      </c>
      <c r="IO128" s="9" t="str">
        <f t="shared" si="546"/>
        <v>"black"</v>
      </c>
      <c r="IP128" s="9" t="str">
        <f t="shared" si="547"/>
        <v>"blue"</v>
      </c>
      <c r="IQ128" s="9" t="str">
        <f t="shared" si="548"/>
        <v>"green"</v>
      </c>
      <c r="IR128" s="9" t="str">
        <f t="shared" si="549"/>
        <v>"red"</v>
      </c>
      <c r="IS128" s="9" t="str">
        <f t="shared" si="550"/>
        <v>"yellow"</v>
      </c>
      <c r="IT128" s="9" t="str">
        <f t="shared" si="551"/>
        <v/>
      </c>
      <c r="IU128" s="9" t="str">
        <f t="shared" si="552"/>
        <v>"brown"</v>
      </c>
      <c r="IV128" s="9" t="str">
        <f t="shared" si="553"/>
        <v/>
      </c>
      <c r="IW128" s="9" t="str">
        <f t="shared" si="554"/>
        <v>"white"</v>
      </c>
      <c r="IX128" s="9" t="str">
        <f t="shared" si="555"/>
        <v>{"url":"http://mkweb.bcgsc.ca/color-summarizer/?url=https://upload.wikimedia.org/wikipedia/commons/thumb/2/2c/Flag_of_Yap.svg/640px-Flag_of_Yap.svg.png&amp;precision=low&amp;num_clusters=7&amp;text=1","name":"[MIC] Yap"},</v>
      </c>
      <c r="IY128" s="9">
        <v>1236</v>
      </c>
    </row>
    <row r="129" spans="1:259" s="9" customFormat="1" ht="38.4" customHeight="1" thickBot="1" x14ac:dyDescent="0.35">
      <c r="A129" s="79" t="s">
        <v>523</v>
      </c>
      <c r="B129" s="1" t="e" vm="128">
        <v>#VALUE!</v>
      </c>
      <c r="C129" s="2">
        <v>2</v>
      </c>
      <c r="D129" s="3" t="s">
        <v>524</v>
      </c>
      <c r="E129" s="4" t="s">
        <v>525</v>
      </c>
      <c r="F129" s="5" t="s">
        <v>0</v>
      </c>
      <c r="G129" s="6">
        <f>COUNTIF($A$1:$A$8342,A129)</f>
        <v>1</v>
      </c>
      <c r="H129" s="7"/>
      <c r="I129" s="8" t="s">
        <v>526</v>
      </c>
      <c r="J129" s="9" t="str">
        <f>""</f>
        <v/>
      </c>
      <c r="K129" s="10"/>
      <c r="L129" s="11"/>
      <c r="M129" s="11"/>
      <c r="N129" s="12" t="s">
        <v>169</v>
      </c>
      <c r="O129" s="13" t="s">
        <v>181</v>
      </c>
      <c r="P129" s="14" t="s">
        <v>527</v>
      </c>
      <c r="Q129" s="15">
        <v>3</v>
      </c>
      <c r="R129" s="16" t="s">
        <v>169</v>
      </c>
      <c r="S129" s="17">
        <v>0</v>
      </c>
      <c r="T129" s="18" t="s">
        <v>2</v>
      </c>
      <c r="U129" s="19" t="s">
        <v>2</v>
      </c>
      <c r="V129" s="19" t="s">
        <v>2</v>
      </c>
      <c r="W129" s="19" t="s">
        <v>2</v>
      </c>
      <c r="X129" s="19" t="s">
        <v>3</v>
      </c>
      <c r="Y129" s="19" t="s">
        <v>2</v>
      </c>
      <c r="Z129" s="19" t="s">
        <v>2</v>
      </c>
      <c r="AA129" s="19" t="s">
        <v>2</v>
      </c>
      <c r="AB129" s="19" t="s">
        <v>2</v>
      </c>
      <c r="AC129" s="19" t="s">
        <v>2</v>
      </c>
      <c r="AD129" s="19" t="s">
        <v>2</v>
      </c>
      <c r="AE129" s="19" t="s">
        <v>2</v>
      </c>
      <c r="AF129" s="20" t="s">
        <v>2</v>
      </c>
      <c r="AG129" s="20" t="s">
        <v>3</v>
      </c>
      <c r="AH129" s="20" t="s">
        <v>3</v>
      </c>
      <c r="AI129" s="20" t="s">
        <v>2</v>
      </c>
      <c r="AJ129" s="20" t="s">
        <v>2</v>
      </c>
      <c r="AK129" s="20" t="s">
        <v>2</v>
      </c>
      <c r="AL129" s="20" t="s">
        <v>2</v>
      </c>
      <c r="AM129" s="20" t="s">
        <v>3</v>
      </c>
      <c r="AN129" s="20" t="s">
        <v>2</v>
      </c>
      <c r="AO129" s="20" t="s">
        <v>2</v>
      </c>
      <c r="AP129" s="20" t="s">
        <v>2</v>
      </c>
      <c r="AQ129" s="20" t="s">
        <v>2</v>
      </c>
      <c r="AR129" s="20" t="s">
        <v>2</v>
      </c>
      <c r="AS129" s="20" t="s">
        <v>2</v>
      </c>
      <c r="AT129" s="21">
        <v>0</v>
      </c>
      <c r="AU129" s="20" t="s">
        <v>185</v>
      </c>
      <c r="AV129" s="20" t="str">
        <f>IF(LEFT(A129,1)="[",LEFT(A129,5)&amp;AU129&amp;A129,"")</f>
        <v>[NCL]Province[NCL] Loyalty Islands Province</v>
      </c>
      <c r="AW129" s="20" t="str">
        <f>C129&amp;H129&amp;A129</f>
        <v>2[NCL] Loyalty Islands Province</v>
      </c>
      <c r="AX129" s="22"/>
      <c r="AY129" s="22"/>
      <c r="AZ129" s="23" t="s">
        <v>6</v>
      </c>
      <c r="BA129" s="23" t="s">
        <v>8</v>
      </c>
      <c r="BB129" s="23"/>
      <c r="BC129" s="24"/>
      <c r="BD129" s="25" t="s">
        <v>4</v>
      </c>
      <c r="BE129" s="8"/>
      <c r="BF129" s="25" t="s">
        <v>4</v>
      </c>
      <c r="BG129" s="25" t="s">
        <v>5</v>
      </c>
      <c r="BH129" s="25" t="s">
        <v>4</v>
      </c>
      <c r="BI129" s="25"/>
      <c r="BJ129" s="25"/>
      <c r="BK129" s="8"/>
      <c r="BL129" s="25" t="s">
        <v>8</v>
      </c>
      <c r="BM129" s="25" t="s">
        <v>4</v>
      </c>
      <c r="BN129" s="25" t="s">
        <v>10</v>
      </c>
      <c r="BO129" s="25" t="s">
        <v>8</v>
      </c>
      <c r="BP129" s="25" t="s">
        <v>6</v>
      </c>
      <c r="BQ129" s="25" t="s">
        <v>8</v>
      </c>
      <c r="BR129" s="25" t="s">
        <v>8</v>
      </c>
      <c r="BS129" s="25" t="s">
        <v>8</v>
      </c>
      <c r="BT129" s="25" t="s">
        <v>5</v>
      </c>
      <c r="BU129" s="26"/>
      <c r="BV129" s="27"/>
      <c r="BW129" s="27">
        <v>0</v>
      </c>
      <c r="BX129" s="8"/>
      <c r="BY129" s="9" t="s">
        <v>2</v>
      </c>
      <c r="CB129" s="28"/>
      <c r="CC129" s="28"/>
      <c r="CD129" s="29">
        <v>0</v>
      </c>
      <c r="CE129" s="29">
        <v>0</v>
      </c>
      <c r="CF129" s="29" t="e">
        <v>#REF!</v>
      </c>
      <c r="CG129" s="30" cm="1">
        <f t="array" ref="CG129">SUMPRODUCT(--(LEN(TRIM(BL129:BT129))&gt;0))</f>
        <v>4</v>
      </c>
      <c r="CH129" s="20" t="str">
        <f t="shared" si="468"/>
        <v>n</v>
      </c>
      <c r="CI129" s="20" t="str">
        <f t="shared" si="469"/>
        <v>n</v>
      </c>
      <c r="CJ129" s="20" t="str">
        <f t="shared" si="470"/>
        <v>y</v>
      </c>
      <c r="CK129" s="20" t="str">
        <f t="shared" si="471"/>
        <v>n</v>
      </c>
      <c r="CL129" s="20" t="str">
        <f t="shared" si="472"/>
        <v>y</v>
      </c>
      <c r="CM129" s="20" t="str">
        <f t="shared" si="473"/>
        <v>n</v>
      </c>
      <c r="CN129" s="20" t="str">
        <f t="shared" si="474"/>
        <v>n</v>
      </c>
      <c r="CO129" s="20" t="str">
        <f t="shared" si="475"/>
        <v>n</v>
      </c>
      <c r="CP129" s="20" t="str">
        <f t="shared" si="476"/>
        <v>y</v>
      </c>
      <c r="CQ129" s="20" t="str">
        <f t="shared" si="477"/>
        <v>n</v>
      </c>
      <c r="CR129" s="20" t="str">
        <f t="shared" si="478"/>
        <v>n</v>
      </c>
      <c r="CS129" s="20" t="str">
        <f t="shared" si="479"/>
        <v>n</v>
      </c>
      <c r="CT129" s="31" t="str">
        <f t="shared" si="480"/>
        <v>"[NCL] Loyalty Islands Province"</v>
      </c>
      <c r="CU129" s="32" t="str">
        <f t="shared" si="481"/>
        <v>"rgn_Oceania"</v>
      </c>
      <c r="CV129" s="9" t="str">
        <f t="shared" si="482"/>
        <v>"https://upload.wikimedia.org/wikipedia/commons/thumb/8/87/Iles-Loyaut%C3%A9_drapeau.svg/640px-Iles-Loyaut%C3%A9_drapeau.svg.png"</v>
      </c>
      <c r="CW129" s="9" t="str">
        <f t="shared" ref="CW129:CZ144" si="556">IF(CH129="y",CHAR(34)&amp;CH$1&amp;CHAR(34)&amp;",","")</f>
        <v/>
      </c>
      <c r="CX129" s="9" t="str">
        <f t="shared" si="556"/>
        <v/>
      </c>
      <c r="CY129" s="9" t="str">
        <f t="shared" si="556"/>
        <v>"4Color",</v>
      </c>
      <c r="CZ129" s="9" t="str">
        <f t="shared" si="556"/>
        <v/>
      </c>
      <c r="DA129" s="9" t="str">
        <f t="shared" si="483"/>
        <v>"words2",</v>
      </c>
      <c r="DB129" s="9" t="str">
        <f t="shared" si="484"/>
        <v>"words3",</v>
      </c>
      <c r="DD129" s="9" t="str">
        <f>IF(LEN(CHAR(34)&amp;"lets"&amp;LEN(SUBSTITUTE(SUBSTITUTE(IFERROR(TRIM(SUBSTITUTE(A129,MID(A129,FIND("[",A129),FIND("]",A129)-FIND("[",A129)+1),"")),A129)," ",""),"-",""))&amp;CHAR(34)&amp;",")=9,CHAR(34)&amp;"lets"&amp;LEN(SUBSTITUTE(SUBSTITUTE(IFERROR(TRIM(SUBSTITUTE(A129,MID(A129,FIND("[",A129),FIND("]",A129)-FIND("[",A129)+1),"")),A129)," ",""),"-",""))&amp;CHAR(34)&amp;",",CHAR(34)&amp;"lets0"&amp;LEN(SUBSTITUTE(SUBSTITUTE(IFERROR(TRIM(SUBSTITUTE(A129,MID(A129,FIND("[",A129),FIND("]",A129)-FIND("[",A129)+1),"")),A129)," ",""),"-",""))&amp;CHAR(34)&amp;",")</f>
        <v>"lets22",</v>
      </c>
      <c r="DE129" s="9" t="str">
        <f>CHAR(34)&amp;"start"&amp;IFERROR(LEFT(SUBSTITUTE(A129,"["&amp;MID(A129,FIND("[",A129)+1,FIND("]",A129)-FIND("[",A129)-1)&amp;"] ",""),1),LEFT(A129,1))&amp;CHAR(34)&amp;","</f>
        <v>"startL",</v>
      </c>
      <c r="DF129" s="9" t="str">
        <f t="shared" si="485"/>
        <v/>
      </c>
      <c r="DG129" s="9" t="str">
        <f t="shared" si="486"/>
        <v/>
      </c>
      <c r="DH129" s="9" t="str">
        <f t="shared" si="487"/>
        <v>"with_v",</v>
      </c>
      <c r="DI129" s="9" t="str">
        <f t="shared" si="488"/>
        <v/>
      </c>
      <c r="DJ129" s="9" t="str">
        <f t="shared" si="489"/>
        <v>"with_y",</v>
      </c>
      <c r="DK129" s="9" t="str">
        <f t="shared" si="490"/>
        <v/>
      </c>
      <c r="DL129" s="9" t="str">
        <f t="shared" si="491"/>
        <v/>
      </c>
      <c r="DM129" s="9" t="str" cm="1">
        <f t="array" ref="DM129">IF(CG129=3,CHAR(34) &amp; _xlfn.TEXTJOIN("", TRUE, RIGHT(HP129:HX129, 2)) &amp; CHAR(34) &amp; ",", "")</f>
        <v/>
      </c>
      <c r="DN129" s="9" t="str">
        <f t="shared" si="492"/>
        <v/>
      </c>
      <c r="DO129" s="9" t="str">
        <f t="shared" si="493"/>
        <v/>
      </c>
      <c r="DP129" s="28" t="str">
        <f t="shared" si="494"/>
        <v/>
      </c>
      <c r="DQ129" s="28" t="str">
        <f t="shared" si="495"/>
        <v/>
      </c>
      <c r="DR129" s="28" t="str">
        <f t="shared" si="496"/>
        <v/>
      </c>
      <c r="DS129" s="28" t="str">
        <f t="shared" si="497"/>
        <v/>
      </c>
      <c r="DT129" s="28" t="str">
        <f t="shared" si="498"/>
        <v/>
      </c>
      <c r="DU129" s="28" t="str">
        <f t="shared" si="499"/>
        <v/>
      </c>
      <c r="DW129" s="9" t="str">
        <f t="shared" ref="DW129:DZ144" si="557">IF(CL129="y",CHAR(34)&amp;CL$1&amp;CHAR(34)&amp;",","")</f>
        <v>"NoBand",</v>
      </c>
      <c r="DX129" s="9" t="str">
        <f t="shared" si="557"/>
        <v/>
      </c>
      <c r="DY129" s="9" t="str">
        <f t="shared" si="557"/>
        <v/>
      </c>
      <c r="DZ129" s="9" t="str">
        <f t="shared" si="557"/>
        <v/>
      </c>
      <c r="EA129" s="9" t="str">
        <f t="shared" ref="EA129:EE144" si="558">IF(T129="y",CHAR(34)&amp;T$1&amp;CHAR(34)&amp;",","")</f>
        <v/>
      </c>
      <c r="EB129" s="9" t="str">
        <f t="shared" si="558"/>
        <v/>
      </c>
      <c r="EC129" s="9" t="str">
        <f t="shared" si="558"/>
        <v/>
      </c>
      <c r="ED129" s="9" t="str">
        <f t="shared" si="558"/>
        <v/>
      </c>
      <c r="EE129" s="9" t="str">
        <f t="shared" si="558"/>
        <v>"Circle",</v>
      </c>
      <c r="EF129" s="9" t="str">
        <f t="shared" si="500"/>
        <v/>
      </c>
      <c r="EG129" s="9" t="str">
        <f t="shared" si="466"/>
        <v/>
      </c>
      <c r="EH129" s="9" t="str">
        <f t="shared" si="466"/>
        <v/>
      </c>
      <c r="EI129" s="9" t="str">
        <f t="shared" si="466"/>
        <v/>
      </c>
      <c r="EJ129" s="9" t="str">
        <f t="shared" si="466"/>
        <v/>
      </c>
      <c r="EK129" s="9" t="str">
        <f t="shared" si="466"/>
        <v/>
      </c>
      <c r="EL129" s="9" t="str">
        <f t="shared" si="466"/>
        <v/>
      </c>
      <c r="EM129" s="9" t="str">
        <f t="shared" si="466"/>
        <v/>
      </c>
      <c r="EN129" s="9" t="str">
        <f t="shared" si="466"/>
        <v>"Unequa",</v>
      </c>
      <c r="EO129" s="9" t="str">
        <f t="shared" si="466"/>
        <v>"Center",</v>
      </c>
      <c r="EP129" s="9" t="str">
        <f t="shared" si="466"/>
        <v/>
      </c>
      <c r="EQ129" s="9" t="str">
        <f t="shared" si="466"/>
        <v/>
      </c>
      <c r="ER129" s="9" t="str">
        <f t="shared" si="466"/>
        <v/>
      </c>
      <c r="ES129" s="9" t="str">
        <f t="shared" si="466"/>
        <v/>
      </c>
      <c r="ET129" s="9" t="str">
        <f t="shared" si="466"/>
        <v>"Geogrh",</v>
      </c>
      <c r="EU129" s="9" t="str">
        <f t="shared" si="466"/>
        <v/>
      </c>
      <c r="EV129" s="9" t="str">
        <f t="shared" ref="EV129:EZ144" si="559">IF(AO129="y",CHAR(34)&amp;AO$1&amp;CHAR(34)&amp;",","")</f>
        <v/>
      </c>
      <c r="EW129" s="9" t="str">
        <f t="shared" si="559"/>
        <v/>
      </c>
      <c r="EX129" s="9" t="str">
        <f t="shared" si="559"/>
        <v/>
      </c>
      <c r="EY129" s="9" t="str">
        <f t="shared" si="559"/>
        <v/>
      </c>
      <c r="EZ129" s="9" t="str">
        <f t="shared" si="559"/>
        <v/>
      </c>
      <c r="FA129" s="9" t="str">
        <f t="shared" si="501"/>
        <v/>
      </c>
      <c r="FB129" s="9" t="str">
        <f t="shared" si="502"/>
        <v/>
      </c>
      <c r="FD129" s="9" t="str">
        <f t="shared" si="503"/>
        <v/>
      </c>
      <c r="FE129" s="9" t="str">
        <f t="shared" si="504"/>
        <v/>
      </c>
      <c r="FF129" s="9" t="str">
        <f t="shared" si="505"/>
        <v/>
      </c>
      <c r="FG129" s="9" t="str">
        <f t="shared" si="506"/>
        <v>"NO_RED",</v>
      </c>
      <c r="FH129" s="9" t="str">
        <f t="shared" si="507"/>
        <v/>
      </c>
      <c r="FI129" s="9" t="str">
        <f t="shared" si="508"/>
        <v/>
      </c>
      <c r="FJ129" s="9" t="str">
        <f t="shared" si="509"/>
        <v>"NO_BLA",</v>
      </c>
      <c r="FK129" s="9" t="str">
        <f t="shared" si="510"/>
        <v/>
      </c>
      <c r="FL129" s="9" t="str">
        <f t="shared" si="511"/>
        <v/>
      </c>
      <c r="FM129" s="9" t="str">
        <f t="shared" si="512"/>
        <v/>
      </c>
      <c r="FN129" s="9" t="str">
        <f t="shared" si="513"/>
        <v/>
      </c>
      <c r="FO129" s="9" t="str">
        <f t="shared" si="514"/>
        <v/>
      </c>
      <c r="FP129" s="9" t="str">
        <f t="shared" si="515"/>
        <v/>
      </c>
      <c r="FQ129" s="9" t="str">
        <f t="shared" si="516"/>
        <v>"001BLU",</v>
      </c>
      <c r="FR129" s="9" t="str">
        <f t="shared" si="517"/>
        <v>"002WHI",</v>
      </c>
      <c r="FS129" s="9" t="str">
        <f t="shared" si="518"/>
        <v>"003BLU",</v>
      </c>
      <c r="FT129" s="9" t="str">
        <f t="shared" si="519"/>
        <v>"myrBLU",</v>
      </c>
      <c r="FU129" s="9" t="str">
        <f t="shared" si="520"/>
        <v/>
      </c>
      <c r="FV129" s="9" t="str">
        <f t="shared" si="521"/>
        <v/>
      </c>
      <c r="FW129" s="9" t="str">
        <f t="shared" si="522"/>
        <v/>
      </c>
      <c r="FY129" s="9" t="str">
        <f t="shared" si="523"/>
        <v/>
      </c>
      <c r="FZ129" s="9" t="str">
        <f t="shared" si="524"/>
        <v/>
      </c>
      <c r="GA129" s="9" t="str">
        <f t="shared" si="525"/>
        <v/>
      </c>
      <c r="GB129" s="9" t="str">
        <f t="shared" si="526"/>
        <v/>
      </c>
      <c r="GE129" s="9" t="str">
        <f t="shared" si="527"/>
        <v/>
      </c>
      <c r="GF129" s="9" t="str">
        <f>IFERROR(IF(SEARCH("Historical",AU129)&gt;0,CHAR(34)&amp;"histor"&amp;CHAR(34)&amp;",",""),"")</f>
        <v/>
      </c>
      <c r="GG129" s="9" t="str">
        <f t="shared" si="528"/>
        <v/>
      </c>
      <c r="GH129" s="9" t="str">
        <f t="shared" si="529"/>
        <v/>
      </c>
      <c r="GI129" s="9" t="str">
        <f t="shared" si="530"/>
        <v/>
      </c>
      <c r="GJ129" s="9" t="str">
        <f t="shared" si="531"/>
        <v>"NoStar",</v>
      </c>
      <c r="GK129" s="9" t="str">
        <f t="shared" si="532"/>
        <v/>
      </c>
      <c r="GL129" s="9" t="str">
        <f t="shared" ref="GL129:GN144" si="560">IF(CQ129="y",CHAR(34)&amp;CQ$1&amp;CHAR(34)&amp;",","")</f>
        <v/>
      </c>
      <c r="GM129" s="9" t="str">
        <f t="shared" si="560"/>
        <v/>
      </c>
      <c r="GN129" s="9" t="str">
        <f t="shared" si="560"/>
        <v/>
      </c>
      <c r="GP129" s="9" t="str">
        <f t="shared" si="533"/>
        <v>"Province"</v>
      </c>
      <c r="GS129" s="9" t="str">
        <f t="shared" si="534"/>
        <v>["4Color","words2","words3","lets22","startL","with_v","with_y","NoBand","Circle","Unequa","Center","Geogrh","NO_RED","NO_BLA","001BLU","002WHI","003BLU","myrBLU","NoStar"]</v>
      </c>
      <c r="GT129" s="9" t="str">
        <f t="shared" si="467"/>
        <v/>
      </c>
      <c r="GU129" s="9" t="str">
        <f t="shared" si="467"/>
        <v>"cl_BLU",</v>
      </c>
      <c r="GV129" s="9" t="str">
        <f t="shared" si="467"/>
        <v>"cl_GRE",</v>
      </c>
      <c r="GW129" s="9" t="str">
        <f t="shared" si="467"/>
        <v/>
      </c>
      <c r="GX129" s="9" t="str">
        <f t="shared" si="467"/>
        <v>"cl_YEL",</v>
      </c>
      <c r="GY129" s="9" t="str">
        <f t="shared" si="467"/>
        <v/>
      </c>
      <c r="GZ129" s="9" t="str">
        <f t="shared" si="467"/>
        <v/>
      </c>
      <c r="HA129" s="9" t="str">
        <f t="shared" si="467"/>
        <v/>
      </c>
      <c r="HB129" s="9" t="str">
        <f t="shared" si="467"/>
        <v>"cl_WHI",</v>
      </c>
      <c r="HC129" s="9" t="str">
        <f t="shared" si="535"/>
        <v>["cl_BLU","cl_GRE","cl_YEL","cl_WHI"]</v>
      </c>
      <c r="HE129" s="33"/>
      <c r="HF129" s="34" t="str">
        <f t="shared" si="536"/>
        <v>{couname:"[NCL] Loyalty Islands Province",year:"???",region:"rgn_Oceania",Colors:["cl_BLU","cl_GRE","cl_YEL","cl_WHI"],Items:["4Color","words2","words3","lets22","startL","with_v","with_y","NoBand","Circle","Unequa","Center","Geogrh","NO_RED","NO_BLA","001BLU","002WHI","003BLU","myrBLU","NoStar"],Flag:"https://upload.wikimedia.org/wikipedia/commons/thumb/8/87/Iles-Loyaut%C3%A9_drapeau.svg/640px-Iles-Loyaut%C3%A9_drapeau.svg.png",HDFlag:"https://upload.wikimedia.org/wikipedia/commons/thumb/8/87/Iles-Loyaut%C3%A9_drapeau.svg/1280px-Iles-Loyaut%C3%A9_drapeau.svg.png",type:"Province", describe: "\nA yellow disc on a white field defaced with a black flèche faîtière.", isnew:".", links: "https://en.m.wikipedia.org/wiki/Flags_of_New_Caledonia"},</v>
      </c>
      <c r="HG129" s="35" t="str">
        <f t="shared" si="537"/>
        <v>{couname:"[NCL] Loyalty Islands Province",year:"???",region:"rgn_Oceania",Colors:["cl_BLU","cl_GRE","cl_YEL","cl_WHI"],Items:["4Color","words2","words3","lets22","startL","with_v","with_y","NoBand","Circle","Unequa","Center","Geogrh","NO_RED","NO_BLA","001BLU","002WHI","003BLU","myrBLU","NoStar"],Flag:"https://upload.wikimedia.org/wikipedia/commons/thumb/8/87/Iles-Loyaut%C3%A9_drapeau.svg/640px-Iles-Loyaut%C3%A9_drapeau.svg.png",HDFlag:"https://upload.wikimedia.org/wikipedia/commons/thumb/8/87/Iles-Loyaut%C3%A9_drapeau.svg/1280px-Iles-Loyaut%C3%A9_drapeau.svg.png",type:"Province", describe: "\nA yellow disc on a white field defaced with a black flèche faîtière.", links: "https://en.m.wikipedia.org/wiki/Flags_of_New_Caledonia"},</v>
      </c>
      <c r="HH129" s="9" t="str">
        <f t="shared" si="538"/>
        <v>"\nA yellow disc on a white field defaced with a black flèche faîtière."</v>
      </c>
      <c r="HI129" s="9" t="str">
        <f t="shared" si="539"/>
        <v>"\nA yellow disc on a white field defaced with a black flèche faîtière."</v>
      </c>
      <c r="HJ129" s="9" t="str">
        <f t="shared" si="540"/>
        <v>"???"</v>
      </c>
      <c r="HL129" s="9" t="str">
        <f t="shared" si="541"/>
        <v>"https://en.m.wikipedia.org/wiki/Flags_of_New_Caledonia"</v>
      </c>
      <c r="HM129" s="34" t="str">
        <f t="shared" si="542"/>
        <v>{"couname":"[NCL] Loyalty Islands Province","year":"???","region":"rgn_Oceania","Colors":["cl_BLU","cl_GRE","cl_YEL","cl_WHI"],"Items":["4Color","words2","words3","lets22","startL","with_v","with_y","NoBand","Circle","Unequa","Center","Geogrh","NO_RED","NO_BLA","001BLU","002WHI","003BLU","myrBLU","NoStar"],"Flag":"https://upload.wikimedia.org/wikipedia/commons/thumb/8/87/Iles-Loyaut%C3%A9_drapeau.svg/640px-Iles-Loyaut%C3%A9_drapeau.svg.png","HDFlag":"https://upload.wikimedia.org/wikipedia/commons/thumb/8/87/Iles-Loyaut%C3%A9_drapeau.svg/1280px-Iles-Loyaut%C3%A9_drapeau.svg.png","type":"Province", "describe": "\nA yellow disc on a white field defaced with a black flèche faîtière.", "isnew": ".", "links": "https://en.m.wikipedia.org/wiki/Flags_of_New_Caledonia"},</v>
      </c>
      <c r="HN129" s="36" t="str">
        <f t="shared" si="543"/>
        <v>{"couname":"[NCL] Loyalty Islands Province","year":"???","region":"rgn_Oceania","Colors":["cl_BLU","cl_GRE","cl_YEL","cl_WHI"],"Items":["4Color","words2","words3","lets22","startL","with_v","with_y","NoBand","Circle","Unequa","Center","Geogrh","NO_RED","NO_BLA","001BLU","002WHI","003BLU","myrBLU","NoStar"],"Flag":"https://upload.wikimedia.org/wikipedia/commons/thumb/8/87/Iles-Loyaut%C3%A9_drapeau.svg/640px-Iles-Loyaut%C3%A9_drapeau.svg.png","HDFlag":"https://upload.wikimedia.org/wikipedia/commons/thumb/8/87/Iles-Loyaut%C3%A9_drapeau.svg/1280px-Iles-Loyaut%C3%A9_drapeau.svg.png","type":"Province", "describe": "\nA yellow disc on a white field defaced with a black flèche faîtière.", "isnew": ".", "links": "https://en.m.wikipedia.org/wiki/Flags_of_New_Caledonia"},</v>
      </c>
      <c r="HO129" s="37">
        <v>45610</v>
      </c>
      <c r="HP129" s="9" t="str" cm="1">
        <f t="array" ref="HP129">IF(_xlfn.TEXTJOIN(", ", TRUE, IF(ISNUMBER(SEARCH("BLA", BL129:BT129)), COLUMN(BL129:BT129) - COLUMN(BL129) + 1, ""))&lt;&gt;"","BLA","")</f>
        <v/>
      </c>
      <c r="HQ129" s="9" t="str" cm="1">
        <f t="array" ref="HQ129">IF(_xlfn.TEXTJOIN(", ", TRUE, IF(ISNUMBER(SEARCH("BLU", BL129:BT129)), COLUMN(BL129:BT129) - COLUMN(BL129) + 1, ""))&lt;&gt;"","BLU","")</f>
        <v>BLU</v>
      </c>
      <c r="HR129" s="9" t="str" cm="1">
        <f t="array" ref="HR129">IF(_xlfn.TEXTJOIN(", ", TRUE, IF(ISNUMBER(SEARCH("GRE", BL129:BT129)), COLUMN(BL129:BT129) - COLUMN(BL129) + 1, ""))&lt;&gt;"","GRE","")</f>
        <v>GRE</v>
      </c>
      <c r="HS129" s="9" t="str" cm="1">
        <f t="array" ref="HS129">IF(_xlfn.TEXTJOIN(", ", TRUE, IF(ISNUMBER(SEARCH("RED", BL129:BT129)), COLUMN(BL129:BT129) - COLUMN(BL129) + 1, ""))&lt;&gt;"","RED","")</f>
        <v/>
      </c>
      <c r="HT129" s="9" t="str" cm="1">
        <f t="array" ref="HT129">IF(_xlfn.TEXTJOIN(", ", TRUE, IF(ISNUMBER(SEARCH("YEL", BL129:BT129)), COLUMN(BL129:BT129) - COLUMN(BL129) + 1, ""))&lt;&gt;"","YEL","")</f>
        <v>YEL</v>
      </c>
      <c r="HU129" s="9" t="str" cm="1">
        <f t="array" ref="HU129">IF(_xlfn.TEXTJOIN(", ", TRUE, IF(ISNUMBER(SEARCH("ORA", BL129:BT129)), COLUMN(BL129:BT129) - COLUMN(BL129) + 1, ""))&lt;&gt;"","ORA","")</f>
        <v/>
      </c>
      <c r="HV129" s="9" t="str" cm="1">
        <f t="array" ref="HV129">IF(_xlfn.TEXTJOIN(", ", TRUE, IF(ISNUMBER(SEARCH("BRO", BL129:BT129)), COLUMN(BL129:BT129) - COLUMN(BL129) + 1, ""))&lt;&gt;"","BRO","")</f>
        <v/>
      </c>
      <c r="HW129" s="9" t="str" cm="1">
        <f t="array" ref="HW129">IF(_xlfn.TEXTJOIN(", ", TRUE, IF(ISNUMBER(SEARCH("PUR", BL129:BT129)), COLUMN(BL129:BT129) - COLUMN(BL129) + 1, ""))&lt;&gt;"","PUR","")</f>
        <v/>
      </c>
      <c r="HX129" s="9" t="str" cm="1">
        <f t="array" ref="HX129">IF(_xlfn.TEXTJOIN(", ", TRUE, IF(ISNUMBER(SEARCH("WHI", BL129:BT129)), COLUMN(BL129:BT129) - COLUMN(BL129) + 1, ""))&lt;&gt;"","WHI","")</f>
        <v>WHI</v>
      </c>
      <c r="HY129" s="38"/>
      <c r="HZ129" s="38"/>
      <c r="IA129" s="28"/>
      <c r="IB129" s="28"/>
      <c r="IC129" s="39"/>
      <c r="ID129" s="39"/>
      <c r="IE129" s="39"/>
      <c r="IF129" s="39"/>
      <c r="IG129" s="39"/>
      <c r="IH129" s="39"/>
      <c r="II129" s="39"/>
      <c r="IJ129" s="39"/>
      <c r="IK129" s="39"/>
      <c r="IM129" s="6">
        <f t="shared" si="544"/>
        <v>-4</v>
      </c>
      <c r="IN129" s="40" t="str">
        <f t="shared" si="545"/>
        <v>http://mkweb.bcgsc.ca/color-summarizer/?url=https://upload.wikimedia.org/wikipedia/commons/thumb/8/87/Iles-Loyaut%C3%A9_drapeau.svg/640px-Iles-Loyaut%C3%A9_drapeau.svg.png&amp;precision=low&amp;num_clusters=4&amp;text=1</v>
      </c>
      <c r="IO129" s="9" t="str">
        <f t="shared" si="546"/>
        <v/>
      </c>
      <c r="IP129" s="9" t="str">
        <f t="shared" si="547"/>
        <v>"blue"</v>
      </c>
      <c r="IQ129" s="9" t="str">
        <f t="shared" si="548"/>
        <v>"green"</v>
      </c>
      <c r="IR129" s="9" t="str">
        <f t="shared" si="549"/>
        <v/>
      </c>
      <c r="IS129" s="9" t="str">
        <f t="shared" si="550"/>
        <v>"yellow"</v>
      </c>
      <c r="IT129" s="9" t="str">
        <f t="shared" si="551"/>
        <v/>
      </c>
      <c r="IU129" s="9" t="str">
        <f t="shared" si="552"/>
        <v/>
      </c>
      <c r="IV129" s="9" t="str">
        <f t="shared" si="553"/>
        <v/>
      </c>
      <c r="IW129" s="9" t="str">
        <f t="shared" si="554"/>
        <v>"white"</v>
      </c>
      <c r="IX129" s="9" t="str">
        <f t="shared" si="555"/>
        <v>{"url":"http://mkweb.bcgsc.ca/color-summarizer/?url=https://upload.wikimedia.org/wikipedia/commons/thumb/8/87/Iles-Loyaut%C3%A9_drapeau.svg/640px-Iles-Loyaut%C3%A9_drapeau.svg.png&amp;precision=low&amp;num_clusters=4&amp;text=1","name":"[NCL] Loyalty Islands Province"},</v>
      </c>
      <c r="IY129" s="9">
        <v>1237</v>
      </c>
    </row>
    <row r="130" spans="1:259" s="9" customFormat="1" ht="38.4" customHeight="1" thickBot="1" x14ac:dyDescent="0.35">
      <c r="A130" s="79" t="s">
        <v>528</v>
      </c>
      <c r="B130" s="1" t="e" vm="129">
        <v>#VALUE!</v>
      </c>
      <c r="C130" s="2">
        <v>2</v>
      </c>
      <c r="D130" s="3" t="s">
        <v>529</v>
      </c>
      <c r="E130" s="4" t="s">
        <v>530</v>
      </c>
      <c r="F130" s="5" t="s">
        <v>0</v>
      </c>
      <c r="G130" s="6">
        <f>COUNTIF($A$1:$A$8342,A130)</f>
        <v>1</v>
      </c>
      <c r="H130" s="7"/>
      <c r="I130" s="8" t="s">
        <v>531</v>
      </c>
      <c r="J130" s="9" t="str">
        <f>""</f>
        <v/>
      </c>
      <c r="K130" s="10"/>
      <c r="L130" s="11"/>
      <c r="M130" s="11"/>
      <c r="N130" s="12" t="s">
        <v>169</v>
      </c>
      <c r="O130" s="13" t="s">
        <v>181</v>
      </c>
      <c r="P130" s="14" t="s">
        <v>532</v>
      </c>
      <c r="Q130" s="15">
        <v>2</v>
      </c>
      <c r="R130" s="16" t="s">
        <v>169</v>
      </c>
      <c r="S130" s="17">
        <v>0</v>
      </c>
      <c r="T130" s="18" t="s">
        <v>2</v>
      </c>
      <c r="U130" s="19" t="s">
        <v>2</v>
      </c>
      <c r="V130" s="19" t="s">
        <v>2</v>
      </c>
      <c r="W130" s="19" t="s">
        <v>2</v>
      </c>
      <c r="X130" s="19" t="s">
        <v>3</v>
      </c>
      <c r="Y130" s="19" t="s">
        <v>2</v>
      </c>
      <c r="Z130" s="19" t="s">
        <v>2</v>
      </c>
      <c r="AA130" s="19" t="s">
        <v>2</v>
      </c>
      <c r="AB130" s="19" t="s">
        <v>2</v>
      </c>
      <c r="AC130" s="19" t="s">
        <v>2</v>
      </c>
      <c r="AD130" s="19" t="s">
        <v>2</v>
      </c>
      <c r="AE130" s="19" t="s">
        <v>2</v>
      </c>
      <c r="AF130" s="20" t="s">
        <v>2</v>
      </c>
      <c r="AG130" s="20" t="s">
        <v>3</v>
      </c>
      <c r="AH130" s="20" t="s">
        <v>3</v>
      </c>
      <c r="AI130" s="20" t="s">
        <v>2</v>
      </c>
      <c r="AJ130" s="20" t="s">
        <v>2</v>
      </c>
      <c r="AK130" s="20" t="s">
        <v>2</v>
      </c>
      <c r="AL130" s="20" t="s">
        <v>2</v>
      </c>
      <c r="AM130" s="20" t="s">
        <v>3</v>
      </c>
      <c r="AN130" s="20" t="s">
        <v>2</v>
      </c>
      <c r="AO130" s="20" t="s">
        <v>2</v>
      </c>
      <c r="AP130" s="20" t="s">
        <v>2</v>
      </c>
      <c r="AQ130" s="20" t="s">
        <v>2</v>
      </c>
      <c r="AR130" s="20" t="s">
        <v>2</v>
      </c>
      <c r="AS130" s="20" t="s">
        <v>2</v>
      </c>
      <c r="AT130" s="21">
        <v>0</v>
      </c>
      <c r="AU130" s="20" t="s">
        <v>185</v>
      </c>
      <c r="AV130" s="20" t="str">
        <f>IF(LEFT(A130,1)="[",LEFT(A130,5)&amp;AU130&amp;A130,"")</f>
        <v>[NCL]Province[NCL] North Province</v>
      </c>
      <c r="AW130" s="20" t="str">
        <f>C130&amp;H130&amp;A130</f>
        <v>2[NCL] North Province</v>
      </c>
      <c r="AX130" s="22"/>
      <c r="AY130" s="22"/>
      <c r="AZ130" s="23" t="s">
        <v>8</v>
      </c>
      <c r="BA130" s="23" t="s">
        <v>8</v>
      </c>
      <c r="BB130" s="23"/>
      <c r="BC130" s="24"/>
      <c r="BD130" s="25" t="s">
        <v>4</v>
      </c>
      <c r="BE130" s="8"/>
      <c r="BF130" s="25" t="s">
        <v>4</v>
      </c>
      <c r="BG130" s="25" t="s">
        <v>5</v>
      </c>
      <c r="BH130" s="25" t="s">
        <v>4</v>
      </c>
      <c r="BI130" s="25"/>
      <c r="BJ130" s="25"/>
      <c r="BK130" s="8"/>
      <c r="BL130" s="25" t="s">
        <v>12</v>
      </c>
      <c r="BM130" s="25" t="s">
        <v>4</v>
      </c>
      <c r="BN130" s="25" t="s">
        <v>10</v>
      </c>
      <c r="BO130" s="25" t="s">
        <v>9</v>
      </c>
      <c r="BP130" s="25" t="s">
        <v>6</v>
      </c>
      <c r="BQ130" s="25" t="s">
        <v>11</v>
      </c>
      <c r="BR130" s="25" t="s">
        <v>13</v>
      </c>
      <c r="BS130" s="25" t="s">
        <v>8</v>
      </c>
      <c r="BT130" s="25" t="s">
        <v>5</v>
      </c>
      <c r="BU130" s="26"/>
      <c r="BV130" s="27"/>
      <c r="BW130" s="27">
        <v>0</v>
      </c>
      <c r="BX130" s="8"/>
      <c r="CB130" s="28"/>
      <c r="CC130" s="28"/>
      <c r="CD130" s="29">
        <v>0</v>
      </c>
      <c r="CE130" s="29">
        <v>0</v>
      </c>
      <c r="CF130" s="29" t="e">
        <v>#REF!</v>
      </c>
      <c r="CG130" s="30" cm="1">
        <f t="array" ref="CG130">SUMPRODUCT(--(LEN(TRIM(BL130:BT130))&gt;0))</f>
        <v>8</v>
      </c>
      <c r="CH130" s="20" t="str">
        <f t="shared" si="468"/>
        <v>n</v>
      </c>
      <c r="CI130" s="20" t="str">
        <f t="shared" si="469"/>
        <v>n</v>
      </c>
      <c r="CJ130" s="20" t="str">
        <f t="shared" si="470"/>
        <v>n</v>
      </c>
      <c r="CK130" s="20" t="str">
        <f t="shared" si="471"/>
        <v>y</v>
      </c>
      <c r="CL130" s="20" t="str">
        <f t="shared" si="472"/>
        <v>y</v>
      </c>
      <c r="CM130" s="20" t="str">
        <f t="shared" si="473"/>
        <v>n</v>
      </c>
      <c r="CN130" s="20" t="str">
        <f t="shared" si="474"/>
        <v>n</v>
      </c>
      <c r="CO130" s="20" t="str">
        <f t="shared" si="475"/>
        <v>n</v>
      </c>
      <c r="CP130" s="20" t="str">
        <f t="shared" si="476"/>
        <v>y</v>
      </c>
      <c r="CQ130" s="20" t="str">
        <f t="shared" si="477"/>
        <v>n</v>
      </c>
      <c r="CR130" s="20" t="str">
        <f t="shared" si="478"/>
        <v>n</v>
      </c>
      <c r="CS130" s="20" t="str">
        <f t="shared" si="479"/>
        <v>n</v>
      </c>
      <c r="CT130" s="31" t="str">
        <f t="shared" si="480"/>
        <v>"[NCL] North Province"</v>
      </c>
      <c r="CU130" s="32" t="str">
        <f t="shared" si="481"/>
        <v>"rgn_Oceania"</v>
      </c>
      <c r="CV130" s="9" t="str">
        <f t="shared" si="482"/>
        <v>"https://upload.wikimedia.org/wikipedia/commons/thumb/4/42/Drapeau_Province_Nord_Nouvelle_Cal%C3%A9donie.svg/640px-Drapeau_Province_Nord_Nouvelle_Cal%C3%A9donie.svg.png"</v>
      </c>
      <c r="CW130" s="9" t="str">
        <f t="shared" si="556"/>
        <v/>
      </c>
      <c r="CX130" s="9" t="str">
        <f t="shared" si="556"/>
        <v/>
      </c>
      <c r="CY130" s="9" t="str">
        <f t="shared" si="556"/>
        <v/>
      </c>
      <c r="CZ130" s="9" t="str">
        <f t="shared" si="556"/>
        <v>"5+Colo",</v>
      </c>
      <c r="DA130" s="9" t="str">
        <f t="shared" si="483"/>
        <v>"words2",</v>
      </c>
      <c r="DB130" s="9" t="str">
        <f t="shared" si="484"/>
        <v/>
      </c>
      <c r="DD130" s="9" t="str">
        <f>IF(LEN(CHAR(34)&amp;"lets"&amp;LEN(SUBSTITUTE(SUBSTITUTE(IFERROR(TRIM(SUBSTITUTE(A130,MID(A130,FIND("[",A130),FIND("]",A130)-FIND("[",A130)+1),"")),A130)," ",""),"-",""))&amp;CHAR(34)&amp;",")=9,CHAR(34)&amp;"lets"&amp;LEN(SUBSTITUTE(SUBSTITUTE(IFERROR(TRIM(SUBSTITUTE(A130,MID(A130,FIND("[",A130),FIND("]",A130)-FIND("[",A130)+1),"")),A130)," ",""),"-",""))&amp;CHAR(34)&amp;",",CHAR(34)&amp;"lets0"&amp;LEN(SUBSTITUTE(SUBSTITUTE(IFERROR(TRIM(SUBSTITUTE(A130,MID(A130,FIND("[",A130),FIND("]",A130)-FIND("[",A130)+1),"")),A130)," ",""),"-",""))&amp;CHAR(34)&amp;",")</f>
        <v>"lets13",</v>
      </c>
      <c r="DE130" s="9" t="str">
        <f>CHAR(34)&amp;"start"&amp;IFERROR(LEFT(SUBSTITUTE(A130,"["&amp;MID(A130,FIND("[",A130)+1,FIND("]",A130)-FIND("[",A130)-1)&amp;"] ",""),1),LEFT(A130,1))&amp;CHAR(34)&amp;","</f>
        <v>"startN",</v>
      </c>
      <c r="DF130" s="9" t="str">
        <f t="shared" si="485"/>
        <v/>
      </c>
      <c r="DG130" s="9" t="str">
        <f t="shared" si="486"/>
        <v/>
      </c>
      <c r="DH130" s="9" t="str">
        <f t="shared" si="487"/>
        <v>"with_v",</v>
      </c>
      <c r="DI130" s="9" t="str">
        <f t="shared" si="488"/>
        <v/>
      </c>
      <c r="DJ130" s="9" t="str">
        <f t="shared" si="489"/>
        <v/>
      </c>
      <c r="DK130" s="9" t="str">
        <f t="shared" si="490"/>
        <v/>
      </c>
      <c r="DL130" s="9" t="str">
        <f t="shared" si="491"/>
        <v/>
      </c>
      <c r="DM130" s="9" t="str" cm="1">
        <f t="array" ref="DM130">IF(CG130=3,CHAR(34) &amp; _xlfn.TEXTJOIN("", TRUE, RIGHT(HP130:HX130, 2)) &amp; CHAR(34) &amp; ",", "")</f>
        <v/>
      </c>
      <c r="DN130" s="9" t="str">
        <f t="shared" si="492"/>
        <v/>
      </c>
      <c r="DO130" s="9" t="str">
        <f t="shared" si="493"/>
        <v/>
      </c>
      <c r="DP130" s="28" t="str">
        <f t="shared" si="494"/>
        <v/>
      </c>
      <c r="DQ130" s="28" t="str">
        <f t="shared" si="495"/>
        <v/>
      </c>
      <c r="DR130" s="28" t="str">
        <f t="shared" si="496"/>
        <v/>
      </c>
      <c r="DS130" s="28" t="str">
        <f t="shared" si="497"/>
        <v/>
      </c>
      <c r="DT130" s="28" t="str">
        <f t="shared" si="498"/>
        <v/>
      </c>
      <c r="DU130" s="28" t="str">
        <f t="shared" si="499"/>
        <v/>
      </c>
      <c r="DW130" s="9" t="str">
        <f t="shared" si="557"/>
        <v>"NoBand",</v>
      </c>
      <c r="DX130" s="9" t="str">
        <f t="shared" si="557"/>
        <v/>
      </c>
      <c r="DY130" s="9" t="str">
        <f t="shared" si="557"/>
        <v/>
      </c>
      <c r="DZ130" s="9" t="str">
        <f t="shared" si="557"/>
        <v/>
      </c>
      <c r="EA130" s="9" t="str">
        <f t="shared" si="558"/>
        <v/>
      </c>
      <c r="EB130" s="9" t="str">
        <f t="shared" si="558"/>
        <v/>
      </c>
      <c r="EC130" s="9" t="str">
        <f t="shared" si="558"/>
        <v/>
      </c>
      <c r="ED130" s="9" t="str">
        <f t="shared" si="558"/>
        <v/>
      </c>
      <c r="EE130" s="9" t="str">
        <f t="shared" si="558"/>
        <v>"Circle",</v>
      </c>
      <c r="EF130" s="9" t="str">
        <f t="shared" si="500"/>
        <v/>
      </c>
      <c r="EG130" s="9" t="str">
        <f t="shared" ref="EG130:EV145" si="561">IF(Z130="y",CHAR(34)&amp;Z$1&amp;CHAR(34)&amp;",","")</f>
        <v/>
      </c>
      <c r="EH130" s="9" t="str">
        <f t="shared" si="561"/>
        <v/>
      </c>
      <c r="EI130" s="9" t="str">
        <f t="shared" si="561"/>
        <v/>
      </c>
      <c r="EJ130" s="9" t="str">
        <f t="shared" si="561"/>
        <v/>
      </c>
      <c r="EK130" s="9" t="str">
        <f t="shared" si="561"/>
        <v/>
      </c>
      <c r="EL130" s="9" t="str">
        <f t="shared" si="561"/>
        <v/>
      </c>
      <c r="EM130" s="9" t="str">
        <f t="shared" si="561"/>
        <v/>
      </c>
      <c r="EN130" s="9" t="str">
        <f t="shared" si="561"/>
        <v>"Unequa",</v>
      </c>
      <c r="EO130" s="9" t="str">
        <f t="shared" si="561"/>
        <v>"Center",</v>
      </c>
      <c r="EP130" s="9" t="str">
        <f t="shared" si="561"/>
        <v/>
      </c>
      <c r="EQ130" s="9" t="str">
        <f t="shared" si="561"/>
        <v/>
      </c>
      <c r="ER130" s="9" t="str">
        <f t="shared" si="561"/>
        <v/>
      </c>
      <c r="ES130" s="9" t="str">
        <f t="shared" si="561"/>
        <v/>
      </c>
      <c r="ET130" s="9" t="str">
        <f t="shared" si="561"/>
        <v>"Geogrh",</v>
      </c>
      <c r="EU130" s="9" t="str">
        <f t="shared" si="561"/>
        <v/>
      </c>
      <c r="EV130" s="9" t="str">
        <f t="shared" si="559"/>
        <v/>
      </c>
      <c r="EW130" s="9" t="str">
        <f t="shared" si="559"/>
        <v/>
      </c>
      <c r="EX130" s="9" t="str">
        <f t="shared" si="559"/>
        <v/>
      </c>
      <c r="EY130" s="9" t="str">
        <f t="shared" si="559"/>
        <v/>
      </c>
      <c r="EZ130" s="9" t="str">
        <f t="shared" si="559"/>
        <v/>
      </c>
      <c r="FA130" s="9" t="str">
        <f t="shared" si="501"/>
        <v/>
      </c>
      <c r="FB130" s="9" t="str">
        <f t="shared" si="502"/>
        <v/>
      </c>
      <c r="FD130" s="9" t="str">
        <f t="shared" si="503"/>
        <v/>
      </c>
      <c r="FE130" s="9" t="str">
        <f t="shared" si="504"/>
        <v/>
      </c>
      <c r="FF130" s="9" t="str">
        <f t="shared" si="505"/>
        <v/>
      </c>
      <c r="FG130" s="9" t="str">
        <f t="shared" si="506"/>
        <v/>
      </c>
      <c r="FH130" s="9" t="str">
        <f t="shared" si="507"/>
        <v/>
      </c>
      <c r="FI130" s="9" t="str">
        <f t="shared" si="508"/>
        <v/>
      </c>
      <c r="FJ130" s="9" t="str">
        <f t="shared" si="509"/>
        <v/>
      </c>
      <c r="FK130" s="9" t="str">
        <f t="shared" si="510"/>
        <v/>
      </c>
      <c r="FL130" s="9" t="str">
        <f t="shared" si="511"/>
        <v/>
      </c>
      <c r="FM130" s="9" t="str">
        <f t="shared" si="512"/>
        <v/>
      </c>
      <c r="FN130" s="9" t="str">
        <f t="shared" si="513"/>
        <v/>
      </c>
      <c r="FO130" s="9" t="str">
        <f t="shared" si="514"/>
        <v/>
      </c>
      <c r="FP130" s="9" t="str">
        <f t="shared" si="515"/>
        <v/>
      </c>
      <c r="FQ130" s="9" t="str">
        <f t="shared" si="516"/>
        <v>"001BLU",</v>
      </c>
      <c r="FR130" s="9" t="str">
        <f t="shared" si="517"/>
        <v>"002WHI",</v>
      </c>
      <c r="FS130" s="9" t="str">
        <f t="shared" si="518"/>
        <v>"003BLU",</v>
      </c>
      <c r="FT130" s="9" t="str">
        <f t="shared" si="519"/>
        <v>"myrBLU",</v>
      </c>
      <c r="FU130" s="9" t="str">
        <f t="shared" si="520"/>
        <v/>
      </c>
      <c r="FV130" s="9" t="str">
        <f t="shared" si="521"/>
        <v/>
      </c>
      <c r="FW130" s="9" t="str">
        <f t="shared" si="522"/>
        <v/>
      </c>
      <c r="FY130" s="9" t="str">
        <f t="shared" si="523"/>
        <v/>
      </c>
      <c r="FZ130" s="9" t="str">
        <f t="shared" si="524"/>
        <v/>
      </c>
      <c r="GA130" s="9" t="str">
        <f t="shared" si="525"/>
        <v/>
      </c>
      <c r="GB130" s="9" t="str">
        <f t="shared" si="526"/>
        <v/>
      </c>
      <c r="GE130" s="9" t="str">
        <f t="shared" si="527"/>
        <v/>
      </c>
      <c r="GF130" s="9" t="str">
        <f>IFERROR(IF(SEARCH("Historical",AU130)&gt;0,CHAR(34)&amp;"histor"&amp;CHAR(34)&amp;",",""),"")</f>
        <v/>
      </c>
      <c r="GG130" s="9" t="str">
        <f t="shared" si="528"/>
        <v/>
      </c>
      <c r="GH130" s="9" t="str">
        <f t="shared" si="529"/>
        <v/>
      </c>
      <c r="GI130" s="9" t="str">
        <f t="shared" si="530"/>
        <v/>
      </c>
      <c r="GJ130" s="9" t="str">
        <f t="shared" si="531"/>
        <v>"NoStar",</v>
      </c>
      <c r="GK130" s="9" t="str">
        <f t="shared" si="532"/>
        <v/>
      </c>
      <c r="GL130" s="9" t="str">
        <f t="shared" si="560"/>
        <v/>
      </c>
      <c r="GM130" s="9" t="str">
        <f t="shared" si="560"/>
        <v/>
      </c>
      <c r="GN130" s="9" t="str">
        <f t="shared" si="560"/>
        <v/>
      </c>
      <c r="GP130" s="9" t="str">
        <f t="shared" si="533"/>
        <v>"Province"</v>
      </c>
      <c r="GS130" s="9" t="str">
        <f t="shared" si="534"/>
        <v>["5+Colo","words2","lets13","startN","with_v","NoBand","Circle","Unequa","Center","Geogrh","001BLU","002WHI","003BLU","myrBLU","NoStar"]</v>
      </c>
      <c r="GT130" s="9" t="str">
        <f t="shared" ref="GT130:HB145" si="562">IF(BL130&lt;&gt;"",CHAR(34)&amp;"cl_"&amp;BL130&amp;CHAR(34)&amp;",","")</f>
        <v>"cl_BLA",</v>
      </c>
      <c r="GU130" s="9" t="str">
        <f t="shared" si="562"/>
        <v>"cl_BLU",</v>
      </c>
      <c r="GV130" s="9" t="str">
        <f t="shared" si="562"/>
        <v>"cl_GRE",</v>
      </c>
      <c r="GW130" s="9" t="str">
        <f t="shared" si="562"/>
        <v>"cl_RED",</v>
      </c>
      <c r="GX130" s="9" t="str">
        <f t="shared" si="562"/>
        <v>"cl_YEL",</v>
      </c>
      <c r="GY130" s="9" t="str">
        <f t="shared" si="562"/>
        <v>"cl_ORA",</v>
      </c>
      <c r="GZ130" s="9" t="str">
        <f t="shared" si="562"/>
        <v>"cl_BRO",</v>
      </c>
      <c r="HA130" s="9" t="str">
        <f t="shared" si="562"/>
        <v/>
      </c>
      <c r="HB130" s="9" t="str">
        <f t="shared" si="562"/>
        <v>"cl_WHI",</v>
      </c>
      <c r="HC130" s="9" t="str">
        <f t="shared" si="535"/>
        <v>["cl_BLA","cl_BLU","cl_GRE","cl_RED","cl_YEL","cl_ORA","cl_BRO","cl_WHI"]</v>
      </c>
      <c r="HE130" s="33"/>
      <c r="HF130" s="34" t="str">
        <f t="shared" si="536"/>
        <v>{couname:"[NCL] North Province",year:"???",region:"rgn_Oceania",Colors:["cl_BLA","cl_BLU","cl_GRE","cl_RED","cl_YEL","cl_ORA","cl_BRO","cl_WHI"],Items:["5+Colo","words2","lets13","startN","with_v","NoBand","Circle","Unequa","Center","Geogrh","001BLU","002WHI","003BLU","myrBLU","NoStar"],Flag:"https://upload.wikimedia.org/wikipedia/commons/thumb/4/42/Drapeau_Province_Nord_Nouvelle_Cal%C3%A9donie.svg/640px-Drapeau_Province_Nord_Nouvelle_Cal%C3%A9donie.svg.png",HDFlag:"https://upload.wikimedia.org/wikipedia/commons/thumb/4/42/Drapeau_Province_Nord_Nouvelle_Cal%C3%A9donie.svg/1280px-Drapeau_Province_Nord_Nouvelle_Cal%C3%A9donie.svg.png",type:"Province", describe: "\nA map of the region on a white field defaced with a black flèche faîtière", isnew:".", links: "https://en.m.wikipedia.org/wiki/North_Province,_New_Caledonia"},</v>
      </c>
      <c r="HG130" s="35" t="str">
        <f t="shared" si="537"/>
        <v>{couname:"[NCL] North Province",year:"???",region:"rgn_Oceania",Colors:["cl_BLA","cl_BLU","cl_GRE","cl_RED","cl_YEL","cl_ORA","cl_BRO","cl_WHI"],Items:["5+Colo","words2","lets13","startN","with_v","NoBand","Circle","Unequa","Center","Geogrh","001BLU","002WHI","003BLU","myrBLU","NoStar"],Flag:"https://upload.wikimedia.org/wikipedia/commons/thumb/4/42/Drapeau_Province_Nord_Nouvelle_Cal%C3%A9donie.svg/640px-Drapeau_Province_Nord_Nouvelle_Cal%C3%A9donie.svg.png",HDFlag:"https://upload.wikimedia.org/wikipedia/commons/thumb/4/42/Drapeau_Province_Nord_Nouvelle_Cal%C3%A9donie.svg/1280px-Drapeau_Province_Nord_Nouvelle_Cal%C3%A9donie.svg.png",type:"Province", describe: "\nA map of the region on a white field defaced with a black flèche faîtière", links: "https://en.m.wikipedia.org/wiki/North_Province,_New_Caledonia"},</v>
      </c>
      <c r="HH130" s="9" t="str">
        <f t="shared" si="538"/>
        <v>"\nA map of the region on a white field defaced with a black flèche faîtière"</v>
      </c>
      <c r="HI130" s="9" t="str">
        <f t="shared" si="539"/>
        <v>"\nA map of the region on a white field defaced with a black flèche faîtière"</v>
      </c>
      <c r="HJ130" s="9" t="str">
        <f t="shared" si="540"/>
        <v>"???"</v>
      </c>
      <c r="HL130" s="9" t="str">
        <f t="shared" si="541"/>
        <v>"https://en.m.wikipedia.org/wiki/North_Province,_New_Caledonia"</v>
      </c>
      <c r="HM130" s="34" t="str">
        <f t="shared" si="542"/>
        <v>{"couname":"[NCL] North Province","year":"???","region":"rgn_Oceania","Colors":["cl_BLA","cl_BLU","cl_GRE","cl_RED","cl_YEL","cl_ORA","cl_BRO","cl_WHI"],"Items":["5+Colo","words2","lets13","startN","with_v","NoBand","Circle","Unequa","Center","Geogrh","001BLU","002WHI","003BLU","myrBLU","NoStar"],"Flag":"https://upload.wikimedia.org/wikipedia/commons/thumb/4/42/Drapeau_Province_Nord_Nouvelle_Cal%C3%A9donie.svg/640px-Drapeau_Province_Nord_Nouvelle_Cal%C3%A9donie.svg.png","HDFlag":"https://upload.wikimedia.org/wikipedia/commons/thumb/4/42/Drapeau_Province_Nord_Nouvelle_Cal%C3%A9donie.svg/1280px-Drapeau_Province_Nord_Nouvelle_Cal%C3%A9donie.svg.png","type":"Province", "describe": "\nA map of the region on a white field defaced with a black flèche faîtière", "isnew": ".", "links": "https://en.m.wikipedia.org/wiki/North_Province,_New_Caledonia"},</v>
      </c>
      <c r="HN130" s="36" t="str">
        <f t="shared" si="543"/>
        <v>{"couname":"[NCL] North Province","year":"???","region":"rgn_Oceania","Colors":["cl_BLA","cl_BLU","cl_GRE","cl_RED","cl_YEL","cl_ORA","cl_BRO","cl_WHI"],"Items":["5+Colo","words2","lets13","startN","with_v","NoBand","Circle","Unequa","Center","Geogrh","001BLU","002WHI","003BLU","myrBLU","NoStar"],"Flag":"https://upload.wikimedia.org/wikipedia/commons/thumb/4/42/Drapeau_Province_Nord_Nouvelle_Cal%C3%A9donie.svg/640px-Drapeau_Province_Nord_Nouvelle_Cal%C3%A9donie.svg.png","HDFlag":"https://upload.wikimedia.org/wikipedia/commons/thumb/4/42/Drapeau_Province_Nord_Nouvelle_Cal%C3%A9donie.svg/1280px-Drapeau_Province_Nord_Nouvelle_Cal%C3%A9donie.svg.png","type":"Province", "describe": "\nA map of the region on a white field defaced with a black flèche faîtière", "isnew": ".", "links": "https://en.m.wikipedia.org/wiki/North_Province,_New_Caledonia"},</v>
      </c>
      <c r="HO130" s="37">
        <v>45610</v>
      </c>
      <c r="HP130" s="9" t="str" cm="1">
        <f t="array" ref="HP130">IF(_xlfn.TEXTJOIN(", ", TRUE, IF(ISNUMBER(SEARCH("BLA", BL130:BT130)), COLUMN(BL130:BT130) - COLUMN(BL130) + 1, ""))&lt;&gt;"","BLA","")</f>
        <v>BLA</v>
      </c>
      <c r="HQ130" s="9" t="str" cm="1">
        <f t="array" ref="HQ130">IF(_xlfn.TEXTJOIN(", ", TRUE, IF(ISNUMBER(SEARCH("BLU", BL130:BT130)), COLUMN(BL130:BT130) - COLUMN(BL130) + 1, ""))&lt;&gt;"","BLU","")</f>
        <v>BLU</v>
      </c>
      <c r="HR130" s="9" t="str" cm="1">
        <f t="array" ref="HR130">IF(_xlfn.TEXTJOIN(", ", TRUE, IF(ISNUMBER(SEARCH("GRE", BL130:BT130)), COLUMN(BL130:BT130) - COLUMN(BL130) + 1, ""))&lt;&gt;"","GRE","")</f>
        <v>GRE</v>
      </c>
      <c r="HS130" s="9" t="str" cm="1">
        <f t="array" ref="HS130">IF(_xlfn.TEXTJOIN(", ", TRUE, IF(ISNUMBER(SEARCH("RED", BL130:BT130)), COLUMN(BL130:BT130) - COLUMN(BL130) + 1, ""))&lt;&gt;"","RED","")</f>
        <v>RED</v>
      </c>
      <c r="HT130" s="9" t="str" cm="1">
        <f t="array" ref="HT130">IF(_xlfn.TEXTJOIN(", ", TRUE, IF(ISNUMBER(SEARCH("YEL", BL130:BT130)), COLUMN(BL130:BT130) - COLUMN(BL130) + 1, ""))&lt;&gt;"","YEL","")</f>
        <v>YEL</v>
      </c>
      <c r="HU130" s="9" t="str" cm="1">
        <f t="array" ref="HU130">IF(_xlfn.TEXTJOIN(", ", TRUE, IF(ISNUMBER(SEARCH("ORA", BL130:BT130)), COLUMN(BL130:BT130) - COLUMN(BL130) + 1, ""))&lt;&gt;"","ORA","")</f>
        <v>ORA</v>
      </c>
      <c r="HV130" s="9" t="str" cm="1">
        <f t="array" ref="HV130">IF(_xlfn.TEXTJOIN(", ", TRUE, IF(ISNUMBER(SEARCH("BRO", BL130:BT130)), COLUMN(BL130:BT130) - COLUMN(BL130) + 1, ""))&lt;&gt;"","BRO","")</f>
        <v>BRO</v>
      </c>
      <c r="HW130" s="9" t="str" cm="1">
        <f t="array" ref="HW130">IF(_xlfn.TEXTJOIN(", ", TRUE, IF(ISNUMBER(SEARCH("PUR", BL130:BT130)), COLUMN(BL130:BT130) - COLUMN(BL130) + 1, ""))&lt;&gt;"","PUR","")</f>
        <v/>
      </c>
      <c r="HX130" s="9" t="str" cm="1">
        <f t="array" ref="HX130">IF(_xlfn.TEXTJOIN(", ", TRUE, IF(ISNUMBER(SEARCH("WHI", BL130:BT130)), COLUMN(BL130:BT130) - COLUMN(BL130) + 1, ""))&lt;&gt;"","WHI","")</f>
        <v>WHI</v>
      </c>
      <c r="HY130" s="38"/>
      <c r="HZ130" s="38"/>
      <c r="IA130" s="28"/>
      <c r="IB130" s="28"/>
      <c r="IC130" s="39"/>
      <c r="ID130" s="39"/>
      <c r="IE130" s="39"/>
      <c r="IF130" s="39"/>
      <c r="IG130" s="39"/>
      <c r="IH130" s="39"/>
      <c r="II130" s="39"/>
      <c r="IJ130" s="39"/>
      <c r="IK130" s="39"/>
      <c r="IM130" s="6">
        <f t="shared" si="544"/>
        <v>-8</v>
      </c>
      <c r="IN130" s="40" t="str">
        <f t="shared" si="545"/>
        <v>http://mkweb.bcgsc.ca/color-summarizer/?url=https://upload.wikimedia.org/wikipedia/commons/thumb/4/42/Drapeau_Province_Nord_Nouvelle_Cal%C3%A9donie.svg/640px-Drapeau_Province_Nord_Nouvelle_Cal%C3%A9donie.svg.png&amp;precision=low&amp;num_clusters=8&amp;text=1</v>
      </c>
      <c r="IO130" s="9" t="str">
        <f t="shared" si="546"/>
        <v>"black"</v>
      </c>
      <c r="IP130" s="9" t="str">
        <f t="shared" si="547"/>
        <v>"blue"</v>
      </c>
      <c r="IQ130" s="9" t="str">
        <f t="shared" si="548"/>
        <v>"green"</v>
      </c>
      <c r="IR130" s="9" t="str">
        <f t="shared" si="549"/>
        <v>"red"</v>
      </c>
      <c r="IS130" s="9" t="str">
        <f t="shared" si="550"/>
        <v>"yellow"</v>
      </c>
      <c r="IT130" s="9" t="str">
        <f t="shared" si="551"/>
        <v>"orange"</v>
      </c>
      <c r="IU130" s="9" t="str">
        <f t="shared" si="552"/>
        <v>"brown"</v>
      </c>
      <c r="IV130" s="9" t="str">
        <f t="shared" si="553"/>
        <v/>
      </c>
      <c r="IW130" s="9" t="str">
        <f t="shared" si="554"/>
        <v>"white"</v>
      </c>
      <c r="IX130" s="9" t="str">
        <f t="shared" si="555"/>
        <v>{"url":"http://mkweb.bcgsc.ca/color-summarizer/?url=https://upload.wikimedia.org/wikipedia/commons/thumb/4/42/Drapeau_Province_Nord_Nouvelle_Cal%C3%A9donie.svg/640px-Drapeau_Province_Nord_Nouvelle_Cal%C3%A9donie.svg.png&amp;precision=low&amp;num_clusters=8&amp;text=1","name":"[NCL] North Province"},</v>
      </c>
      <c r="IY130" s="9">
        <v>1238</v>
      </c>
    </row>
    <row r="131" spans="1:259" s="9" customFormat="1" ht="38.4" customHeight="1" thickBot="1" x14ac:dyDescent="0.35">
      <c r="A131" s="79" t="s">
        <v>533</v>
      </c>
      <c r="B131" s="1" t="e" vm="130">
        <v>#VALUE!</v>
      </c>
      <c r="C131" s="2">
        <v>2</v>
      </c>
      <c r="D131" s="3" t="s">
        <v>534</v>
      </c>
      <c r="E131" s="4" t="s">
        <v>535</v>
      </c>
      <c r="F131" s="5" t="s">
        <v>0</v>
      </c>
      <c r="G131" s="6">
        <f>COUNTIF($A$1:$A$8342,A131)</f>
        <v>1</v>
      </c>
      <c r="H131" s="7"/>
      <c r="I131" s="8" t="s">
        <v>536</v>
      </c>
      <c r="J131" s="9" t="str">
        <f>""</f>
        <v/>
      </c>
      <c r="K131" s="10"/>
      <c r="L131" s="11"/>
      <c r="M131" s="11"/>
      <c r="N131" s="12" t="s">
        <v>169</v>
      </c>
      <c r="O131" s="13" t="s">
        <v>181</v>
      </c>
      <c r="P131" s="14" t="s">
        <v>537</v>
      </c>
      <c r="Q131" s="15">
        <v>2</v>
      </c>
      <c r="R131" s="16" t="s">
        <v>169</v>
      </c>
      <c r="S131" s="17">
        <v>0</v>
      </c>
      <c r="T131" s="18" t="s">
        <v>2</v>
      </c>
      <c r="U131" s="19" t="s">
        <v>2</v>
      </c>
      <c r="V131" s="19" t="s">
        <v>2</v>
      </c>
      <c r="W131" s="19" t="s">
        <v>2</v>
      </c>
      <c r="X131" s="19" t="s">
        <v>2</v>
      </c>
      <c r="Y131" s="19" t="s">
        <v>2</v>
      </c>
      <c r="Z131" s="19" t="s">
        <v>2</v>
      </c>
      <c r="AA131" s="19" t="s">
        <v>2</v>
      </c>
      <c r="AB131" s="19" t="s">
        <v>2</v>
      </c>
      <c r="AC131" s="19" t="s">
        <v>2</v>
      </c>
      <c r="AD131" s="19" t="s">
        <v>2</v>
      </c>
      <c r="AE131" s="19" t="s">
        <v>2</v>
      </c>
      <c r="AF131" s="20" t="s">
        <v>2</v>
      </c>
      <c r="AG131" s="20" t="s">
        <v>3</v>
      </c>
      <c r="AH131" s="20" t="s">
        <v>3</v>
      </c>
      <c r="AI131" s="20" t="s">
        <v>2</v>
      </c>
      <c r="AJ131" s="20" t="s">
        <v>2</v>
      </c>
      <c r="AK131" s="20" t="s">
        <v>2</v>
      </c>
      <c r="AL131" s="20" t="s">
        <v>2</v>
      </c>
      <c r="AM131" s="20" t="s">
        <v>2</v>
      </c>
      <c r="AN131" s="20" t="s">
        <v>3</v>
      </c>
      <c r="AO131" s="20" t="s">
        <v>2</v>
      </c>
      <c r="AP131" s="20" t="s">
        <v>3</v>
      </c>
      <c r="AQ131" s="20" t="s">
        <v>2</v>
      </c>
      <c r="AR131" s="20" t="s">
        <v>2</v>
      </c>
      <c r="AS131" s="20" t="s">
        <v>2</v>
      </c>
      <c r="AT131" s="21">
        <v>0</v>
      </c>
      <c r="AU131" s="20" t="s">
        <v>185</v>
      </c>
      <c r="AV131" s="20" t="str">
        <f>IF(LEFT(A131,1)="[",LEFT(A131,5)&amp;AU131&amp;A131,"")</f>
        <v>[NCL]Province[NCL] South Province</v>
      </c>
      <c r="AW131" s="20" t="str">
        <f>C131&amp;H131&amp;A131</f>
        <v>2[NCL] South Province</v>
      </c>
      <c r="AX131" s="22"/>
      <c r="AY131" s="22"/>
      <c r="AZ131" s="23" t="s">
        <v>8</v>
      </c>
      <c r="BA131" s="23" t="s">
        <v>8</v>
      </c>
      <c r="BB131" s="23"/>
      <c r="BC131" s="24"/>
      <c r="BD131" s="25" t="s">
        <v>9</v>
      </c>
      <c r="BE131" s="8"/>
      <c r="BF131" s="25" t="s">
        <v>5</v>
      </c>
      <c r="BG131" s="25" t="s">
        <v>9</v>
      </c>
      <c r="BH131" s="25" t="s">
        <v>4</v>
      </c>
      <c r="BI131" s="25"/>
      <c r="BJ131" s="25"/>
      <c r="BK131" s="8"/>
      <c r="BL131" s="25" t="s">
        <v>12</v>
      </c>
      <c r="BM131" s="25" t="s">
        <v>4</v>
      </c>
      <c r="BN131" s="25" t="s">
        <v>10</v>
      </c>
      <c r="BO131" s="25" t="s">
        <v>9</v>
      </c>
      <c r="BP131" s="25" t="s">
        <v>8</v>
      </c>
      <c r="BQ131" s="25" t="s">
        <v>8</v>
      </c>
      <c r="BR131" s="25" t="s">
        <v>8</v>
      </c>
      <c r="BS131" s="25" t="s">
        <v>8</v>
      </c>
      <c r="BT131" s="25" t="s">
        <v>5</v>
      </c>
      <c r="BU131" s="26"/>
      <c r="BV131" s="27"/>
      <c r="BW131" s="27">
        <v>0</v>
      </c>
      <c r="BX131" s="8"/>
      <c r="BY131" s="9" t="s">
        <v>2</v>
      </c>
      <c r="CB131" s="28"/>
      <c r="CC131" s="28"/>
      <c r="CD131" s="29">
        <v>0</v>
      </c>
      <c r="CE131" s="29">
        <v>0</v>
      </c>
      <c r="CF131" s="29" t="e">
        <v>#REF!</v>
      </c>
      <c r="CG131" s="30" cm="1">
        <f t="array" ref="CG131">SUMPRODUCT(--(LEN(TRIM(BL131:BT131))&gt;0))</f>
        <v>5</v>
      </c>
      <c r="CH131" s="20" t="str">
        <f t="shared" si="468"/>
        <v>n</v>
      </c>
      <c r="CI131" s="20" t="str">
        <f t="shared" si="469"/>
        <v>n</v>
      </c>
      <c r="CJ131" s="20" t="str">
        <f t="shared" si="470"/>
        <v>n</v>
      </c>
      <c r="CK131" s="20" t="str">
        <f t="shared" si="471"/>
        <v>y</v>
      </c>
      <c r="CL131" s="20" t="str">
        <f t="shared" si="472"/>
        <v>y</v>
      </c>
      <c r="CM131" s="20" t="str">
        <f t="shared" si="473"/>
        <v>n</v>
      </c>
      <c r="CN131" s="20" t="str">
        <f t="shared" si="474"/>
        <v>n</v>
      </c>
      <c r="CO131" s="20" t="str">
        <f t="shared" si="475"/>
        <v>n</v>
      </c>
      <c r="CP131" s="20" t="str">
        <f t="shared" si="476"/>
        <v>y</v>
      </c>
      <c r="CQ131" s="20" t="str">
        <f t="shared" si="477"/>
        <v>n</v>
      </c>
      <c r="CR131" s="20" t="str">
        <f t="shared" si="478"/>
        <v>n</v>
      </c>
      <c r="CS131" s="20" t="str">
        <f t="shared" si="479"/>
        <v>n</v>
      </c>
      <c r="CT131" s="31" t="str">
        <f t="shared" si="480"/>
        <v>"[NCL] South Province"</v>
      </c>
      <c r="CU131" s="32" t="str">
        <f t="shared" si="481"/>
        <v>"rgn_Oceania"</v>
      </c>
      <c r="CV131" s="9" t="str">
        <f t="shared" si="482"/>
        <v>"https://upload.wikimedia.org/wikipedia/commons/thumb/9/94/Bandera_Province_Sud.svg/640px-Bandera_Province_Sud.svg.png"</v>
      </c>
      <c r="CW131" s="9" t="str">
        <f t="shared" si="556"/>
        <v/>
      </c>
      <c r="CX131" s="9" t="str">
        <f t="shared" si="556"/>
        <v/>
      </c>
      <c r="CY131" s="9" t="str">
        <f t="shared" si="556"/>
        <v/>
      </c>
      <c r="CZ131" s="9" t="str">
        <f t="shared" si="556"/>
        <v>"5+Colo",</v>
      </c>
      <c r="DA131" s="9" t="str">
        <f t="shared" si="483"/>
        <v>"words2",</v>
      </c>
      <c r="DB131" s="9" t="str">
        <f t="shared" si="484"/>
        <v/>
      </c>
      <c r="DD131" s="9" t="str">
        <f>IF(LEN(CHAR(34)&amp;"lets"&amp;LEN(SUBSTITUTE(SUBSTITUTE(IFERROR(TRIM(SUBSTITUTE(A131,MID(A131,FIND("[",A131),FIND("]",A131)-FIND("[",A131)+1),"")),A131)," ",""),"-",""))&amp;CHAR(34)&amp;",")=9,CHAR(34)&amp;"lets"&amp;LEN(SUBSTITUTE(SUBSTITUTE(IFERROR(TRIM(SUBSTITUTE(A131,MID(A131,FIND("[",A131),FIND("]",A131)-FIND("[",A131)+1),"")),A131)," ",""),"-",""))&amp;CHAR(34)&amp;",",CHAR(34)&amp;"lets0"&amp;LEN(SUBSTITUTE(SUBSTITUTE(IFERROR(TRIM(SUBSTITUTE(A131,MID(A131,FIND("[",A131),FIND("]",A131)-FIND("[",A131)+1),"")),A131)," ",""),"-",""))&amp;CHAR(34)&amp;",")</f>
        <v>"lets13",</v>
      </c>
      <c r="DE131" s="9" t="str">
        <f>CHAR(34)&amp;"start"&amp;IFERROR(LEFT(SUBSTITUTE(A131,"["&amp;MID(A131,FIND("[",A131)+1,FIND("]",A131)-FIND("[",A131)-1)&amp;"] ",""),1),LEFT(A131,1))&amp;CHAR(34)&amp;","</f>
        <v>"startS",</v>
      </c>
      <c r="DF131" s="9" t="str">
        <f t="shared" si="485"/>
        <v/>
      </c>
      <c r="DG131" s="9" t="str">
        <f t="shared" si="486"/>
        <v/>
      </c>
      <c r="DH131" s="9" t="str">
        <f t="shared" si="487"/>
        <v>"with_v",</v>
      </c>
      <c r="DI131" s="9" t="str">
        <f t="shared" si="488"/>
        <v/>
      </c>
      <c r="DJ131" s="9" t="str">
        <f t="shared" si="489"/>
        <v/>
      </c>
      <c r="DK131" s="9" t="str">
        <f t="shared" si="490"/>
        <v/>
      </c>
      <c r="DL131" s="9" t="str">
        <f t="shared" si="491"/>
        <v/>
      </c>
      <c r="DM131" s="9" t="str" cm="1">
        <f t="array" ref="DM131">IF(CG131=3,CHAR(34) &amp; _xlfn.TEXTJOIN("", TRUE, RIGHT(HP131:HX131, 2)) &amp; CHAR(34) &amp; ",", "")</f>
        <v/>
      </c>
      <c r="DN131" s="9" t="str">
        <f t="shared" si="492"/>
        <v/>
      </c>
      <c r="DO131" s="9" t="str">
        <f t="shared" si="493"/>
        <v/>
      </c>
      <c r="DP131" s="28" t="str">
        <f t="shared" si="494"/>
        <v/>
      </c>
      <c r="DQ131" s="28" t="str">
        <f t="shared" si="495"/>
        <v/>
      </c>
      <c r="DR131" s="28" t="str">
        <f t="shared" si="496"/>
        <v/>
      </c>
      <c r="DS131" s="28" t="str">
        <f t="shared" si="497"/>
        <v/>
      </c>
      <c r="DT131" s="28" t="str">
        <f t="shared" si="498"/>
        <v/>
      </c>
      <c r="DU131" s="28" t="str">
        <f t="shared" si="499"/>
        <v/>
      </c>
      <c r="DW131" s="9" t="str">
        <f t="shared" si="557"/>
        <v>"NoBand",</v>
      </c>
      <c r="DX131" s="9" t="str">
        <f t="shared" si="557"/>
        <v/>
      </c>
      <c r="DY131" s="9" t="str">
        <f t="shared" si="557"/>
        <v/>
      </c>
      <c r="DZ131" s="9" t="str">
        <f t="shared" si="557"/>
        <v/>
      </c>
      <c r="EA131" s="9" t="str">
        <f t="shared" si="558"/>
        <v/>
      </c>
      <c r="EB131" s="9" t="str">
        <f t="shared" si="558"/>
        <v/>
      </c>
      <c r="EC131" s="9" t="str">
        <f t="shared" si="558"/>
        <v/>
      </c>
      <c r="ED131" s="9" t="str">
        <f t="shared" si="558"/>
        <v/>
      </c>
      <c r="EE131" s="9" t="str">
        <f t="shared" si="558"/>
        <v/>
      </c>
      <c r="EF131" s="9" t="str">
        <f t="shared" si="500"/>
        <v/>
      </c>
      <c r="EG131" s="9" t="str">
        <f t="shared" si="561"/>
        <v/>
      </c>
      <c r="EH131" s="9" t="str">
        <f t="shared" si="561"/>
        <v/>
      </c>
      <c r="EI131" s="9" t="str">
        <f t="shared" si="561"/>
        <v/>
      </c>
      <c r="EJ131" s="9" t="str">
        <f t="shared" si="561"/>
        <v/>
      </c>
      <c r="EK131" s="9" t="str">
        <f t="shared" si="561"/>
        <v/>
      </c>
      <c r="EL131" s="9" t="str">
        <f t="shared" si="561"/>
        <v/>
      </c>
      <c r="EM131" s="9" t="str">
        <f t="shared" si="561"/>
        <v/>
      </c>
      <c r="EN131" s="9" t="str">
        <f t="shared" si="561"/>
        <v>"Unequa",</v>
      </c>
      <c r="EO131" s="9" t="str">
        <f t="shared" si="561"/>
        <v>"Center",</v>
      </c>
      <c r="EP131" s="9" t="str">
        <f t="shared" si="561"/>
        <v/>
      </c>
      <c r="EQ131" s="9" t="str">
        <f t="shared" si="561"/>
        <v/>
      </c>
      <c r="ER131" s="9" t="str">
        <f t="shared" si="561"/>
        <v/>
      </c>
      <c r="ES131" s="9" t="str">
        <f t="shared" si="561"/>
        <v/>
      </c>
      <c r="ET131" s="9" t="str">
        <f t="shared" si="561"/>
        <v/>
      </c>
      <c r="EU131" s="9" t="str">
        <f t="shared" si="561"/>
        <v>"Humans",</v>
      </c>
      <c r="EV131" s="9" t="str">
        <f t="shared" si="559"/>
        <v/>
      </c>
      <c r="EW131" s="9" t="str">
        <f t="shared" si="559"/>
        <v>"Ships!",</v>
      </c>
      <c r="EX131" s="9" t="str">
        <f t="shared" si="559"/>
        <v/>
      </c>
      <c r="EY131" s="9" t="str">
        <f t="shared" si="559"/>
        <v/>
      </c>
      <c r="EZ131" s="9" t="str">
        <f t="shared" si="559"/>
        <v/>
      </c>
      <c r="FA131" s="9" t="str">
        <f t="shared" si="501"/>
        <v/>
      </c>
      <c r="FB131" s="9" t="str">
        <f t="shared" si="502"/>
        <v/>
      </c>
      <c r="FD131" s="9" t="str">
        <f t="shared" si="503"/>
        <v/>
      </c>
      <c r="FE131" s="9" t="str">
        <f t="shared" si="504"/>
        <v/>
      </c>
      <c r="FF131" s="9" t="str">
        <f t="shared" si="505"/>
        <v/>
      </c>
      <c r="FG131" s="9" t="str">
        <f t="shared" si="506"/>
        <v/>
      </c>
      <c r="FH131" s="9" t="str">
        <f t="shared" si="507"/>
        <v/>
      </c>
      <c r="FI131" s="9" t="str">
        <f t="shared" si="508"/>
        <v>"NO_YEL",</v>
      </c>
      <c r="FJ131" s="9" t="str">
        <f t="shared" si="509"/>
        <v/>
      </c>
      <c r="FK131" s="9" t="str">
        <f t="shared" si="510"/>
        <v/>
      </c>
      <c r="FL131" s="9" t="str">
        <f t="shared" si="511"/>
        <v/>
      </c>
      <c r="FM131" s="9" t="str">
        <f t="shared" si="512"/>
        <v/>
      </c>
      <c r="FN131" s="9" t="str">
        <f t="shared" si="513"/>
        <v/>
      </c>
      <c r="FO131" s="9" t="str">
        <f t="shared" si="514"/>
        <v/>
      </c>
      <c r="FP131" s="9" t="str">
        <f t="shared" si="515"/>
        <v/>
      </c>
      <c r="FQ131" s="9" t="str">
        <f t="shared" si="516"/>
        <v>"001WHI",</v>
      </c>
      <c r="FR131" s="9" t="str">
        <f t="shared" si="517"/>
        <v>"002RED",</v>
      </c>
      <c r="FS131" s="9" t="str">
        <f t="shared" si="518"/>
        <v>"003BLU",</v>
      </c>
      <c r="FT131" s="9" t="str">
        <f t="shared" si="519"/>
        <v>"myrRED",</v>
      </c>
      <c r="FU131" s="9" t="str">
        <f t="shared" si="520"/>
        <v/>
      </c>
      <c r="FV131" s="9" t="str">
        <f t="shared" si="521"/>
        <v/>
      </c>
      <c r="FW131" s="9" t="str">
        <f t="shared" si="522"/>
        <v/>
      </c>
      <c r="FY131" s="9" t="str">
        <f t="shared" si="523"/>
        <v/>
      </c>
      <c r="FZ131" s="9" t="str">
        <f t="shared" si="524"/>
        <v/>
      </c>
      <c r="GA131" s="9" t="str">
        <f t="shared" si="525"/>
        <v/>
      </c>
      <c r="GB131" s="9" t="str">
        <f t="shared" si="526"/>
        <v/>
      </c>
      <c r="GE131" s="9" t="str">
        <f t="shared" si="527"/>
        <v/>
      </c>
      <c r="GF131" s="9" t="str">
        <f>IFERROR(IF(SEARCH("Historical",AU131)&gt;0,CHAR(34)&amp;"histor"&amp;CHAR(34)&amp;",",""),"")</f>
        <v/>
      </c>
      <c r="GG131" s="9" t="str">
        <f t="shared" si="528"/>
        <v/>
      </c>
      <c r="GH131" s="9" t="str">
        <f t="shared" si="529"/>
        <v/>
      </c>
      <c r="GI131" s="9" t="str">
        <f t="shared" si="530"/>
        <v/>
      </c>
      <c r="GJ131" s="9" t="str">
        <f t="shared" si="531"/>
        <v>"NoStar",</v>
      </c>
      <c r="GK131" s="9" t="str">
        <f t="shared" si="532"/>
        <v/>
      </c>
      <c r="GL131" s="9" t="str">
        <f t="shared" si="560"/>
        <v/>
      </c>
      <c r="GM131" s="9" t="str">
        <f t="shared" si="560"/>
        <v/>
      </c>
      <c r="GN131" s="9" t="str">
        <f t="shared" si="560"/>
        <v/>
      </c>
      <c r="GP131" s="9" t="str">
        <f t="shared" si="533"/>
        <v>"Province"</v>
      </c>
      <c r="GS131" s="9" t="str">
        <f t="shared" si="534"/>
        <v>["5+Colo","words2","lets13","startS","with_v","NoBand","Unequa","Center","Humans","Ships!","NO_YEL","001WHI","002RED","003BLU","myrRED","NoStar"]</v>
      </c>
      <c r="GT131" s="9" t="str">
        <f t="shared" si="562"/>
        <v>"cl_BLA",</v>
      </c>
      <c r="GU131" s="9" t="str">
        <f t="shared" si="562"/>
        <v>"cl_BLU",</v>
      </c>
      <c r="GV131" s="9" t="str">
        <f t="shared" si="562"/>
        <v>"cl_GRE",</v>
      </c>
      <c r="GW131" s="9" t="str">
        <f t="shared" si="562"/>
        <v>"cl_RED",</v>
      </c>
      <c r="GX131" s="9" t="str">
        <f t="shared" si="562"/>
        <v/>
      </c>
      <c r="GY131" s="9" t="str">
        <f t="shared" si="562"/>
        <v/>
      </c>
      <c r="GZ131" s="9" t="str">
        <f t="shared" si="562"/>
        <v/>
      </c>
      <c r="HA131" s="9" t="str">
        <f t="shared" si="562"/>
        <v/>
      </c>
      <c r="HB131" s="9" t="str">
        <f t="shared" si="562"/>
        <v>"cl_WHI",</v>
      </c>
      <c r="HC131" s="9" t="str">
        <f t="shared" si="535"/>
        <v>["cl_BLA","cl_BLU","cl_GRE","cl_RED","cl_WHI"]</v>
      </c>
      <c r="HE131" s="33"/>
      <c r="HF131" s="34" t="str">
        <f t="shared" si="536"/>
        <v>{couname:"[NCL] South Province",year:"???",region:"rgn_Oceania",Colors:["cl_BLA","cl_BLU","cl_GRE","cl_RED","cl_WHI"],Items:["5+Colo","words2","lets13","startS","with_v","NoBand","Unequa","Center","Humans","Ships!","NO_YEL","001WHI","002RED","003BLU","myrRED","NoStar"],Flag:"https://upload.wikimedia.org/wikipedia/commons/thumb/9/94/Bandera_Province_Sud.svg/640px-Bandera_Province_Sud.svg.png",HDFlag:"https://upload.wikimedia.org/wikipedia/commons/thumb/9/94/Bandera_Province_Sud.svg/1280px-Bandera_Province_Sud.svg.png",type:"Province", describe: "\nA white field with the province's logo, made of a blue sail with a white-blue-white-red face, placed over two blue waves", isnew:".", links: "https://en.m.wikipedia.org/wiki/South_Province,_New_Caledonia"},</v>
      </c>
      <c r="HG131" s="35" t="str">
        <f t="shared" si="537"/>
        <v>{couname:"[NCL] South Province",year:"???",region:"rgn_Oceania",Colors:["cl_BLA","cl_BLU","cl_GRE","cl_RED","cl_WHI"],Items:["5+Colo","words2","lets13","startS","with_v","NoBand","Unequa","Center","Humans","Ships!","NO_YEL","001WHI","002RED","003BLU","myrRED","NoStar"],Flag:"https://upload.wikimedia.org/wikipedia/commons/thumb/9/94/Bandera_Province_Sud.svg/640px-Bandera_Province_Sud.svg.png",HDFlag:"https://upload.wikimedia.org/wikipedia/commons/thumb/9/94/Bandera_Province_Sud.svg/1280px-Bandera_Province_Sud.svg.png",type:"Province", describe: "\nA white field with the province's logo, made of a blue sail with a white-blue-white-red face, placed over two blue waves", links: "https://en.m.wikipedia.org/wiki/South_Province,_New_Caledonia"},</v>
      </c>
      <c r="HH131" s="9" t="str">
        <f t="shared" si="538"/>
        <v>"\nA white field with the province's logo, made of a blue sail with a white-blue-white-red face, placed over two blue waves"</v>
      </c>
      <c r="HI131" s="9" t="str">
        <f t="shared" si="539"/>
        <v>"\nA white field with the province's logo, made of a blue sail with a white-blue-white-red face, placed over two blue waves"</v>
      </c>
      <c r="HJ131" s="9" t="str">
        <f t="shared" si="540"/>
        <v>"???"</v>
      </c>
      <c r="HL131" s="9" t="str">
        <f t="shared" si="541"/>
        <v>"https://en.m.wikipedia.org/wiki/South_Province,_New_Caledonia"</v>
      </c>
      <c r="HM131" s="34" t="str">
        <f t="shared" si="542"/>
        <v>{"couname":"[NCL] South Province","year":"???","region":"rgn_Oceania","Colors":["cl_BLA","cl_BLU","cl_GRE","cl_RED","cl_WHI"],"Items":["5+Colo","words2","lets13","startS","with_v","NoBand","Unequa","Center","Humans","Ships!","NO_YEL","001WHI","002RED","003BLU","myrRED","NoStar"],"Flag":"https://upload.wikimedia.org/wikipedia/commons/thumb/9/94/Bandera_Province_Sud.svg/640px-Bandera_Province_Sud.svg.png","HDFlag":"https://upload.wikimedia.org/wikipedia/commons/thumb/9/94/Bandera_Province_Sud.svg/1280px-Bandera_Province_Sud.svg.png","type":"Province", "describe": "\nA white field with the province's logo, made of a blue sail with a white-blue-white-red face, placed over two blue waves", "isnew": ".", "links": "https://en.m.wikipedia.org/wiki/South_Province,_New_Caledonia"},</v>
      </c>
      <c r="HN131" s="36" t="str">
        <f t="shared" si="543"/>
        <v>{"couname":"[NCL] South Province","year":"???","region":"rgn_Oceania","Colors":["cl_BLA","cl_BLU","cl_GRE","cl_RED","cl_WHI"],"Items":["5+Colo","words2","lets13","startS","with_v","NoBand","Unequa","Center","Humans","Ships!","NO_YEL","001WHI","002RED","003BLU","myrRED","NoStar"],"Flag":"https://upload.wikimedia.org/wikipedia/commons/thumb/9/94/Bandera_Province_Sud.svg/640px-Bandera_Province_Sud.svg.png","HDFlag":"https://upload.wikimedia.org/wikipedia/commons/thumb/9/94/Bandera_Province_Sud.svg/1280px-Bandera_Province_Sud.svg.png","type":"Province", "describe": "\nA white field with the province's logo, made of a blue sail with a white-blue-white-red face, placed over two blue waves", "isnew": ".", "links": "https://en.m.wikipedia.org/wiki/South_Province,_New_Caledonia"},</v>
      </c>
      <c r="HO131" s="37">
        <v>45610</v>
      </c>
      <c r="HP131" s="9" t="str" cm="1">
        <f t="array" ref="HP131">IF(_xlfn.TEXTJOIN(", ", TRUE, IF(ISNUMBER(SEARCH("BLA", BL131:BT131)), COLUMN(BL131:BT131) - COLUMN(BL131) + 1, ""))&lt;&gt;"","BLA","")</f>
        <v>BLA</v>
      </c>
      <c r="HQ131" s="9" t="str" cm="1">
        <f t="array" ref="HQ131">IF(_xlfn.TEXTJOIN(", ", TRUE, IF(ISNUMBER(SEARCH("BLU", BL131:BT131)), COLUMN(BL131:BT131) - COLUMN(BL131) + 1, ""))&lt;&gt;"","BLU","")</f>
        <v>BLU</v>
      </c>
      <c r="HR131" s="9" t="str" cm="1">
        <f t="array" ref="HR131">IF(_xlfn.TEXTJOIN(", ", TRUE, IF(ISNUMBER(SEARCH("GRE", BL131:BT131)), COLUMN(BL131:BT131) - COLUMN(BL131) + 1, ""))&lt;&gt;"","GRE","")</f>
        <v>GRE</v>
      </c>
      <c r="HS131" s="9" t="str" cm="1">
        <f t="array" ref="HS131">IF(_xlfn.TEXTJOIN(", ", TRUE, IF(ISNUMBER(SEARCH("RED", BL131:BT131)), COLUMN(BL131:BT131) - COLUMN(BL131) + 1, ""))&lt;&gt;"","RED","")</f>
        <v>RED</v>
      </c>
      <c r="HT131" s="9" t="str" cm="1">
        <f t="array" ref="HT131">IF(_xlfn.TEXTJOIN(", ", TRUE, IF(ISNUMBER(SEARCH("YEL", BL131:BT131)), COLUMN(BL131:BT131) - COLUMN(BL131) + 1, ""))&lt;&gt;"","YEL","")</f>
        <v/>
      </c>
      <c r="HU131" s="9" t="str" cm="1">
        <f t="array" ref="HU131">IF(_xlfn.TEXTJOIN(", ", TRUE, IF(ISNUMBER(SEARCH("ORA", BL131:BT131)), COLUMN(BL131:BT131) - COLUMN(BL131) + 1, ""))&lt;&gt;"","ORA","")</f>
        <v/>
      </c>
      <c r="HV131" s="9" t="str" cm="1">
        <f t="array" ref="HV131">IF(_xlfn.TEXTJOIN(", ", TRUE, IF(ISNUMBER(SEARCH("BRO", BL131:BT131)), COLUMN(BL131:BT131) - COLUMN(BL131) + 1, ""))&lt;&gt;"","BRO","")</f>
        <v/>
      </c>
      <c r="HW131" s="9" t="str" cm="1">
        <f t="array" ref="HW131">IF(_xlfn.TEXTJOIN(", ", TRUE, IF(ISNUMBER(SEARCH("PUR", BL131:BT131)), COLUMN(BL131:BT131) - COLUMN(BL131) + 1, ""))&lt;&gt;"","PUR","")</f>
        <v/>
      </c>
      <c r="HX131" s="9" t="str" cm="1">
        <f t="array" ref="HX131">IF(_xlfn.TEXTJOIN(", ", TRUE, IF(ISNUMBER(SEARCH("WHI", BL131:BT131)), COLUMN(BL131:BT131) - COLUMN(BL131) + 1, ""))&lt;&gt;"","WHI","")</f>
        <v>WHI</v>
      </c>
      <c r="HY131" s="38"/>
      <c r="HZ131" s="38"/>
      <c r="IA131" s="28"/>
      <c r="IB131" s="28"/>
      <c r="IC131" s="39"/>
      <c r="ID131" s="39"/>
      <c r="IE131" s="39"/>
      <c r="IF131" s="39"/>
      <c r="IG131" s="39"/>
      <c r="IH131" s="39"/>
      <c r="II131" s="39"/>
      <c r="IJ131" s="39"/>
      <c r="IK131" s="39"/>
      <c r="IM131" s="6">
        <f t="shared" si="544"/>
        <v>-5</v>
      </c>
      <c r="IN131" s="40" t="str">
        <f t="shared" si="545"/>
        <v>http://mkweb.bcgsc.ca/color-summarizer/?url=https://upload.wikimedia.org/wikipedia/commons/thumb/9/94/Bandera_Province_Sud.svg/640px-Bandera_Province_Sud.svg.png&amp;precision=low&amp;num_clusters=5&amp;text=1</v>
      </c>
      <c r="IO131" s="9" t="str">
        <f t="shared" si="546"/>
        <v>"black"</v>
      </c>
      <c r="IP131" s="9" t="str">
        <f t="shared" si="547"/>
        <v>"blue"</v>
      </c>
      <c r="IQ131" s="9" t="str">
        <f t="shared" si="548"/>
        <v>"green"</v>
      </c>
      <c r="IR131" s="9" t="str">
        <f t="shared" si="549"/>
        <v>"red"</v>
      </c>
      <c r="IS131" s="9" t="str">
        <f t="shared" si="550"/>
        <v/>
      </c>
      <c r="IT131" s="9" t="str">
        <f t="shared" si="551"/>
        <v/>
      </c>
      <c r="IU131" s="9" t="str">
        <f t="shared" si="552"/>
        <v/>
      </c>
      <c r="IV131" s="9" t="str">
        <f t="shared" si="553"/>
        <v/>
      </c>
      <c r="IW131" s="9" t="str">
        <f t="shared" si="554"/>
        <v>"white"</v>
      </c>
      <c r="IX131" s="9" t="str">
        <f t="shared" si="555"/>
        <v>{"url":"http://mkweb.bcgsc.ca/color-summarizer/?url=https://upload.wikimedia.org/wikipedia/commons/thumb/9/94/Bandera_Province_Sud.svg/640px-Bandera_Province_Sud.svg.png&amp;precision=low&amp;num_clusters=5&amp;text=1","name":"[NCL] South Province"},</v>
      </c>
      <c r="IY131" s="9">
        <v>1239</v>
      </c>
    </row>
    <row r="132" spans="1:259" s="9" customFormat="1" ht="38.4" customHeight="1" thickBot="1" x14ac:dyDescent="0.35">
      <c r="A132" s="79" t="s">
        <v>553</v>
      </c>
      <c r="B132" s="1" t="e" vm="131">
        <v>#VALUE!</v>
      </c>
      <c r="C132" s="2">
        <v>2</v>
      </c>
      <c r="D132" s="3" t="s">
        <v>554</v>
      </c>
      <c r="E132" s="4" t="s">
        <v>555</v>
      </c>
      <c r="F132" s="5" t="s">
        <v>322</v>
      </c>
      <c r="G132" s="6">
        <f>COUNTIF($A$1:$A$8250,A132)</f>
        <v>1</v>
      </c>
      <c r="H132" s="7"/>
      <c r="I132" s="8" t="s">
        <v>556</v>
      </c>
      <c r="J132" s="9" t="str">
        <f>""</f>
        <v/>
      </c>
      <c r="K132" s="10"/>
      <c r="L132" s="11"/>
      <c r="M132" s="11"/>
      <c r="N132" s="12" t="s">
        <v>169</v>
      </c>
      <c r="O132" s="13" t="s">
        <v>181</v>
      </c>
      <c r="P132" s="14" t="s">
        <v>557</v>
      </c>
      <c r="Q132" s="15">
        <v>1</v>
      </c>
      <c r="R132" s="16" t="s">
        <v>169</v>
      </c>
      <c r="S132" s="17">
        <v>3</v>
      </c>
      <c r="T132" s="18" t="s">
        <v>2</v>
      </c>
      <c r="U132" s="19" t="s">
        <v>2</v>
      </c>
      <c r="V132" s="19" t="s">
        <v>3</v>
      </c>
      <c r="W132" s="19" t="s">
        <v>2</v>
      </c>
      <c r="X132" s="19" t="s">
        <v>3</v>
      </c>
      <c r="Y132" s="19" t="s">
        <v>2</v>
      </c>
      <c r="Z132" s="19" t="s">
        <v>2</v>
      </c>
      <c r="AA132" s="19" t="s">
        <v>2</v>
      </c>
      <c r="AB132" s="19" t="s">
        <v>2</v>
      </c>
      <c r="AC132" s="19" t="s">
        <v>2</v>
      </c>
      <c r="AD132" s="19" t="s">
        <v>2</v>
      </c>
      <c r="AE132" s="19" t="s">
        <v>2</v>
      </c>
      <c r="AF132" s="20" t="s">
        <v>2</v>
      </c>
      <c r="AG132" s="20" t="s">
        <v>2</v>
      </c>
      <c r="AH132" s="20" t="s">
        <v>3</v>
      </c>
      <c r="AI132" s="20" t="s">
        <v>2</v>
      </c>
      <c r="AJ132" s="20" t="s">
        <v>2</v>
      </c>
      <c r="AK132" s="20" t="s">
        <v>2</v>
      </c>
      <c r="AL132" s="20" t="s">
        <v>2</v>
      </c>
      <c r="AM132" s="20" t="s">
        <v>2</v>
      </c>
      <c r="AN132" s="20" t="s">
        <v>2</v>
      </c>
      <c r="AO132" s="20" t="s">
        <v>2</v>
      </c>
      <c r="AP132" s="20" t="s">
        <v>2</v>
      </c>
      <c r="AQ132" s="20" t="s">
        <v>2</v>
      </c>
      <c r="AR132" s="20" t="s">
        <v>2</v>
      </c>
      <c r="AS132" s="20" t="s">
        <v>2</v>
      </c>
      <c r="AT132" s="21">
        <v>3</v>
      </c>
      <c r="AU132" s="20" t="s">
        <v>558</v>
      </c>
      <c r="AV132" s="20" t="str">
        <f>IF(LEFT(A132,1)="[",LEFT(A132,5)&amp;AU132&amp;A132,"")</f>
        <v>[NIU]Village[NIU] Hakupu</v>
      </c>
      <c r="AW132" s="20" t="str">
        <f>C132&amp;H132&amp;A132</f>
        <v>2[NIU] Hakupu</v>
      </c>
      <c r="AX132" s="22"/>
      <c r="AY132" s="22"/>
      <c r="AZ132" s="23"/>
      <c r="BA132" s="23"/>
      <c r="BB132" s="23"/>
      <c r="BC132" s="24"/>
      <c r="BD132" s="25" t="s">
        <v>168</v>
      </c>
      <c r="BE132" s="8"/>
      <c r="BF132" s="25" t="s">
        <v>9</v>
      </c>
      <c r="BG132" s="25" t="s">
        <v>4</v>
      </c>
      <c r="BH132" s="25" t="s">
        <v>5</v>
      </c>
      <c r="BI132" s="25"/>
      <c r="BJ132" s="25"/>
      <c r="BK132" s="8"/>
      <c r="BL132" s="25" t="s">
        <v>9</v>
      </c>
      <c r="BM132" s="25" t="s">
        <v>5</v>
      </c>
      <c r="BN132" s="25" t="s">
        <v>4</v>
      </c>
      <c r="BO132" s="25"/>
      <c r="BP132" s="25"/>
      <c r="BQ132" s="25"/>
      <c r="BR132" s="25"/>
      <c r="BS132" s="25"/>
      <c r="BT132" s="25"/>
      <c r="BU132" s="26"/>
      <c r="BV132" s="27"/>
      <c r="BW132" s="27">
        <v>0</v>
      </c>
      <c r="BX132" s="8"/>
      <c r="CB132" s="28"/>
      <c r="CC132" s="28"/>
      <c r="CD132" s="29">
        <v>0</v>
      </c>
      <c r="CE132" s="29">
        <v>0</v>
      </c>
      <c r="CF132" s="29" t="e">
        <v>#REF!</v>
      </c>
      <c r="CG132" s="30" cm="1">
        <f t="array" ref="CG132">SUMPRODUCT(--(LEN(TRIM(BL132:BT132))&gt;0))</f>
        <v>3</v>
      </c>
      <c r="CH132" s="20" t="str">
        <f t="shared" si="468"/>
        <v>n</v>
      </c>
      <c r="CI132" s="20" t="str">
        <f t="shared" si="469"/>
        <v>y</v>
      </c>
      <c r="CJ132" s="20" t="str">
        <f t="shared" si="470"/>
        <v>n</v>
      </c>
      <c r="CK132" s="20" t="str">
        <f t="shared" si="471"/>
        <v>n</v>
      </c>
      <c r="CL132" s="20" t="str">
        <f t="shared" si="472"/>
        <v>n</v>
      </c>
      <c r="CM132" s="20" t="str">
        <f t="shared" si="473"/>
        <v>n</v>
      </c>
      <c r="CN132" s="20" t="str">
        <f t="shared" si="474"/>
        <v>y</v>
      </c>
      <c r="CO132" s="20" t="str">
        <f t="shared" si="475"/>
        <v>n</v>
      </c>
      <c r="CP132" s="20" t="str">
        <f t="shared" si="476"/>
        <v>n</v>
      </c>
      <c r="CQ132" s="20" t="str">
        <f t="shared" si="477"/>
        <v>n</v>
      </c>
      <c r="CR132" s="20" t="str">
        <f t="shared" si="478"/>
        <v>n</v>
      </c>
      <c r="CS132" s="20" t="str">
        <f t="shared" si="479"/>
        <v>y</v>
      </c>
      <c r="CT132" s="31" t="str">
        <f t="shared" si="480"/>
        <v>"[NIU] Hakupu"</v>
      </c>
      <c r="CU132" s="32" t="str">
        <f t="shared" si="481"/>
        <v>"rgn_Oceania"</v>
      </c>
      <c r="CV132" s="9" t="str">
        <f t="shared" si="482"/>
        <v>"https://upload.wikimedia.org/wikipedia/commons/thumb/4/42/Flag_of_Hakupu%2C_Niue.svg/640px-Flag_of_Hakupu%2C_Niue.svg.png"</v>
      </c>
      <c r="CW132" s="9" t="str">
        <f t="shared" si="556"/>
        <v/>
      </c>
      <c r="CX132" s="9" t="str">
        <f t="shared" si="556"/>
        <v>"3Color",</v>
      </c>
      <c r="CY132" s="9" t="str">
        <f t="shared" si="556"/>
        <v/>
      </c>
      <c r="CZ132" s="9" t="str">
        <f t="shared" si="556"/>
        <v/>
      </c>
      <c r="DA132" s="9" t="str">
        <f t="shared" si="483"/>
        <v/>
      </c>
      <c r="DB132" s="9" t="str">
        <f t="shared" si="484"/>
        <v/>
      </c>
      <c r="DC132" s="9" t="str">
        <f>IF(Q132=2,CHAR(34)&amp;"exact2"&amp;CHAR(34)&amp;",","")</f>
        <v/>
      </c>
      <c r="DD132" s="9" t="str">
        <f>IF(LEN(CHAR(34)&amp;"lets"&amp;LEN(SUBSTITUTE(SUBSTITUTE(IFERROR(TRIM(SUBSTITUTE(SUBSTITUTE(SUBSTITUTE(IFERROR(TRIM(SUBSTITUTE(A132,MID(A132,FIND("(",A132),FIND(")",A132)-FIND("(",A132)+1),"")),A132)," ",""),"-",""),MID(SUBSTITUTE(SUBSTITUTE(IFERROR(TRIM(SUBSTITUTE(A132,MID(A132,FIND("(",A132),FIND(")",A132)-FIND("(",A132)+1),"")),A132)," ",""),"-",""),FIND("[",SUBSTITUTE(SUBSTITUTE(IFERROR(TRIM(SUBSTITUTE(A132,MID(A132,FIND("(",A132),FIND(")",A132)-FIND("(",A132)+1),"")),A132)," ",""),"-","")),FIND("]",SUBSTITUTE(SUBSTITUTE(IFERROR(TRIM(SUBSTITUTE(A132,MID(A132,FIND("(",A132),FIND(")",A132)-FIND("(",A132)+1),"")),A132)," ",""),"-",""))-FIND("[",SUBSTITUTE(SUBSTITUTE(IFERROR(TRIM(SUBSTITUTE(A132,MID(A132,FIND("(",A132),FIND(")",A132)-FIND("(",A132)+1),"")),A132)," ",""),"-",""))+1),"")),SUBSTITUTE(SUBSTITUTE(IFERROR(TRIM(SUBSTITUTE(A132,MID(A132,FIND("(",A132),FIND(")",A132)-FIND("(",A132)+1),"")),A132)," ",""),"-",""))," ",""),"-",""))&amp;CHAR(34)&amp;",")=9,CHAR(34)&amp;"lets"&amp;LEN(SUBSTITUTE(SUBSTITUTE(IFERROR(TRIM(SUBSTITUTE(SUBSTITUTE(SUBSTITUTE(IFERROR(TRIM(SUBSTITUTE(A132,MID(A132,FIND("(",A132),FIND(")",A132)-FIND("(",A132)+1),"")),A132)," ",""),"-",""),MID(SUBSTITUTE(SUBSTITUTE(IFERROR(TRIM(SUBSTITUTE(A132,MID(A132,FIND("(",A132),FIND(")",A132)-FIND("(",A132)+1),"")),A132)," ",""),"-",""),FIND("[",SUBSTITUTE(SUBSTITUTE(IFERROR(TRIM(SUBSTITUTE(A132,MID(A132,FIND("(",A132),FIND(")",A132)-FIND("(",A132)+1),"")),A132)," ",""),"-","")),FIND("]",SUBSTITUTE(SUBSTITUTE(IFERROR(TRIM(SUBSTITUTE(A132,MID(A132,FIND("(",A132),FIND(")",A132)-FIND("(",A132)+1),"")),A132)," ",""),"-",""))-FIND("[",SUBSTITUTE(SUBSTITUTE(IFERROR(TRIM(SUBSTITUTE(A132,MID(A132,FIND("(",A132),FIND(")",A132)-FIND("(",A132)+1),"")),A132)," ",""),"-",""))+1),"")),SUBSTITUTE(SUBSTITUTE(IFERROR(TRIM(SUBSTITUTE(A132,MID(A132,FIND("(",A132),FIND(")",A132)-FIND("(",A132)+1),"")),A132)," ",""),"-",""))," ",""),"-",""))&amp;CHAR(34)&amp;",",CHAR(34)&amp;"lets0"&amp;LEN(SUBSTITUTE(SUBSTITUTE(IFERROR(TRIM(SUBSTITUTE(SUBSTITUTE(SUBSTITUTE(IFERROR(TRIM(SUBSTITUTE(A132,MID(A132,FIND("(",A132),FIND(")",A132)-FIND("(",A132)+1),"")),A132)," ",""),"-",""),MID(SUBSTITUTE(SUBSTITUTE(IFERROR(TRIM(SUBSTITUTE(A132,MID(A132,FIND("(",A132),FIND(")",A132)-FIND("(",A132)+1),"")),A132)," ",""),"-",""),FIND("[",SUBSTITUTE(SUBSTITUTE(IFERROR(TRIM(SUBSTITUTE(A132,MID(A132,FIND("(",A132),FIND(")",A132)-FIND("(",A132)+1),"")),A132)," ",""),"-","")),FIND("]",SUBSTITUTE(SUBSTITUTE(IFERROR(TRIM(SUBSTITUTE(A132,MID(A132,FIND("(",A132),FIND(")",A132)-FIND("(",A132)+1),"")),A132)," ",""),"-",""))-FIND("[",SUBSTITUTE(SUBSTITUTE(IFERROR(TRIM(SUBSTITUTE(A132,MID(A132,FIND("(",A132),FIND(")",A132)-FIND("(",A132)+1),"")),A132)," ",""),"-",""))+1),"")),SUBSTITUTE(SUBSTITUTE(IFERROR(TRIM(SUBSTITUTE(A132,MID(A132,FIND("(",A132),FIND(")",A132)-FIND("(",A132)+1),"")),A132)," ",""),"-",""))," ",""),"-",""))&amp;CHAR(34)&amp;",")</f>
        <v>"lets06",</v>
      </c>
      <c r="DE132" s="9" t="str">
        <f>IFERROR(CHAR(34)&amp;"start"&amp;LEFT(TRIM(SUBSTITUTE(SUBSTITUTE(TRIM(SUBSTITUTE(SUBSTITUTE(A132, MID(A132, FIND("[", A132), FIND("]", A132) - FIND("[", A132) + 1), ""), "  ", " ")), MID(TRIM(SUBSTITUTE(SUBSTITUTE(A132, MID(A132, FIND("[", A132), FIND("]", A132) - FIND("[", A132) + 1), ""), "  ", " ")), FIND("[", TRIM(SUBSTITUTE(SUBSTITUTE(A132, MID(A132, FIND("[", A132), FIND("]", A132) - FIND("[", A132) + 1), ""), "  ", " "))), FIND("]", TRIM(SUBSTITUTE(SUBSTITUTE(A132, MID(A132, FIND("[", A132), FIND("]", A132) - FIND("[", A132) + 1), ""), "  ", " "))) - FIND("[", TRIM(SUBSTITUTE(SUBSTITUTE(A132, MID(A132, FIND("[", A132), FIND("]", A132) - FIND("[", A132) + 1), ""), "  ", " "))) + 1), ""), "  ", " ")),1)&amp;CHAR(34)&amp;",",CHAR(34)&amp;"start"&amp;IFERROR(LEFT(SUBSTITUTE(A132,"["&amp;MID(A132,FIND("[",A132)+1,FIND("]",A132)-FIND("[",A132)-1)&amp;"] ",""),1),LEFT(A132,1))&amp;CHAR(34)&amp;",")</f>
        <v>"startH",</v>
      </c>
      <c r="DF132" s="9" t="str">
        <f t="shared" si="485"/>
        <v/>
      </c>
      <c r="DG132" s="9" t="str">
        <f t="shared" si="486"/>
        <v/>
      </c>
      <c r="DH132" s="9" t="str">
        <f t="shared" si="487"/>
        <v/>
      </c>
      <c r="DI132" s="9" t="str">
        <f t="shared" si="488"/>
        <v/>
      </c>
      <c r="DJ132" s="9" t="str">
        <f t="shared" si="489"/>
        <v/>
      </c>
      <c r="DK132" s="9" t="str">
        <f t="shared" si="490"/>
        <v/>
      </c>
      <c r="DL132" s="9" t="str">
        <f t="shared" si="491"/>
        <v/>
      </c>
      <c r="DM132" s="9" t="str" cm="1">
        <f t="array" ref="DM132">IF(CG132=3,CHAR(34) &amp; _xlfn.TEXTJOIN("", TRUE, RIGHT(HP132:HX132, 2)) &amp; CHAR(34) &amp; ",", "")</f>
        <v>"LUEDHI",</v>
      </c>
      <c r="DN132" s="9" t="str">
        <f t="shared" si="492"/>
        <v/>
      </c>
      <c r="DO132" s="9" t="str">
        <f t="shared" si="493"/>
        <v/>
      </c>
      <c r="DP132" s="28" t="str">
        <f t="shared" si="494"/>
        <v/>
      </c>
      <c r="DQ132" s="28" t="str">
        <f t="shared" si="495"/>
        <v/>
      </c>
      <c r="DR132" s="28" t="str">
        <f t="shared" si="496"/>
        <v/>
      </c>
      <c r="DS132" s="28" t="str">
        <f t="shared" si="497"/>
        <v/>
      </c>
      <c r="DT132" s="28" t="str">
        <f t="shared" si="498"/>
        <v>"allhor",</v>
      </c>
      <c r="DU132" s="28" t="str">
        <f t="shared" si="499"/>
        <v/>
      </c>
      <c r="DV132" s="9" t="str">
        <f>IF(IA132&lt;&gt;"",(IF(IA132="y",CHAR(34)&amp;"largec"&amp;CHAR(34)&amp;",",CHAR(34)&amp;"smallc"&amp;CHAR(34)&amp;",")),"")</f>
        <v/>
      </c>
      <c r="DW132" s="9" t="str">
        <f t="shared" si="557"/>
        <v/>
      </c>
      <c r="DX132" s="9" t="str">
        <f t="shared" si="557"/>
        <v/>
      </c>
      <c r="DY132" s="9" t="str">
        <f t="shared" si="557"/>
        <v>"3Bands",</v>
      </c>
      <c r="DZ132" s="9" t="str">
        <f t="shared" si="557"/>
        <v/>
      </c>
      <c r="EA132" s="9" t="str">
        <f t="shared" si="558"/>
        <v/>
      </c>
      <c r="EB132" s="9" t="str">
        <f t="shared" si="558"/>
        <v/>
      </c>
      <c r="EC132" s="9" t="str">
        <f t="shared" si="558"/>
        <v>"Horizo",</v>
      </c>
      <c r="ED132" s="9" t="str">
        <f t="shared" si="558"/>
        <v/>
      </c>
      <c r="EE132" s="9" t="str">
        <f t="shared" si="558"/>
        <v>"Circle",</v>
      </c>
      <c r="EF132" s="9" t="str">
        <f t="shared" si="500"/>
        <v/>
      </c>
      <c r="EG132" s="9" t="str">
        <f t="shared" si="561"/>
        <v/>
      </c>
      <c r="EH132" s="9" t="str">
        <f t="shared" si="561"/>
        <v/>
      </c>
      <c r="EI132" s="9" t="str">
        <f t="shared" si="561"/>
        <v/>
      </c>
      <c r="EJ132" s="9" t="str">
        <f t="shared" si="561"/>
        <v/>
      </c>
      <c r="EK132" s="9" t="str">
        <f t="shared" si="561"/>
        <v/>
      </c>
      <c r="EL132" s="9" t="str">
        <f t="shared" si="561"/>
        <v/>
      </c>
      <c r="EM132" s="9" t="str">
        <f t="shared" si="561"/>
        <v/>
      </c>
      <c r="EN132" s="9" t="str">
        <f t="shared" si="561"/>
        <v/>
      </c>
      <c r="EO132" s="9" t="str">
        <f t="shared" si="561"/>
        <v>"Center",</v>
      </c>
      <c r="EP132" s="9" t="str">
        <f t="shared" si="561"/>
        <v/>
      </c>
      <c r="EQ132" s="9" t="str">
        <f t="shared" si="561"/>
        <v/>
      </c>
      <c r="ER132" s="9" t="str">
        <f t="shared" si="561"/>
        <v/>
      </c>
      <c r="ES132" s="9" t="str">
        <f t="shared" si="561"/>
        <v/>
      </c>
      <c r="ET132" s="9" t="str">
        <f t="shared" si="561"/>
        <v/>
      </c>
      <c r="EU132" s="9" t="str">
        <f t="shared" si="561"/>
        <v/>
      </c>
      <c r="EV132" s="9" t="str">
        <f t="shared" si="559"/>
        <v/>
      </c>
      <c r="EW132" s="9" t="str">
        <f t="shared" si="559"/>
        <v/>
      </c>
      <c r="EX132" s="9" t="str">
        <f t="shared" si="559"/>
        <v/>
      </c>
      <c r="EY132" s="9" t="str">
        <f t="shared" si="559"/>
        <v/>
      </c>
      <c r="EZ132" s="9" t="str">
        <f t="shared" si="559"/>
        <v/>
      </c>
      <c r="FA132" s="9" t="str">
        <f t="shared" si="501"/>
        <v>"sta",</v>
      </c>
      <c r="FB132" s="9" t="str">
        <f t="shared" si="502"/>
        <v/>
      </c>
      <c r="FC132" s="9" t="str">
        <f>IF(AND(AT132&gt;0,BB132&lt;&gt;""),CHAR(34)&amp;"sta"&amp;BB132&amp;CHAR(34)&amp;",","")</f>
        <v/>
      </c>
      <c r="FD132" s="9" t="str">
        <f t="shared" si="503"/>
        <v/>
      </c>
      <c r="FE132" s="9" t="str">
        <f t="shared" si="504"/>
        <v/>
      </c>
      <c r="FF132" s="9" t="str">
        <f t="shared" si="505"/>
        <v/>
      </c>
      <c r="FG132" s="9" t="str">
        <f t="shared" si="506"/>
        <v/>
      </c>
      <c r="FH132" s="9" t="str">
        <f t="shared" si="507"/>
        <v>"NO_GRE",</v>
      </c>
      <c r="FI132" s="9" t="str">
        <f t="shared" si="508"/>
        <v>"NO_YEL",</v>
      </c>
      <c r="FJ132" s="9" t="str">
        <f t="shared" si="509"/>
        <v>"NO_BLA",</v>
      </c>
      <c r="FK132" s="9" t="str">
        <f t="shared" si="510"/>
        <v/>
      </c>
      <c r="FL132" s="9" t="str">
        <f t="shared" si="511"/>
        <v/>
      </c>
      <c r="FM132" s="9" t="str">
        <f t="shared" si="512"/>
        <v/>
      </c>
      <c r="FN132" s="9" t="str">
        <f t="shared" si="513"/>
        <v/>
      </c>
      <c r="FO132" s="9" t="str">
        <f t="shared" si="514"/>
        <v/>
      </c>
      <c r="FP132" s="9" t="str">
        <f t="shared" si="515"/>
        <v/>
      </c>
      <c r="FQ132" s="9" t="str">
        <f t="shared" si="516"/>
        <v>"001RED",</v>
      </c>
      <c r="FR132" s="9" t="str">
        <f t="shared" si="517"/>
        <v>"002BLU",</v>
      </c>
      <c r="FS132" s="9" t="str">
        <f t="shared" si="518"/>
        <v>"003WHI",</v>
      </c>
      <c r="FT132" s="9" t="str">
        <f t="shared" si="519"/>
        <v>"myrEQ",</v>
      </c>
      <c r="FU132" s="9" t="str">
        <f t="shared" si="520"/>
        <v/>
      </c>
      <c r="FV132" s="9" t="str">
        <f t="shared" si="521"/>
        <v/>
      </c>
      <c r="FW132" s="9" t="str">
        <f t="shared" si="522"/>
        <v/>
      </c>
      <c r="FX132" s="9" t="str">
        <f>SUBSTITUTE(IFERROR(SEARCH("[",A132),IFERROR(IF(AND(CA132&lt;&gt;"y",SEARCH("Europe",R132)&gt;0),CHAR(34)&amp;"noeuni"&amp;CHAR(34)&amp;",",""),"")),"1","")</f>
        <v/>
      </c>
      <c r="FY132" s="9" t="str">
        <f t="shared" si="523"/>
        <v/>
      </c>
      <c r="FZ132" s="9" t="str">
        <f t="shared" si="524"/>
        <v/>
      </c>
      <c r="GA132" s="9" t="str">
        <f t="shared" si="525"/>
        <v/>
      </c>
      <c r="GB132" s="9" t="str">
        <f t="shared" si="526"/>
        <v/>
      </c>
      <c r="GC132" s="9" t="str">
        <f>IFERROR(IF(SEARCH("Portuguese",CB132)&gt;0,CHAR(34)&amp;"portug"&amp;CHAR(34)&amp;",",""),"")</f>
        <v/>
      </c>
      <c r="GD132" s="9" t="str">
        <f>IFERROR(IF(SEARCH("German",CB132)&gt;0,CHAR(34)&amp;"german"&amp;CHAR(34)&amp;",",""),"")</f>
        <v/>
      </c>
      <c r="GE132" s="9" t="str">
        <f t="shared" si="527"/>
        <v/>
      </c>
      <c r="GF132" s="9" t="str">
        <f>IFERROR(IF(SEARCH("Histor",AU132)&gt;0,CHAR(34)&amp;"histor"&amp;CHAR(34)&amp;",",""),"")</f>
        <v/>
      </c>
      <c r="GG132" s="9" t="str">
        <f t="shared" si="528"/>
        <v/>
      </c>
      <c r="GH132" s="9" t="str">
        <f t="shared" si="529"/>
        <v/>
      </c>
      <c r="GI132" s="9" t="str">
        <f t="shared" si="530"/>
        <v/>
      </c>
      <c r="GJ132" s="9" t="str">
        <f t="shared" si="531"/>
        <v/>
      </c>
      <c r="GK132" s="9" t="str">
        <f t="shared" si="532"/>
        <v>"HasSta",</v>
      </c>
      <c r="GL132" s="9" t="str">
        <f t="shared" si="560"/>
        <v/>
      </c>
      <c r="GM132" s="9" t="str">
        <f t="shared" si="560"/>
        <v/>
      </c>
      <c r="GN132" s="9" t="str">
        <f t="shared" si="560"/>
        <v>"3+Star",</v>
      </c>
      <c r="GP132" s="9" t="str">
        <f t="shared" si="533"/>
        <v>"Village"</v>
      </c>
      <c r="GS132" s="9" t="str">
        <f t="shared" si="534"/>
        <v>["3Color","lets06","startH","LUEDHI","allhor","3Bands","Horizo","Circle","Center","sta","NO_GRE","NO_YEL","NO_BLA","001RED","002BLU","003WHI","myrEQ","HasSta","3+Star"]</v>
      </c>
      <c r="GT132" s="9" t="str">
        <f t="shared" si="562"/>
        <v>"cl_RED",</v>
      </c>
      <c r="GU132" s="9" t="str">
        <f t="shared" si="562"/>
        <v>"cl_WHI",</v>
      </c>
      <c r="GV132" s="9" t="str">
        <f t="shared" si="562"/>
        <v>"cl_BLU",</v>
      </c>
      <c r="GW132" s="9" t="str">
        <f t="shared" si="562"/>
        <v/>
      </c>
      <c r="GX132" s="9" t="str">
        <f t="shared" si="562"/>
        <v/>
      </c>
      <c r="GY132" s="9" t="str">
        <f t="shared" si="562"/>
        <v/>
      </c>
      <c r="GZ132" s="9" t="str">
        <f t="shared" si="562"/>
        <v/>
      </c>
      <c r="HA132" s="9" t="str">
        <f t="shared" si="562"/>
        <v/>
      </c>
      <c r="HB132" s="9" t="str">
        <f t="shared" si="562"/>
        <v/>
      </c>
      <c r="HC132" s="9" t="str">
        <f t="shared" si="535"/>
        <v>["cl_RED","cl_WHI","cl_BLU"]</v>
      </c>
      <c r="HE132" s="33"/>
      <c r="HF132" s="34" t="str">
        <f t="shared" si="536"/>
        <v>{couname:"[NIU] Hakupu",year:"???",region:"rgn_Oceania",Colors:["cl_RED","cl_WHI","cl_BLU"],Items:["3Color","lets06","startH","LUEDHI","allhor","3Bands","Horizo","Circle","Center","sta","NO_GRE","NO_YEL","NO_BLA","001RED","002BLU","003WHI","myrEQ","HasSta","3+Star"],Flag:"https://upload.wikimedia.org/wikipedia/commons/thumb/4/42/Flag_of_Hakupu%2C_Niue.svg/640px-Flag_of_Hakupu%2C_Niue.svg.png",HDFlag:"https://upload.wikimedia.org/wikipedia/commons/thumb/4/42/Flag_of_Hakupu%2C_Niue.svg/2560px-Flag_of_Hakupu%2C_Niue.svg.png",type:"Village", describe: "\nThe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 isnew:"www", links: "https://www.fotw.info/flags/nu-hak.html"},</v>
      </c>
      <c r="HG132" s="35" t="str">
        <f t="shared" si="537"/>
        <v>{couname:"[NIU] Hakupu",year:"???",region:"rgn_Oceania",Colors:["cl_RED","cl_WHI","cl_BLU"],Items:["3Color","lets06","startH","LUEDHI","allhor","3Bands","Horizo","Circle","Center","sta","NO_GRE","NO_YEL","NO_BLA","001RED","002BLU","003WHI","myrEQ","HasSta","3+Star"],Flag:"https://upload.wikimedia.org/wikipedia/commons/thumb/4/42/Flag_of_Hakupu%2C_Niue.svg/640px-Flag_of_Hakupu%2C_Niue.svg.png",HDFlag:"https://upload.wikimedia.org/wikipedia/commons/thumb/4/42/Flag_of_Hakupu%2C_Niue.svg/2560px-Flag_of_Hakupu%2C_Niue.svg.png",type:"Village", describe: "\nThe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 links: "https://www.fotw.info/flags/nu-hak.html"},</v>
      </c>
      <c r="HH132" s="9" t="str">
        <f t="shared" si="538"/>
        <v>"\nThe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v>
      </c>
      <c r="HI132" s="9" t="str">
        <f t="shared" si="539"/>
        <v>"\nThe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v>
      </c>
      <c r="HJ132" s="9" t="str">
        <f t="shared" si="540"/>
        <v>"???"</v>
      </c>
      <c r="HL132" s="9" t="str">
        <f t="shared" si="541"/>
        <v>"https://www.fotw.info/flags/nu-hak.html"</v>
      </c>
      <c r="HM132" s="34" t="str">
        <f t="shared" si="542"/>
        <v>{"couname":"[NIU] Hakupu","year":"???","region":"rgn_Oceania","Colors":["cl_RED","cl_WHI","cl_BLU"],"Items":["3Color","lets06","startH","LUEDHI","allhor","3Bands","Horizo","Circle","Center","sta","NO_GRE","NO_YEL","NO_BLA","001RED","002BLU","003WHI","myrEQ","HasSta","3+Star"],"Flag":"https://upload.wikimedia.org/wikipedia/commons/thumb/4/42/Flag_of_Hakupu%2C_Niue.svg/640px-Flag_of_Hakupu%2C_Niue.svg.png","HDFlag":"https://upload.wikimedia.org/wikipedia/commons/thumb/4/42/Flag_of_Hakupu%2C_Niue.svg/2560px-Flag_of_Hakupu%2C_Niue.svg.png","type":"Village", "describe": "\nThe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 "isnew": "www", "links": "https://www.fotw.info/flags/nu-hak.html"},</v>
      </c>
      <c r="HN132" s="36" t="str">
        <f t="shared" si="543"/>
        <v>{"couname":"[NIU] Hakupu","year":"???","region":"rgn_Oceania","Colors":["cl_RED","cl_WHI","cl_BLU"],"Items":["3Color","lets06","startH","LUEDHI","allhor","3Bands","Horizo","Circle","Center","sta","NO_GRE","NO_YEL","NO_BLA","001RED","002BLU","003WHI","myrEQ","HasSta","3+Star"],"Flag":"https://upload.wikimedia.org/wikipedia/commons/thumb/4/42/Flag_of_Hakupu%2C_Niue.svg/640px-Flag_of_Hakupu%2C_Niue.svg.png","HDFlag":"https://upload.wikimedia.org/wikipedia/commons/thumb/4/42/Flag_of_Hakupu%2C_Niue.svg/2560px-Flag_of_Hakupu%2C_Niue.svg.png","type":"Village", "describe": "\nThe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 "isnew": "www", "links": "https://www.fotw.info/flags/nu-hak.html"},</v>
      </c>
      <c r="HO132" s="37"/>
      <c r="HP132" s="9" t="str" cm="1">
        <f t="array" ref="HP132">IF(_xlfn.TEXTJOIN(", ", TRUE, IF(ISNUMBER(SEARCH("BLA", BL132:BT132)), COLUMN(BL132:BT132) - COLUMN(BL132) + 1, ""))&lt;&gt;"","BLA","")</f>
        <v/>
      </c>
      <c r="HQ132" s="9" t="str" cm="1">
        <f t="array" ref="HQ132">IF(_xlfn.TEXTJOIN(", ", TRUE, IF(ISNUMBER(SEARCH("BLU", BL132:BT132)), COLUMN(BL132:BT132) - COLUMN(BL132) + 1, ""))&lt;&gt;"","BLU","")</f>
        <v>BLU</v>
      </c>
      <c r="HR132" s="9" t="str" cm="1">
        <f t="array" ref="HR132">IF(_xlfn.TEXTJOIN(", ", TRUE, IF(ISNUMBER(SEARCH("GRE", BL132:BT132)), COLUMN(BL132:BT132) - COLUMN(BL132) + 1, ""))&lt;&gt;"","GRE","")</f>
        <v/>
      </c>
      <c r="HS132" s="9" t="str" cm="1">
        <f t="array" ref="HS132">IF(_xlfn.TEXTJOIN(", ", TRUE, IF(ISNUMBER(SEARCH("RED", BL132:BT132)), COLUMN(BL132:BT132) - COLUMN(BL132) + 1, ""))&lt;&gt;"","RED","")</f>
        <v>RED</v>
      </c>
      <c r="HT132" s="9" t="str" cm="1">
        <f t="array" ref="HT132">IF(_xlfn.TEXTJOIN(", ", TRUE, IF(ISNUMBER(SEARCH("YEL", BL132:BT132)), COLUMN(BL132:BT132) - COLUMN(BL132) + 1, ""))&lt;&gt;"","YEL","")</f>
        <v/>
      </c>
      <c r="HU132" s="9" t="str" cm="1">
        <f t="array" ref="HU132">IF(_xlfn.TEXTJOIN(", ", TRUE, IF(ISNUMBER(SEARCH("ORA", BL132:BT132)), COLUMN(BL132:BT132) - COLUMN(BL132) + 1, ""))&lt;&gt;"","ORA","")</f>
        <v/>
      </c>
      <c r="HV132" s="9" t="str" cm="1">
        <f t="array" ref="HV132">IF(_xlfn.TEXTJOIN(", ", TRUE, IF(ISNUMBER(SEARCH("BRO", BL132:BT132)), COLUMN(BL132:BT132) - COLUMN(BL132) + 1, ""))&lt;&gt;"","BRO","")</f>
        <v/>
      </c>
      <c r="HW132" s="9" t="str" cm="1">
        <f t="array" ref="HW132">IF(_xlfn.TEXTJOIN(", ", TRUE, IF(ISNUMBER(SEARCH("PUR", BL132:BT132)), COLUMN(BL132:BT132) - COLUMN(BL132) + 1, ""))&lt;&gt;"","PUR","")</f>
        <v/>
      </c>
      <c r="HX132" s="9" t="str" cm="1">
        <f t="array" ref="HX132">IF(_xlfn.TEXTJOIN(", ", TRUE, IF(ISNUMBER(SEARCH("WHI", BL132:BT132)), COLUMN(BL132:BT132) - COLUMN(BL132) + 1, ""))&lt;&gt;"","WHI","")</f>
        <v>WHI</v>
      </c>
      <c r="HY132" s="38"/>
      <c r="HZ132" s="38"/>
      <c r="IA132" s="28"/>
      <c r="IB132" s="28"/>
      <c r="IC132" s="39"/>
      <c r="ID132" s="39"/>
      <c r="IE132" s="39"/>
      <c r="IF132" s="39"/>
      <c r="IG132" s="39"/>
      <c r="IH132" s="39"/>
      <c r="II132" s="39"/>
      <c r="IJ132" s="39"/>
      <c r="IK132" s="39"/>
      <c r="IL132" s="9">
        <f>SUM(IC132:IK132)</f>
        <v>0</v>
      </c>
      <c r="IM132" s="6">
        <f t="shared" si="544"/>
        <v>-3</v>
      </c>
      <c r="IN132" s="40" t="str">
        <f t="shared" si="545"/>
        <v>http://mkweb.bcgsc.ca/color-summarizer/?url=https://upload.wikimedia.org/wikipedia/commons/thumb/4/42/Flag_of_Hakupu%2C_Niue.svg/640px-Flag_of_Hakupu%2C_Niue.svg.png&amp;precision=low&amp;num_clusters=3&amp;text=1</v>
      </c>
      <c r="IO132" s="9" t="str">
        <f t="shared" si="546"/>
        <v/>
      </c>
      <c r="IP132" s="9" t="str">
        <f t="shared" si="547"/>
        <v>"blue"</v>
      </c>
      <c r="IQ132" s="9" t="str">
        <f t="shared" si="548"/>
        <v/>
      </c>
      <c r="IR132" s="9" t="str">
        <f t="shared" si="549"/>
        <v>"red"</v>
      </c>
      <c r="IS132" s="9" t="str">
        <f t="shared" si="550"/>
        <v/>
      </c>
      <c r="IT132" s="9" t="str">
        <f t="shared" si="551"/>
        <v/>
      </c>
      <c r="IU132" s="9" t="str">
        <f t="shared" si="552"/>
        <v/>
      </c>
      <c r="IV132" s="9" t="str">
        <f t="shared" si="553"/>
        <v/>
      </c>
      <c r="IW132" s="9" t="str">
        <f t="shared" si="554"/>
        <v>"white"</v>
      </c>
      <c r="IX132" s="9" t="str">
        <f t="shared" si="555"/>
        <v>{"url":"http://mkweb.bcgsc.ca/color-summarizer/?url=https://upload.wikimedia.org/wikipedia/commons/thumb/4/42/Flag_of_Hakupu%2C_Niue.svg/640px-Flag_of_Hakupu%2C_Niue.svg.png&amp;precision=low&amp;num_clusters=3&amp;text=1","name":"[NIU] Hakupu"},</v>
      </c>
      <c r="IY132" s="9">
        <v>285</v>
      </c>
    </row>
    <row r="133" spans="1:259" s="9" customFormat="1" ht="38.4" customHeight="1" thickBot="1" x14ac:dyDescent="0.35">
      <c r="A133" s="79" t="s">
        <v>559</v>
      </c>
      <c r="B133" s="1" t="e" vm="132">
        <v>#VALUE!</v>
      </c>
      <c r="C133" s="2">
        <v>2</v>
      </c>
      <c r="D133" s="3" t="s">
        <v>560</v>
      </c>
      <c r="E133" s="4" t="s">
        <v>560</v>
      </c>
      <c r="F133" s="5" t="s">
        <v>322</v>
      </c>
      <c r="G133" s="6">
        <f>COUNTIF($A$1:$A$8250,A133)</f>
        <v>1</v>
      </c>
      <c r="H133" s="7"/>
      <c r="I133" s="8" t="s">
        <v>561</v>
      </c>
      <c r="J133" s="9" t="str">
        <f>""</f>
        <v/>
      </c>
      <c r="K133" s="10"/>
      <c r="L133" s="11"/>
      <c r="M133" s="11"/>
      <c r="N133" s="12" t="s">
        <v>169</v>
      </c>
      <c r="O133" s="13" t="s">
        <v>181</v>
      </c>
      <c r="P133" s="14" t="s">
        <v>562</v>
      </c>
      <c r="Q133" s="15">
        <v>1</v>
      </c>
      <c r="R133" s="16" t="s">
        <v>169</v>
      </c>
      <c r="S133" s="17">
        <v>0</v>
      </c>
      <c r="T133" s="18" t="s">
        <v>2</v>
      </c>
      <c r="U133" s="19" t="s">
        <v>2</v>
      </c>
      <c r="V133" s="19" t="s">
        <v>2</v>
      </c>
      <c r="W133" s="19" t="s">
        <v>2</v>
      </c>
      <c r="X133" s="19" t="s">
        <v>2</v>
      </c>
      <c r="Y133" s="19" t="s">
        <v>3</v>
      </c>
      <c r="Z133" s="19" t="s">
        <v>3</v>
      </c>
      <c r="AA133" s="19" t="s">
        <v>3</v>
      </c>
      <c r="AB133" s="19" t="s">
        <v>3</v>
      </c>
      <c r="AC133" s="19" t="s">
        <v>2</v>
      </c>
      <c r="AD133" s="19" t="s">
        <v>2</v>
      </c>
      <c r="AE133" s="19" t="s">
        <v>2</v>
      </c>
      <c r="AF133" s="20" t="s">
        <v>2</v>
      </c>
      <c r="AG133" s="20" t="s">
        <v>2</v>
      </c>
      <c r="AH133" s="20" t="s">
        <v>2</v>
      </c>
      <c r="AI133" s="20" t="s">
        <v>2</v>
      </c>
      <c r="AJ133" s="20" t="s">
        <v>2</v>
      </c>
      <c r="AK133" s="20" t="s">
        <v>2</v>
      </c>
      <c r="AL133" s="20" t="s">
        <v>2</v>
      </c>
      <c r="AM133" s="20" t="s">
        <v>2</v>
      </c>
      <c r="AN133" s="20" t="s">
        <v>2</v>
      </c>
      <c r="AO133" s="20" t="s">
        <v>2</v>
      </c>
      <c r="AP133" s="20" t="s">
        <v>2</v>
      </c>
      <c r="AQ133" s="20" t="s">
        <v>2</v>
      </c>
      <c r="AR133" s="20" t="s">
        <v>2</v>
      </c>
      <c r="AS133" s="20" t="s">
        <v>2</v>
      </c>
      <c r="AT133" s="21">
        <v>5</v>
      </c>
      <c r="AU133" s="20" t="s">
        <v>558</v>
      </c>
      <c r="AV133" s="20" t="str">
        <f>IF(LEFT(A133,1)="[",LEFT(A133,5)&amp;AU133&amp;A133,"")</f>
        <v>[NIU]Village[NIU] Mutalau</v>
      </c>
      <c r="AW133" s="20" t="str">
        <f>C133&amp;H133&amp;A133</f>
        <v>2[NIU] Mutalau</v>
      </c>
      <c r="AX133" s="22"/>
      <c r="AY133" s="22"/>
      <c r="AZ133" s="23" t="s">
        <v>9</v>
      </c>
      <c r="BA133" s="23" t="s">
        <v>9</v>
      </c>
      <c r="BB133" s="23"/>
      <c r="BC133" s="24"/>
      <c r="BD133" s="25" t="s">
        <v>4</v>
      </c>
      <c r="BE133" s="8"/>
      <c r="BF133" s="25" t="s">
        <v>4</v>
      </c>
      <c r="BG133" s="25" t="s">
        <v>5</v>
      </c>
      <c r="BH133" s="25" t="s">
        <v>4</v>
      </c>
      <c r="BI133" s="25"/>
      <c r="BJ133" s="25"/>
      <c r="BK133" s="8"/>
      <c r="BL133" s="25" t="s">
        <v>8</v>
      </c>
      <c r="BM133" s="25" t="s">
        <v>4</v>
      </c>
      <c r="BN133" s="25" t="s">
        <v>10</v>
      </c>
      <c r="BO133" s="25" t="s">
        <v>9</v>
      </c>
      <c r="BP133" s="25" t="s">
        <v>6</v>
      </c>
      <c r="BQ133" s="25" t="s">
        <v>8</v>
      </c>
      <c r="BR133" s="25" t="s">
        <v>8</v>
      </c>
      <c r="BS133" s="25" t="s">
        <v>8</v>
      </c>
      <c r="BT133" s="25" t="s">
        <v>5</v>
      </c>
      <c r="BU133" s="26"/>
      <c r="BV133" s="27"/>
      <c r="BW133" s="27">
        <v>0</v>
      </c>
      <c r="BX133" s="8"/>
      <c r="CB133" s="28"/>
      <c r="CC133" s="28"/>
      <c r="CD133" s="29">
        <v>0</v>
      </c>
      <c r="CE133" s="29">
        <v>0</v>
      </c>
      <c r="CF133" s="29" t="e">
        <v>#REF!</v>
      </c>
      <c r="CG133" s="30" cm="1">
        <f t="array" ref="CG133">SUMPRODUCT(--(LEN(TRIM(BL133:BT133))&gt;0))</f>
        <v>5</v>
      </c>
      <c r="CH133" s="20" t="str">
        <f t="shared" si="468"/>
        <v>n</v>
      </c>
      <c r="CI133" s="20" t="str">
        <f t="shared" si="469"/>
        <v>n</v>
      </c>
      <c r="CJ133" s="20" t="str">
        <f t="shared" si="470"/>
        <v>n</v>
      </c>
      <c r="CK133" s="20" t="str">
        <f t="shared" si="471"/>
        <v>y</v>
      </c>
      <c r="CL133" s="20" t="str">
        <f t="shared" si="472"/>
        <v>y</v>
      </c>
      <c r="CM133" s="20" t="str">
        <f t="shared" si="473"/>
        <v>n</v>
      </c>
      <c r="CN133" s="20" t="str">
        <f t="shared" si="474"/>
        <v>n</v>
      </c>
      <c r="CO133" s="20" t="str">
        <f t="shared" si="475"/>
        <v>n</v>
      </c>
      <c r="CP133" s="20" t="str">
        <f t="shared" si="476"/>
        <v>n</v>
      </c>
      <c r="CQ133" s="20" t="str">
        <f t="shared" si="477"/>
        <v>n</v>
      </c>
      <c r="CR133" s="20" t="str">
        <f t="shared" si="478"/>
        <v>n</v>
      </c>
      <c r="CS133" s="20" t="str">
        <f t="shared" si="479"/>
        <v>y</v>
      </c>
      <c r="CT133" s="31" t="str">
        <f t="shared" si="480"/>
        <v>"[NIU] Mutalau"</v>
      </c>
      <c r="CU133" s="32" t="str">
        <f t="shared" si="481"/>
        <v>"rgn_Oceania"</v>
      </c>
      <c r="CV133" s="9" t="str">
        <f t="shared" si="482"/>
        <v>"https://www.fotw.info/images/n/nu_mutalau.jpg"</v>
      </c>
      <c r="CW133" s="9" t="str">
        <f t="shared" si="556"/>
        <v/>
      </c>
      <c r="CX133" s="9" t="str">
        <f t="shared" si="556"/>
        <v/>
      </c>
      <c r="CY133" s="9" t="str">
        <f t="shared" si="556"/>
        <v/>
      </c>
      <c r="CZ133" s="9" t="str">
        <f t="shared" si="556"/>
        <v>"5+Colo",</v>
      </c>
      <c r="DA133" s="9" t="str">
        <f t="shared" si="483"/>
        <v/>
      </c>
      <c r="DB133" s="9" t="str">
        <f t="shared" si="484"/>
        <v/>
      </c>
      <c r="DD133" s="9" t="str">
        <f>IF(LEN(CHAR(34)&amp;"lets"&amp;LEN(SUBSTITUTE(SUBSTITUTE(IFERROR(TRIM(SUBSTITUTE(A133,MID(A133,FIND("[",A133),FIND("]",A133)-FIND("[",A133)+1),"")),A133)," ",""),"-",""))&amp;CHAR(34)&amp;",")=9,CHAR(34)&amp;"lets"&amp;LEN(SUBSTITUTE(SUBSTITUTE(IFERROR(TRIM(SUBSTITUTE(A133,MID(A133,FIND("[",A133),FIND("]",A133)-FIND("[",A133)+1),"")),A133)," ",""),"-",""))&amp;CHAR(34)&amp;",",CHAR(34)&amp;"lets0"&amp;LEN(SUBSTITUTE(SUBSTITUTE(IFERROR(TRIM(SUBSTITUTE(A133,MID(A133,FIND("[",A133),FIND("]",A133)-FIND("[",A133)+1),"")),A133)," ",""),"-",""))&amp;CHAR(34)&amp;",")</f>
        <v>"lets07",</v>
      </c>
      <c r="DE133" s="9" t="str">
        <f>CHAR(34)&amp;"start"&amp;IFERROR(LEFT(SUBSTITUTE(A133,"["&amp;MID(A133,FIND("[",A133)+1,FIND("]",A133)-FIND("[",A133)-1)&amp;"] ",""),1),LEFT(A133,1))&amp;CHAR(34)&amp;","</f>
        <v>"startM",</v>
      </c>
      <c r="DF133" s="9" t="str">
        <f t="shared" si="485"/>
        <v/>
      </c>
      <c r="DG133" s="9" t="str">
        <f t="shared" si="486"/>
        <v/>
      </c>
      <c r="DH133" s="9" t="str">
        <f t="shared" si="487"/>
        <v/>
      </c>
      <c r="DI133" s="9" t="str">
        <f t="shared" si="488"/>
        <v/>
      </c>
      <c r="DJ133" s="9" t="str">
        <f t="shared" si="489"/>
        <v/>
      </c>
      <c r="DK133" s="9" t="str">
        <f t="shared" si="490"/>
        <v/>
      </c>
      <c r="DL133" s="9" t="str">
        <f t="shared" si="491"/>
        <v/>
      </c>
      <c r="DM133" s="9" t="str" cm="1">
        <f t="array" ref="DM133">IF(CG133=3,CHAR(34) &amp; _xlfn.TEXTJOIN("", TRUE, RIGHT(HP133:HX133, 2)) &amp; CHAR(34) &amp; ",", "")</f>
        <v/>
      </c>
      <c r="DN133" s="9" t="str">
        <f t="shared" si="492"/>
        <v/>
      </c>
      <c r="DO133" s="9" t="str">
        <f t="shared" si="493"/>
        <v/>
      </c>
      <c r="DP133" s="28" t="str">
        <f t="shared" si="494"/>
        <v/>
      </c>
      <c r="DQ133" s="28" t="str">
        <f t="shared" si="495"/>
        <v/>
      </c>
      <c r="DR133" s="28" t="str">
        <f t="shared" si="496"/>
        <v/>
      </c>
      <c r="DS133" s="28" t="str">
        <f t="shared" si="497"/>
        <v/>
      </c>
      <c r="DT133" s="28" t="str">
        <f t="shared" si="498"/>
        <v/>
      </c>
      <c r="DU133" s="28" t="str">
        <f t="shared" si="499"/>
        <v/>
      </c>
      <c r="DW133" s="9" t="str">
        <f t="shared" si="557"/>
        <v>"NoBand",</v>
      </c>
      <c r="DX133" s="9" t="str">
        <f t="shared" si="557"/>
        <v/>
      </c>
      <c r="DY133" s="9" t="str">
        <f t="shared" si="557"/>
        <v/>
      </c>
      <c r="DZ133" s="9" t="str">
        <f t="shared" si="557"/>
        <v/>
      </c>
      <c r="EA133" s="9" t="str">
        <f t="shared" si="558"/>
        <v/>
      </c>
      <c r="EB133" s="9" t="str">
        <f t="shared" si="558"/>
        <v/>
      </c>
      <c r="EC133" s="9" t="str">
        <f t="shared" si="558"/>
        <v/>
      </c>
      <c r="ED133" s="9" t="str">
        <f t="shared" si="558"/>
        <v/>
      </c>
      <c r="EE133" s="9" t="str">
        <f t="shared" si="558"/>
        <v/>
      </c>
      <c r="EF133" s="9" t="str">
        <f t="shared" si="500"/>
        <v>"Animal",</v>
      </c>
      <c r="EG133" s="9" t="str">
        <f t="shared" si="561"/>
        <v>"Bird",</v>
      </c>
      <c r="EH133" s="9" t="str">
        <f t="shared" si="561"/>
        <v>"Plants",</v>
      </c>
      <c r="EI133" s="9" t="str">
        <f t="shared" si="561"/>
        <v>"Texted",</v>
      </c>
      <c r="EJ133" s="9" t="str">
        <f t="shared" si="561"/>
        <v/>
      </c>
      <c r="EK133" s="9" t="str">
        <f t="shared" si="561"/>
        <v/>
      </c>
      <c r="EL133" s="9" t="str">
        <f t="shared" si="561"/>
        <v/>
      </c>
      <c r="EM133" s="9" t="str">
        <f t="shared" si="561"/>
        <v/>
      </c>
      <c r="EN133" s="9" t="str">
        <f t="shared" si="561"/>
        <v/>
      </c>
      <c r="EO133" s="9" t="str">
        <f t="shared" si="561"/>
        <v/>
      </c>
      <c r="EP133" s="9" t="str">
        <f t="shared" si="561"/>
        <v/>
      </c>
      <c r="EQ133" s="9" t="str">
        <f t="shared" si="561"/>
        <v/>
      </c>
      <c r="ER133" s="9" t="str">
        <f t="shared" si="561"/>
        <v/>
      </c>
      <c r="ES133" s="9" t="str">
        <f t="shared" si="561"/>
        <v/>
      </c>
      <c r="ET133" s="9" t="str">
        <f t="shared" si="561"/>
        <v/>
      </c>
      <c r="EU133" s="9" t="str">
        <f t="shared" si="561"/>
        <v/>
      </c>
      <c r="EV133" s="9" t="str">
        <f t="shared" si="559"/>
        <v/>
      </c>
      <c r="EW133" s="9" t="str">
        <f t="shared" si="559"/>
        <v/>
      </c>
      <c r="EX133" s="9" t="str">
        <f t="shared" si="559"/>
        <v/>
      </c>
      <c r="EY133" s="9" t="str">
        <f t="shared" si="559"/>
        <v/>
      </c>
      <c r="EZ133" s="9" t="str">
        <f t="shared" si="559"/>
        <v/>
      </c>
      <c r="FA133" s="9" t="str">
        <f t="shared" si="501"/>
        <v>"staRED",</v>
      </c>
      <c r="FB133" s="9" t="str">
        <f t="shared" si="502"/>
        <v>"staRED",</v>
      </c>
      <c r="FD133" s="9" t="str">
        <f t="shared" si="503"/>
        <v/>
      </c>
      <c r="FE133" s="9" t="str">
        <f t="shared" si="504"/>
        <v/>
      </c>
      <c r="FF133" s="9" t="str">
        <f t="shared" si="505"/>
        <v/>
      </c>
      <c r="FG133" s="9" t="str">
        <f t="shared" si="506"/>
        <v/>
      </c>
      <c r="FH133" s="9" t="str">
        <f t="shared" si="507"/>
        <v/>
      </c>
      <c r="FI133" s="9" t="str">
        <f t="shared" si="508"/>
        <v/>
      </c>
      <c r="FJ133" s="9" t="str">
        <f t="shared" si="509"/>
        <v>"NO_BLA",</v>
      </c>
      <c r="FK133" s="9" t="str">
        <f t="shared" si="510"/>
        <v/>
      </c>
      <c r="FL133" s="9" t="str">
        <f t="shared" si="511"/>
        <v/>
      </c>
      <c r="FM133" s="9" t="str">
        <f t="shared" si="512"/>
        <v/>
      </c>
      <c r="FN133" s="9" t="str">
        <f t="shared" si="513"/>
        <v/>
      </c>
      <c r="FO133" s="9" t="str">
        <f t="shared" si="514"/>
        <v/>
      </c>
      <c r="FP133" s="9" t="str">
        <f t="shared" si="515"/>
        <v/>
      </c>
      <c r="FQ133" s="9" t="str">
        <f t="shared" si="516"/>
        <v>"001BLU",</v>
      </c>
      <c r="FR133" s="9" t="str">
        <f t="shared" si="517"/>
        <v>"002WHI",</v>
      </c>
      <c r="FS133" s="9" t="str">
        <f t="shared" si="518"/>
        <v>"003BLU",</v>
      </c>
      <c r="FT133" s="9" t="str">
        <f t="shared" si="519"/>
        <v>"myrBLU",</v>
      </c>
      <c r="FU133" s="9" t="str">
        <f t="shared" si="520"/>
        <v/>
      </c>
      <c r="FV133" s="9" t="str">
        <f t="shared" si="521"/>
        <v/>
      </c>
      <c r="FW133" s="9" t="str">
        <f t="shared" si="522"/>
        <v/>
      </c>
      <c r="FY133" s="9" t="str">
        <f t="shared" si="523"/>
        <v/>
      </c>
      <c r="FZ133" s="9" t="str">
        <f t="shared" si="524"/>
        <v/>
      </c>
      <c r="GA133" s="9" t="str">
        <f t="shared" si="525"/>
        <v/>
      </c>
      <c r="GB133" s="9" t="str">
        <f t="shared" si="526"/>
        <v/>
      </c>
      <c r="GE133" s="9" t="str">
        <f t="shared" si="527"/>
        <v/>
      </c>
      <c r="GF133" s="9" t="str">
        <f>IFERROR(IF(SEARCH("Historical",AU133)&gt;0,CHAR(34)&amp;"histor"&amp;CHAR(34)&amp;",",""),"")</f>
        <v/>
      </c>
      <c r="GG133" s="9" t="str">
        <f t="shared" si="528"/>
        <v/>
      </c>
      <c r="GH133" s="9" t="str">
        <f t="shared" si="529"/>
        <v/>
      </c>
      <c r="GI133" s="9" t="str">
        <f t="shared" si="530"/>
        <v/>
      </c>
      <c r="GJ133" s="9" t="str">
        <f t="shared" si="531"/>
        <v/>
      </c>
      <c r="GK133" s="9" t="str">
        <f t="shared" si="532"/>
        <v>"HasSta",</v>
      </c>
      <c r="GL133" s="9" t="str">
        <f t="shared" si="560"/>
        <v/>
      </c>
      <c r="GM133" s="9" t="str">
        <f t="shared" si="560"/>
        <v/>
      </c>
      <c r="GN133" s="9" t="str">
        <f t="shared" si="560"/>
        <v>"3+Star",</v>
      </c>
      <c r="GP133" s="9" t="str">
        <f t="shared" si="533"/>
        <v>"Village"</v>
      </c>
      <c r="GS133" s="9" t="str">
        <f t="shared" si="534"/>
        <v>["5+Colo","lets07","startM","NoBand","Animal","Bird","Plants","Texted","staRED","staRED","NO_BLA","001BLU","002WHI","003BLU","myrBLU","HasSta","3+Star"]</v>
      </c>
      <c r="GT133" s="9" t="str">
        <f t="shared" si="562"/>
        <v/>
      </c>
      <c r="GU133" s="9" t="str">
        <f t="shared" si="562"/>
        <v>"cl_BLU",</v>
      </c>
      <c r="GV133" s="9" t="str">
        <f t="shared" si="562"/>
        <v>"cl_GRE",</v>
      </c>
      <c r="GW133" s="9" t="str">
        <f t="shared" si="562"/>
        <v>"cl_RED",</v>
      </c>
      <c r="GX133" s="9" t="str">
        <f t="shared" si="562"/>
        <v>"cl_YEL",</v>
      </c>
      <c r="GY133" s="9" t="str">
        <f t="shared" si="562"/>
        <v/>
      </c>
      <c r="GZ133" s="9" t="str">
        <f t="shared" si="562"/>
        <v/>
      </c>
      <c r="HA133" s="9" t="str">
        <f t="shared" si="562"/>
        <v/>
      </c>
      <c r="HB133" s="9" t="str">
        <f t="shared" si="562"/>
        <v>"cl_WHI",</v>
      </c>
      <c r="HC133" s="9" t="str">
        <f t="shared" si="535"/>
        <v>["cl_BLU","cl_GRE","cl_RED","cl_YEL","cl_WHI"]</v>
      </c>
      <c r="HE133" s="33"/>
      <c r="HF133" s="34" t="str">
        <f t="shared" si="536"/>
        <v>{couname:"[NIU] Mutalau",year:"???",region:"rgn_Oceania",Colors:["cl_BLU","cl_GRE","cl_RED","cl_YEL","cl_WHI"],Items:["5+Colo","lets07","startM","NoBand","Animal","Bird","Plants","Texted","staRED","staRED","NO_BLA","001BLU","002WHI","003BLU","myrBLU","HasSta","3+Star"],Flag:"https://www.fotw.info/images/n/nu_mutalau.jpg",HDFlag:"https://www.fotw.info/images/n/nu_mutalau.jpg",type:"Village", describe: "\nMutalau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 isnew:"www", links: "https://www.crwflags.com/fotw/flags/nu.html"},</v>
      </c>
      <c r="HG133" s="35" t="str">
        <f t="shared" si="537"/>
        <v>{couname:"[NIU] Mutalau",year:"???",region:"rgn_Oceania",Colors:["cl_BLU","cl_GRE","cl_RED","cl_YEL","cl_WHI"],Items:["5+Colo","lets07","startM","NoBand","Animal","Bird","Plants","Texted","staRED","staRED","NO_BLA","001BLU","002WHI","003BLU","myrBLU","HasSta","3+Star"],Flag:"https://www.fotw.info/images/n/nu_mutalau.jpg",HDFlag:"https://www.fotw.info/images/n/nu_mutalau.jpg",type:"Village", describe: "\nMutalau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 links: "https://www.crwflags.com/fotw/flags/nu.html"},</v>
      </c>
      <c r="HH133" s="9" t="str">
        <f t="shared" si="538"/>
        <v>"\nMutalau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v>
      </c>
      <c r="HI133" s="9" t="str">
        <f t="shared" si="539"/>
        <v>"\nMutalau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v>
      </c>
      <c r="HJ133" s="9" t="str">
        <f t="shared" si="540"/>
        <v>"???"</v>
      </c>
      <c r="HL133" s="9" t="str">
        <f t="shared" si="541"/>
        <v>"https://www.crwflags.com/fotw/flags/nu.html"</v>
      </c>
      <c r="HM133" s="34" t="str">
        <f t="shared" si="542"/>
        <v>{"couname":"[NIU] Mutalau","year":"???","region":"rgn_Oceania","Colors":["cl_BLU","cl_GRE","cl_RED","cl_YEL","cl_WHI"],"Items":["5+Colo","lets07","startM","NoBand","Animal","Bird","Plants","Texted","staRED","staRED","NO_BLA","001BLU","002WHI","003BLU","myrBLU","HasSta","3+Star"],"Flag":"https://www.fotw.info/images/n/nu_mutalau.jpg","HDFlag":"https://www.fotw.info/images/n/nu_mutalau.jpg","type":"Village", "describe": "\nMutalau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 "isnew": "www", "links": "https://www.crwflags.com/fotw/flags/nu.html"},</v>
      </c>
      <c r="HN133" s="36" t="str">
        <f t="shared" si="543"/>
        <v>{"couname":"[NIU] Mutalau","year":"???","region":"rgn_Oceania","Colors":["cl_BLU","cl_GRE","cl_RED","cl_YEL","cl_WHI"],"Items":["5+Colo","lets07","startM","NoBand","Animal","Bird","Plants","Texted","staRED","staRED","NO_BLA","001BLU","002WHI","003BLU","myrBLU","HasSta","3+Star"],"Flag":"https://www.fotw.info/images/n/nu_mutalau.jpg","HDFlag":"https://www.fotw.info/images/n/nu_mutalau.jpg","type":"Village", "describe": "\nMutalau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 "isnew": "www", "links": "https://www.crwflags.com/fotw/flags/nu.html"},</v>
      </c>
      <c r="HO133" s="37">
        <v>45610</v>
      </c>
      <c r="HP133" s="9" t="str" cm="1">
        <f t="array" ref="HP133">IF(_xlfn.TEXTJOIN(", ", TRUE, IF(ISNUMBER(SEARCH("BLA", BL133:BT133)), COLUMN(BL133:BT133) - COLUMN(BL133) + 1, ""))&lt;&gt;"","BLA","")</f>
        <v/>
      </c>
      <c r="HQ133" s="9" t="str" cm="1">
        <f t="array" ref="HQ133">IF(_xlfn.TEXTJOIN(", ", TRUE, IF(ISNUMBER(SEARCH("BLU", BL133:BT133)), COLUMN(BL133:BT133) - COLUMN(BL133) + 1, ""))&lt;&gt;"","BLU","")</f>
        <v>BLU</v>
      </c>
      <c r="HR133" s="9" t="str" cm="1">
        <f t="array" ref="HR133">IF(_xlfn.TEXTJOIN(", ", TRUE, IF(ISNUMBER(SEARCH("GRE", BL133:BT133)), COLUMN(BL133:BT133) - COLUMN(BL133) + 1, ""))&lt;&gt;"","GRE","")</f>
        <v>GRE</v>
      </c>
      <c r="HS133" s="9" t="str" cm="1">
        <f t="array" ref="HS133">IF(_xlfn.TEXTJOIN(", ", TRUE, IF(ISNUMBER(SEARCH("RED", BL133:BT133)), COLUMN(BL133:BT133) - COLUMN(BL133) + 1, ""))&lt;&gt;"","RED","")</f>
        <v>RED</v>
      </c>
      <c r="HT133" s="9" t="str" cm="1">
        <f t="array" ref="HT133">IF(_xlfn.TEXTJOIN(", ", TRUE, IF(ISNUMBER(SEARCH("YEL", BL133:BT133)), COLUMN(BL133:BT133) - COLUMN(BL133) + 1, ""))&lt;&gt;"","YEL","")</f>
        <v>YEL</v>
      </c>
      <c r="HU133" s="9" t="str" cm="1">
        <f t="array" ref="HU133">IF(_xlfn.TEXTJOIN(", ", TRUE, IF(ISNUMBER(SEARCH("ORA", BL133:BT133)), COLUMN(BL133:BT133) - COLUMN(BL133) + 1, ""))&lt;&gt;"","ORA","")</f>
        <v/>
      </c>
      <c r="HV133" s="9" t="str" cm="1">
        <f t="array" ref="HV133">IF(_xlfn.TEXTJOIN(", ", TRUE, IF(ISNUMBER(SEARCH("BRO", BL133:BT133)), COLUMN(BL133:BT133) - COLUMN(BL133) + 1, ""))&lt;&gt;"","BRO","")</f>
        <v/>
      </c>
      <c r="HW133" s="9" t="str" cm="1">
        <f t="array" ref="HW133">IF(_xlfn.TEXTJOIN(", ", TRUE, IF(ISNUMBER(SEARCH("PUR", BL133:BT133)), COLUMN(BL133:BT133) - COLUMN(BL133) + 1, ""))&lt;&gt;"","PUR","")</f>
        <v/>
      </c>
      <c r="HX133" s="9" t="str" cm="1">
        <f t="array" ref="HX133">IF(_xlfn.TEXTJOIN(", ", TRUE, IF(ISNUMBER(SEARCH("WHI", BL133:BT133)), COLUMN(BL133:BT133) - COLUMN(BL133) + 1, ""))&lt;&gt;"","WHI","")</f>
        <v>WHI</v>
      </c>
      <c r="HY133" s="38"/>
      <c r="HZ133" s="38"/>
      <c r="IA133" s="28"/>
      <c r="IB133" s="28"/>
      <c r="IC133" s="39"/>
      <c r="ID133" s="39"/>
      <c r="IE133" s="39"/>
      <c r="IF133" s="39"/>
      <c r="IG133" s="39"/>
      <c r="IH133" s="39"/>
      <c r="II133" s="39"/>
      <c r="IJ133" s="39"/>
      <c r="IK133" s="39"/>
      <c r="IM133" s="6">
        <f t="shared" si="544"/>
        <v>-5</v>
      </c>
      <c r="IN133" s="40" t="str">
        <f t="shared" si="545"/>
        <v>http://mkweb.bcgsc.ca/color-summarizer/?url=https://www.fotw.info/images/n/nu_mutalau.jpg&amp;precision=low&amp;num_clusters=5&amp;text=1</v>
      </c>
      <c r="IO133" s="9" t="str">
        <f t="shared" si="546"/>
        <v/>
      </c>
      <c r="IP133" s="9" t="str">
        <f t="shared" si="547"/>
        <v>"blue"</v>
      </c>
      <c r="IQ133" s="9" t="str">
        <f t="shared" si="548"/>
        <v>"green"</v>
      </c>
      <c r="IR133" s="9" t="str">
        <f t="shared" si="549"/>
        <v>"red"</v>
      </c>
      <c r="IS133" s="9" t="str">
        <f t="shared" si="550"/>
        <v>"yellow"</v>
      </c>
      <c r="IT133" s="9" t="str">
        <f t="shared" si="551"/>
        <v/>
      </c>
      <c r="IU133" s="9" t="str">
        <f t="shared" si="552"/>
        <v/>
      </c>
      <c r="IV133" s="9" t="str">
        <f t="shared" si="553"/>
        <v/>
      </c>
      <c r="IW133" s="9" t="str">
        <f t="shared" si="554"/>
        <v>"white"</v>
      </c>
      <c r="IX133" s="9" t="str">
        <f t="shared" si="555"/>
        <v>{"url":"http://mkweb.bcgsc.ca/color-summarizer/?url=https://www.fotw.info/images/n/nu_mutalau.jpg&amp;precision=low&amp;num_clusters=5&amp;text=1","name":"[NIU] Mutalau"},</v>
      </c>
      <c r="IY133" s="9">
        <v>1240</v>
      </c>
    </row>
    <row r="134" spans="1:259" s="9" customFormat="1" ht="38.4" customHeight="1" thickBot="1" x14ac:dyDescent="0.35">
      <c r="A134" s="79" t="s">
        <v>586</v>
      </c>
      <c r="B134" s="1" t="e" vm="133">
        <v>#VALUE!</v>
      </c>
      <c r="C134" s="2">
        <v>2</v>
      </c>
      <c r="D134" s="3" t="s">
        <v>587</v>
      </c>
      <c r="E134" s="4" t="s">
        <v>588</v>
      </c>
      <c r="F134" s="5" t="s">
        <v>0</v>
      </c>
      <c r="G134" s="6">
        <f>COUNTIF($A$1:$A$8354,A134)</f>
        <v>1</v>
      </c>
      <c r="H134" s="7"/>
      <c r="I134" s="8" t="s">
        <v>589</v>
      </c>
      <c r="J134" s="9" t="str">
        <f>""</f>
        <v/>
      </c>
      <c r="K134" s="10"/>
      <c r="L134" s="11"/>
      <c r="M134" s="11"/>
      <c r="N134" s="12" t="s">
        <v>169</v>
      </c>
      <c r="O134" s="13">
        <v>1980</v>
      </c>
      <c r="P134" s="14" t="s">
        <v>590</v>
      </c>
      <c r="Q134" s="15">
        <v>1</v>
      </c>
      <c r="R134" s="16" t="s">
        <v>169</v>
      </c>
      <c r="S134" s="17">
        <v>0</v>
      </c>
      <c r="T134" s="18" t="s">
        <v>2</v>
      </c>
      <c r="U134" s="19" t="s">
        <v>2</v>
      </c>
      <c r="V134" s="19" t="s">
        <v>3</v>
      </c>
      <c r="W134" s="19" t="s">
        <v>3</v>
      </c>
      <c r="X134" s="19" t="s">
        <v>2</v>
      </c>
      <c r="Y134" s="19" t="s">
        <v>2</v>
      </c>
      <c r="Z134" s="19" t="s">
        <v>2</v>
      </c>
      <c r="AA134" s="19" t="s">
        <v>3</v>
      </c>
      <c r="AB134" s="19" t="s">
        <v>2</v>
      </c>
      <c r="AC134" s="19" t="s">
        <v>3</v>
      </c>
      <c r="AD134" s="19" t="s">
        <v>2</v>
      </c>
      <c r="AE134" s="19" t="s">
        <v>2</v>
      </c>
      <c r="AF134" s="20" t="s">
        <v>2</v>
      </c>
      <c r="AG134" s="20" t="s">
        <v>2</v>
      </c>
      <c r="AH134" s="20" t="s">
        <v>2</v>
      </c>
      <c r="AI134" s="20" t="s">
        <v>2</v>
      </c>
      <c r="AJ134" s="20" t="s">
        <v>2</v>
      </c>
      <c r="AK134" s="20" t="s">
        <v>2</v>
      </c>
      <c r="AL134" s="20" t="s">
        <v>2</v>
      </c>
      <c r="AM134" s="20" t="s">
        <v>2</v>
      </c>
      <c r="AN134" s="20" t="s">
        <v>2</v>
      </c>
      <c r="AO134" s="20" t="s">
        <v>2</v>
      </c>
      <c r="AP134" s="20" t="s">
        <v>3</v>
      </c>
      <c r="AQ134" s="20" t="s">
        <v>2</v>
      </c>
      <c r="AR134" s="20" t="s">
        <v>2</v>
      </c>
      <c r="AS134" s="20" t="s">
        <v>2</v>
      </c>
      <c r="AT134" s="21">
        <v>0</v>
      </c>
      <c r="AU134" s="20" t="s">
        <v>591</v>
      </c>
      <c r="AV134" s="20" t="str">
        <f>IF(LEFT(A134,1)="[",LEFT(A134,5)&amp;AU134&amp;A134,"")</f>
        <v>[NZE]Region, City[NZE] Auckland</v>
      </c>
      <c r="AW134" s="20" t="str">
        <f>C134&amp;H134&amp;A134</f>
        <v>2[NZE] Auckland</v>
      </c>
      <c r="AX134" s="22"/>
      <c r="AY134" s="22"/>
      <c r="AZ134" s="23" t="s">
        <v>5</v>
      </c>
      <c r="BA134" s="23"/>
      <c r="BB134" s="23"/>
      <c r="BC134" s="24"/>
      <c r="BD134" s="25" t="s">
        <v>5</v>
      </c>
      <c r="BE134" s="8"/>
      <c r="BF134" s="25" t="s">
        <v>4</v>
      </c>
      <c r="BG134" s="25" t="s">
        <v>5</v>
      </c>
      <c r="BH134" s="25" t="s">
        <v>10</v>
      </c>
      <c r="BI134" s="25"/>
      <c r="BJ134" s="25"/>
      <c r="BK134" s="8"/>
      <c r="BL134" s="25" t="s">
        <v>12</v>
      </c>
      <c r="BM134" s="25" t="s">
        <v>4</v>
      </c>
      <c r="BN134" s="25" t="s">
        <v>5</v>
      </c>
      <c r="BO134" s="25" t="s">
        <v>10</v>
      </c>
      <c r="BP134" s="25"/>
      <c r="BQ134" s="25"/>
      <c r="BR134" s="25"/>
      <c r="BS134" s="25"/>
      <c r="BT134" s="25"/>
      <c r="BU134" s="26" t="s">
        <v>2</v>
      </c>
      <c r="BV134" s="27"/>
      <c r="BW134" s="27">
        <v>0</v>
      </c>
      <c r="BX134" s="8"/>
      <c r="CB134" s="28"/>
      <c r="CC134" s="28"/>
      <c r="CD134" s="29">
        <v>0</v>
      </c>
      <c r="CE134" s="29">
        <v>0</v>
      </c>
      <c r="CF134" s="29" t="e">
        <v>#REF!</v>
      </c>
      <c r="CG134" s="30" cm="1">
        <f t="array" ref="CG134">SUMPRODUCT(--(LEN(TRIM(BL134:BT134))&gt;0))</f>
        <v>4</v>
      </c>
      <c r="CH134" s="20" t="str">
        <f t="shared" si="468"/>
        <v>n</v>
      </c>
      <c r="CI134" s="20" t="str">
        <f t="shared" si="469"/>
        <v>n</v>
      </c>
      <c r="CJ134" s="20" t="str">
        <f t="shared" si="470"/>
        <v>y</v>
      </c>
      <c r="CK134" s="20" t="str">
        <f t="shared" si="471"/>
        <v>n</v>
      </c>
      <c r="CL134" s="20" t="str">
        <f t="shared" si="472"/>
        <v>y</v>
      </c>
      <c r="CM134" s="20" t="str">
        <f t="shared" si="473"/>
        <v>n</v>
      </c>
      <c r="CN134" s="20" t="str">
        <f t="shared" si="474"/>
        <v>n</v>
      </c>
      <c r="CO134" s="20" t="str">
        <f t="shared" si="475"/>
        <v>n</v>
      </c>
      <c r="CP134" s="20" t="str">
        <f t="shared" si="476"/>
        <v>y</v>
      </c>
      <c r="CQ134" s="20" t="str">
        <f t="shared" si="477"/>
        <v>n</v>
      </c>
      <c r="CR134" s="20" t="str">
        <f t="shared" si="478"/>
        <v>n</v>
      </c>
      <c r="CS134" s="20" t="str">
        <f t="shared" si="479"/>
        <v>n</v>
      </c>
      <c r="CT134" s="31" t="str">
        <f t="shared" si="480"/>
        <v>"[NZE] Auckland"</v>
      </c>
      <c r="CU134" s="32" t="str">
        <f t="shared" si="481"/>
        <v>"rgn_Oceania"</v>
      </c>
      <c r="CV134" s="9" t="str">
        <f t="shared" si="482"/>
        <v>"https://upload.wikimedia.org/wikipedia/commons/thumb/1/1a/Flag_of_Auckland.svg/640px-Flag_of_Auckland.svg.png"</v>
      </c>
      <c r="CW134" s="9" t="str">
        <f t="shared" si="556"/>
        <v/>
      </c>
      <c r="CX134" s="9" t="str">
        <f t="shared" si="556"/>
        <v/>
      </c>
      <c r="CY134" s="9" t="str">
        <f t="shared" si="556"/>
        <v>"4Color",</v>
      </c>
      <c r="CZ134" s="9" t="str">
        <f t="shared" si="556"/>
        <v/>
      </c>
      <c r="DA134" s="9" t="str">
        <f t="shared" si="483"/>
        <v/>
      </c>
      <c r="DB134" s="9" t="str">
        <f t="shared" si="484"/>
        <v/>
      </c>
      <c r="DC134" s="9" t="str">
        <f>IF(Q134=2,CHAR(34)&amp;"exact2"&amp;CHAR(34)&amp;",","")</f>
        <v/>
      </c>
      <c r="DD134" s="9" t="str">
        <f>IF(LEN(CHAR(34)&amp;"lets"&amp;LEN(SUBSTITUTE(SUBSTITUTE(IFERROR(TRIM(SUBSTITUTE(SUBSTITUTE(SUBSTITUTE(IFERROR(TRIM(SUBSTITUTE(A134,MID(A134,FIND("(",A134),FIND(")",A134)-FIND("(",A134)+1),"")),A134)," ",""),"-",""),MID(SUBSTITUTE(SUBSTITUTE(IFERROR(TRIM(SUBSTITUTE(A134,MID(A134,FIND("(",A134),FIND(")",A134)-FIND("(",A134)+1),"")),A134)," ",""),"-",""),FIND("[",SUBSTITUTE(SUBSTITUTE(IFERROR(TRIM(SUBSTITUTE(A134,MID(A134,FIND("(",A134),FIND(")",A134)-FIND("(",A134)+1),"")),A134)," ",""),"-","")),FIND("]",SUBSTITUTE(SUBSTITUTE(IFERROR(TRIM(SUBSTITUTE(A134,MID(A134,FIND("(",A134),FIND(")",A134)-FIND("(",A134)+1),"")),A134)," ",""),"-",""))-FIND("[",SUBSTITUTE(SUBSTITUTE(IFERROR(TRIM(SUBSTITUTE(A134,MID(A134,FIND("(",A134),FIND(")",A134)-FIND("(",A134)+1),"")),A134)," ",""),"-",""))+1),"")),SUBSTITUTE(SUBSTITUTE(IFERROR(TRIM(SUBSTITUTE(A134,MID(A134,FIND("(",A134),FIND(")",A134)-FIND("(",A134)+1),"")),A134)," ",""),"-",""))," ",""),"-",""))&amp;CHAR(34)&amp;",")=9,CHAR(34)&amp;"lets"&amp;LEN(SUBSTITUTE(SUBSTITUTE(IFERROR(TRIM(SUBSTITUTE(SUBSTITUTE(SUBSTITUTE(IFERROR(TRIM(SUBSTITUTE(A134,MID(A134,FIND("(",A134),FIND(")",A134)-FIND("(",A134)+1),"")),A134)," ",""),"-",""),MID(SUBSTITUTE(SUBSTITUTE(IFERROR(TRIM(SUBSTITUTE(A134,MID(A134,FIND("(",A134),FIND(")",A134)-FIND("(",A134)+1),"")),A134)," ",""),"-",""),FIND("[",SUBSTITUTE(SUBSTITUTE(IFERROR(TRIM(SUBSTITUTE(A134,MID(A134,FIND("(",A134),FIND(")",A134)-FIND("(",A134)+1),"")),A134)," ",""),"-","")),FIND("]",SUBSTITUTE(SUBSTITUTE(IFERROR(TRIM(SUBSTITUTE(A134,MID(A134,FIND("(",A134),FIND(")",A134)-FIND("(",A134)+1),"")),A134)," ",""),"-",""))-FIND("[",SUBSTITUTE(SUBSTITUTE(IFERROR(TRIM(SUBSTITUTE(A134,MID(A134,FIND("(",A134),FIND(")",A134)-FIND("(",A134)+1),"")),A134)," ",""),"-",""))+1),"")),SUBSTITUTE(SUBSTITUTE(IFERROR(TRIM(SUBSTITUTE(A134,MID(A134,FIND("(",A134),FIND(")",A134)-FIND("(",A134)+1),"")),A134)," ",""),"-",""))," ",""),"-",""))&amp;CHAR(34)&amp;",",CHAR(34)&amp;"lets0"&amp;LEN(SUBSTITUTE(SUBSTITUTE(IFERROR(TRIM(SUBSTITUTE(SUBSTITUTE(SUBSTITUTE(IFERROR(TRIM(SUBSTITUTE(A134,MID(A134,FIND("(",A134),FIND(")",A134)-FIND("(",A134)+1),"")),A134)," ",""),"-",""),MID(SUBSTITUTE(SUBSTITUTE(IFERROR(TRIM(SUBSTITUTE(A134,MID(A134,FIND("(",A134),FIND(")",A134)-FIND("(",A134)+1),"")),A134)," ",""),"-",""),FIND("[",SUBSTITUTE(SUBSTITUTE(IFERROR(TRIM(SUBSTITUTE(A134,MID(A134,FIND("(",A134),FIND(")",A134)-FIND("(",A134)+1),"")),A134)," ",""),"-","")),FIND("]",SUBSTITUTE(SUBSTITUTE(IFERROR(TRIM(SUBSTITUTE(A134,MID(A134,FIND("(",A134),FIND(")",A134)-FIND("(",A134)+1),"")),A134)," ",""),"-",""))-FIND("[",SUBSTITUTE(SUBSTITUTE(IFERROR(TRIM(SUBSTITUTE(A134,MID(A134,FIND("(",A134),FIND(")",A134)-FIND("(",A134)+1),"")),A134)," ",""),"-",""))+1),"")),SUBSTITUTE(SUBSTITUTE(IFERROR(TRIM(SUBSTITUTE(A134,MID(A134,FIND("(",A134),FIND(")",A134)-FIND("(",A134)+1),"")),A134)," ",""),"-",""))," ",""),"-",""))&amp;CHAR(34)&amp;",")</f>
        <v>"lets08",</v>
      </c>
      <c r="DE134" s="9" t="str">
        <f>IFERROR(CHAR(34)&amp;"start"&amp;LEFT(TRIM(SUBSTITUTE(SUBSTITUTE(TRIM(SUBSTITUTE(SUBSTITUTE(A134, MID(A134, FIND("[", A134), FIND("]", A134) - FIND("[", A134) + 1), ""), "  ", " ")), MID(TRIM(SUBSTITUTE(SUBSTITUTE(A134, MID(A134, FIND("[", A134), FIND("]", A134) - FIND("[", A134) + 1), ""), "  ", " ")), FIND("[", TRIM(SUBSTITUTE(SUBSTITUTE(A134, MID(A134, FIND("[", A134), FIND("]", A134) - FIND("[", A134) + 1), ""), "  ", " "))), FIND("]", TRIM(SUBSTITUTE(SUBSTITUTE(A134, MID(A134, FIND("[", A134), FIND("]", A134) - FIND("[", A134) + 1), ""), "  ", " "))) - FIND("[", TRIM(SUBSTITUTE(SUBSTITUTE(A134, MID(A134, FIND("[", A134), FIND("]", A134) - FIND("[", A134) + 1), ""), "  ", " "))) + 1), ""), "  ", " ")),1)&amp;CHAR(34)&amp;",",CHAR(34)&amp;"start"&amp;IFERROR(LEFT(SUBSTITUTE(A134,"["&amp;MID(A134,FIND("[",A134)+1,FIND("]",A134)-FIND("[",A134)-1)&amp;"] ",""),1),LEFT(A134,1))&amp;CHAR(34)&amp;",")</f>
        <v>"startA",</v>
      </c>
      <c r="DF134" s="9" t="str">
        <f t="shared" si="485"/>
        <v/>
      </c>
      <c r="DG134" s="9" t="str">
        <f t="shared" si="486"/>
        <v/>
      </c>
      <c r="DH134" s="9" t="str">
        <f t="shared" si="487"/>
        <v/>
      </c>
      <c r="DI134" s="9" t="str">
        <f t="shared" si="488"/>
        <v/>
      </c>
      <c r="DJ134" s="9" t="str">
        <f t="shared" si="489"/>
        <v/>
      </c>
      <c r="DK134" s="9" t="str">
        <f t="shared" si="490"/>
        <v>"with_z",</v>
      </c>
      <c r="DL134" s="9" t="str">
        <f t="shared" si="491"/>
        <v/>
      </c>
      <c r="DM134" s="9" t="str" cm="1">
        <f t="array" ref="DM134">IF(CG134=3,CHAR(34) &amp; _xlfn.TEXTJOIN("", TRUE, RIGHT(HP134:HX134, 2)) &amp; CHAR(34) &amp; ",", "")</f>
        <v/>
      </c>
      <c r="DN134" s="9" t="str">
        <f t="shared" si="492"/>
        <v/>
      </c>
      <c r="DO134" s="9" t="str">
        <f t="shared" si="493"/>
        <v>"year19",</v>
      </c>
      <c r="DP134" s="28" t="str">
        <f t="shared" si="494"/>
        <v/>
      </c>
      <c r="DQ134" s="28" t="str">
        <f t="shared" si="495"/>
        <v/>
      </c>
      <c r="DR134" s="28" t="str">
        <f t="shared" si="496"/>
        <v/>
      </c>
      <c r="DS134" s="28" t="str">
        <f t="shared" si="497"/>
        <v/>
      </c>
      <c r="DT134" s="28" t="str">
        <f t="shared" si="498"/>
        <v/>
      </c>
      <c r="DU134" s="28" t="str">
        <f t="shared" si="499"/>
        <v/>
      </c>
      <c r="DV134" s="9" t="str">
        <f>IF(IA134&lt;&gt;"",(IF(IA134="y",CHAR(34)&amp;"largec"&amp;CHAR(34)&amp;",",CHAR(34)&amp;"smallc"&amp;CHAR(34)&amp;",")),"")</f>
        <v/>
      </c>
      <c r="DW134" s="9" t="str">
        <f t="shared" si="557"/>
        <v>"NoBand",</v>
      </c>
      <c r="DX134" s="9" t="str">
        <f t="shared" si="557"/>
        <v/>
      </c>
      <c r="DY134" s="9" t="str">
        <f t="shared" si="557"/>
        <v/>
      </c>
      <c r="DZ134" s="9" t="str">
        <f t="shared" si="557"/>
        <v/>
      </c>
      <c r="EA134" s="9" t="str">
        <f t="shared" si="558"/>
        <v/>
      </c>
      <c r="EB134" s="9" t="str">
        <f t="shared" si="558"/>
        <v/>
      </c>
      <c r="EC134" s="9" t="str">
        <f t="shared" si="558"/>
        <v>"Horizo",</v>
      </c>
      <c r="ED134" s="9" t="str">
        <f t="shared" si="558"/>
        <v>"Vertic",</v>
      </c>
      <c r="EE134" s="9" t="str">
        <f t="shared" si="558"/>
        <v/>
      </c>
      <c r="EF134" s="9" t="str">
        <f t="shared" si="500"/>
        <v/>
      </c>
      <c r="EG134" s="9" t="str">
        <f t="shared" si="561"/>
        <v/>
      </c>
      <c r="EH134" s="9" t="str">
        <f t="shared" si="561"/>
        <v>"Plants",</v>
      </c>
      <c r="EI134" s="9" t="str">
        <f t="shared" si="561"/>
        <v/>
      </c>
      <c r="EJ134" s="9" t="str">
        <f t="shared" si="561"/>
        <v>"Weapon",</v>
      </c>
      <c r="EK134" s="9" t="str">
        <f t="shared" si="561"/>
        <v/>
      </c>
      <c r="EL134" s="9" t="str">
        <f t="shared" si="561"/>
        <v/>
      </c>
      <c r="EM134" s="9" t="str">
        <f t="shared" si="561"/>
        <v/>
      </c>
      <c r="EN134" s="9" t="str">
        <f t="shared" si="561"/>
        <v/>
      </c>
      <c r="EO134" s="9" t="str">
        <f t="shared" si="561"/>
        <v/>
      </c>
      <c r="EP134" s="9" t="str">
        <f t="shared" si="561"/>
        <v/>
      </c>
      <c r="EQ134" s="9" t="str">
        <f t="shared" si="561"/>
        <v/>
      </c>
      <c r="ER134" s="9" t="str">
        <f t="shared" si="561"/>
        <v/>
      </c>
      <c r="ES134" s="9" t="str">
        <f t="shared" si="561"/>
        <v/>
      </c>
      <c r="ET134" s="9" t="str">
        <f t="shared" si="561"/>
        <v/>
      </c>
      <c r="EU134" s="9" t="str">
        <f t="shared" si="561"/>
        <v/>
      </c>
      <c r="EV134" s="9" t="str">
        <f t="shared" si="559"/>
        <v/>
      </c>
      <c r="EW134" s="9" t="str">
        <f t="shared" si="559"/>
        <v>"Ships!",</v>
      </c>
      <c r="EX134" s="9" t="str">
        <f t="shared" si="559"/>
        <v/>
      </c>
      <c r="EY134" s="9" t="str">
        <f t="shared" si="559"/>
        <v/>
      </c>
      <c r="EZ134" s="9" t="str">
        <f t="shared" si="559"/>
        <v/>
      </c>
      <c r="FA134" s="9" t="str">
        <f t="shared" si="501"/>
        <v/>
      </c>
      <c r="FB134" s="9" t="str">
        <f t="shared" si="502"/>
        <v/>
      </c>
      <c r="FC134" s="9" t="str">
        <f>IF(AND(AT134&gt;0,BB134&lt;&gt;""),CHAR(34)&amp;"sta"&amp;BB134&amp;CHAR(34)&amp;",","")</f>
        <v/>
      </c>
      <c r="FD134" s="9" t="str">
        <f t="shared" si="503"/>
        <v/>
      </c>
      <c r="FE134" s="9" t="str">
        <f t="shared" si="504"/>
        <v/>
      </c>
      <c r="FF134" s="9" t="str">
        <f t="shared" si="505"/>
        <v/>
      </c>
      <c r="FG134" s="9" t="str">
        <f t="shared" si="506"/>
        <v>"NO_RED",</v>
      </c>
      <c r="FH134" s="9" t="str">
        <f t="shared" si="507"/>
        <v/>
      </c>
      <c r="FI134" s="9" t="str">
        <f t="shared" si="508"/>
        <v>"NO_YEL",</v>
      </c>
      <c r="FJ134" s="9" t="str">
        <f t="shared" si="509"/>
        <v/>
      </c>
      <c r="FK134" s="9" t="str">
        <f t="shared" si="510"/>
        <v/>
      </c>
      <c r="FL134" s="9" t="str">
        <f t="shared" si="511"/>
        <v/>
      </c>
      <c r="FM134" s="9" t="str">
        <f t="shared" si="512"/>
        <v/>
      </c>
      <c r="FN134" s="9" t="str">
        <f t="shared" si="513"/>
        <v/>
      </c>
      <c r="FO134" s="9" t="str">
        <f t="shared" si="514"/>
        <v/>
      </c>
      <c r="FP134" s="9" t="str">
        <f t="shared" si="515"/>
        <v/>
      </c>
      <c r="FQ134" s="9" t="str">
        <f t="shared" si="516"/>
        <v>"001BLU",</v>
      </c>
      <c r="FR134" s="9" t="str">
        <f t="shared" si="517"/>
        <v>"002WHI",</v>
      </c>
      <c r="FS134" s="9" t="str">
        <f t="shared" si="518"/>
        <v>"003GRE",</v>
      </c>
      <c r="FT134" s="9" t="str">
        <f t="shared" si="519"/>
        <v>"myrWHI",</v>
      </c>
      <c r="FU134" s="9" t="str">
        <f t="shared" si="520"/>
        <v/>
      </c>
      <c r="FV134" s="9" t="str">
        <f t="shared" si="521"/>
        <v/>
      </c>
      <c r="FW134" s="9" t="str">
        <f t="shared" si="522"/>
        <v/>
      </c>
      <c r="FX134" s="9" t="str">
        <f>SUBSTITUTE(IFERROR(SEARCH("[",A134),IFERROR(IF(AND(CA134&lt;&gt;"y",SEARCH("Europe",R134)&gt;0),CHAR(34)&amp;"noeuni"&amp;CHAR(34)&amp;",",""),"")),"1","")</f>
        <v/>
      </c>
      <c r="FY134" s="9" t="str">
        <f t="shared" si="523"/>
        <v/>
      </c>
      <c r="FZ134" s="9" t="str">
        <f t="shared" si="524"/>
        <v/>
      </c>
      <c r="GA134" s="9" t="str">
        <f t="shared" si="525"/>
        <v/>
      </c>
      <c r="GB134" s="9" t="str">
        <f t="shared" si="526"/>
        <v/>
      </c>
      <c r="GC134" s="9" t="str">
        <f>IFERROR(IF(SEARCH("Portuguese",CB134)&gt;0,CHAR(34)&amp;"portug"&amp;CHAR(34)&amp;",",""),"")</f>
        <v/>
      </c>
      <c r="GD134" s="9" t="str">
        <f>IFERROR(IF(SEARCH("German",CB134)&gt;0,CHAR(34)&amp;"german"&amp;CHAR(34)&amp;",",""),"")</f>
        <v/>
      </c>
      <c r="GE134" s="9" t="str">
        <f t="shared" si="527"/>
        <v/>
      </c>
      <c r="GF134" s="9" t="str">
        <f>IFERROR(IF(SEARCH("Histor",AU134)&gt;0,CHAR(34)&amp;"histor"&amp;CHAR(34)&amp;",",""),"")</f>
        <v/>
      </c>
      <c r="GG134" s="9" t="str">
        <f t="shared" si="528"/>
        <v/>
      </c>
      <c r="GH134" s="9" t="str">
        <f t="shared" si="529"/>
        <v/>
      </c>
      <c r="GI134" s="9" t="str">
        <f t="shared" si="530"/>
        <v/>
      </c>
      <c r="GJ134" s="9" t="str">
        <f t="shared" si="531"/>
        <v>"NoStar",</v>
      </c>
      <c r="GK134" s="9" t="str">
        <f t="shared" si="532"/>
        <v/>
      </c>
      <c r="GL134" s="9" t="str">
        <f t="shared" si="560"/>
        <v/>
      </c>
      <c r="GM134" s="9" t="str">
        <f t="shared" si="560"/>
        <v/>
      </c>
      <c r="GN134" s="9" t="str">
        <f t="shared" si="560"/>
        <v/>
      </c>
      <c r="GP134" s="9" t="str">
        <f t="shared" si="533"/>
        <v>"Region, City"</v>
      </c>
      <c r="GS134" s="9" t="str">
        <f t="shared" si="534"/>
        <v>["4Color","lets08","startA","with_z","year19","NoBand","Horizo","Vertic","Plants","Weapon","Ships!","NO_RED","NO_YEL","001BLU","002WHI","003GRE","myrWHI","NoStar"]</v>
      </c>
      <c r="GT134" s="9" t="str">
        <f t="shared" si="562"/>
        <v>"cl_BLA",</v>
      </c>
      <c r="GU134" s="9" t="str">
        <f t="shared" si="562"/>
        <v>"cl_BLU",</v>
      </c>
      <c r="GV134" s="9" t="str">
        <f t="shared" si="562"/>
        <v>"cl_WHI",</v>
      </c>
      <c r="GW134" s="9" t="str">
        <f t="shared" si="562"/>
        <v>"cl_GRE",</v>
      </c>
      <c r="GX134" s="9" t="str">
        <f t="shared" si="562"/>
        <v/>
      </c>
      <c r="GY134" s="9" t="str">
        <f t="shared" si="562"/>
        <v/>
      </c>
      <c r="GZ134" s="9" t="str">
        <f t="shared" si="562"/>
        <v/>
      </c>
      <c r="HA134" s="9" t="str">
        <f t="shared" si="562"/>
        <v/>
      </c>
      <c r="HB134" s="9" t="str">
        <f t="shared" si="562"/>
        <v/>
      </c>
      <c r="HC134" s="9" t="str">
        <f t="shared" si="535"/>
        <v>["cl_BLA","cl_BLU","cl_WHI","cl_GRE"]</v>
      </c>
      <c r="HE134" s="33"/>
      <c r="HF134" s="34" t="str">
        <f t="shared" si="536"/>
        <v>{couname:"[NZE] Auckland",year:"1980",region:"rgn_Oceania",Colors:["cl_BLA","cl_BLU","cl_WHI","cl_GRE"],Items:["4Color","lets08","startA","with_z","year19","NoBand","Horizo","Vertic","Plants","Weapon","Ships!","NO_RED","NO_YEL","001BLU","002WHI","003GRE","myrWHI","NoStar"],Flag:"https://upload.wikimedia.org/wikipedia/commons/thumb/1/1a/Flag_of_Auckland.svg/640px-Flag_of_Auckland.svg.png",HDFlag:"https://upload.wikimedia.org/wikipedia/commons/thumb/1/1a/Flag_of_Auckland.svg/2560px-Flag_of_Auckland.svg.png",type:"Region, City", describe: "\nIt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 isnew:".", links: "https://en.wikipedia.org/wiki/Flag_of_Auckland_City"},</v>
      </c>
      <c r="HG134" s="35" t="str">
        <f t="shared" si="537"/>
        <v>{couname:"[NZE] Auckland",year:"1980",region:"rgn_Oceania",Colors:["cl_BLA","cl_BLU","cl_WHI","cl_GRE"],Items:["4Color","lets08","startA","with_z","year19","NoBand","Horizo","Vertic","Plants","Weapon","Ships!","NO_RED","NO_YEL","001BLU","002WHI","003GRE","myrWHI","NoStar"],Flag:"https://upload.wikimedia.org/wikipedia/commons/thumb/1/1a/Flag_of_Auckland.svg/640px-Flag_of_Auckland.svg.png",HDFlag:"https://upload.wikimedia.org/wikipedia/commons/thumb/1/1a/Flag_of_Auckland.svg/2560px-Flag_of_Auckland.svg.png",type:"Region, City", describe: "\nIt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 links: "https://en.wikipedia.org/wiki/Flag_of_Auckland_City"},</v>
      </c>
      <c r="HH134" s="9" t="str">
        <f t="shared" si="538"/>
        <v>"\nIt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v>
      </c>
      <c r="HI134" s="9" t="str">
        <f t="shared" si="539"/>
        <v>"\nIt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v>
      </c>
      <c r="HJ134" s="9" t="str">
        <f t="shared" si="540"/>
        <v>"1980"</v>
      </c>
      <c r="HL134" s="9" t="str">
        <f t="shared" si="541"/>
        <v>"https://en.wikipedia.org/wiki/Flag_of_Auckland_City"</v>
      </c>
      <c r="HM134" s="34" t="str">
        <f t="shared" si="542"/>
        <v>{"couname":"[NZE] Auckland","year":"1980","region":"rgn_Oceania","Colors":["cl_BLA","cl_BLU","cl_WHI","cl_GRE"],"Items":["4Color","lets08","startA","with_z","year19","NoBand","Horizo","Vertic","Plants","Weapon","Ships!","NO_RED","NO_YEL","001BLU","002WHI","003GRE","myrWHI","NoStar"],"Flag":"https://upload.wikimedia.org/wikipedia/commons/thumb/1/1a/Flag_of_Auckland.svg/640px-Flag_of_Auckland.svg.png","HDFlag":"https://upload.wikimedia.org/wikipedia/commons/thumb/1/1a/Flag_of_Auckland.svg/2560px-Flag_of_Auckland.svg.png","type":"Region, City", "describe": "\nIt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 "isnew": ".", "links": "https://en.wikipedia.org/wiki/Flag_of_Auckland_City"},</v>
      </c>
      <c r="HN134" s="36" t="str">
        <f t="shared" si="543"/>
        <v>{"couname":"[NZE] Auckland","year":"1980","region":"rgn_Oceania","Colors":["cl_BLA","cl_BLU","cl_WHI","cl_GRE"],"Items":["4Color","lets08","startA","with_z","year19","NoBand","Horizo","Vertic","Plants","Weapon","Ships!","NO_RED","NO_YEL","001BLU","002WHI","003GRE","myrWHI","NoStar"],"Flag":"https://upload.wikimedia.org/wikipedia/commons/thumb/1/1a/Flag_of_Auckland.svg/640px-Flag_of_Auckland.svg.png","HDFlag":"https://upload.wikimedia.org/wikipedia/commons/thumb/1/1a/Flag_of_Auckland.svg/2560px-Flag_of_Auckland.svg.png","type":"Region, City", "describe": "\nIt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 "isnew": ".", "links": "https://en.wikipedia.org/wiki/Flag_of_Auckland_City"},</v>
      </c>
      <c r="HO134" s="37"/>
      <c r="HP134" s="9" t="str" cm="1">
        <f t="array" ref="HP134">IF(_xlfn.TEXTJOIN(", ", TRUE, IF(ISNUMBER(SEARCH("BLA", BL134:BT134)), COLUMN(BL134:BT134) - COLUMN(BL134) + 1, ""))&lt;&gt;"","BLA","")</f>
        <v>BLA</v>
      </c>
      <c r="HQ134" s="9" t="str" cm="1">
        <f t="array" ref="HQ134">IF(_xlfn.TEXTJOIN(", ", TRUE, IF(ISNUMBER(SEARCH("BLU", BL134:BT134)), COLUMN(BL134:BT134) - COLUMN(BL134) + 1, ""))&lt;&gt;"","BLU","")</f>
        <v>BLU</v>
      </c>
      <c r="HR134" s="9" t="str" cm="1">
        <f t="array" ref="HR134">IF(_xlfn.TEXTJOIN(", ", TRUE, IF(ISNUMBER(SEARCH("GRE", BL134:BT134)), COLUMN(BL134:BT134) - COLUMN(BL134) + 1, ""))&lt;&gt;"","GRE","")</f>
        <v>GRE</v>
      </c>
      <c r="HS134" s="9" t="str" cm="1">
        <f t="array" ref="HS134">IF(_xlfn.TEXTJOIN(", ", TRUE, IF(ISNUMBER(SEARCH("RED", BL134:BT134)), COLUMN(BL134:BT134) - COLUMN(BL134) + 1, ""))&lt;&gt;"","RED","")</f>
        <v/>
      </c>
      <c r="HT134" s="9" t="str" cm="1">
        <f t="array" ref="HT134">IF(_xlfn.TEXTJOIN(", ", TRUE, IF(ISNUMBER(SEARCH("YEL", BL134:BT134)), COLUMN(BL134:BT134) - COLUMN(BL134) + 1, ""))&lt;&gt;"","YEL","")</f>
        <v/>
      </c>
      <c r="HU134" s="9" t="str" cm="1">
        <f t="array" ref="HU134">IF(_xlfn.TEXTJOIN(", ", TRUE, IF(ISNUMBER(SEARCH("ORA", BL134:BT134)), COLUMN(BL134:BT134) - COLUMN(BL134) + 1, ""))&lt;&gt;"","ORA","")</f>
        <v/>
      </c>
      <c r="HV134" s="9" t="str" cm="1">
        <f t="array" ref="HV134">IF(_xlfn.TEXTJOIN(", ", TRUE, IF(ISNUMBER(SEARCH("BRO", BL134:BT134)), COLUMN(BL134:BT134) - COLUMN(BL134) + 1, ""))&lt;&gt;"","BRO","")</f>
        <v/>
      </c>
      <c r="HW134" s="9" t="str" cm="1">
        <f t="array" ref="HW134">IF(_xlfn.TEXTJOIN(", ", TRUE, IF(ISNUMBER(SEARCH("PUR", BL134:BT134)), COLUMN(BL134:BT134) - COLUMN(BL134) + 1, ""))&lt;&gt;"","PUR","")</f>
        <v/>
      </c>
      <c r="HX134" s="9" t="str" cm="1">
        <f t="array" ref="HX134">IF(_xlfn.TEXTJOIN(", ", TRUE, IF(ISNUMBER(SEARCH("WHI", BL134:BT134)), COLUMN(BL134:BT134) - COLUMN(BL134) + 1, ""))&lt;&gt;"","WHI","")</f>
        <v>WHI</v>
      </c>
      <c r="HY134" s="38"/>
      <c r="HZ134" s="38"/>
      <c r="IA134" s="28"/>
      <c r="IB134" s="28"/>
      <c r="IC134" s="39"/>
      <c r="ID134" s="39"/>
      <c r="IE134" s="39"/>
      <c r="IF134" s="39"/>
      <c r="IG134" s="39"/>
      <c r="IH134" s="39"/>
      <c r="II134" s="39"/>
      <c r="IJ134" s="39"/>
      <c r="IK134" s="39"/>
      <c r="IL134" s="9">
        <f>SUM(IC134:IK134)</f>
        <v>0</v>
      </c>
      <c r="IM134" s="6">
        <f t="shared" si="544"/>
        <v>-4</v>
      </c>
      <c r="IN134" s="40" t="str">
        <f t="shared" si="545"/>
        <v>http://mkweb.bcgsc.ca/color-summarizer/?url=https://upload.wikimedia.org/wikipedia/commons/thumb/1/1a/Flag_of_Auckland.svg/640px-Flag_of_Auckland.svg.png&amp;precision=low&amp;num_clusters=4&amp;text=1</v>
      </c>
      <c r="IO134" s="9" t="str">
        <f t="shared" si="546"/>
        <v>"black"</v>
      </c>
      <c r="IP134" s="9" t="str">
        <f t="shared" si="547"/>
        <v>"blue"</v>
      </c>
      <c r="IQ134" s="9" t="str">
        <f t="shared" si="548"/>
        <v>"green"</v>
      </c>
      <c r="IR134" s="9" t="str">
        <f t="shared" si="549"/>
        <v/>
      </c>
      <c r="IS134" s="9" t="str">
        <f t="shared" si="550"/>
        <v/>
      </c>
      <c r="IT134" s="9" t="str">
        <f t="shared" si="551"/>
        <v/>
      </c>
      <c r="IU134" s="9" t="str">
        <f t="shared" si="552"/>
        <v/>
      </c>
      <c r="IV134" s="9" t="str">
        <f t="shared" si="553"/>
        <v/>
      </c>
      <c r="IW134" s="9" t="str">
        <f t="shared" si="554"/>
        <v>"white"</v>
      </c>
      <c r="IX134" s="9" t="str">
        <f t="shared" si="555"/>
        <v>{"url":"http://mkweb.bcgsc.ca/color-summarizer/?url=https://upload.wikimedia.org/wikipedia/commons/thumb/1/1a/Flag_of_Auckland.svg/640px-Flag_of_Auckland.svg.png&amp;precision=low&amp;num_clusters=4&amp;text=1","name":"[NZE] Auckland"},</v>
      </c>
      <c r="IY134" s="9">
        <v>286</v>
      </c>
    </row>
    <row r="135" spans="1:259" s="9" customFormat="1" ht="38.4" customHeight="1" thickBot="1" x14ac:dyDescent="0.35">
      <c r="A135" s="79" t="s">
        <v>592</v>
      </c>
      <c r="B135" s="1" t="e" vm="134">
        <v>#VALUE!</v>
      </c>
      <c r="C135" s="2">
        <v>2</v>
      </c>
      <c r="D135" s="3" t="s">
        <v>593</v>
      </c>
      <c r="E135" s="4" t="s">
        <v>594</v>
      </c>
      <c r="F135" s="5" t="s">
        <v>0</v>
      </c>
      <c r="G135" s="6">
        <f>COUNTIF($A$1:$A$8354,A135)</f>
        <v>1</v>
      </c>
      <c r="H135" s="7"/>
      <c r="I135" s="8" t="s">
        <v>595</v>
      </c>
      <c r="J135" s="9" t="str">
        <f>""</f>
        <v/>
      </c>
      <c r="K135" s="10"/>
      <c r="L135" s="11"/>
      <c r="M135" s="11"/>
      <c r="N135" s="12" t="s">
        <v>169</v>
      </c>
      <c r="O135" s="13">
        <v>1987</v>
      </c>
      <c r="P135" s="14" t="s">
        <v>596</v>
      </c>
      <c r="Q135" s="15">
        <v>1</v>
      </c>
      <c r="R135" s="16" t="s">
        <v>169</v>
      </c>
      <c r="S135" s="17">
        <v>9</v>
      </c>
      <c r="T135" s="18" t="s">
        <v>2</v>
      </c>
      <c r="U135" s="19" t="s">
        <v>3</v>
      </c>
      <c r="V135" s="19" t="s">
        <v>3</v>
      </c>
      <c r="W135" s="19" t="s">
        <v>3</v>
      </c>
      <c r="X135" s="19" t="s">
        <v>2</v>
      </c>
      <c r="Y135" s="19" t="s">
        <v>2</v>
      </c>
      <c r="Z135" s="19" t="s">
        <v>3</v>
      </c>
      <c r="AA135" s="19" t="s">
        <v>2</v>
      </c>
      <c r="AB135" s="19" t="s">
        <v>2</v>
      </c>
      <c r="AC135" s="19" t="s">
        <v>2</v>
      </c>
      <c r="AD135" s="19" t="s">
        <v>2</v>
      </c>
      <c r="AE135" s="19" t="s">
        <v>2</v>
      </c>
      <c r="AF135" s="20" t="s">
        <v>2</v>
      </c>
      <c r="AG135" s="20" t="s">
        <v>2</v>
      </c>
      <c r="AH135" s="20" t="s">
        <v>2</v>
      </c>
      <c r="AI135" s="20" t="s">
        <v>2</v>
      </c>
      <c r="AJ135" s="20" t="s">
        <v>2</v>
      </c>
      <c r="AK135" s="20" t="s">
        <v>2</v>
      </c>
      <c r="AL135" s="20" t="s">
        <v>2</v>
      </c>
      <c r="AM135" s="20" t="s">
        <v>2</v>
      </c>
      <c r="AN135" s="20" t="s">
        <v>2</v>
      </c>
      <c r="AO135" s="20" t="s">
        <v>2</v>
      </c>
      <c r="AP135" s="20" t="s">
        <v>2</v>
      </c>
      <c r="AQ135" s="20" t="s">
        <v>3</v>
      </c>
      <c r="AR135" s="20" t="s">
        <v>2</v>
      </c>
      <c r="AS135" s="20" t="s">
        <v>2</v>
      </c>
      <c r="AT135" s="21">
        <v>0</v>
      </c>
      <c r="AU135" s="20" t="s">
        <v>591</v>
      </c>
      <c r="AV135" s="20" t="str">
        <f>IF(LEFT(A135,1)="[",LEFT(A135,5)&amp;AU135&amp;A135,"")</f>
        <v>[NZE]Region, City[NZE] Nelson</v>
      </c>
      <c r="AW135" s="20" t="str">
        <f>C135&amp;H135&amp;A135</f>
        <v>2[NZE] Nelson</v>
      </c>
      <c r="AX135" s="22"/>
      <c r="AY135" s="22"/>
      <c r="AZ135" s="23" t="s">
        <v>6</v>
      </c>
      <c r="BA135" s="23" t="s">
        <v>6</v>
      </c>
      <c r="BB135" s="23"/>
      <c r="BC135" s="24"/>
      <c r="BD135" s="25" t="s">
        <v>9</v>
      </c>
      <c r="BE135" s="8"/>
      <c r="BF135" s="25" t="s">
        <v>9</v>
      </c>
      <c r="BG135" s="25" t="s">
        <v>9</v>
      </c>
      <c r="BH135" s="25" t="s">
        <v>9</v>
      </c>
      <c r="BI135" s="25"/>
      <c r="BJ135" s="25"/>
      <c r="BK135" s="8"/>
      <c r="BL135" s="25" t="s">
        <v>12</v>
      </c>
      <c r="BM135" s="25" t="s">
        <v>4</v>
      </c>
      <c r="BN135" s="25" t="s">
        <v>8</v>
      </c>
      <c r="BO135" s="25" t="s">
        <v>9</v>
      </c>
      <c r="BP135" s="25" t="s">
        <v>6</v>
      </c>
      <c r="BQ135" s="25" t="s">
        <v>8</v>
      </c>
      <c r="BR135" s="25" t="s">
        <v>8</v>
      </c>
      <c r="BS135" s="25" t="s">
        <v>8</v>
      </c>
      <c r="BT135" s="25" t="s">
        <v>5</v>
      </c>
      <c r="BU135" s="26"/>
      <c r="BV135" s="27"/>
      <c r="BW135" s="27">
        <v>0</v>
      </c>
      <c r="BX135" s="8"/>
      <c r="CB135" s="28"/>
      <c r="CC135" s="28"/>
      <c r="CD135" s="29">
        <v>0</v>
      </c>
      <c r="CE135" s="29">
        <v>0</v>
      </c>
      <c r="CF135" s="29" t="e">
        <v>#REF!</v>
      </c>
      <c r="CG135" s="30" cm="1">
        <f t="array" ref="CG135">SUMPRODUCT(--(LEN(TRIM(BL135:BT135))&gt;0))</f>
        <v>5</v>
      </c>
      <c r="CH135" s="20" t="str">
        <f t="shared" si="468"/>
        <v>n</v>
      </c>
      <c r="CI135" s="20" t="str">
        <f t="shared" si="469"/>
        <v>n</v>
      </c>
      <c r="CJ135" s="20" t="str">
        <f t="shared" si="470"/>
        <v>n</v>
      </c>
      <c r="CK135" s="20" t="str">
        <f t="shared" si="471"/>
        <v>y</v>
      </c>
      <c r="CL135" s="20" t="str">
        <f t="shared" si="472"/>
        <v>n</v>
      </c>
      <c r="CM135" s="20" t="str">
        <f t="shared" si="473"/>
        <v>n</v>
      </c>
      <c r="CN135" s="20" t="str">
        <f t="shared" si="474"/>
        <v>n</v>
      </c>
      <c r="CO135" s="20" t="str">
        <f t="shared" si="475"/>
        <v>y</v>
      </c>
      <c r="CP135" s="20" t="str">
        <f t="shared" si="476"/>
        <v>y</v>
      </c>
      <c r="CQ135" s="20" t="str">
        <f t="shared" si="477"/>
        <v>n</v>
      </c>
      <c r="CR135" s="20" t="str">
        <f t="shared" si="478"/>
        <v>n</v>
      </c>
      <c r="CS135" s="20" t="str">
        <f t="shared" si="479"/>
        <v>n</v>
      </c>
      <c r="CT135" s="31" t="str">
        <f t="shared" si="480"/>
        <v>"[NZE] Nelson"</v>
      </c>
      <c r="CU135" s="32" t="str">
        <f t="shared" si="481"/>
        <v>"rgn_Oceania"</v>
      </c>
      <c r="CV135" s="9" t="str">
        <f t="shared" si="482"/>
        <v>"https://upload.wikimedia.org/wikipedia/commons/thumb/0/09/Nelson_flag.svg/640px-Nelson_flag.svg.png"</v>
      </c>
      <c r="CW135" s="9" t="str">
        <f t="shared" si="556"/>
        <v/>
      </c>
      <c r="CX135" s="9" t="str">
        <f t="shared" si="556"/>
        <v/>
      </c>
      <c r="CY135" s="9" t="str">
        <f t="shared" si="556"/>
        <v/>
      </c>
      <c r="CZ135" s="9" t="str">
        <f t="shared" si="556"/>
        <v>"5+Colo",</v>
      </c>
      <c r="DA135" s="9" t="str">
        <f t="shared" si="483"/>
        <v/>
      </c>
      <c r="DB135" s="9" t="str">
        <f t="shared" si="484"/>
        <v/>
      </c>
      <c r="DD135" s="9" t="str">
        <f>IF(LEN(CHAR(34)&amp;"lets"&amp;LEN(SUBSTITUTE(SUBSTITUTE(IFERROR(TRIM(SUBSTITUTE(A135,MID(A135,FIND("[",A135),FIND("]",A135)-FIND("[",A135)+1),"")),A135)," ",""),"-",""))&amp;CHAR(34)&amp;",")=9,CHAR(34)&amp;"lets"&amp;LEN(SUBSTITUTE(SUBSTITUTE(IFERROR(TRIM(SUBSTITUTE(A135,MID(A135,FIND("[",A135),FIND("]",A135)-FIND("[",A135)+1),"")),A135)," ",""),"-",""))&amp;CHAR(34)&amp;",",CHAR(34)&amp;"lets0"&amp;LEN(SUBSTITUTE(SUBSTITUTE(IFERROR(TRIM(SUBSTITUTE(A135,MID(A135,FIND("[",A135),FIND("]",A135)-FIND("[",A135)+1),"")),A135)," ",""),"-",""))&amp;CHAR(34)&amp;",")</f>
        <v>"lets06",</v>
      </c>
      <c r="DE135" s="9" t="str">
        <f>CHAR(34)&amp;"start"&amp;IFERROR(LEFT(SUBSTITUTE(A135,"["&amp;MID(A135,FIND("[",A135)+1,FIND("]",A135)-FIND("[",A135)-1)&amp;"] ",""),1),LEFT(A135,1))&amp;CHAR(34)&amp;","</f>
        <v>"startN",</v>
      </c>
      <c r="DF135" s="9" t="str">
        <f t="shared" si="485"/>
        <v/>
      </c>
      <c r="DG135" s="9" t="str">
        <f t="shared" si="486"/>
        <v/>
      </c>
      <c r="DH135" s="9" t="str">
        <f t="shared" si="487"/>
        <v/>
      </c>
      <c r="DI135" s="9" t="str">
        <f t="shared" si="488"/>
        <v/>
      </c>
      <c r="DJ135" s="9" t="str">
        <f t="shared" si="489"/>
        <v/>
      </c>
      <c r="DK135" s="9" t="str">
        <f t="shared" si="490"/>
        <v>"with_z",</v>
      </c>
      <c r="DL135" s="9" t="str">
        <f t="shared" si="491"/>
        <v/>
      </c>
      <c r="DM135" s="9" t="str" cm="1">
        <f t="array" ref="DM135">IF(CG135=3,CHAR(34) &amp; _xlfn.TEXTJOIN("", TRUE, RIGHT(HP135:HX135, 2)) &amp; CHAR(34) &amp; ",", "")</f>
        <v/>
      </c>
      <c r="DN135" s="9" t="str">
        <f t="shared" si="492"/>
        <v/>
      </c>
      <c r="DO135" s="9" t="str">
        <f t="shared" si="493"/>
        <v>"year19",</v>
      </c>
      <c r="DP135" s="28" t="str">
        <f t="shared" si="494"/>
        <v/>
      </c>
      <c r="DQ135" s="28" t="str">
        <f t="shared" si="495"/>
        <v/>
      </c>
      <c r="DR135" s="28" t="str">
        <f t="shared" si="496"/>
        <v/>
      </c>
      <c r="DS135" s="28" t="str">
        <f t="shared" si="497"/>
        <v/>
      </c>
      <c r="DT135" s="28" t="str">
        <f t="shared" si="498"/>
        <v/>
      </c>
      <c r="DU135" s="28" t="str">
        <f t="shared" si="499"/>
        <v/>
      </c>
      <c r="DW135" s="9" t="str">
        <f t="shared" si="557"/>
        <v/>
      </c>
      <c r="DX135" s="9" t="str">
        <f t="shared" si="557"/>
        <v/>
      </c>
      <c r="DY135" s="9" t="str">
        <f t="shared" si="557"/>
        <v/>
      </c>
      <c r="DZ135" s="9" t="str">
        <f t="shared" si="557"/>
        <v>"4+Band",</v>
      </c>
      <c r="EA135" s="9" t="str">
        <f t="shared" si="558"/>
        <v/>
      </c>
      <c r="EB135" s="9" t="str">
        <f t="shared" si="558"/>
        <v>"Crosse",</v>
      </c>
      <c r="EC135" s="9" t="str">
        <f t="shared" si="558"/>
        <v>"Horizo",</v>
      </c>
      <c r="ED135" s="9" t="str">
        <f t="shared" si="558"/>
        <v>"Vertic",</v>
      </c>
      <c r="EE135" s="9" t="str">
        <f t="shared" si="558"/>
        <v/>
      </c>
      <c r="EF135" s="9" t="str">
        <f t="shared" si="500"/>
        <v/>
      </c>
      <c r="EG135" s="9" t="str">
        <f t="shared" si="561"/>
        <v>"Bird",</v>
      </c>
      <c r="EH135" s="9" t="str">
        <f t="shared" si="561"/>
        <v/>
      </c>
      <c r="EI135" s="9" t="str">
        <f t="shared" si="561"/>
        <v/>
      </c>
      <c r="EJ135" s="9" t="str">
        <f t="shared" si="561"/>
        <v/>
      </c>
      <c r="EK135" s="9" t="str">
        <f t="shared" si="561"/>
        <v/>
      </c>
      <c r="EL135" s="9" t="str">
        <f t="shared" si="561"/>
        <v/>
      </c>
      <c r="EM135" s="9" t="str">
        <f t="shared" si="561"/>
        <v/>
      </c>
      <c r="EN135" s="9" t="str">
        <f t="shared" si="561"/>
        <v/>
      </c>
      <c r="EO135" s="9" t="str">
        <f t="shared" si="561"/>
        <v/>
      </c>
      <c r="EP135" s="9" t="str">
        <f t="shared" si="561"/>
        <v/>
      </c>
      <c r="EQ135" s="9" t="str">
        <f t="shared" si="561"/>
        <v/>
      </c>
      <c r="ER135" s="9" t="str">
        <f t="shared" si="561"/>
        <v/>
      </c>
      <c r="ES135" s="9" t="str">
        <f t="shared" si="561"/>
        <v/>
      </c>
      <c r="ET135" s="9" t="str">
        <f t="shared" si="561"/>
        <v/>
      </c>
      <c r="EU135" s="9" t="str">
        <f t="shared" si="561"/>
        <v/>
      </c>
      <c r="EV135" s="9" t="str">
        <f t="shared" si="559"/>
        <v/>
      </c>
      <c r="EW135" s="9" t="str">
        <f t="shared" si="559"/>
        <v/>
      </c>
      <c r="EX135" s="9" t="str">
        <f t="shared" si="559"/>
        <v>"Crowns",</v>
      </c>
      <c r="EY135" s="9" t="str">
        <f t="shared" si="559"/>
        <v/>
      </c>
      <c r="EZ135" s="9" t="str">
        <f t="shared" si="559"/>
        <v/>
      </c>
      <c r="FA135" s="9" t="str">
        <f t="shared" si="501"/>
        <v/>
      </c>
      <c r="FB135" s="9" t="str">
        <f t="shared" si="502"/>
        <v/>
      </c>
      <c r="FD135" s="9" t="str">
        <f t="shared" si="503"/>
        <v/>
      </c>
      <c r="FE135" s="9" t="str">
        <f t="shared" si="504"/>
        <v/>
      </c>
      <c r="FF135" s="9" t="str">
        <f t="shared" si="505"/>
        <v/>
      </c>
      <c r="FG135" s="9" t="str">
        <f t="shared" si="506"/>
        <v/>
      </c>
      <c r="FH135" s="9" t="str">
        <f t="shared" si="507"/>
        <v>"NO_GRE",</v>
      </c>
      <c r="FI135" s="9" t="str">
        <f t="shared" si="508"/>
        <v/>
      </c>
      <c r="FJ135" s="9" t="str">
        <f t="shared" si="509"/>
        <v/>
      </c>
      <c r="FK135" s="9" t="str">
        <f t="shared" si="510"/>
        <v/>
      </c>
      <c r="FL135" s="9" t="str">
        <f t="shared" si="511"/>
        <v/>
      </c>
      <c r="FM135" s="9" t="str">
        <f t="shared" si="512"/>
        <v/>
      </c>
      <c r="FN135" s="9" t="str">
        <f t="shared" si="513"/>
        <v/>
      </c>
      <c r="FO135" s="9" t="str">
        <f t="shared" si="514"/>
        <v/>
      </c>
      <c r="FP135" s="9" t="str">
        <f t="shared" si="515"/>
        <v/>
      </c>
      <c r="FQ135" s="9" t="str">
        <f t="shared" si="516"/>
        <v>"001RED",</v>
      </c>
      <c r="FR135" s="9" t="str">
        <f t="shared" si="517"/>
        <v>"002RED",</v>
      </c>
      <c r="FS135" s="9" t="str">
        <f t="shared" si="518"/>
        <v>"003RED",</v>
      </c>
      <c r="FT135" s="9" t="str">
        <f t="shared" si="519"/>
        <v>"myrRED",</v>
      </c>
      <c r="FU135" s="9" t="str">
        <f t="shared" si="520"/>
        <v/>
      </c>
      <c r="FV135" s="9" t="str">
        <f t="shared" si="521"/>
        <v/>
      </c>
      <c r="FW135" s="9" t="str">
        <f t="shared" si="522"/>
        <v/>
      </c>
      <c r="FY135" s="9" t="str">
        <f t="shared" si="523"/>
        <v/>
      </c>
      <c r="FZ135" s="9" t="str">
        <f t="shared" si="524"/>
        <v/>
      </c>
      <c r="GA135" s="9" t="str">
        <f t="shared" si="525"/>
        <v/>
      </c>
      <c r="GB135" s="9" t="str">
        <f t="shared" si="526"/>
        <v/>
      </c>
      <c r="GE135" s="9" t="str">
        <f t="shared" si="527"/>
        <v/>
      </c>
      <c r="GF135" s="9" t="str">
        <f>IFERROR(IF(SEARCH("Historical",AU135)&gt;0,CHAR(34)&amp;"histor"&amp;CHAR(34)&amp;",",""),"")</f>
        <v/>
      </c>
      <c r="GG135" s="9" t="str">
        <f t="shared" si="528"/>
        <v/>
      </c>
      <c r="GH135" s="9" t="str">
        <f t="shared" si="529"/>
        <v/>
      </c>
      <c r="GI135" s="9" t="str">
        <f t="shared" si="530"/>
        <v/>
      </c>
      <c r="GJ135" s="9" t="str">
        <f t="shared" si="531"/>
        <v>"NoStar",</v>
      </c>
      <c r="GK135" s="9" t="str">
        <f t="shared" si="532"/>
        <v/>
      </c>
      <c r="GL135" s="9" t="str">
        <f t="shared" si="560"/>
        <v/>
      </c>
      <c r="GM135" s="9" t="str">
        <f t="shared" si="560"/>
        <v/>
      </c>
      <c r="GN135" s="9" t="str">
        <f t="shared" si="560"/>
        <v/>
      </c>
      <c r="GP135" s="9" t="str">
        <f t="shared" si="533"/>
        <v>"Region, City"</v>
      </c>
      <c r="GS135" s="9" t="str">
        <f t="shared" si="534"/>
        <v>["5+Colo","lets06","startN","with_z","year19","4+Band","Crosse","Horizo","Vertic","Bird","Crowns","NO_GRE","001RED","002RED","003RED","myrRED","NoStar"]</v>
      </c>
      <c r="GT135" s="9" t="str">
        <f t="shared" si="562"/>
        <v>"cl_BLA",</v>
      </c>
      <c r="GU135" s="9" t="str">
        <f t="shared" si="562"/>
        <v>"cl_BLU",</v>
      </c>
      <c r="GV135" s="9" t="str">
        <f t="shared" si="562"/>
        <v/>
      </c>
      <c r="GW135" s="9" t="str">
        <f t="shared" si="562"/>
        <v>"cl_RED",</v>
      </c>
      <c r="GX135" s="9" t="str">
        <f t="shared" si="562"/>
        <v>"cl_YEL",</v>
      </c>
      <c r="GY135" s="9" t="str">
        <f t="shared" si="562"/>
        <v/>
      </c>
      <c r="GZ135" s="9" t="str">
        <f t="shared" si="562"/>
        <v/>
      </c>
      <c r="HA135" s="9" t="str">
        <f t="shared" si="562"/>
        <v/>
      </c>
      <c r="HB135" s="9" t="str">
        <f t="shared" si="562"/>
        <v>"cl_WHI",</v>
      </c>
      <c r="HC135" s="9" t="str">
        <f t="shared" si="535"/>
        <v>["cl_BLA","cl_BLU","cl_RED","cl_YEL","cl_WHI"]</v>
      </c>
      <c r="HE135" s="33"/>
      <c r="HF135" s="34" t="str">
        <f t="shared" si="536"/>
        <v>{couname:"[NZE] Nelson",year:"1987",region:"rgn_Oceania",Colors:["cl_BLA","cl_BLU","cl_RED","cl_YEL","cl_WHI"],Items:["5+Colo","lets06","startN","with_z","year19","4+Band","Crosse","Horizo","Vertic","Bird","Crowns","NO_GRE","001RED","002RED","003RED","myrRED","NoStar"],Flag:"https://upload.wikimedia.org/wikipedia/commons/thumb/0/09/Nelson_flag.svg/640px-Nelson_flag.svg.png",HDFlag:"https://upload.wikimedia.org/wikipedia/commons/thumb/0/09/Nelson_flag.svg/2560px-Nelson_flag.svg.png",type:"Region, City", describe: "\nThe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 isnew:".", links: "https://en.wikipedia.org/wiki/Flag_of_the_City_of_Nelson"},</v>
      </c>
      <c r="HG135" s="35" t="str">
        <f t="shared" si="537"/>
        <v>{couname:"[NZE] Nelson",year:"1987",region:"rgn_Oceania",Colors:["cl_BLA","cl_BLU","cl_RED","cl_YEL","cl_WHI"],Items:["5+Colo","lets06","startN","with_z","year19","4+Band","Crosse","Horizo","Vertic","Bird","Crowns","NO_GRE","001RED","002RED","003RED","myrRED","NoStar"],Flag:"https://upload.wikimedia.org/wikipedia/commons/thumb/0/09/Nelson_flag.svg/640px-Nelson_flag.svg.png",HDFlag:"https://upload.wikimedia.org/wikipedia/commons/thumb/0/09/Nelson_flag.svg/2560px-Nelson_flag.svg.png",type:"Region, City", describe: "\nThe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 links: "https://en.wikipedia.org/wiki/Flag_of_the_City_of_Nelson"},</v>
      </c>
      <c r="HH135" s="9" t="str">
        <f t="shared" si="538"/>
        <v>"\nThe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v>
      </c>
      <c r="HI135" s="9" t="str">
        <f t="shared" si="539"/>
        <v>"\nThe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v>
      </c>
      <c r="HJ135" s="9" t="str">
        <f t="shared" si="540"/>
        <v>"1987"</v>
      </c>
      <c r="HL135" s="9" t="str">
        <f t="shared" si="541"/>
        <v>"https://en.wikipedia.org/wiki/Flag_of_the_City_of_Nelson"</v>
      </c>
      <c r="HM135" s="34" t="str">
        <f t="shared" si="542"/>
        <v>{"couname":"[NZE] Nelson","year":"1987","region":"rgn_Oceania","Colors":["cl_BLA","cl_BLU","cl_RED","cl_YEL","cl_WHI"],"Items":["5+Colo","lets06","startN","with_z","year19","4+Band","Crosse","Horizo","Vertic","Bird","Crowns","NO_GRE","001RED","002RED","003RED","myrRED","NoStar"],"Flag":"https://upload.wikimedia.org/wikipedia/commons/thumb/0/09/Nelson_flag.svg/640px-Nelson_flag.svg.png","HDFlag":"https://upload.wikimedia.org/wikipedia/commons/thumb/0/09/Nelson_flag.svg/2560px-Nelson_flag.svg.png","type":"Region, City", "describe": "\nThe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 "isnew": ".", "links": "https://en.wikipedia.org/wiki/Flag_of_the_City_of_Nelson"},</v>
      </c>
      <c r="HN135" s="36" t="str">
        <f t="shared" si="543"/>
        <v>{"couname":"[NZE] Nelson","year":"1987","region":"rgn_Oceania","Colors":["cl_BLA","cl_BLU","cl_RED","cl_YEL","cl_WHI"],"Items":["5+Colo","lets06","startN","with_z","year19","4+Band","Crosse","Horizo","Vertic","Bird","Crowns","NO_GRE","001RED","002RED","003RED","myrRED","NoStar"],"Flag":"https://upload.wikimedia.org/wikipedia/commons/thumb/0/09/Nelson_flag.svg/640px-Nelson_flag.svg.png","HDFlag":"https://upload.wikimedia.org/wikipedia/commons/thumb/0/09/Nelson_flag.svg/2560px-Nelson_flag.svg.png","type":"Region, City", "describe": "\nThe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 "isnew": ".", "links": "https://en.wikipedia.org/wiki/Flag_of_the_City_of_Nelson"},</v>
      </c>
      <c r="HO135" s="37">
        <v>45618</v>
      </c>
      <c r="HP135" s="9" t="str" cm="1">
        <f t="array" ref="HP135">IF(_xlfn.TEXTJOIN(", ", TRUE, IF(ISNUMBER(SEARCH("BLA", BL135:BT135)), COLUMN(BL135:BT135) - COLUMN(BL135) + 1, ""))&lt;&gt;"","BLA","")</f>
        <v>BLA</v>
      </c>
      <c r="HQ135" s="9" t="str" cm="1">
        <f t="array" ref="HQ135">IF(_xlfn.TEXTJOIN(", ", TRUE, IF(ISNUMBER(SEARCH("BLU", BL135:BT135)), COLUMN(BL135:BT135) - COLUMN(BL135) + 1, ""))&lt;&gt;"","BLU","")</f>
        <v>BLU</v>
      </c>
      <c r="HR135" s="9" t="str" cm="1">
        <f t="array" ref="HR135">IF(_xlfn.TEXTJOIN(", ", TRUE, IF(ISNUMBER(SEARCH("GRE", BL135:BT135)), COLUMN(BL135:BT135) - COLUMN(BL135) + 1, ""))&lt;&gt;"","GRE","")</f>
        <v/>
      </c>
      <c r="HS135" s="9" t="str" cm="1">
        <f t="array" ref="HS135">IF(_xlfn.TEXTJOIN(", ", TRUE, IF(ISNUMBER(SEARCH("RED", BL135:BT135)), COLUMN(BL135:BT135) - COLUMN(BL135) + 1, ""))&lt;&gt;"","RED","")</f>
        <v>RED</v>
      </c>
      <c r="HT135" s="9" t="str" cm="1">
        <f t="array" ref="HT135">IF(_xlfn.TEXTJOIN(", ", TRUE, IF(ISNUMBER(SEARCH("YEL", BL135:BT135)), COLUMN(BL135:BT135) - COLUMN(BL135) + 1, ""))&lt;&gt;"","YEL","")</f>
        <v>YEL</v>
      </c>
      <c r="HU135" s="9" t="str" cm="1">
        <f t="array" ref="HU135">IF(_xlfn.TEXTJOIN(", ", TRUE, IF(ISNUMBER(SEARCH("ORA", BL135:BT135)), COLUMN(BL135:BT135) - COLUMN(BL135) + 1, ""))&lt;&gt;"","ORA","")</f>
        <v/>
      </c>
      <c r="HV135" s="9" t="str" cm="1">
        <f t="array" ref="HV135">IF(_xlfn.TEXTJOIN(", ", TRUE, IF(ISNUMBER(SEARCH("BRO", BL135:BT135)), COLUMN(BL135:BT135) - COLUMN(BL135) + 1, ""))&lt;&gt;"","BRO","")</f>
        <v/>
      </c>
      <c r="HW135" s="9" t="str" cm="1">
        <f t="array" ref="HW135">IF(_xlfn.TEXTJOIN(", ", TRUE, IF(ISNUMBER(SEARCH("PUR", BL135:BT135)), COLUMN(BL135:BT135) - COLUMN(BL135) + 1, ""))&lt;&gt;"","PUR","")</f>
        <v/>
      </c>
      <c r="HX135" s="9" t="str" cm="1">
        <f t="array" ref="HX135">IF(_xlfn.TEXTJOIN(", ", TRUE, IF(ISNUMBER(SEARCH("WHI", BL135:BT135)), COLUMN(BL135:BT135) - COLUMN(BL135) + 1, ""))&lt;&gt;"","WHI","")</f>
        <v>WHI</v>
      </c>
      <c r="HY135" s="38"/>
      <c r="HZ135" s="38"/>
      <c r="IA135" s="28"/>
      <c r="IB135" s="28"/>
      <c r="IC135" s="39"/>
      <c r="ID135" s="39"/>
      <c r="IE135" s="39"/>
      <c r="IF135" s="39"/>
      <c r="IG135" s="39"/>
      <c r="IH135" s="39"/>
      <c r="II135" s="39"/>
      <c r="IJ135" s="39"/>
      <c r="IK135" s="39"/>
      <c r="IM135" s="6">
        <f t="shared" si="544"/>
        <v>-5</v>
      </c>
      <c r="IN135" s="40" t="str">
        <f t="shared" si="545"/>
        <v>http://mkweb.bcgsc.ca/color-summarizer/?url=https://upload.wikimedia.org/wikipedia/commons/thumb/0/09/Nelson_flag.svg/640px-Nelson_flag.svg.png&amp;precision=low&amp;num_clusters=5&amp;text=1</v>
      </c>
      <c r="IO135" s="9" t="str">
        <f t="shared" si="546"/>
        <v>"black"</v>
      </c>
      <c r="IP135" s="9" t="str">
        <f t="shared" si="547"/>
        <v>"blue"</v>
      </c>
      <c r="IQ135" s="9" t="str">
        <f t="shared" si="548"/>
        <v/>
      </c>
      <c r="IR135" s="9" t="str">
        <f t="shared" si="549"/>
        <v>"red"</v>
      </c>
      <c r="IS135" s="9" t="str">
        <f t="shared" si="550"/>
        <v>"yellow"</v>
      </c>
      <c r="IT135" s="9" t="str">
        <f t="shared" si="551"/>
        <v/>
      </c>
      <c r="IU135" s="9" t="str">
        <f t="shared" si="552"/>
        <v/>
      </c>
      <c r="IV135" s="9" t="str">
        <f t="shared" si="553"/>
        <v/>
      </c>
      <c r="IW135" s="9" t="str">
        <f t="shared" si="554"/>
        <v>"white"</v>
      </c>
      <c r="IX135" s="9" t="str">
        <f t="shared" si="555"/>
        <v>{"url":"http://mkweb.bcgsc.ca/color-summarizer/?url=https://upload.wikimedia.org/wikipedia/commons/thumb/0/09/Nelson_flag.svg/640px-Nelson_flag.svg.png&amp;precision=low&amp;num_clusters=5&amp;text=1","name":"[NZE] Nelson"},</v>
      </c>
      <c r="IY135" s="9">
        <v>937</v>
      </c>
    </row>
    <row r="136" spans="1:259" s="9" customFormat="1" ht="38.4" customHeight="1" thickBot="1" x14ac:dyDescent="0.35">
      <c r="A136" s="79" t="s">
        <v>597</v>
      </c>
      <c r="B136" s="1" t="e" vm="135">
        <v>#VALUE!</v>
      </c>
      <c r="C136" s="2">
        <v>2</v>
      </c>
      <c r="D136" s="3" t="s">
        <v>598</v>
      </c>
      <c r="E136" s="4" t="s">
        <v>599</v>
      </c>
      <c r="F136" s="5" t="s">
        <v>0</v>
      </c>
      <c r="G136" s="6">
        <f>COUNTIF($A$1:$A$8354,A136)</f>
        <v>1</v>
      </c>
      <c r="H136" s="7"/>
      <c r="I136" s="8" t="s">
        <v>600</v>
      </c>
      <c r="J136" s="9" t="str">
        <f>""</f>
        <v/>
      </c>
      <c r="K136" s="10"/>
      <c r="L136" s="11"/>
      <c r="M136" s="11"/>
      <c r="N136" s="12" t="s">
        <v>169</v>
      </c>
      <c r="O136" s="13">
        <v>2004</v>
      </c>
      <c r="P136" s="14" t="s">
        <v>601</v>
      </c>
      <c r="Q136" s="15">
        <v>1</v>
      </c>
      <c r="R136" s="16" t="s">
        <v>169</v>
      </c>
      <c r="S136" s="17">
        <v>2</v>
      </c>
      <c r="T136" s="18" t="s">
        <v>3</v>
      </c>
      <c r="U136" s="19" t="s">
        <v>2</v>
      </c>
      <c r="V136" s="19" t="s">
        <v>2</v>
      </c>
      <c r="W136" s="19" t="s">
        <v>2</v>
      </c>
      <c r="X136" s="19" t="s">
        <v>2</v>
      </c>
      <c r="Y136" s="19" t="s">
        <v>2</v>
      </c>
      <c r="Z136" s="19" t="s">
        <v>2</v>
      </c>
      <c r="AA136" s="19" t="s">
        <v>2</v>
      </c>
      <c r="AB136" s="19" t="s">
        <v>2</v>
      </c>
      <c r="AC136" s="19" t="s">
        <v>2</v>
      </c>
      <c r="AD136" s="19" t="s">
        <v>2</v>
      </c>
      <c r="AE136" s="19" t="s">
        <v>2</v>
      </c>
      <c r="AF136" s="20" t="s">
        <v>2</v>
      </c>
      <c r="AG136" s="20" t="s">
        <v>3</v>
      </c>
      <c r="AH136" s="20" t="s">
        <v>2</v>
      </c>
      <c r="AI136" s="20" t="s">
        <v>2</v>
      </c>
      <c r="AJ136" s="20" t="s">
        <v>2</v>
      </c>
      <c r="AK136" s="20" t="s">
        <v>2</v>
      </c>
      <c r="AL136" s="20" t="s">
        <v>2</v>
      </c>
      <c r="AM136" s="20" t="s">
        <v>3</v>
      </c>
      <c r="AN136" s="20" t="s">
        <v>2</v>
      </c>
      <c r="AO136" s="20" t="s">
        <v>2</v>
      </c>
      <c r="AP136" s="20" t="s">
        <v>2</v>
      </c>
      <c r="AQ136" s="20" t="s">
        <v>2</v>
      </c>
      <c r="AR136" s="20" t="s">
        <v>2</v>
      </c>
      <c r="AS136" s="20" t="s">
        <v>2</v>
      </c>
      <c r="AT136" s="21">
        <v>2</v>
      </c>
      <c r="AU136" s="20" t="s">
        <v>602</v>
      </c>
      <c r="AV136" s="20" t="str">
        <f>IF(LEFT(A136,1)="[",LEFT(A136,5)&amp;AU136&amp;A136,"")</f>
        <v>[NZE]Region[NZE] Otago</v>
      </c>
      <c r="AW136" s="20" t="str">
        <f>C136&amp;H136&amp;A136</f>
        <v>2[NZE] Otago</v>
      </c>
      <c r="AX136" s="22"/>
      <c r="AY136" s="22"/>
      <c r="AZ136" s="23" t="s">
        <v>8</v>
      </c>
      <c r="BA136" s="23" t="s">
        <v>8</v>
      </c>
      <c r="BB136" s="23"/>
      <c r="BC136" s="24"/>
      <c r="BD136" s="25" t="s">
        <v>5</v>
      </c>
      <c r="BE136" s="8"/>
      <c r="BF136" s="25" t="s">
        <v>8</v>
      </c>
      <c r="BG136" s="25" t="s">
        <v>8</v>
      </c>
      <c r="BH136" s="25" t="s">
        <v>8</v>
      </c>
      <c r="BI136" s="25"/>
      <c r="BJ136" s="25"/>
      <c r="BK136" s="8"/>
      <c r="BL136" s="25" t="s">
        <v>8</v>
      </c>
      <c r="BM136" s="25" t="s">
        <v>4</v>
      </c>
      <c r="BN136" s="25" t="s">
        <v>10</v>
      </c>
      <c r="BO136" s="25" t="s">
        <v>8</v>
      </c>
      <c r="BP136" s="25" t="s">
        <v>6</v>
      </c>
      <c r="BQ136" s="25" t="s">
        <v>11</v>
      </c>
      <c r="BR136" s="25" t="s">
        <v>13</v>
      </c>
      <c r="BS136" s="25" t="s">
        <v>8</v>
      </c>
      <c r="BT136" s="25" t="s">
        <v>5</v>
      </c>
      <c r="BU136" s="26"/>
      <c r="BV136" s="27"/>
      <c r="BW136" s="27">
        <v>0</v>
      </c>
      <c r="BX136" s="8"/>
      <c r="CB136" s="28"/>
      <c r="CC136" s="28"/>
      <c r="CD136" s="29">
        <v>0</v>
      </c>
      <c r="CE136" s="29">
        <v>0</v>
      </c>
      <c r="CF136" s="29" t="e">
        <v>#REF!</v>
      </c>
      <c r="CG136" s="30" cm="1">
        <f t="array" ref="CG136">SUMPRODUCT(--(LEN(TRIM(BL136:BT136))&gt;0))</f>
        <v>6</v>
      </c>
      <c r="CH136" s="20" t="str">
        <f t="shared" si="468"/>
        <v>n</v>
      </c>
      <c r="CI136" s="20" t="str">
        <f t="shared" si="469"/>
        <v>n</v>
      </c>
      <c r="CJ136" s="20" t="str">
        <f t="shared" si="470"/>
        <v>n</v>
      </c>
      <c r="CK136" s="20" t="str">
        <f t="shared" si="471"/>
        <v>y</v>
      </c>
      <c r="CL136" s="20" t="str">
        <f t="shared" si="472"/>
        <v>n</v>
      </c>
      <c r="CM136" s="20" t="str">
        <f t="shared" si="473"/>
        <v>y</v>
      </c>
      <c r="CN136" s="20" t="str">
        <f t="shared" si="474"/>
        <v>n</v>
      </c>
      <c r="CO136" s="20" t="str">
        <f t="shared" si="475"/>
        <v>n</v>
      </c>
      <c r="CP136" s="20" t="str">
        <f t="shared" si="476"/>
        <v>n</v>
      </c>
      <c r="CQ136" s="20" t="str">
        <f t="shared" si="477"/>
        <v>n</v>
      </c>
      <c r="CR136" s="20" t="str">
        <f t="shared" si="478"/>
        <v>y</v>
      </c>
      <c r="CS136" s="20" t="str">
        <f t="shared" si="479"/>
        <v>n</v>
      </c>
      <c r="CT136" s="31" t="str">
        <f t="shared" si="480"/>
        <v>"[NZE] Otago"</v>
      </c>
      <c r="CU136" s="32" t="str">
        <f t="shared" si="481"/>
        <v>"rgn_Oceania"</v>
      </c>
      <c r="CV136" s="9" t="str">
        <f t="shared" si="482"/>
        <v>"https://upload.wikimedia.org/wikipedia/commons/thumb/4/4c/Flag_of_Otago.svg/640px-Flag_of_Otago.svg.png"</v>
      </c>
      <c r="CW136" s="9" t="str">
        <f t="shared" si="556"/>
        <v/>
      </c>
      <c r="CX136" s="9" t="str">
        <f t="shared" si="556"/>
        <v/>
      </c>
      <c r="CY136" s="9" t="str">
        <f t="shared" si="556"/>
        <v/>
      </c>
      <c r="CZ136" s="9" t="str">
        <f t="shared" si="556"/>
        <v>"5+Colo",</v>
      </c>
      <c r="DA136" s="9" t="str">
        <f t="shared" si="483"/>
        <v/>
      </c>
      <c r="DB136" s="9" t="str">
        <f t="shared" si="484"/>
        <v/>
      </c>
      <c r="DD136" s="9" t="str">
        <f>IF(LEN(CHAR(34)&amp;"lets"&amp;LEN(SUBSTITUTE(SUBSTITUTE(IFERROR(TRIM(SUBSTITUTE(A136,MID(A136,FIND("[",A136),FIND("]",A136)-FIND("[",A136)+1),"")),A136)," ",""),"-",""))&amp;CHAR(34)&amp;",")=9,CHAR(34)&amp;"lets"&amp;LEN(SUBSTITUTE(SUBSTITUTE(IFERROR(TRIM(SUBSTITUTE(A136,MID(A136,FIND("[",A136),FIND("]",A136)-FIND("[",A136)+1),"")),A136)," ",""),"-",""))&amp;CHAR(34)&amp;",",CHAR(34)&amp;"lets0"&amp;LEN(SUBSTITUTE(SUBSTITUTE(IFERROR(TRIM(SUBSTITUTE(A136,MID(A136,FIND("[",A136),FIND("]",A136)-FIND("[",A136)+1),"")),A136)," ",""),"-",""))&amp;CHAR(34)&amp;",")</f>
        <v>"lets05",</v>
      </c>
      <c r="DE136" s="9" t="str">
        <f>CHAR(34)&amp;"start"&amp;IFERROR(LEFT(SUBSTITUTE(A136,"["&amp;MID(A136,FIND("[",A136)+1,FIND("]",A136)-FIND("[",A136)-1)&amp;"] ",""),1),LEFT(A136,1))&amp;CHAR(34)&amp;","</f>
        <v>"startO",</v>
      </c>
      <c r="DF136" s="9" t="str">
        <f t="shared" si="485"/>
        <v/>
      </c>
      <c r="DG136" s="9" t="str">
        <f t="shared" si="486"/>
        <v/>
      </c>
      <c r="DH136" s="9" t="str">
        <f t="shared" si="487"/>
        <v/>
      </c>
      <c r="DI136" s="9" t="str">
        <f t="shared" si="488"/>
        <v/>
      </c>
      <c r="DJ136" s="9" t="str">
        <f t="shared" si="489"/>
        <v/>
      </c>
      <c r="DK136" s="9" t="str">
        <f t="shared" si="490"/>
        <v>"with_z",</v>
      </c>
      <c r="DL136" s="9" t="str">
        <f t="shared" si="491"/>
        <v/>
      </c>
      <c r="DM136" s="9" t="str" cm="1">
        <f t="array" ref="DM136">IF(CG136=3,CHAR(34) &amp; _xlfn.TEXTJOIN("", TRUE, RIGHT(HP136:HX136, 2)) &amp; CHAR(34) &amp; ",", "")</f>
        <v/>
      </c>
      <c r="DN136" s="9" t="str">
        <f t="shared" si="492"/>
        <v/>
      </c>
      <c r="DO136" s="9" t="str">
        <f t="shared" si="493"/>
        <v/>
      </c>
      <c r="DP136" s="28" t="str">
        <f t="shared" si="494"/>
        <v>"year00",</v>
      </c>
      <c r="DQ136" s="28" t="str">
        <f t="shared" si="495"/>
        <v/>
      </c>
      <c r="DR136" s="28" t="str">
        <f t="shared" si="496"/>
        <v/>
      </c>
      <c r="DS136" s="28" t="str">
        <f t="shared" si="497"/>
        <v/>
      </c>
      <c r="DT136" s="28" t="str">
        <f t="shared" si="498"/>
        <v/>
      </c>
      <c r="DU136" s="28" t="str">
        <f t="shared" si="499"/>
        <v/>
      </c>
      <c r="DW136" s="9" t="str">
        <f t="shared" si="557"/>
        <v/>
      </c>
      <c r="DX136" s="9" t="str">
        <f t="shared" si="557"/>
        <v>"2Bands",</v>
      </c>
      <c r="DY136" s="9" t="str">
        <f t="shared" si="557"/>
        <v/>
      </c>
      <c r="DZ136" s="9" t="str">
        <f t="shared" si="557"/>
        <v/>
      </c>
      <c r="EA136" s="9" t="str">
        <f t="shared" si="558"/>
        <v>"Diagon",</v>
      </c>
      <c r="EB136" s="9" t="str">
        <f t="shared" si="558"/>
        <v/>
      </c>
      <c r="EC136" s="9" t="str">
        <f t="shared" si="558"/>
        <v/>
      </c>
      <c r="ED136" s="9" t="str">
        <f t="shared" si="558"/>
        <v/>
      </c>
      <c r="EE136" s="9" t="str">
        <f t="shared" si="558"/>
        <v/>
      </c>
      <c r="EF136" s="9" t="str">
        <f t="shared" si="500"/>
        <v/>
      </c>
      <c r="EG136" s="9" t="str">
        <f t="shared" si="561"/>
        <v/>
      </c>
      <c r="EH136" s="9" t="str">
        <f t="shared" si="561"/>
        <v/>
      </c>
      <c r="EI136" s="9" t="str">
        <f t="shared" si="561"/>
        <v/>
      </c>
      <c r="EJ136" s="9" t="str">
        <f t="shared" si="561"/>
        <v/>
      </c>
      <c r="EK136" s="9" t="str">
        <f t="shared" si="561"/>
        <v/>
      </c>
      <c r="EL136" s="9" t="str">
        <f t="shared" si="561"/>
        <v/>
      </c>
      <c r="EM136" s="9" t="str">
        <f t="shared" si="561"/>
        <v/>
      </c>
      <c r="EN136" s="9" t="str">
        <f t="shared" si="561"/>
        <v>"Unequa",</v>
      </c>
      <c r="EO136" s="9" t="str">
        <f t="shared" si="561"/>
        <v/>
      </c>
      <c r="EP136" s="9" t="str">
        <f t="shared" si="561"/>
        <v/>
      </c>
      <c r="EQ136" s="9" t="str">
        <f t="shared" si="561"/>
        <v/>
      </c>
      <c r="ER136" s="9" t="str">
        <f t="shared" si="561"/>
        <v/>
      </c>
      <c r="ES136" s="9" t="str">
        <f t="shared" si="561"/>
        <v/>
      </c>
      <c r="ET136" s="9" t="str">
        <f t="shared" si="561"/>
        <v>"Geogrh",</v>
      </c>
      <c r="EU136" s="9" t="str">
        <f t="shared" si="561"/>
        <v/>
      </c>
      <c r="EV136" s="9" t="str">
        <f t="shared" si="559"/>
        <v/>
      </c>
      <c r="EW136" s="9" t="str">
        <f t="shared" si="559"/>
        <v/>
      </c>
      <c r="EX136" s="9" t="str">
        <f t="shared" si="559"/>
        <v/>
      </c>
      <c r="EY136" s="9" t="str">
        <f t="shared" si="559"/>
        <v/>
      </c>
      <c r="EZ136" s="9" t="str">
        <f t="shared" si="559"/>
        <v/>
      </c>
      <c r="FA136" s="9" t="str">
        <f t="shared" si="501"/>
        <v>"sta",</v>
      </c>
      <c r="FB136" s="9" t="str">
        <f t="shared" si="502"/>
        <v/>
      </c>
      <c r="FD136" s="9" t="str">
        <f t="shared" si="503"/>
        <v/>
      </c>
      <c r="FE136" s="9" t="str">
        <f t="shared" si="504"/>
        <v/>
      </c>
      <c r="FF136" s="9" t="str">
        <f t="shared" si="505"/>
        <v/>
      </c>
      <c r="FG136" s="9" t="str">
        <f t="shared" si="506"/>
        <v>"NO_RED",</v>
      </c>
      <c r="FH136" s="9" t="str">
        <f t="shared" si="507"/>
        <v/>
      </c>
      <c r="FI136" s="9" t="str">
        <f t="shared" si="508"/>
        <v/>
      </c>
      <c r="FJ136" s="9" t="str">
        <f t="shared" si="509"/>
        <v>"NO_BLA",</v>
      </c>
      <c r="FK136" s="9" t="str">
        <f t="shared" si="510"/>
        <v/>
      </c>
      <c r="FL136" s="9" t="str">
        <f t="shared" si="511"/>
        <v/>
      </c>
      <c r="FM136" s="9" t="str">
        <f t="shared" si="512"/>
        <v/>
      </c>
      <c r="FN136" s="9" t="str">
        <f t="shared" si="513"/>
        <v/>
      </c>
      <c r="FO136" s="9" t="str">
        <f t="shared" si="514"/>
        <v/>
      </c>
      <c r="FP136" s="9" t="str">
        <f t="shared" si="515"/>
        <v/>
      </c>
      <c r="FQ136" s="9" t="str">
        <f t="shared" si="516"/>
        <v/>
      </c>
      <c r="FR136" s="9" t="str">
        <f t="shared" si="517"/>
        <v/>
      </c>
      <c r="FS136" s="9" t="str">
        <f t="shared" si="518"/>
        <v/>
      </c>
      <c r="FT136" s="9" t="str">
        <f t="shared" si="519"/>
        <v>"myrWHI",</v>
      </c>
      <c r="FU136" s="9" t="str">
        <f t="shared" si="520"/>
        <v/>
      </c>
      <c r="FV136" s="9" t="str">
        <f t="shared" si="521"/>
        <v/>
      </c>
      <c r="FW136" s="9" t="str">
        <f t="shared" si="522"/>
        <v/>
      </c>
      <c r="FY136" s="9" t="str">
        <f t="shared" si="523"/>
        <v/>
      </c>
      <c r="FZ136" s="9" t="str">
        <f t="shared" si="524"/>
        <v/>
      </c>
      <c r="GA136" s="9" t="str">
        <f t="shared" si="525"/>
        <v/>
      </c>
      <c r="GB136" s="9" t="str">
        <f t="shared" si="526"/>
        <v/>
      </c>
      <c r="GE136" s="9" t="str">
        <f t="shared" si="527"/>
        <v/>
      </c>
      <c r="GF136" s="9" t="str">
        <f>IFERROR(IF(SEARCH("Historical",AU136)&gt;0,CHAR(34)&amp;"histor"&amp;CHAR(34)&amp;",",""),"")</f>
        <v/>
      </c>
      <c r="GG136" s="9" t="str">
        <f t="shared" si="528"/>
        <v/>
      </c>
      <c r="GH136" s="9" t="str">
        <f t="shared" si="529"/>
        <v/>
      </c>
      <c r="GI136" s="9" t="str">
        <f t="shared" si="530"/>
        <v/>
      </c>
      <c r="GJ136" s="9" t="str">
        <f t="shared" si="531"/>
        <v/>
      </c>
      <c r="GK136" s="9" t="str">
        <f t="shared" si="532"/>
        <v>"HasSta",</v>
      </c>
      <c r="GL136" s="9" t="str">
        <f t="shared" si="560"/>
        <v/>
      </c>
      <c r="GM136" s="9" t="str">
        <f t="shared" si="560"/>
        <v>"2Stars",</v>
      </c>
      <c r="GN136" s="9" t="str">
        <f t="shared" si="560"/>
        <v/>
      </c>
      <c r="GP136" s="9" t="str">
        <f t="shared" si="533"/>
        <v>"Region"</v>
      </c>
      <c r="GS136" s="9" t="str">
        <f t="shared" si="534"/>
        <v>["5+Colo","lets05","startO","with_z","year00","2Bands","Diagon","Unequa","Geogrh","sta","NO_RED","NO_BLA","myrWHI","HasSta","2Stars"]</v>
      </c>
      <c r="GT136" s="9" t="str">
        <f t="shared" si="562"/>
        <v/>
      </c>
      <c r="GU136" s="9" t="str">
        <f t="shared" si="562"/>
        <v>"cl_BLU",</v>
      </c>
      <c r="GV136" s="9" t="str">
        <f t="shared" si="562"/>
        <v>"cl_GRE",</v>
      </c>
      <c r="GW136" s="9" t="str">
        <f t="shared" si="562"/>
        <v/>
      </c>
      <c r="GX136" s="9" t="str">
        <f t="shared" si="562"/>
        <v>"cl_YEL",</v>
      </c>
      <c r="GY136" s="9" t="str">
        <f t="shared" si="562"/>
        <v>"cl_ORA",</v>
      </c>
      <c r="GZ136" s="9" t="str">
        <f t="shared" si="562"/>
        <v>"cl_BRO",</v>
      </c>
      <c r="HA136" s="9" t="str">
        <f t="shared" si="562"/>
        <v/>
      </c>
      <c r="HB136" s="9" t="str">
        <f t="shared" si="562"/>
        <v>"cl_WHI",</v>
      </c>
      <c r="HC136" s="9" t="str">
        <f t="shared" si="535"/>
        <v>["cl_BLU","cl_GRE","cl_YEL","cl_ORA","cl_BRO","cl_WHI"]</v>
      </c>
      <c r="HE136" s="33"/>
      <c r="HF136" s="34" t="str">
        <f t="shared" si="536"/>
        <v>{couname:"[NZE] Otago",year:"2004",region:"rgn_Oceania",Colors:["cl_BLU","cl_GRE","cl_YEL","cl_ORA","cl_BRO","cl_WHI"],Items:["5+Colo","lets05","startO","with_z","year00","2Bands","Diagon","Unequa","Geogrh","sta","NO_RED","NO_BLA","myrWHI","HasSta","2Stars"],Flag:"https://upload.wikimedia.org/wikipedia/commons/thumb/4/4c/Flag_of_Otago.svg/640px-Flag_of_Otago.svg.png",HDFlag:"https://upload.wikimedia.org/wikipedia/commons/thumb/4/4c/Flag_of_Otago.svg/2560px-Flag_of_Otago.svg.png",type:"Region", describe: "\nBlue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 isnew:".", links: "https://en.wikipedia.org/wiki/Otago"},</v>
      </c>
      <c r="HG136" s="35" t="str">
        <f t="shared" si="537"/>
        <v>{couname:"[NZE] Otago",year:"2004",region:"rgn_Oceania",Colors:["cl_BLU","cl_GRE","cl_YEL","cl_ORA","cl_BRO","cl_WHI"],Items:["5+Colo","lets05","startO","with_z","year00","2Bands","Diagon","Unequa","Geogrh","sta","NO_RED","NO_BLA","myrWHI","HasSta","2Stars"],Flag:"https://upload.wikimedia.org/wikipedia/commons/thumb/4/4c/Flag_of_Otago.svg/640px-Flag_of_Otago.svg.png",HDFlag:"https://upload.wikimedia.org/wikipedia/commons/thumb/4/4c/Flag_of_Otago.svg/2560px-Flag_of_Otago.svg.png",type:"Region", describe: "\nBlue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 links: "https://en.wikipedia.org/wiki/Otago"},</v>
      </c>
      <c r="HH136" s="9" t="str">
        <f t="shared" si="538"/>
        <v>"\nBlue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v>
      </c>
      <c r="HI136" s="9" t="str">
        <f t="shared" si="539"/>
        <v>"\nBlue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v>
      </c>
      <c r="HJ136" s="9" t="str">
        <f t="shared" si="540"/>
        <v>"2004"</v>
      </c>
      <c r="HL136" s="9" t="str">
        <f t="shared" si="541"/>
        <v>"https://en.wikipedia.org/wiki/Otago"</v>
      </c>
      <c r="HM136" s="34" t="str">
        <f t="shared" si="542"/>
        <v>{"couname":"[NZE] Otago","year":"2004","region":"rgn_Oceania","Colors":["cl_BLU","cl_GRE","cl_YEL","cl_ORA","cl_BRO","cl_WHI"],"Items":["5+Colo","lets05","startO","with_z","year00","2Bands","Diagon","Unequa","Geogrh","sta","NO_RED","NO_BLA","myrWHI","HasSta","2Stars"],"Flag":"https://upload.wikimedia.org/wikipedia/commons/thumb/4/4c/Flag_of_Otago.svg/640px-Flag_of_Otago.svg.png","HDFlag":"https://upload.wikimedia.org/wikipedia/commons/thumb/4/4c/Flag_of_Otago.svg/2560px-Flag_of_Otago.svg.png","type":"Region", "describe": "\nBlue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 "isnew": ".", "links": "https://en.wikipedia.org/wiki/Otago"},</v>
      </c>
      <c r="HN136" s="36" t="str">
        <f t="shared" si="543"/>
        <v>{"couname":"[NZE] Otago","year":"2004","region":"rgn_Oceania","Colors":["cl_BLU","cl_GRE","cl_YEL","cl_ORA","cl_BRO","cl_WHI"],"Items":["5+Colo","lets05","startO","with_z","year00","2Bands","Diagon","Unequa","Geogrh","sta","NO_RED","NO_BLA","myrWHI","HasSta","2Stars"],"Flag":"https://upload.wikimedia.org/wikipedia/commons/thumb/4/4c/Flag_of_Otago.svg/640px-Flag_of_Otago.svg.png","HDFlag":"https://upload.wikimedia.org/wikipedia/commons/thumb/4/4c/Flag_of_Otago.svg/2560px-Flag_of_Otago.svg.png","type":"Region", "describe": "\nBlue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 "isnew": ".", "links": "https://en.wikipedia.org/wiki/Otago"},</v>
      </c>
      <c r="HO136" s="37">
        <v>45610</v>
      </c>
      <c r="HP136" s="9" t="str" cm="1">
        <f t="array" ref="HP136">IF(_xlfn.TEXTJOIN(", ", TRUE, IF(ISNUMBER(SEARCH("BLA", BL136:BT136)), COLUMN(BL136:BT136) - COLUMN(BL136) + 1, ""))&lt;&gt;"","BLA","")</f>
        <v/>
      </c>
      <c r="HQ136" s="9" t="str" cm="1">
        <f t="array" ref="HQ136">IF(_xlfn.TEXTJOIN(", ", TRUE, IF(ISNUMBER(SEARCH("BLU", BL136:BT136)), COLUMN(BL136:BT136) - COLUMN(BL136) + 1, ""))&lt;&gt;"","BLU","")</f>
        <v>BLU</v>
      </c>
      <c r="HR136" s="9" t="str" cm="1">
        <f t="array" ref="HR136">IF(_xlfn.TEXTJOIN(", ", TRUE, IF(ISNUMBER(SEARCH("GRE", BL136:BT136)), COLUMN(BL136:BT136) - COLUMN(BL136) + 1, ""))&lt;&gt;"","GRE","")</f>
        <v>GRE</v>
      </c>
      <c r="HS136" s="9" t="str" cm="1">
        <f t="array" ref="HS136">IF(_xlfn.TEXTJOIN(", ", TRUE, IF(ISNUMBER(SEARCH("RED", BL136:BT136)), COLUMN(BL136:BT136) - COLUMN(BL136) + 1, ""))&lt;&gt;"","RED","")</f>
        <v/>
      </c>
      <c r="HT136" s="9" t="str" cm="1">
        <f t="array" ref="HT136">IF(_xlfn.TEXTJOIN(", ", TRUE, IF(ISNUMBER(SEARCH("YEL", BL136:BT136)), COLUMN(BL136:BT136) - COLUMN(BL136) + 1, ""))&lt;&gt;"","YEL","")</f>
        <v>YEL</v>
      </c>
      <c r="HU136" s="9" t="str" cm="1">
        <f t="array" ref="HU136">IF(_xlfn.TEXTJOIN(", ", TRUE, IF(ISNUMBER(SEARCH("ORA", BL136:BT136)), COLUMN(BL136:BT136) - COLUMN(BL136) + 1, ""))&lt;&gt;"","ORA","")</f>
        <v>ORA</v>
      </c>
      <c r="HV136" s="9" t="str" cm="1">
        <f t="array" ref="HV136">IF(_xlfn.TEXTJOIN(", ", TRUE, IF(ISNUMBER(SEARCH("BRO", BL136:BT136)), COLUMN(BL136:BT136) - COLUMN(BL136) + 1, ""))&lt;&gt;"","BRO","")</f>
        <v>BRO</v>
      </c>
      <c r="HW136" s="9" t="str" cm="1">
        <f t="array" ref="HW136">IF(_xlfn.TEXTJOIN(", ", TRUE, IF(ISNUMBER(SEARCH("PUR", BL136:BT136)), COLUMN(BL136:BT136) - COLUMN(BL136) + 1, ""))&lt;&gt;"","PUR","")</f>
        <v/>
      </c>
      <c r="HX136" s="9" t="str" cm="1">
        <f t="array" ref="HX136">IF(_xlfn.TEXTJOIN(", ", TRUE, IF(ISNUMBER(SEARCH("WHI", BL136:BT136)), COLUMN(BL136:BT136) - COLUMN(BL136) + 1, ""))&lt;&gt;"","WHI","")</f>
        <v>WHI</v>
      </c>
      <c r="HY136" s="38"/>
      <c r="HZ136" s="38"/>
      <c r="IA136" s="28"/>
      <c r="IB136" s="28"/>
      <c r="IC136" s="39"/>
      <c r="ID136" s="39"/>
      <c r="IE136" s="39"/>
      <c r="IF136" s="39"/>
      <c r="IG136" s="39"/>
      <c r="IH136" s="39"/>
      <c r="II136" s="39"/>
      <c r="IJ136" s="39"/>
      <c r="IK136" s="39"/>
      <c r="IM136" s="6">
        <f t="shared" si="544"/>
        <v>-6</v>
      </c>
      <c r="IN136" s="40" t="str">
        <f t="shared" si="545"/>
        <v>http://mkweb.bcgsc.ca/color-summarizer/?url=https://upload.wikimedia.org/wikipedia/commons/thumb/4/4c/Flag_of_Otago.svg/640px-Flag_of_Otago.svg.png&amp;precision=low&amp;num_clusters=6&amp;text=1</v>
      </c>
      <c r="IO136" s="9" t="str">
        <f t="shared" si="546"/>
        <v/>
      </c>
      <c r="IP136" s="9" t="str">
        <f t="shared" si="547"/>
        <v>"blue"</v>
      </c>
      <c r="IQ136" s="9" t="str">
        <f t="shared" si="548"/>
        <v>"green"</v>
      </c>
      <c r="IR136" s="9" t="str">
        <f t="shared" si="549"/>
        <v/>
      </c>
      <c r="IS136" s="9" t="str">
        <f t="shared" si="550"/>
        <v>"yellow"</v>
      </c>
      <c r="IT136" s="9" t="str">
        <f t="shared" si="551"/>
        <v>"orange"</v>
      </c>
      <c r="IU136" s="9" t="str">
        <f t="shared" si="552"/>
        <v>"brown"</v>
      </c>
      <c r="IV136" s="9" t="str">
        <f t="shared" si="553"/>
        <v/>
      </c>
      <c r="IW136" s="9" t="str">
        <f t="shared" si="554"/>
        <v>"white"</v>
      </c>
      <c r="IX136" s="9" t="str">
        <f t="shared" si="555"/>
        <v>{"url":"http://mkweb.bcgsc.ca/color-summarizer/?url=https://upload.wikimedia.org/wikipedia/commons/thumb/4/4c/Flag_of_Otago.svg/640px-Flag_of_Otago.svg.png&amp;precision=low&amp;num_clusters=6&amp;text=1","name":"[NZE] Otago"},</v>
      </c>
      <c r="IY136" s="9">
        <v>1241</v>
      </c>
    </row>
    <row r="137" spans="1:259" s="9" customFormat="1" ht="38.4" customHeight="1" thickBot="1" x14ac:dyDescent="0.35">
      <c r="A137" s="79" t="s">
        <v>603</v>
      </c>
      <c r="B137" s="1" t="e" vm="136">
        <v>#VALUE!</v>
      </c>
      <c r="C137" s="2">
        <v>2</v>
      </c>
      <c r="D137" s="3" t="s">
        <v>604</v>
      </c>
      <c r="E137" s="4" t="s">
        <v>605</v>
      </c>
      <c r="F137" s="5" t="s">
        <v>0</v>
      </c>
      <c r="G137" s="6">
        <f>COUNTIF($A$1:$A$8354,A137)</f>
        <v>1</v>
      </c>
      <c r="H137" s="7"/>
      <c r="I137" s="8" t="s">
        <v>606</v>
      </c>
      <c r="J137" s="9" t="str">
        <f>""</f>
        <v/>
      </c>
      <c r="K137" s="10"/>
      <c r="L137" s="11"/>
      <c r="M137" s="11"/>
      <c r="N137" s="12" t="s">
        <v>169</v>
      </c>
      <c r="O137" s="13">
        <v>1962</v>
      </c>
      <c r="P137" s="14" t="s">
        <v>607</v>
      </c>
      <c r="Q137" s="15">
        <v>1</v>
      </c>
      <c r="R137" s="16" t="s">
        <v>169</v>
      </c>
      <c r="S137" s="17">
        <v>2</v>
      </c>
      <c r="T137" s="18" t="s">
        <v>2</v>
      </c>
      <c r="U137" s="19" t="s">
        <v>3</v>
      </c>
      <c r="V137" s="19" t="s">
        <v>3</v>
      </c>
      <c r="W137" s="19" t="s">
        <v>3</v>
      </c>
      <c r="X137" s="19" t="s">
        <v>3</v>
      </c>
      <c r="Y137" s="19" t="s">
        <v>3</v>
      </c>
      <c r="Z137" s="19" t="s">
        <v>2</v>
      </c>
      <c r="AA137" s="19" t="s">
        <v>2</v>
      </c>
      <c r="AB137" s="19" t="s">
        <v>2</v>
      </c>
      <c r="AC137" s="19" t="s">
        <v>2</v>
      </c>
      <c r="AD137" s="19" t="s">
        <v>2</v>
      </c>
      <c r="AE137" s="19" t="s">
        <v>2</v>
      </c>
      <c r="AF137" s="20" t="s">
        <v>2</v>
      </c>
      <c r="AG137" s="20" t="s">
        <v>2</v>
      </c>
      <c r="AH137" s="20" t="s">
        <v>3</v>
      </c>
      <c r="AI137" s="20" t="s">
        <v>2</v>
      </c>
      <c r="AJ137" s="20" t="s">
        <v>2</v>
      </c>
      <c r="AK137" s="20" t="s">
        <v>2</v>
      </c>
      <c r="AL137" s="20" t="s">
        <v>2</v>
      </c>
      <c r="AM137" s="20" t="s">
        <v>2</v>
      </c>
      <c r="AN137" s="20" t="s">
        <v>2</v>
      </c>
      <c r="AO137" s="20" t="s">
        <v>2</v>
      </c>
      <c r="AP137" s="20" t="s">
        <v>3</v>
      </c>
      <c r="AQ137" s="20" t="s">
        <v>2</v>
      </c>
      <c r="AR137" s="20" t="s">
        <v>2</v>
      </c>
      <c r="AS137" s="20" t="s">
        <v>2</v>
      </c>
      <c r="AT137" s="21">
        <v>0</v>
      </c>
      <c r="AU137" s="20" t="s">
        <v>591</v>
      </c>
      <c r="AV137" s="20" t="str">
        <f>IF(LEFT(A137,1)="[",LEFT(A137,5)&amp;AU137&amp;A137,"")</f>
        <v>[NZE]Region, City[NZE] Wellington</v>
      </c>
      <c r="AW137" s="20" t="str">
        <f>C137&amp;H137&amp;A137</f>
        <v>2[NZE] Wellington</v>
      </c>
      <c r="AX137" s="22"/>
      <c r="AY137" s="22"/>
      <c r="AZ137" s="23" t="s">
        <v>5</v>
      </c>
      <c r="BA137" s="23" t="s">
        <v>8</v>
      </c>
      <c r="BB137" s="23"/>
      <c r="BC137" s="24"/>
      <c r="BD137" s="25" t="s">
        <v>4</v>
      </c>
      <c r="BE137" s="8"/>
      <c r="BF137" s="25" t="s">
        <v>4</v>
      </c>
      <c r="BG137" s="25" t="s">
        <v>4</v>
      </c>
      <c r="BH137" s="25" t="s">
        <v>4</v>
      </c>
      <c r="BI137" s="25"/>
      <c r="BJ137" s="25"/>
      <c r="BK137" s="8"/>
      <c r="BL137" s="25" t="s">
        <v>8</v>
      </c>
      <c r="BM137" s="25" t="s">
        <v>4</v>
      </c>
      <c r="BN137" s="25" t="s">
        <v>8</v>
      </c>
      <c r="BO137" s="25" t="s">
        <v>8</v>
      </c>
      <c r="BP137" s="25" t="s">
        <v>6</v>
      </c>
      <c r="BQ137" s="25" t="s">
        <v>8</v>
      </c>
      <c r="BR137" s="25" t="s">
        <v>13</v>
      </c>
      <c r="BS137" s="25" t="s">
        <v>8</v>
      </c>
      <c r="BT137" s="25" t="s">
        <v>5</v>
      </c>
      <c r="BU137" s="26"/>
      <c r="BV137" s="27"/>
      <c r="BW137" s="27">
        <v>0</v>
      </c>
      <c r="BX137" s="8"/>
      <c r="CB137" s="28"/>
      <c r="CC137" s="28"/>
      <c r="CD137" s="29">
        <v>1</v>
      </c>
      <c r="CE137" s="29">
        <v>0</v>
      </c>
      <c r="CF137" s="29" t="e">
        <v>#REF!</v>
      </c>
      <c r="CG137" s="30" cm="1">
        <f t="array" ref="CG137">SUMPRODUCT(--(LEN(TRIM(BL137:BT137))&gt;0))</f>
        <v>4</v>
      </c>
      <c r="CH137" s="20" t="str">
        <f t="shared" si="468"/>
        <v>n</v>
      </c>
      <c r="CI137" s="20" t="str">
        <f t="shared" si="469"/>
        <v>n</v>
      </c>
      <c r="CJ137" s="20" t="str">
        <f t="shared" si="470"/>
        <v>y</v>
      </c>
      <c r="CK137" s="20" t="str">
        <f t="shared" si="471"/>
        <v>n</v>
      </c>
      <c r="CL137" s="20" t="str">
        <f t="shared" si="472"/>
        <v>n</v>
      </c>
      <c r="CM137" s="20" t="str">
        <f t="shared" si="473"/>
        <v>y</v>
      </c>
      <c r="CN137" s="20" t="str">
        <f t="shared" si="474"/>
        <v>n</v>
      </c>
      <c r="CO137" s="20" t="str">
        <f t="shared" si="475"/>
        <v>n</v>
      </c>
      <c r="CP137" s="20" t="str">
        <f t="shared" si="476"/>
        <v>y</v>
      </c>
      <c r="CQ137" s="20" t="str">
        <f t="shared" si="477"/>
        <v>n</v>
      </c>
      <c r="CR137" s="20" t="str">
        <f t="shared" si="478"/>
        <v>n</v>
      </c>
      <c r="CS137" s="20" t="str">
        <f t="shared" si="479"/>
        <v>n</v>
      </c>
      <c r="CT137" s="31" t="str">
        <f t="shared" si="480"/>
        <v>"[NZE] Wellington"</v>
      </c>
      <c r="CU137" s="32" t="str">
        <f t="shared" si="481"/>
        <v>"rgn_Oceania"</v>
      </c>
      <c r="CV137" s="9" t="str">
        <f t="shared" si="482"/>
        <v>"https://upload.wikimedia.org/wikipedia/commons/thumb/0/0d/Flag_of_Wellington_City%2C_New_Zealand.svg/640px-Flag_of_Wellington_City%2C_New_Zealand.svg.png"</v>
      </c>
      <c r="CW137" s="9" t="str">
        <f t="shared" si="556"/>
        <v/>
      </c>
      <c r="CX137" s="9" t="str">
        <f t="shared" si="556"/>
        <v/>
      </c>
      <c r="CY137" s="9" t="str">
        <f t="shared" si="556"/>
        <v>"4Color",</v>
      </c>
      <c r="CZ137" s="9" t="str">
        <f t="shared" si="556"/>
        <v/>
      </c>
      <c r="DA137" s="9" t="str">
        <f t="shared" si="483"/>
        <v/>
      </c>
      <c r="DB137" s="9" t="str">
        <f t="shared" si="484"/>
        <v/>
      </c>
      <c r="DD137" s="9" t="str">
        <f>IF(LEN(CHAR(34)&amp;"lets"&amp;LEN(SUBSTITUTE(SUBSTITUTE(IFERROR(TRIM(SUBSTITUTE(A137,MID(A137,FIND("[",A137),FIND("]",A137)-FIND("[",A137)+1),"")),A137)," ",""),"-",""))&amp;CHAR(34)&amp;",")=9,CHAR(34)&amp;"lets"&amp;LEN(SUBSTITUTE(SUBSTITUTE(IFERROR(TRIM(SUBSTITUTE(A137,MID(A137,FIND("[",A137),FIND("]",A137)-FIND("[",A137)+1),"")),A137)," ",""),"-",""))&amp;CHAR(34)&amp;",",CHAR(34)&amp;"lets0"&amp;LEN(SUBSTITUTE(SUBSTITUTE(IFERROR(TRIM(SUBSTITUTE(A137,MID(A137,FIND("[",A137),FIND("]",A137)-FIND("[",A137)+1),"")),A137)," ",""),"-",""))&amp;CHAR(34)&amp;",")</f>
        <v>"lets10",</v>
      </c>
      <c r="DE137" s="9" t="str">
        <f>CHAR(34)&amp;"start"&amp;IFERROR(LEFT(SUBSTITUTE(A137,"["&amp;MID(A137,FIND("[",A137)+1,FIND("]",A137)-FIND("[",A137)-1)&amp;"] ",""),1),LEFT(A137,1))&amp;CHAR(34)&amp;","</f>
        <v>"startW",</v>
      </c>
      <c r="DF137" s="9" t="str">
        <f t="shared" si="485"/>
        <v/>
      </c>
      <c r="DG137" s="9" t="str">
        <f t="shared" si="486"/>
        <v/>
      </c>
      <c r="DH137" s="9" t="str">
        <f t="shared" si="487"/>
        <v/>
      </c>
      <c r="DI137" s="9" t="str">
        <f t="shared" si="488"/>
        <v>"with_w",</v>
      </c>
      <c r="DJ137" s="9" t="str">
        <f t="shared" si="489"/>
        <v/>
      </c>
      <c r="DK137" s="9" t="str">
        <f t="shared" si="490"/>
        <v>"with_z",</v>
      </c>
      <c r="DL137" s="9" t="str">
        <f t="shared" si="491"/>
        <v/>
      </c>
      <c r="DM137" s="9" t="str" cm="1">
        <f t="array" ref="DM137">IF(CG137=3,CHAR(34) &amp; _xlfn.TEXTJOIN("", TRUE, RIGHT(HP137:HX137, 2)) &amp; CHAR(34) &amp; ",", "")</f>
        <v/>
      </c>
      <c r="DN137" s="9" t="str">
        <f t="shared" si="492"/>
        <v/>
      </c>
      <c r="DO137" s="9" t="str">
        <f t="shared" si="493"/>
        <v>"year19",</v>
      </c>
      <c r="DP137" s="28" t="str">
        <f t="shared" si="494"/>
        <v/>
      </c>
      <c r="DQ137" s="28" t="str">
        <f t="shared" si="495"/>
        <v/>
      </c>
      <c r="DR137" s="28" t="str">
        <f t="shared" si="496"/>
        <v/>
      </c>
      <c r="DS137" s="28" t="str">
        <f t="shared" si="497"/>
        <v/>
      </c>
      <c r="DT137" s="28" t="str">
        <f t="shared" si="498"/>
        <v/>
      </c>
      <c r="DU137" s="28" t="str">
        <f t="shared" si="499"/>
        <v/>
      </c>
      <c r="DW137" s="9" t="str">
        <f t="shared" si="557"/>
        <v/>
      </c>
      <c r="DX137" s="9" t="str">
        <f t="shared" si="557"/>
        <v>"2Bands",</v>
      </c>
      <c r="DY137" s="9" t="str">
        <f t="shared" si="557"/>
        <v/>
      </c>
      <c r="DZ137" s="9" t="str">
        <f t="shared" si="557"/>
        <v/>
      </c>
      <c r="EA137" s="9" t="str">
        <f t="shared" si="558"/>
        <v/>
      </c>
      <c r="EB137" s="9" t="str">
        <f t="shared" si="558"/>
        <v>"Crosse",</v>
      </c>
      <c r="EC137" s="9" t="str">
        <f t="shared" si="558"/>
        <v>"Horizo",</v>
      </c>
      <c r="ED137" s="9" t="str">
        <f t="shared" si="558"/>
        <v>"Vertic",</v>
      </c>
      <c r="EE137" s="9" t="str">
        <f t="shared" si="558"/>
        <v>"Circle",</v>
      </c>
      <c r="EF137" s="9" t="str">
        <f t="shared" si="500"/>
        <v>"Animal",</v>
      </c>
      <c r="EG137" s="9" t="str">
        <f t="shared" si="561"/>
        <v/>
      </c>
      <c r="EH137" s="9" t="str">
        <f t="shared" si="561"/>
        <v/>
      </c>
      <c r="EI137" s="9" t="str">
        <f t="shared" si="561"/>
        <v/>
      </c>
      <c r="EJ137" s="9" t="str">
        <f t="shared" si="561"/>
        <v/>
      </c>
      <c r="EK137" s="9" t="str">
        <f t="shared" si="561"/>
        <v/>
      </c>
      <c r="EL137" s="9" t="str">
        <f t="shared" si="561"/>
        <v/>
      </c>
      <c r="EM137" s="9" t="str">
        <f t="shared" si="561"/>
        <v/>
      </c>
      <c r="EN137" s="9" t="str">
        <f t="shared" si="561"/>
        <v/>
      </c>
      <c r="EO137" s="9" t="str">
        <f t="shared" si="561"/>
        <v>"Center",</v>
      </c>
      <c r="EP137" s="9" t="str">
        <f t="shared" si="561"/>
        <v/>
      </c>
      <c r="EQ137" s="9" t="str">
        <f t="shared" si="561"/>
        <v/>
      </c>
      <c r="ER137" s="9" t="str">
        <f t="shared" si="561"/>
        <v/>
      </c>
      <c r="ES137" s="9" t="str">
        <f t="shared" si="561"/>
        <v/>
      </c>
      <c r="ET137" s="9" t="str">
        <f t="shared" si="561"/>
        <v/>
      </c>
      <c r="EU137" s="9" t="str">
        <f t="shared" si="561"/>
        <v/>
      </c>
      <c r="EV137" s="9" t="str">
        <f t="shared" si="559"/>
        <v/>
      </c>
      <c r="EW137" s="9" t="str">
        <f t="shared" si="559"/>
        <v>"Ships!",</v>
      </c>
      <c r="EX137" s="9" t="str">
        <f t="shared" si="559"/>
        <v/>
      </c>
      <c r="EY137" s="9" t="str">
        <f t="shared" si="559"/>
        <v/>
      </c>
      <c r="EZ137" s="9" t="str">
        <f t="shared" si="559"/>
        <v/>
      </c>
      <c r="FA137" s="9" t="str">
        <f t="shared" si="501"/>
        <v/>
      </c>
      <c r="FB137" s="9" t="str">
        <f t="shared" si="502"/>
        <v/>
      </c>
      <c r="FD137" s="9" t="str">
        <f t="shared" si="503"/>
        <v/>
      </c>
      <c r="FE137" s="9" t="str">
        <f t="shared" si="504"/>
        <v/>
      </c>
      <c r="FF137" s="9" t="str">
        <f t="shared" si="505"/>
        <v/>
      </c>
      <c r="FG137" s="9" t="str">
        <f t="shared" si="506"/>
        <v>"NO_RED",</v>
      </c>
      <c r="FH137" s="9" t="str">
        <f t="shared" si="507"/>
        <v>"NO_GRE",</v>
      </c>
      <c r="FI137" s="9" t="str">
        <f t="shared" si="508"/>
        <v/>
      </c>
      <c r="FJ137" s="9" t="str">
        <f t="shared" si="509"/>
        <v>"NO_BLA",</v>
      </c>
      <c r="FK137" s="9" t="str">
        <f t="shared" si="510"/>
        <v/>
      </c>
      <c r="FL137" s="9" t="str">
        <f t="shared" si="511"/>
        <v/>
      </c>
      <c r="FM137" s="9" t="str">
        <f t="shared" si="512"/>
        <v/>
      </c>
      <c r="FN137" s="9" t="str">
        <f t="shared" si="513"/>
        <v/>
      </c>
      <c r="FO137" s="9" t="str">
        <f t="shared" si="514"/>
        <v/>
      </c>
      <c r="FP137" s="9" t="str">
        <f t="shared" si="515"/>
        <v/>
      </c>
      <c r="FQ137" s="9" t="str">
        <f t="shared" si="516"/>
        <v>"001BLU",</v>
      </c>
      <c r="FR137" s="9" t="str">
        <f t="shared" si="517"/>
        <v>"002BLU",</v>
      </c>
      <c r="FS137" s="9" t="str">
        <f t="shared" si="518"/>
        <v>"003BLU",</v>
      </c>
      <c r="FT137" s="9" t="str">
        <f t="shared" si="519"/>
        <v>"myrBLU",</v>
      </c>
      <c r="FU137" s="9" t="str">
        <f t="shared" si="520"/>
        <v/>
      </c>
      <c r="FV137" s="9" t="str">
        <f t="shared" si="521"/>
        <v/>
      </c>
      <c r="FW137" s="9" t="str">
        <f t="shared" si="522"/>
        <v/>
      </c>
      <c r="FY137" s="9" t="str">
        <f t="shared" si="523"/>
        <v/>
      </c>
      <c r="FZ137" s="9" t="str">
        <f t="shared" si="524"/>
        <v/>
      </c>
      <c r="GA137" s="9" t="str">
        <f t="shared" si="525"/>
        <v/>
      </c>
      <c r="GB137" s="9" t="str">
        <f t="shared" si="526"/>
        <v/>
      </c>
      <c r="GE137" s="9" t="str">
        <f t="shared" si="527"/>
        <v/>
      </c>
      <c r="GF137" s="9" t="str">
        <f>IFERROR(IF(SEARCH("Historical",AU137)&gt;0,CHAR(34)&amp;"histor"&amp;CHAR(34)&amp;",",""),"")</f>
        <v/>
      </c>
      <c r="GG137" s="9" t="str">
        <f t="shared" si="528"/>
        <v/>
      </c>
      <c r="GH137" s="9" t="str">
        <f t="shared" si="529"/>
        <v>"southc",</v>
      </c>
      <c r="GI137" s="9" t="str">
        <f t="shared" si="530"/>
        <v/>
      </c>
      <c r="GJ137" s="9" t="str">
        <f t="shared" si="531"/>
        <v>"NoStar",</v>
      </c>
      <c r="GK137" s="9" t="str">
        <f t="shared" si="532"/>
        <v/>
      </c>
      <c r="GL137" s="9" t="str">
        <f t="shared" si="560"/>
        <v/>
      </c>
      <c r="GM137" s="9" t="str">
        <f t="shared" si="560"/>
        <v/>
      </c>
      <c r="GN137" s="9" t="str">
        <f t="shared" si="560"/>
        <v/>
      </c>
      <c r="GP137" s="9" t="str">
        <f t="shared" si="533"/>
        <v>"Region, City"</v>
      </c>
      <c r="GS137" s="9" t="str">
        <f t="shared" si="534"/>
        <v>["4Color","lets10","startW","with_w","with_z","year19","2Bands","Crosse","Horizo","Vertic","Circle","Animal","Center","Ships!","NO_RED","NO_GRE","NO_BLA","001BLU","002BLU","003BLU","myrBLU","southc","NoStar"]</v>
      </c>
      <c r="GT137" s="9" t="str">
        <f t="shared" si="562"/>
        <v/>
      </c>
      <c r="GU137" s="9" t="str">
        <f t="shared" si="562"/>
        <v>"cl_BLU",</v>
      </c>
      <c r="GV137" s="9" t="str">
        <f t="shared" si="562"/>
        <v/>
      </c>
      <c r="GW137" s="9" t="str">
        <f t="shared" si="562"/>
        <v/>
      </c>
      <c r="GX137" s="9" t="str">
        <f t="shared" si="562"/>
        <v>"cl_YEL",</v>
      </c>
      <c r="GY137" s="9" t="str">
        <f t="shared" si="562"/>
        <v/>
      </c>
      <c r="GZ137" s="9" t="str">
        <f t="shared" si="562"/>
        <v>"cl_BRO",</v>
      </c>
      <c r="HA137" s="9" t="str">
        <f t="shared" si="562"/>
        <v/>
      </c>
      <c r="HB137" s="9" t="str">
        <f t="shared" si="562"/>
        <v>"cl_WHI",</v>
      </c>
      <c r="HC137" s="9" t="str">
        <f t="shared" si="535"/>
        <v>["cl_BLU","cl_YEL","cl_BRO","cl_WHI"]</v>
      </c>
      <c r="HE137" s="33"/>
      <c r="HF137" s="34" t="str">
        <f t="shared" si="536"/>
        <v>{couname:"[NZE] Wellington",year:"1962",region:"rgn_Oceania",Colors:["cl_BLU","cl_YEL","cl_BRO","cl_WHI"],Items:["4Color","lets10","startW","with_w","with_z","year19","2Bands","Crosse","Horizo","Vertic","Circle","Animal","Center","Ships!","NO_RED","NO_GRE","NO_BLA","001BLU","002BLU","003BLU","myrBLU","southc","NoStar"],Flag:"https://upload.wikimedia.org/wikipedia/commons/thumb/0/0d/Flag_of_Wellington_City%2C_New_Zealand.svg/640px-Flag_of_Wellington_City%2C_New_Zealand.svg.png",HDFlag:"https://upload.wikimedia.org/wikipedia/commons/thumb/0/0d/Flag_of_Wellington_City%2C_New_Zealand.svg/2560px-Flag_of_Wellington_City%2C_New_Zealand.svg.png",type:"Region, City", describe: "\nBlack symmetric cross on a yellow background with a central circular design of a ship with a dolphin on its sail. The ship is flying three St George's Crosses, representative of the city's English origins", isnew:".", links: "https://en.wikipedia.org/wiki/Flag_of_Wellington"},</v>
      </c>
      <c r="HG137" s="35" t="str">
        <f t="shared" si="537"/>
        <v>{couname:"[NZE] Wellington",year:"1962",region:"rgn_Oceania",Colors:["cl_BLU","cl_YEL","cl_BRO","cl_WHI"],Items:["4Color","lets10","startW","with_w","with_z","year19","2Bands","Crosse","Horizo","Vertic","Circle","Animal","Center","Ships!","NO_RED","NO_GRE","NO_BLA","001BLU","002BLU","003BLU","myrBLU","southc","NoStar"],Flag:"https://upload.wikimedia.org/wikipedia/commons/thumb/0/0d/Flag_of_Wellington_City%2C_New_Zealand.svg/640px-Flag_of_Wellington_City%2C_New_Zealand.svg.png",HDFlag:"https://upload.wikimedia.org/wikipedia/commons/thumb/0/0d/Flag_of_Wellington_City%2C_New_Zealand.svg/2560px-Flag_of_Wellington_City%2C_New_Zealand.svg.png",type:"Region, City", describe: "\nBlack symmetric cross on a yellow background with a central circular design of a ship with a dolphin on its sail. The ship is flying three St George's Crosses, representative of the city's English origins", links: "https://en.wikipedia.org/wiki/Flag_of_Wellington"},</v>
      </c>
      <c r="HH137" s="9" t="str">
        <f t="shared" si="538"/>
        <v>"\nBlack symmetric cross on a yellow background with a central circular design of a ship with a dolphin on its sail. The ship is flying three St George's Crosses, representative of the city's English origins"</v>
      </c>
      <c r="HI137" s="9" t="str">
        <f t="shared" si="539"/>
        <v>"\nBlack symmetric cross on a yellow background with a central circular design of a ship with a dolphin on its sail. The ship is flying three St George's Crosses, representative of the city's English origins"</v>
      </c>
      <c r="HJ137" s="9" t="str">
        <f t="shared" si="540"/>
        <v>"1962"</v>
      </c>
      <c r="HL137" s="9" t="str">
        <f t="shared" si="541"/>
        <v>"https://en.wikipedia.org/wiki/Flag_of_Wellington"</v>
      </c>
      <c r="HM137" s="34" t="str">
        <f t="shared" si="542"/>
        <v>{"couname":"[NZE] Wellington","year":"1962","region":"rgn_Oceania","Colors":["cl_BLU","cl_YEL","cl_BRO","cl_WHI"],"Items":["4Color","lets10","startW","with_w","with_z","year19","2Bands","Crosse","Horizo","Vertic","Circle","Animal","Center","Ships!","NO_RED","NO_GRE","NO_BLA","001BLU","002BLU","003BLU","myrBLU","southc","NoStar"],"Flag":"https://upload.wikimedia.org/wikipedia/commons/thumb/0/0d/Flag_of_Wellington_City%2C_New_Zealand.svg/640px-Flag_of_Wellington_City%2C_New_Zealand.svg.png","HDFlag":"https://upload.wikimedia.org/wikipedia/commons/thumb/0/0d/Flag_of_Wellington_City%2C_New_Zealand.svg/2560px-Flag_of_Wellington_City%2C_New_Zealand.svg.png","type":"Region, City", "describe": "\nBlack symmetric cross on a yellow background with a central circular design of a ship with a dolphin on its sail. The ship is flying three St George's Crosses, representative of the city's English origins", "isnew": ".", "links": "https://en.wikipedia.org/wiki/Flag_of_Wellington"},</v>
      </c>
      <c r="HN137" s="36" t="str">
        <f t="shared" si="543"/>
        <v>{"couname":"[NZE] Wellington","year":"1962","region":"rgn_Oceania","Colors":["cl_BLU","cl_YEL","cl_BRO","cl_WHI"],"Items":["4Color","lets10","startW","with_w","with_z","year19","2Bands","Crosse","Horizo","Vertic","Circle","Animal","Center","Ships!","NO_RED","NO_GRE","NO_BLA","001BLU","002BLU","003BLU","myrBLU","southc","NoStar"],"Flag":"https://upload.wikimedia.org/wikipedia/commons/thumb/0/0d/Flag_of_Wellington_City%2C_New_Zealand.svg/640px-Flag_of_Wellington_City%2C_New_Zealand.svg.png","HDFlag":"https://upload.wikimedia.org/wikipedia/commons/thumb/0/0d/Flag_of_Wellington_City%2C_New_Zealand.svg/2560px-Flag_of_Wellington_City%2C_New_Zealand.svg.png","type":"Region, City", "describe": "\nBlack symmetric cross on a yellow background with a central circular design of a ship with a dolphin on its sail. The ship is flying three St George's Crosses, representative of the city's English origins", "isnew": ".", "links": "https://en.wikipedia.org/wiki/Flag_of_Wellington"},</v>
      </c>
      <c r="HO137" s="37">
        <v>45610</v>
      </c>
      <c r="HP137" s="9" t="str" cm="1">
        <f t="array" ref="HP137">IF(_xlfn.TEXTJOIN(", ", TRUE, IF(ISNUMBER(SEARCH("BLA", BL137:BT137)), COLUMN(BL137:BT137) - COLUMN(BL137) + 1, ""))&lt;&gt;"","BLA","")</f>
        <v/>
      </c>
      <c r="HQ137" s="9" t="str" cm="1">
        <f t="array" ref="HQ137">IF(_xlfn.TEXTJOIN(", ", TRUE, IF(ISNUMBER(SEARCH("BLU", BL137:BT137)), COLUMN(BL137:BT137) - COLUMN(BL137) + 1, ""))&lt;&gt;"","BLU","")</f>
        <v>BLU</v>
      </c>
      <c r="HR137" s="9" t="str" cm="1">
        <f t="array" ref="HR137">IF(_xlfn.TEXTJOIN(", ", TRUE, IF(ISNUMBER(SEARCH("GRE", BL137:BT137)), COLUMN(BL137:BT137) - COLUMN(BL137) + 1, ""))&lt;&gt;"","GRE","")</f>
        <v/>
      </c>
      <c r="HS137" s="9" t="str" cm="1">
        <f t="array" ref="HS137">IF(_xlfn.TEXTJOIN(", ", TRUE, IF(ISNUMBER(SEARCH("RED", BL137:BT137)), COLUMN(BL137:BT137) - COLUMN(BL137) + 1, ""))&lt;&gt;"","RED","")</f>
        <v/>
      </c>
      <c r="HT137" s="9" t="str" cm="1">
        <f t="array" ref="HT137">IF(_xlfn.TEXTJOIN(", ", TRUE, IF(ISNUMBER(SEARCH("YEL", BL137:BT137)), COLUMN(BL137:BT137) - COLUMN(BL137) + 1, ""))&lt;&gt;"","YEL","")</f>
        <v>YEL</v>
      </c>
      <c r="HU137" s="9" t="str" cm="1">
        <f t="array" ref="HU137">IF(_xlfn.TEXTJOIN(", ", TRUE, IF(ISNUMBER(SEARCH("ORA", BL137:BT137)), COLUMN(BL137:BT137) - COLUMN(BL137) + 1, ""))&lt;&gt;"","ORA","")</f>
        <v/>
      </c>
      <c r="HV137" s="9" t="str" cm="1">
        <f t="array" ref="HV137">IF(_xlfn.TEXTJOIN(", ", TRUE, IF(ISNUMBER(SEARCH("BRO", BL137:BT137)), COLUMN(BL137:BT137) - COLUMN(BL137) + 1, ""))&lt;&gt;"","BRO","")</f>
        <v>BRO</v>
      </c>
      <c r="HW137" s="9" t="str" cm="1">
        <f t="array" ref="HW137">IF(_xlfn.TEXTJOIN(", ", TRUE, IF(ISNUMBER(SEARCH("PUR", BL137:BT137)), COLUMN(BL137:BT137) - COLUMN(BL137) + 1, ""))&lt;&gt;"","PUR","")</f>
        <v/>
      </c>
      <c r="HX137" s="9" t="str" cm="1">
        <f t="array" ref="HX137">IF(_xlfn.TEXTJOIN(", ", TRUE, IF(ISNUMBER(SEARCH("WHI", BL137:BT137)), COLUMN(BL137:BT137) - COLUMN(BL137) + 1, ""))&lt;&gt;"","WHI","")</f>
        <v>WHI</v>
      </c>
      <c r="HY137" s="38"/>
      <c r="HZ137" s="38"/>
      <c r="IA137" s="28"/>
      <c r="IB137" s="28"/>
      <c r="IC137" s="39"/>
      <c r="ID137" s="39"/>
      <c r="IE137" s="39"/>
      <c r="IF137" s="39"/>
      <c r="IG137" s="39"/>
      <c r="IH137" s="39"/>
      <c r="II137" s="39"/>
      <c r="IJ137" s="39"/>
      <c r="IK137" s="39"/>
      <c r="IM137" s="6">
        <f t="shared" si="544"/>
        <v>-4</v>
      </c>
      <c r="IN137" s="40" t="str">
        <f t="shared" si="545"/>
        <v>http://mkweb.bcgsc.ca/color-summarizer/?url=https://upload.wikimedia.org/wikipedia/commons/thumb/0/0d/Flag_of_Wellington_City%2C_New_Zealand.svg/640px-Flag_of_Wellington_City%2C_New_Zealand.svg.png&amp;precision=low&amp;num_clusters=4&amp;text=1</v>
      </c>
      <c r="IO137" s="9" t="str">
        <f t="shared" si="546"/>
        <v/>
      </c>
      <c r="IP137" s="9" t="str">
        <f t="shared" si="547"/>
        <v>"blue"</v>
      </c>
      <c r="IQ137" s="9" t="str">
        <f t="shared" si="548"/>
        <v/>
      </c>
      <c r="IR137" s="9" t="str">
        <f t="shared" si="549"/>
        <v/>
      </c>
      <c r="IS137" s="9" t="str">
        <f t="shared" si="550"/>
        <v>"yellow"</v>
      </c>
      <c r="IT137" s="9" t="str">
        <f t="shared" si="551"/>
        <v/>
      </c>
      <c r="IU137" s="9" t="str">
        <f t="shared" si="552"/>
        <v>"brown"</v>
      </c>
      <c r="IV137" s="9" t="str">
        <f t="shared" si="553"/>
        <v/>
      </c>
      <c r="IW137" s="9" t="str">
        <f t="shared" si="554"/>
        <v>"white"</v>
      </c>
      <c r="IX137" s="9" t="str">
        <f t="shared" si="555"/>
        <v>{"url":"http://mkweb.bcgsc.ca/color-summarizer/?url=https://upload.wikimedia.org/wikipedia/commons/thumb/0/0d/Flag_of_Wellington_City%2C_New_Zealand.svg/640px-Flag_of_Wellington_City%2C_New_Zealand.svg.png&amp;precision=low&amp;num_clusters=4&amp;text=1","name":"[NZE] Wellington"},</v>
      </c>
      <c r="IY137" s="9">
        <v>1242</v>
      </c>
    </row>
    <row r="138" spans="1:259" s="9" customFormat="1" ht="38.4" customHeight="1" thickBot="1" x14ac:dyDescent="0.35">
      <c r="A138" s="79" t="s">
        <v>670</v>
      </c>
      <c r="B138" s="1" t="e" vm="137">
        <v>#VALUE!</v>
      </c>
      <c r="C138" s="2">
        <v>2</v>
      </c>
      <c r="D138" s="3" t="s">
        <v>671</v>
      </c>
      <c r="E138" s="4" t="s">
        <v>672</v>
      </c>
      <c r="F138" s="5" t="s">
        <v>0</v>
      </c>
      <c r="G138" s="6">
        <f>COUNTIF($A$1:$A$8249,A138)</f>
        <v>1</v>
      </c>
      <c r="H138" s="7"/>
      <c r="I138" s="8" t="s">
        <v>673</v>
      </c>
      <c r="J138" s="9" t="str">
        <f>""</f>
        <v/>
      </c>
      <c r="K138" s="10"/>
      <c r="L138" s="11"/>
      <c r="M138" s="11"/>
      <c r="N138" s="12" t="s">
        <v>169</v>
      </c>
      <c r="O138" s="13" t="s">
        <v>181</v>
      </c>
      <c r="P138" s="14" t="s">
        <v>674</v>
      </c>
      <c r="Q138" s="15">
        <v>1</v>
      </c>
      <c r="R138" s="16" t="s">
        <v>169</v>
      </c>
      <c r="S138" s="17">
        <v>3</v>
      </c>
      <c r="T138" s="18" t="s">
        <v>2</v>
      </c>
      <c r="U138" s="19" t="s">
        <v>2</v>
      </c>
      <c r="V138" s="19" t="s">
        <v>3</v>
      </c>
      <c r="W138" s="19" t="s">
        <v>2</v>
      </c>
      <c r="X138" s="19" t="s">
        <v>2</v>
      </c>
      <c r="Y138" s="19" t="s">
        <v>2</v>
      </c>
      <c r="Z138" s="19" t="s">
        <v>2</v>
      </c>
      <c r="AA138" s="19" t="s">
        <v>2</v>
      </c>
      <c r="AB138" s="19" t="s">
        <v>2</v>
      </c>
      <c r="AC138" s="19" t="s">
        <v>2</v>
      </c>
      <c r="AD138" s="19" t="s">
        <v>2</v>
      </c>
      <c r="AE138" s="19" t="s">
        <v>2</v>
      </c>
      <c r="AF138" s="20" t="s">
        <v>2</v>
      </c>
      <c r="AG138" s="20" t="s">
        <v>3</v>
      </c>
      <c r="AH138" s="20" t="s">
        <v>3</v>
      </c>
      <c r="AI138" s="20" t="s">
        <v>2</v>
      </c>
      <c r="AJ138" s="20" t="s">
        <v>2</v>
      </c>
      <c r="AK138" s="20" t="s">
        <v>2</v>
      </c>
      <c r="AL138" s="20" t="s">
        <v>2</v>
      </c>
      <c r="AM138" s="20" t="s">
        <v>2</v>
      </c>
      <c r="AN138" s="20" t="s">
        <v>2</v>
      </c>
      <c r="AO138" s="20" t="s">
        <v>2</v>
      </c>
      <c r="AP138" s="20" t="s">
        <v>2</v>
      </c>
      <c r="AQ138" s="20" t="s">
        <v>2</v>
      </c>
      <c r="AR138" s="20" t="s">
        <v>2</v>
      </c>
      <c r="AS138" s="20" t="s">
        <v>2</v>
      </c>
      <c r="AT138" s="21">
        <v>5</v>
      </c>
      <c r="AU138" s="20" t="s">
        <v>204</v>
      </c>
      <c r="AV138" s="20" t="str">
        <f>IF(LEFT(A138,1)="[",LEFT(A138,5)&amp;AU138&amp;A138,"")</f>
        <v>[PAU]State[PAU] Aimelik</v>
      </c>
      <c r="AW138" s="20" t="str">
        <f>C138&amp;H138&amp;A138</f>
        <v>2[PAU] Aimelik</v>
      </c>
      <c r="AX138" s="22"/>
      <c r="AY138" s="22"/>
      <c r="AZ138" s="23" t="s">
        <v>8</v>
      </c>
      <c r="BA138" s="23" t="s">
        <v>8</v>
      </c>
      <c r="BB138" s="23"/>
      <c r="BC138" s="24"/>
      <c r="BD138" s="25" t="s">
        <v>168</v>
      </c>
      <c r="BE138" s="8"/>
      <c r="BF138" s="25" t="s">
        <v>9</v>
      </c>
      <c r="BG138" s="25" t="s">
        <v>5</v>
      </c>
      <c r="BH138" s="25" t="s">
        <v>4</v>
      </c>
      <c r="BI138" s="25"/>
      <c r="BJ138" s="25"/>
      <c r="BK138" s="8"/>
      <c r="BL138" s="25" t="s">
        <v>12</v>
      </c>
      <c r="BM138" s="25" t="s">
        <v>4</v>
      </c>
      <c r="BN138" s="25" t="s">
        <v>8</v>
      </c>
      <c r="BO138" s="25" t="s">
        <v>9</v>
      </c>
      <c r="BP138" s="25" t="s">
        <v>6</v>
      </c>
      <c r="BQ138" s="25" t="s">
        <v>8</v>
      </c>
      <c r="BR138" s="25" t="s">
        <v>13</v>
      </c>
      <c r="BS138" s="25" t="s">
        <v>8</v>
      </c>
      <c r="BT138" s="25" t="s">
        <v>5</v>
      </c>
      <c r="BU138" s="26"/>
      <c r="BV138" s="27"/>
      <c r="BW138" s="27">
        <v>0</v>
      </c>
      <c r="BX138" s="8"/>
      <c r="CB138" s="28"/>
      <c r="CC138" s="28"/>
      <c r="CD138" s="29">
        <v>0</v>
      </c>
      <c r="CE138" s="29">
        <v>0</v>
      </c>
      <c r="CF138" s="29" t="e">
        <v>#REF!</v>
      </c>
      <c r="CG138" s="30" cm="1">
        <f t="array" ref="CG138">SUMPRODUCT(--(LEN(TRIM(BL138:BT138))&gt;0))</f>
        <v>6</v>
      </c>
      <c r="CH138" s="20" t="str">
        <f t="shared" si="468"/>
        <v>n</v>
      </c>
      <c r="CI138" s="20" t="str">
        <f t="shared" si="469"/>
        <v>n</v>
      </c>
      <c r="CJ138" s="20" t="str">
        <f t="shared" si="470"/>
        <v>n</v>
      </c>
      <c r="CK138" s="20" t="str">
        <f t="shared" si="471"/>
        <v>y</v>
      </c>
      <c r="CL138" s="20" t="str">
        <f t="shared" si="472"/>
        <v>n</v>
      </c>
      <c r="CM138" s="20" t="str">
        <f t="shared" si="473"/>
        <v>n</v>
      </c>
      <c r="CN138" s="20" t="str">
        <f t="shared" si="474"/>
        <v>y</v>
      </c>
      <c r="CO138" s="20" t="str">
        <f t="shared" si="475"/>
        <v>n</v>
      </c>
      <c r="CP138" s="20" t="str">
        <f t="shared" si="476"/>
        <v>n</v>
      </c>
      <c r="CQ138" s="20" t="str">
        <f t="shared" si="477"/>
        <v>n</v>
      </c>
      <c r="CR138" s="20" t="str">
        <f t="shared" si="478"/>
        <v>n</v>
      </c>
      <c r="CS138" s="20" t="str">
        <f t="shared" si="479"/>
        <v>y</v>
      </c>
      <c r="CT138" s="31" t="str">
        <f t="shared" si="480"/>
        <v>"[PAU] Aimelik"</v>
      </c>
      <c r="CU138" s="32" t="str">
        <f t="shared" si="481"/>
        <v>"rgn_Oceania"</v>
      </c>
      <c r="CV138" s="9" t="str">
        <f t="shared" si="482"/>
        <v>"https://upload.wikimedia.org/wikipedia/commons/thumb/3/31/Flag_of_Aimeliik.svg/1024px-Flag_of_Aimeliik.svg.png"</v>
      </c>
      <c r="CW138" s="9" t="str">
        <f t="shared" si="556"/>
        <v/>
      </c>
      <c r="CX138" s="9" t="str">
        <f t="shared" si="556"/>
        <v/>
      </c>
      <c r="CY138" s="9" t="str">
        <f t="shared" si="556"/>
        <v/>
      </c>
      <c r="CZ138" s="9" t="str">
        <f t="shared" si="556"/>
        <v>"5+Colo",</v>
      </c>
      <c r="DA138" s="9" t="str">
        <f t="shared" si="483"/>
        <v/>
      </c>
      <c r="DB138" s="9" t="str">
        <f t="shared" si="484"/>
        <v/>
      </c>
      <c r="DD138" s="9" t="str">
        <f>IF(LEN(CHAR(34)&amp;"lets"&amp;LEN(SUBSTITUTE(SUBSTITUTE(IFERROR(TRIM(SUBSTITUTE(A138,MID(A138,FIND("[",A138),FIND("]",A138)-FIND("[",A138)+1),"")),A138)," ",""),"-",""))&amp;CHAR(34)&amp;",")=9,CHAR(34)&amp;"lets"&amp;LEN(SUBSTITUTE(SUBSTITUTE(IFERROR(TRIM(SUBSTITUTE(A138,MID(A138,FIND("[",A138),FIND("]",A138)-FIND("[",A138)+1),"")),A138)," ",""),"-",""))&amp;CHAR(34)&amp;",",CHAR(34)&amp;"lets0"&amp;LEN(SUBSTITUTE(SUBSTITUTE(IFERROR(TRIM(SUBSTITUTE(A138,MID(A138,FIND("[",A138),FIND("]",A138)-FIND("[",A138)+1),"")),A138)," ",""),"-",""))&amp;CHAR(34)&amp;",")</f>
        <v>"lets07",</v>
      </c>
      <c r="DE138" s="9" t="str">
        <f>CHAR(34)&amp;"start"&amp;IFERROR(LEFT(SUBSTITUTE(A138,"["&amp;MID(A138,FIND("[",A138)+1,FIND("]",A138)-FIND("[",A138)-1)&amp;"] ",""),1),LEFT(A138,1))&amp;CHAR(34)&amp;","</f>
        <v>"startA",</v>
      </c>
      <c r="DF138" s="9" t="str">
        <f t="shared" si="485"/>
        <v/>
      </c>
      <c r="DG138" s="9" t="str">
        <f t="shared" si="486"/>
        <v/>
      </c>
      <c r="DH138" s="9" t="str">
        <f t="shared" si="487"/>
        <v/>
      </c>
      <c r="DI138" s="9" t="str">
        <f t="shared" si="488"/>
        <v/>
      </c>
      <c r="DJ138" s="9" t="str">
        <f t="shared" si="489"/>
        <v/>
      </c>
      <c r="DK138" s="9" t="str">
        <f t="shared" si="490"/>
        <v/>
      </c>
      <c r="DL138" s="9" t="str">
        <f t="shared" si="491"/>
        <v/>
      </c>
      <c r="DM138" s="9" t="str" cm="1">
        <f t="array" ref="DM138">IF(CG138=3,CHAR(34) &amp; _xlfn.TEXTJOIN("", TRUE, RIGHT(HP138:HX138, 2)) &amp; CHAR(34) &amp; ",", "")</f>
        <v/>
      </c>
      <c r="DN138" s="9" t="str">
        <f t="shared" si="492"/>
        <v/>
      </c>
      <c r="DO138" s="9" t="str">
        <f t="shared" si="493"/>
        <v/>
      </c>
      <c r="DP138" s="28" t="str">
        <f t="shared" si="494"/>
        <v/>
      </c>
      <c r="DQ138" s="28" t="str">
        <f t="shared" si="495"/>
        <v/>
      </c>
      <c r="DR138" s="28" t="str">
        <f t="shared" si="496"/>
        <v/>
      </c>
      <c r="DS138" s="28" t="str">
        <f t="shared" si="497"/>
        <v/>
      </c>
      <c r="DT138" s="28" t="str">
        <f t="shared" si="498"/>
        <v>"allhor",</v>
      </c>
      <c r="DU138" s="28" t="str">
        <f t="shared" si="499"/>
        <v/>
      </c>
      <c r="DW138" s="9" t="str">
        <f t="shared" si="557"/>
        <v/>
      </c>
      <c r="DX138" s="9" t="str">
        <f t="shared" si="557"/>
        <v/>
      </c>
      <c r="DY138" s="9" t="str">
        <f t="shared" si="557"/>
        <v>"3Bands",</v>
      </c>
      <c r="DZ138" s="9" t="str">
        <f t="shared" si="557"/>
        <v/>
      </c>
      <c r="EA138" s="9" t="str">
        <f t="shared" si="558"/>
        <v/>
      </c>
      <c r="EB138" s="9" t="str">
        <f t="shared" si="558"/>
        <v/>
      </c>
      <c r="EC138" s="9" t="str">
        <f t="shared" si="558"/>
        <v>"Horizo",</v>
      </c>
      <c r="ED138" s="9" t="str">
        <f t="shared" si="558"/>
        <v/>
      </c>
      <c r="EE138" s="9" t="str">
        <f t="shared" si="558"/>
        <v/>
      </c>
      <c r="EF138" s="9" t="str">
        <f t="shared" si="500"/>
        <v/>
      </c>
      <c r="EG138" s="9" t="str">
        <f t="shared" si="561"/>
        <v/>
      </c>
      <c r="EH138" s="9" t="str">
        <f t="shared" si="561"/>
        <v/>
      </c>
      <c r="EI138" s="9" t="str">
        <f t="shared" si="561"/>
        <v/>
      </c>
      <c r="EJ138" s="9" t="str">
        <f t="shared" si="561"/>
        <v/>
      </c>
      <c r="EK138" s="9" t="str">
        <f t="shared" si="561"/>
        <v/>
      </c>
      <c r="EL138" s="9" t="str">
        <f t="shared" si="561"/>
        <v/>
      </c>
      <c r="EM138" s="9" t="str">
        <f t="shared" si="561"/>
        <v/>
      </c>
      <c r="EN138" s="9" t="str">
        <f t="shared" si="561"/>
        <v>"Unequa",</v>
      </c>
      <c r="EO138" s="9" t="str">
        <f t="shared" si="561"/>
        <v>"Center",</v>
      </c>
      <c r="EP138" s="9" t="str">
        <f t="shared" si="561"/>
        <v/>
      </c>
      <c r="EQ138" s="9" t="str">
        <f t="shared" si="561"/>
        <v/>
      </c>
      <c r="ER138" s="9" t="str">
        <f t="shared" si="561"/>
        <v/>
      </c>
      <c r="ES138" s="9" t="str">
        <f t="shared" si="561"/>
        <v/>
      </c>
      <c r="ET138" s="9" t="str">
        <f t="shared" si="561"/>
        <v/>
      </c>
      <c r="EU138" s="9" t="str">
        <f t="shared" si="561"/>
        <v/>
      </c>
      <c r="EV138" s="9" t="str">
        <f t="shared" si="559"/>
        <v/>
      </c>
      <c r="EW138" s="9" t="str">
        <f t="shared" si="559"/>
        <v/>
      </c>
      <c r="EX138" s="9" t="str">
        <f t="shared" si="559"/>
        <v/>
      </c>
      <c r="EY138" s="9" t="str">
        <f t="shared" si="559"/>
        <v/>
      </c>
      <c r="EZ138" s="9" t="str">
        <f t="shared" si="559"/>
        <v/>
      </c>
      <c r="FA138" s="9" t="str">
        <f t="shared" si="501"/>
        <v>"sta",</v>
      </c>
      <c r="FB138" s="9" t="str">
        <f t="shared" si="502"/>
        <v/>
      </c>
      <c r="FD138" s="9" t="str">
        <f t="shared" si="503"/>
        <v/>
      </c>
      <c r="FE138" s="9" t="str">
        <f t="shared" si="504"/>
        <v/>
      </c>
      <c r="FF138" s="9" t="str">
        <f t="shared" si="505"/>
        <v/>
      </c>
      <c r="FG138" s="9" t="str">
        <f t="shared" si="506"/>
        <v/>
      </c>
      <c r="FH138" s="9" t="str">
        <f t="shared" si="507"/>
        <v>"NO_GRE",</v>
      </c>
      <c r="FI138" s="9" t="str">
        <f t="shared" si="508"/>
        <v/>
      </c>
      <c r="FJ138" s="9" t="str">
        <f t="shared" si="509"/>
        <v/>
      </c>
      <c r="FK138" s="9" t="str">
        <f t="shared" si="510"/>
        <v/>
      </c>
      <c r="FL138" s="9" t="str">
        <f t="shared" si="511"/>
        <v/>
      </c>
      <c r="FM138" s="9" t="str">
        <f t="shared" si="512"/>
        <v/>
      </c>
      <c r="FN138" s="9" t="str">
        <f t="shared" si="513"/>
        <v/>
      </c>
      <c r="FO138" s="9" t="str">
        <f t="shared" si="514"/>
        <v/>
      </c>
      <c r="FP138" s="9" t="str">
        <f t="shared" si="515"/>
        <v/>
      </c>
      <c r="FQ138" s="9" t="str">
        <f t="shared" si="516"/>
        <v>"001RED",</v>
      </c>
      <c r="FR138" s="9" t="str">
        <f t="shared" si="517"/>
        <v>"002WHI",</v>
      </c>
      <c r="FS138" s="9" t="str">
        <f t="shared" si="518"/>
        <v>"003BLU",</v>
      </c>
      <c r="FT138" s="9" t="str">
        <f t="shared" si="519"/>
        <v>"myrEQ",</v>
      </c>
      <c r="FU138" s="9" t="str">
        <f t="shared" si="520"/>
        <v/>
      </c>
      <c r="FV138" s="9" t="str">
        <f t="shared" si="521"/>
        <v/>
      </c>
      <c r="FW138" s="9" t="str">
        <f t="shared" si="522"/>
        <v/>
      </c>
      <c r="FY138" s="9" t="str">
        <f t="shared" si="523"/>
        <v/>
      </c>
      <c r="FZ138" s="9" t="str">
        <f t="shared" si="524"/>
        <v/>
      </c>
      <c r="GA138" s="9" t="str">
        <f t="shared" si="525"/>
        <v/>
      </c>
      <c r="GB138" s="9" t="str">
        <f t="shared" si="526"/>
        <v/>
      </c>
      <c r="GE138" s="9" t="str">
        <f t="shared" si="527"/>
        <v/>
      </c>
      <c r="GF138" s="9" t="str">
        <f>IFERROR(IF(SEARCH("Historical",AU138)&gt;0,CHAR(34)&amp;"histor"&amp;CHAR(34)&amp;",",""),"")</f>
        <v/>
      </c>
      <c r="GG138" s="9" t="str">
        <f t="shared" si="528"/>
        <v/>
      </c>
      <c r="GH138" s="9" t="str">
        <f t="shared" si="529"/>
        <v/>
      </c>
      <c r="GI138" s="9" t="str">
        <f t="shared" si="530"/>
        <v/>
      </c>
      <c r="GJ138" s="9" t="str">
        <f t="shared" si="531"/>
        <v/>
      </c>
      <c r="GK138" s="9" t="str">
        <f t="shared" si="532"/>
        <v>"HasSta",</v>
      </c>
      <c r="GL138" s="9" t="str">
        <f t="shared" si="560"/>
        <v/>
      </c>
      <c r="GM138" s="9" t="str">
        <f t="shared" si="560"/>
        <v/>
      </c>
      <c r="GN138" s="9" t="str">
        <f t="shared" si="560"/>
        <v>"3+Star",</v>
      </c>
      <c r="GP138" s="9" t="str">
        <f t="shared" si="533"/>
        <v>"State"</v>
      </c>
      <c r="GS138" s="9" t="str">
        <f t="shared" si="534"/>
        <v>["5+Colo","lets07","startA","allhor","3Bands","Horizo","Unequa","Center","sta","NO_GRE","001RED","002WHI","003BLU","myrEQ","HasSta","3+Star"]</v>
      </c>
      <c r="GT138" s="9" t="str">
        <f t="shared" si="562"/>
        <v>"cl_BLA",</v>
      </c>
      <c r="GU138" s="9" t="str">
        <f t="shared" si="562"/>
        <v>"cl_BLU",</v>
      </c>
      <c r="GV138" s="9" t="str">
        <f t="shared" si="562"/>
        <v/>
      </c>
      <c r="GW138" s="9" t="str">
        <f t="shared" si="562"/>
        <v>"cl_RED",</v>
      </c>
      <c r="GX138" s="9" t="str">
        <f t="shared" si="562"/>
        <v>"cl_YEL",</v>
      </c>
      <c r="GY138" s="9" t="str">
        <f t="shared" si="562"/>
        <v/>
      </c>
      <c r="GZ138" s="9" t="str">
        <f t="shared" si="562"/>
        <v>"cl_BRO",</v>
      </c>
      <c r="HA138" s="9" t="str">
        <f t="shared" si="562"/>
        <v/>
      </c>
      <c r="HB138" s="9" t="str">
        <f t="shared" si="562"/>
        <v>"cl_WHI",</v>
      </c>
      <c r="HC138" s="9" t="str">
        <f t="shared" si="535"/>
        <v>["cl_BLA","cl_BLU","cl_RED","cl_YEL","cl_BRO","cl_WHI"]</v>
      </c>
      <c r="HE138" s="33"/>
      <c r="HF138" s="34" t="str">
        <f t="shared" si="536"/>
        <v>{couname:"[PAU] Aimelik",year:"???",region:"rgn_Oceania",Colors:["cl_BLA","cl_BLU","cl_RED","cl_YEL","cl_BRO","cl_WHI"],Items:["5+Colo","lets07","startA","allhor","3Bands","Horizo","Unequa","Center","sta","NO_GRE","001RED","002WHI","003BLU","myrEQ","HasSta","3+Star"],Flag:"https://upload.wikimedia.org/wikipedia/commons/thumb/3/31/Flag_of_Aimeliik.svg/1024px-Flag_of_Aimeliik.svg.png",HDFlag:"https://upload.wikimedia.org/wikipedia/commons/thumb/3/31/Flag_of_Aimeliik.svg/2560px-Flag_of_Aimeliik.svg.png",type:"State", describe: "\nThe five stars represent the five hamlets of Aimeliik. The green stripe represents Aimeliik's rainforest, the black stripe represents the fact that it was not conquered and the blue represents Aimeliik's large fishing area.", isnew:".", links: "https://en.wikipedia.org/wiki/Flags_of_the_states_of_Palau#"},</v>
      </c>
      <c r="HG138" s="35" t="str">
        <f t="shared" si="537"/>
        <v>{couname:"[PAU] Aimelik",year:"???",region:"rgn_Oceania",Colors:["cl_BLA","cl_BLU","cl_RED","cl_YEL","cl_BRO","cl_WHI"],Items:["5+Colo","lets07","startA","allhor","3Bands","Horizo","Unequa","Center","sta","NO_GRE","001RED","002WHI","003BLU","myrEQ","HasSta","3+Star"],Flag:"https://upload.wikimedia.org/wikipedia/commons/thumb/3/31/Flag_of_Aimeliik.svg/1024px-Flag_of_Aimeliik.svg.png",HDFlag:"https://upload.wikimedia.org/wikipedia/commons/thumb/3/31/Flag_of_Aimeliik.svg/2560px-Flag_of_Aimeliik.svg.png",type:"State", describe: "\nThe five stars represent the five hamlets of Aimeliik. The green stripe represents Aimeliik's rainforest, the black stripe represents the fact that it was not conquered and the blue represents Aimeliik's large fishing area.", links: "https://en.wikipedia.org/wiki/Flags_of_the_states_of_Palau#"},</v>
      </c>
      <c r="HH138" s="9" t="str">
        <f t="shared" si="538"/>
        <v>"\nThe five stars represent the five hamlets of Aimeliik. The green stripe represents Aimeliik's rainforest, the black stripe represents the fact that it was not conquered and the blue represents Aimeliik's large fishing area."</v>
      </c>
      <c r="HI138" s="9" t="str">
        <f t="shared" si="539"/>
        <v>"\nThe five stars represent the five hamlets of Aimeliik. The green stripe represents Aimeliik's rainforest, the black stripe represents the fact that it was not conquered and the blue represents Aimeliik's large fishing area."</v>
      </c>
      <c r="HJ138" s="9" t="str">
        <f t="shared" si="540"/>
        <v>"???"</v>
      </c>
      <c r="HL138" s="9" t="str">
        <f t="shared" si="541"/>
        <v>"https://en.wikipedia.org/wiki/Flags_of_the_states_of_Palau#"</v>
      </c>
      <c r="HM138" s="34" t="str">
        <f t="shared" si="542"/>
        <v>{"couname":"[PAU] Aimelik","year":"???","region":"rgn_Oceania","Colors":["cl_BLA","cl_BLU","cl_RED","cl_YEL","cl_BRO","cl_WHI"],"Items":["5+Colo","lets07","startA","allhor","3Bands","Horizo","Unequa","Center","sta","NO_GRE","001RED","002WHI","003BLU","myrEQ","HasSta","3+Star"],"Flag":"https://upload.wikimedia.org/wikipedia/commons/thumb/3/31/Flag_of_Aimeliik.svg/1024px-Flag_of_Aimeliik.svg.png","HDFlag":"https://upload.wikimedia.org/wikipedia/commons/thumb/3/31/Flag_of_Aimeliik.svg/2560px-Flag_of_Aimeliik.svg.png","type":"State", "describe": "\nThe five stars represent the five hamlets of Aimeliik. The green stripe represents Aimeliik's rainforest, the black stripe represents the fact that it was not conquered and the blue represents Aimeliik's large fishing area.", "isnew": ".", "links": "https://en.wikipedia.org/wiki/Flags_of_the_states_of_Palau#"},</v>
      </c>
      <c r="HN138" s="36" t="str">
        <f t="shared" si="543"/>
        <v>{"couname":"[PAU] Aimelik","year":"???","region":"rgn_Oceania","Colors":["cl_BLA","cl_BLU","cl_RED","cl_YEL","cl_BRO","cl_WHI"],"Items":["5+Colo","lets07","startA","allhor","3Bands","Horizo","Unequa","Center","sta","NO_GRE","001RED","002WHI","003BLU","myrEQ","HasSta","3+Star"],"Flag":"https://upload.wikimedia.org/wikipedia/commons/thumb/3/31/Flag_of_Aimeliik.svg/1024px-Flag_of_Aimeliik.svg.png","HDFlag":"https://upload.wikimedia.org/wikipedia/commons/thumb/3/31/Flag_of_Aimeliik.svg/2560px-Flag_of_Aimeliik.svg.png","type":"State", "describe": "\nThe five stars represent the five hamlets of Aimeliik. The green stripe represents Aimeliik's rainforest, the black stripe represents the fact that it was not conquered and the blue represents Aimeliik's large fishing area.", "isnew": ".", "links": "https://en.wikipedia.org/wiki/Flags_of_the_states_of_Palau#"},</v>
      </c>
      <c r="HO138" s="37">
        <v>45618</v>
      </c>
      <c r="HP138" s="9" t="str" cm="1">
        <f t="array" ref="HP138">IF(_xlfn.TEXTJOIN(", ", TRUE, IF(ISNUMBER(SEARCH("BLA", BL138:BT138)), COLUMN(BL138:BT138) - COLUMN(BL138) + 1, ""))&lt;&gt;"","BLA","")</f>
        <v>BLA</v>
      </c>
      <c r="HQ138" s="9" t="str" cm="1">
        <f t="array" ref="HQ138">IF(_xlfn.TEXTJOIN(", ", TRUE, IF(ISNUMBER(SEARCH("BLU", BL138:BT138)), COLUMN(BL138:BT138) - COLUMN(BL138) + 1, ""))&lt;&gt;"","BLU","")</f>
        <v>BLU</v>
      </c>
      <c r="HR138" s="9" t="str" cm="1">
        <f t="array" ref="HR138">IF(_xlfn.TEXTJOIN(", ", TRUE, IF(ISNUMBER(SEARCH("GRE", BL138:BT138)), COLUMN(BL138:BT138) - COLUMN(BL138) + 1, ""))&lt;&gt;"","GRE","")</f>
        <v/>
      </c>
      <c r="HS138" s="9" t="str" cm="1">
        <f t="array" ref="HS138">IF(_xlfn.TEXTJOIN(", ", TRUE, IF(ISNUMBER(SEARCH("RED", BL138:BT138)), COLUMN(BL138:BT138) - COLUMN(BL138) + 1, ""))&lt;&gt;"","RED","")</f>
        <v>RED</v>
      </c>
      <c r="HT138" s="9" t="str" cm="1">
        <f t="array" ref="HT138">IF(_xlfn.TEXTJOIN(", ", TRUE, IF(ISNUMBER(SEARCH("YEL", BL138:BT138)), COLUMN(BL138:BT138) - COLUMN(BL138) + 1, ""))&lt;&gt;"","YEL","")</f>
        <v>YEL</v>
      </c>
      <c r="HU138" s="9" t="str" cm="1">
        <f t="array" ref="HU138">IF(_xlfn.TEXTJOIN(", ", TRUE, IF(ISNUMBER(SEARCH("ORA", BL138:BT138)), COLUMN(BL138:BT138) - COLUMN(BL138) + 1, ""))&lt;&gt;"","ORA","")</f>
        <v/>
      </c>
      <c r="HV138" s="9" t="str" cm="1">
        <f t="array" ref="HV138">IF(_xlfn.TEXTJOIN(", ", TRUE, IF(ISNUMBER(SEARCH("BRO", BL138:BT138)), COLUMN(BL138:BT138) - COLUMN(BL138) + 1, ""))&lt;&gt;"","BRO","")</f>
        <v>BRO</v>
      </c>
      <c r="HW138" s="9" t="str" cm="1">
        <f t="array" ref="HW138">IF(_xlfn.TEXTJOIN(", ", TRUE, IF(ISNUMBER(SEARCH("PUR", BL138:BT138)), COLUMN(BL138:BT138) - COLUMN(BL138) + 1, ""))&lt;&gt;"","PUR","")</f>
        <v/>
      </c>
      <c r="HX138" s="9" t="str" cm="1">
        <f t="array" ref="HX138">IF(_xlfn.TEXTJOIN(", ", TRUE, IF(ISNUMBER(SEARCH("WHI", BL138:BT138)), COLUMN(BL138:BT138) - COLUMN(BL138) + 1, ""))&lt;&gt;"","WHI","")</f>
        <v>WHI</v>
      </c>
      <c r="HY138" s="38"/>
      <c r="HZ138" s="38"/>
      <c r="IA138" s="28"/>
      <c r="IB138" s="28"/>
      <c r="IC138" s="39"/>
      <c r="ID138" s="39"/>
      <c r="IE138" s="39"/>
      <c r="IF138" s="39"/>
      <c r="IG138" s="39"/>
      <c r="IH138" s="39"/>
      <c r="II138" s="39"/>
      <c r="IJ138" s="39"/>
      <c r="IK138" s="39"/>
      <c r="IM138" s="6">
        <f t="shared" si="544"/>
        <v>-6</v>
      </c>
      <c r="IN138" s="40" t="str">
        <f t="shared" si="545"/>
        <v>http://mkweb.bcgsc.ca/color-summarizer/?url=https://upload.wikimedia.org/wikipedia/commons/thumb/3/31/Flag_of_Aimeliik.svg/1024px-Flag_of_Aimeliik.svg.png&amp;precision=low&amp;num_clusters=6&amp;text=1</v>
      </c>
      <c r="IO138" s="9" t="str">
        <f t="shared" si="546"/>
        <v>"black"</v>
      </c>
      <c r="IP138" s="9" t="str">
        <f t="shared" si="547"/>
        <v>"blue"</v>
      </c>
      <c r="IQ138" s="9" t="str">
        <f t="shared" si="548"/>
        <v/>
      </c>
      <c r="IR138" s="9" t="str">
        <f t="shared" si="549"/>
        <v>"red"</v>
      </c>
      <c r="IS138" s="9" t="str">
        <f t="shared" si="550"/>
        <v>"yellow"</v>
      </c>
      <c r="IT138" s="9" t="str">
        <f t="shared" si="551"/>
        <v/>
      </c>
      <c r="IU138" s="9" t="str">
        <f t="shared" si="552"/>
        <v>"brown"</v>
      </c>
      <c r="IV138" s="9" t="str">
        <f t="shared" si="553"/>
        <v/>
      </c>
      <c r="IW138" s="9" t="str">
        <f t="shared" si="554"/>
        <v>"white"</v>
      </c>
      <c r="IX138" s="9" t="str">
        <f t="shared" si="555"/>
        <v>{"url":"http://mkweb.bcgsc.ca/color-summarizer/?url=https://upload.wikimedia.org/wikipedia/commons/thumb/3/31/Flag_of_Aimeliik.svg/1024px-Flag_of_Aimeliik.svg.png&amp;precision=low&amp;num_clusters=6&amp;text=1","name":"[PAU] Aimelik"},</v>
      </c>
      <c r="IY138" s="9">
        <v>938</v>
      </c>
    </row>
    <row r="139" spans="1:259" s="9" customFormat="1" ht="38.4" customHeight="1" thickBot="1" x14ac:dyDescent="0.35">
      <c r="A139" s="79" t="s">
        <v>675</v>
      </c>
      <c r="B139" s="1" t="e" vm="138">
        <v>#VALUE!</v>
      </c>
      <c r="C139" s="2">
        <v>2</v>
      </c>
      <c r="D139" s="3" t="s">
        <v>676</v>
      </c>
      <c r="E139" s="4" t="s">
        <v>677</v>
      </c>
      <c r="F139" s="5" t="s">
        <v>0</v>
      </c>
      <c r="G139" s="6">
        <f>COUNTIF($A$1:$A$8249,A139)</f>
        <v>1</v>
      </c>
      <c r="H139" s="7"/>
      <c r="I139" s="8" t="s">
        <v>673</v>
      </c>
      <c r="J139" s="9" t="str">
        <f>""</f>
        <v/>
      </c>
      <c r="K139" s="10"/>
      <c r="L139" s="11"/>
      <c r="M139" s="11"/>
      <c r="N139" s="12" t="s">
        <v>169</v>
      </c>
      <c r="O139" s="13" t="s">
        <v>181</v>
      </c>
      <c r="P139" s="14" t="s">
        <v>678</v>
      </c>
      <c r="Q139" s="15">
        <v>1</v>
      </c>
      <c r="R139" s="16" t="s">
        <v>169</v>
      </c>
      <c r="S139" s="17">
        <v>0</v>
      </c>
      <c r="T139" s="18" t="s">
        <v>2</v>
      </c>
      <c r="U139" s="19" t="s">
        <v>2</v>
      </c>
      <c r="V139" s="19" t="s">
        <v>2</v>
      </c>
      <c r="W139" s="19" t="s">
        <v>2</v>
      </c>
      <c r="X139" s="19" t="s">
        <v>3</v>
      </c>
      <c r="Y139" s="19" t="s">
        <v>3</v>
      </c>
      <c r="Z139" s="19" t="s">
        <v>2</v>
      </c>
      <c r="AA139" s="19" t="s">
        <v>3</v>
      </c>
      <c r="AB139" s="19" t="s">
        <v>2</v>
      </c>
      <c r="AC139" s="19" t="s">
        <v>2</v>
      </c>
      <c r="AD139" s="19" t="s">
        <v>2</v>
      </c>
      <c r="AE139" s="19" t="s">
        <v>2</v>
      </c>
      <c r="AF139" s="20" t="s">
        <v>2</v>
      </c>
      <c r="AG139" s="20" t="s">
        <v>2</v>
      </c>
      <c r="AH139" s="20" t="s">
        <v>3</v>
      </c>
      <c r="AI139" s="20" t="s">
        <v>2</v>
      </c>
      <c r="AJ139" s="20" t="s">
        <v>2</v>
      </c>
      <c r="AK139" s="20" t="s">
        <v>2</v>
      </c>
      <c r="AL139" s="20" t="s">
        <v>2</v>
      </c>
      <c r="AM139" s="20" t="s">
        <v>2</v>
      </c>
      <c r="AN139" s="20" t="s">
        <v>2</v>
      </c>
      <c r="AO139" s="20" t="s">
        <v>2</v>
      </c>
      <c r="AP139" s="20" t="s">
        <v>2</v>
      </c>
      <c r="AQ139" s="20" t="s">
        <v>2</v>
      </c>
      <c r="AR139" s="20" t="s">
        <v>2</v>
      </c>
      <c r="AS139" s="20" t="s">
        <v>2</v>
      </c>
      <c r="AT139" s="21">
        <v>6</v>
      </c>
      <c r="AU139" s="20" t="s">
        <v>204</v>
      </c>
      <c r="AV139" s="20" t="str">
        <f>IF(LEFT(A139,1)="[",LEFT(A139,5)&amp;AU139&amp;A139,"")</f>
        <v>[PAU]State[PAU] Airai</v>
      </c>
      <c r="AW139" s="20" t="str">
        <f>C139&amp;H139&amp;A139</f>
        <v>2[PAU] Airai</v>
      </c>
      <c r="AX139" s="22"/>
      <c r="AY139" s="22"/>
      <c r="AZ139" s="23" t="s">
        <v>8</v>
      </c>
      <c r="BA139" s="23" t="s">
        <v>8</v>
      </c>
      <c r="BB139" s="23"/>
      <c r="BC139" s="24"/>
      <c r="BD139" s="25" t="s">
        <v>4</v>
      </c>
      <c r="BE139" s="8"/>
      <c r="BF139" s="25" t="s">
        <v>4</v>
      </c>
      <c r="BG139" s="25" t="s">
        <v>9</v>
      </c>
      <c r="BH139" s="25" t="s">
        <v>4</v>
      </c>
      <c r="BI139" s="25"/>
      <c r="BJ139" s="25"/>
      <c r="BK139" s="8"/>
      <c r="BL139" s="25" t="s">
        <v>8</v>
      </c>
      <c r="BM139" s="25" t="s">
        <v>4</v>
      </c>
      <c r="BN139" s="25" t="s">
        <v>8</v>
      </c>
      <c r="BO139" s="25" t="s">
        <v>9</v>
      </c>
      <c r="BP139" s="25" t="s">
        <v>6</v>
      </c>
      <c r="BQ139" s="25" t="s">
        <v>8</v>
      </c>
      <c r="BR139" s="25" t="s">
        <v>8</v>
      </c>
      <c r="BS139" s="25" t="s">
        <v>8</v>
      </c>
      <c r="BT139" s="25" t="s">
        <v>5</v>
      </c>
      <c r="BU139" s="26"/>
      <c r="BV139" s="27"/>
      <c r="BW139" s="27">
        <v>0</v>
      </c>
      <c r="BX139" s="8"/>
      <c r="CB139" s="28"/>
      <c r="CC139" s="28"/>
      <c r="CD139" s="29">
        <v>0</v>
      </c>
      <c r="CE139" s="29">
        <v>0</v>
      </c>
      <c r="CF139" s="29" t="e">
        <v>#REF!</v>
      </c>
      <c r="CG139" s="30" cm="1">
        <f t="array" ref="CG139">SUMPRODUCT(--(LEN(TRIM(BL139:BT139))&gt;0))</f>
        <v>4</v>
      </c>
      <c r="CH139" s="20" t="str">
        <f t="shared" si="468"/>
        <v>n</v>
      </c>
      <c r="CI139" s="20" t="str">
        <f t="shared" si="469"/>
        <v>n</v>
      </c>
      <c r="CJ139" s="20" t="str">
        <f t="shared" si="470"/>
        <v>y</v>
      </c>
      <c r="CK139" s="20" t="str">
        <f t="shared" si="471"/>
        <v>n</v>
      </c>
      <c r="CL139" s="20" t="str">
        <f t="shared" si="472"/>
        <v>y</v>
      </c>
      <c r="CM139" s="20" t="str">
        <f t="shared" si="473"/>
        <v>n</v>
      </c>
      <c r="CN139" s="20" t="str">
        <f t="shared" si="474"/>
        <v>n</v>
      </c>
      <c r="CO139" s="20" t="str">
        <f t="shared" si="475"/>
        <v>n</v>
      </c>
      <c r="CP139" s="20" t="str">
        <f t="shared" si="476"/>
        <v>n</v>
      </c>
      <c r="CQ139" s="20" t="str">
        <f t="shared" si="477"/>
        <v>n</v>
      </c>
      <c r="CR139" s="20" t="str">
        <f t="shared" si="478"/>
        <v>n</v>
      </c>
      <c r="CS139" s="20" t="str">
        <f t="shared" si="479"/>
        <v>y</v>
      </c>
      <c r="CT139" s="31" t="str">
        <f t="shared" si="480"/>
        <v>"[PAU] Airai"</v>
      </c>
      <c r="CU139" s="32" t="str">
        <f t="shared" si="481"/>
        <v>"rgn_Oceania"</v>
      </c>
      <c r="CV139" s="9" t="str">
        <f t="shared" si="482"/>
        <v>"https://upload.wikimedia.org/wikipedia/commons/thumb/d/d8/Flag_of_Airai_State.png/640px-Flag_of_Airai_State.png"</v>
      </c>
      <c r="CW139" s="9" t="str">
        <f t="shared" si="556"/>
        <v/>
      </c>
      <c r="CX139" s="9" t="str">
        <f t="shared" si="556"/>
        <v/>
      </c>
      <c r="CY139" s="9" t="str">
        <f t="shared" si="556"/>
        <v>"4Color",</v>
      </c>
      <c r="CZ139" s="9" t="str">
        <f t="shared" si="556"/>
        <v/>
      </c>
      <c r="DA139" s="9" t="str">
        <f t="shared" si="483"/>
        <v/>
      </c>
      <c r="DB139" s="9" t="str">
        <f t="shared" si="484"/>
        <v/>
      </c>
      <c r="DD139" s="9" t="str">
        <f>IF(LEN(CHAR(34)&amp;"lets"&amp;LEN(SUBSTITUTE(SUBSTITUTE(IFERROR(TRIM(SUBSTITUTE(A139,MID(A139,FIND("[",A139),FIND("]",A139)-FIND("[",A139)+1),"")),A139)," ",""),"-",""))&amp;CHAR(34)&amp;",")=9,CHAR(34)&amp;"lets"&amp;LEN(SUBSTITUTE(SUBSTITUTE(IFERROR(TRIM(SUBSTITUTE(A139,MID(A139,FIND("[",A139),FIND("]",A139)-FIND("[",A139)+1),"")),A139)," ",""),"-",""))&amp;CHAR(34)&amp;",",CHAR(34)&amp;"lets0"&amp;LEN(SUBSTITUTE(SUBSTITUTE(IFERROR(TRIM(SUBSTITUTE(A139,MID(A139,FIND("[",A139),FIND("]",A139)-FIND("[",A139)+1),"")),A139)," ",""),"-",""))&amp;CHAR(34)&amp;",")</f>
        <v>"lets05",</v>
      </c>
      <c r="DE139" s="9" t="str">
        <f>CHAR(34)&amp;"start"&amp;IFERROR(LEFT(SUBSTITUTE(A139,"["&amp;MID(A139,FIND("[",A139)+1,FIND("]",A139)-FIND("[",A139)-1)&amp;"] ",""),1),LEFT(A139,1))&amp;CHAR(34)&amp;","</f>
        <v>"startA",</v>
      </c>
      <c r="DF139" s="9" t="str">
        <f t="shared" si="485"/>
        <v/>
      </c>
      <c r="DG139" s="9" t="str">
        <f t="shared" si="486"/>
        <v/>
      </c>
      <c r="DH139" s="9" t="str">
        <f t="shared" si="487"/>
        <v/>
      </c>
      <c r="DI139" s="9" t="str">
        <f t="shared" si="488"/>
        <v/>
      </c>
      <c r="DJ139" s="9" t="str">
        <f t="shared" si="489"/>
        <v/>
      </c>
      <c r="DK139" s="9" t="str">
        <f t="shared" si="490"/>
        <v/>
      </c>
      <c r="DL139" s="9" t="str">
        <f t="shared" si="491"/>
        <v/>
      </c>
      <c r="DM139" s="9" t="str" cm="1">
        <f t="array" ref="DM139">IF(CG139=3,CHAR(34) &amp; _xlfn.TEXTJOIN("", TRUE, RIGHT(HP139:HX139, 2)) &amp; CHAR(34) &amp; ",", "")</f>
        <v/>
      </c>
      <c r="DN139" s="9" t="str">
        <f t="shared" si="492"/>
        <v/>
      </c>
      <c r="DO139" s="9" t="str">
        <f t="shared" si="493"/>
        <v/>
      </c>
      <c r="DP139" s="28" t="str">
        <f t="shared" si="494"/>
        <v/>
      </c>
      <c r="DQ139" s="28" t="str">
        <f t="shared" si="495"/>
        <v/>
      </c>
      <c r="DR139" s="28" t="str">
        <f t="shared" si="496"/>
        <v/>
      </c>
      <c r="DS139" s="28" t="str">
        <f t="shared" si="497"/>
        <v/>
      </c>
      <c r="DT139" s="28" t="str">
        <f t="shared" si="498"/>
        <v/>
      </c>
      <c r="DU139" s="28" t="str">
        <f t="shared" si="499"/>
        <v/>
      </c>
      <c r="DW139" s="9" t="str">
        <f t="shared" si="557"/>
        <v>"NoBand",</v>
      </c>
      <c r="DX139" s="9" t="str">
        <f t="shared" si="557"/>
        <v/>
      </c>
      <c r="DY139" s="9" t="str">
        <f t="shared" si="557"/>
        <v/>
      </c>
      <c r="DZ139" s="9" t="str">
        <f t="shared" si="557"/>
        <v/>
      </c>
      <c r="EA139" s="9" t="str">
        <f t="shared" si="558"/>
        <v/>
      </c>
      <c r="EB139" s="9" t="str">
        <f t="shared" si="558"/>
        <v/>
      </c>
      <c r="EC139" s="9" t="str">
        <f t="shared" si="558"/>
        <v/>
      </c>
      <c r="ED139" s="9" t="str">
        <f t="shared" si="558"/>
        <v/>
      </c>
      <c r="EE139" s="9" t="str">
        <f t="shared" si="558"/>
        <v>"Circle",</v>
      </c>
      <c r="EF139" s="9" t="str">
        <f t="shared" si="500"/>
        <v>"Animal",</v>
      </c>
      <c r="EG139" s="9" t="str">
        <f t="shared" si="561"/>
        <v/>
      </c>
      <c r="EH139" s="9" t="str">
        <f t="shared" si="561"/>
        <v>"Plants",</v>
      </c>
      <c r="EI139" s="9" t="str">
        <f t="shared" si="561"/>
        <v/>
      </c>
      <c r="EJ139" s="9" t="str">
        <f t="shared" si="561"/>
        <v/>
      </c>
      <c r="EK139" s="9" t="str">
        <f t="shared" si="561"/>
        <v/>
      </c>
      <c r="EL139" s="9" t="str">
        <f t="shared" si="561"/>
        <v/>
      </c>
      <c r="EM139" s="9" t="str">
        <f t="shared" si="561"/>
        <v/>
      </c>
      <c r="EN139" s="9" t="str">
        <f t="shared" si="561"/>
        <v/>
      </c>
      <c r="EO139" s="9" t="str">
        <f t="shared" si="561"/>
        <v>"Center",</v>
      </c>
      <c r="EP139" s="9" t="str">
        <f t="shared" si="561"/>
        <v/>
      </c>
      <c r="EQ139" s="9" t="str">
        <f t="shared" si="561"/>
        <v/>
      </c>
      <c r="ER139" s="9" t="str">
        <f t="shared" si="561"/>
        <v/>
      </c>
      <c r="ES139" s="9" t="str">
        <f t="shared" si="561"/>
        <v/>
      </c>
      <c r="ET139" s="9" t="str">
        <f t="shared" si="561"/>
        <v/>
      </c>
      <c r="EU139" s="9" t="str">
        <f t="shared" si="561"/>
        <v/>
      </c>
      <c r="EV139" s="9" t="str">
        <f t="shared" si="559"/>
        <v/>
      </c>
      <c r="EW139" s="9" t="str">
        <f t="shared" si="559"/>
        <v/>
      </c>
      <c r="EX139" s="9" t="str">
        <f t="shared" si="559"/>
        <v/>
      </c>
      <c r="EY139" s="9" t="str">
        <f t="shared" si="559"/>
        <v/>
      </c>
      <c r="EZ139" s="9" t="str">
        <f t="shared" si="559"/>
        <v/>
      </c>
      <c r="FA139" s="9" t="str">
        <f t="shared" si="501"/>
        <v>"sta",</v>
      </c>
      <c r="FB139" s="9" t="str">
        <f t="shared" si="502"/>
        <v/>
      </c>
      <c r="FD139" s="9" t="str">
        <f t="shared" si="503"/>
        <v/>
      </c>
      <c r="FE139" s="9" t="str">
        <f t="shared" si="504"/>
        <v/>
      </c>
      <c r="FF139" s="9" t="str">
        <f t="shared" si="505"/>
        <v/>
      </c>
      <c r="FG139" s="9" t="str">
        <f t="shared" si="506"/>
        <v/>
      </c>
      <c r="FH139" s="9" t="str">
        <f t="shared" si="507"/>
        <v>"NO_GRE",</v>
      </c>
      <c r="FI139" s="9" t="str">
        <f t="shared" si="508"/>
        <v/>
      </c>
      <c r="FJ139" s="9" t="str">
        <f t="shared" si="509"/>
        <v>"NO_BLA",</v>
      </c>
      <c r="FK139" s="9" t="str">
        <f t="shared" si="510"/>
        <v/>
      </c>
      <c r="FL139" s="9" t="str">
        <f t="shared" si="511"/>
        <v/>
      </c>
      <c r="FM139" s="9" t="str">
        <f t="shared" si="512"/>
        <v/>
      </c>
      <c r="FN139" s="9" t="str">
        <f t="shared" si="513"/>
        <v/>
      </c>
      <c r="FO139" s="9" t="str">
        <f t="shared" si="514"/>
        <v/>
      </c>
      <c r="FP139" s="9" t="str">
        <f t="shared" si="515"/>
        <v/>
      </c>
      <c r="FQ139" s="9" t="str">
        <f t="shared" si="516"/>
        <v>"001BLU",</v>
      </c>
      <c r="FR139" s="9" t="str">
        <f t="shared" si="517"/>
        <v>"002RED",</v>
      </c>
      <c r="FS139" s="9" t="str">
        <f t="shared" si="518"/>
        <v>"003BLU",</v>
      </c>
      <c r="FT139" s="9" t="str">
        <f t="shared" si="519"/>
        <v>"myrBLU",</v>
      </c>
      <c r="FU139" s="9" t="str">
        <f t="shared" si="520"/>
        <v/>
      </c>
      <c r="FV139" s="9" t="str">
        <f t="shared" si="521"/>
        <v/>
      </c>
      <c r="FW139" s="9" t="str">
        <f t="shared" si="522"/>
        <v/>
      </c>
      <c r="FY139" s="9" t="str">
        <f t="shared" si="523"/>
        <v/>
      </c>
      <c r="FZ139" s="9" t="str">
        <f t="shared" si="524"/>
        <v/>
      </c>
      <c r="GA139" s="9" t="str">
        <f t="shared" si="525"/>
        <v/>
      </c>
      <c r="GB139" s="9" t="str">
        <f t="shared" si="526"/>
        <v/>
      </c>
      <c r="GE139" s="9" t="str">
        <f t="shared" si="527"/>
        <v/>
      </c>
      <c r="GF139" s="9" t="str">
        <f>IFERROR(IF(SEARCH("Historical",AU139)&gt;0,CHAR(34)&amp;"histor"&amp;CHAR(34)&amp;",",""),"")</f>
        <v/>
      </c>
      <c r="GG139" s="9" t="str">
        <f t="shared" si="528"/>
        <v/>
      </c>
      <c r="GH139" s="9" t="str">
        <f t="shared" si="529"/>
        <v/>
      </c>
      <c r="GI139" s="9" t="str">
        <f t="shared" si="530"/>
        <v/>
      </c>
      <c r="GJ139" s="9" t="str">
        <f t="shared" si="531"/>
        <v/>
      </c>
      <c r="GK139" s="9" t="str">
        <f t="shared" si="532"/>
        <v>"HasSta",</v>
      </c>
      <c r="GL139" s="9" t="str">
        <f t="shared" si="560"/>
        <v/>
      </c>
      <c r="GM139" s="9" t="str">
        <f t="shared" si="560"/>
        <v/>
      </c>
      <c r="GN139" s="9" t="str">
        <f t="shared" si="560"/>
        <v>"3+Star",</v>
      </c>
      <c r="GP139" s="9" t="str">
        <f t="shared" si="533"/>
        <v>"State"</v>
      </c>
      <c r="GS139" s="9" t="str">
        <f t="shared" si="534"/>
        <v>["4Color","lets05","startA","NoBand","Circle","Animal","Plants","Center","sta","NO_GRE","NO_BLA","001BLU","002RED","003BLU","myrBLU","HasSta","3+Star"]</v>
      </c>
      <c r="GT139" s="9" t="str">
        <f t="shared" si="562"/>
        <v/>
      </c>
      <c r="GU139" s="9" t="str">
        <f t="shared" si="562"/>
        <v>"cl_BLU",</v>
      </c>
      <c r="GV139" s="9" t="str">
        <f t="shared" si="562"/>
        <v/>
      </c>
      <c r="GW139" s="9" t="str">
        <f t="shared" si="562"/>
        <v>"cl_RED",</v>
      </c>
      <c r="GX139" s="9" t="str">
        <f t="shared" si="562"/>
        <v>"cl_YEL",</v>
      </c>
      <c r="GY139" s="9" t="str">
        <f t="shared" si="562"/>
        <v/>
      </c>
      <c r="GZ139" s="9" t="str">
        <f t="shared" si="562"/>
        <v/>
      </c>
      <c r="HA139" s="9" t="str">
        <f t="shared" si="562"/>
        <v/>
      </c>
      <c r="HB139" s="9" t="str">
        <f t="shared" si="562"/>
        <v>"cl_WHI",</v>
      </c>
      <c r="HC139" s="9" t="str">
        <f t="shared" si="535"/>
        <v>["cl_BLU","cl_RED","cl_YEL","cl_WHI"]</v>
      </c>
      <c r="HE139" s="33"/>
      <c r="HF139" s="34" t="str">
        <f t="shared" si="536"/>
        <v>{couname:"[PAU] Airai",year:"???",region:"rgn_Oceania",Colors:["cl_BLU","cl_RED","cl_YEL","cl_WHI"],Items:["4Color","lets05","startA","NoBand","Circle","Animal","Plants","Center","sta","NO_GRE","NO_BLA","001BLU","002RED","003BLU","myrBLU","HasSta","3+Star"],Flag:"https://upload.wikimedia.org/wikipedia/commons/thumb/d/d8/Flag_of_Airai_State.png/640px-Flag_of_Airai_State.png",HDFlag:"https://upload.wikimedia.org/wikipedia/commons/d/d8/Flag_of_Airai_State.png",type:"State", describe: "\nThe blue background represents the ocean and the white circle represents peace. The six stars stand for the six hamlets of Airai and the six fish for the six chiefs. In the centre is a ti plant", isnew:".", links: "https://en.wikipedia.org/wiki/Flags_of_the_states_of_Palau#"},</v>
      </c>
      <c r="HG139" s="35" t="str">
        <f t="shared" si="537"/>
        <v>{couname:"[PAU] Airai",year:"???",region:"rgn_Oceania",Colors:["cl_BLU","cl_RED","cl_YEL","cl_WHI"],Items:["4Color","lets05","startA","NoBand","Circle","Animal","Plants","Center","sta","NO_GRE","NO_BLA","001BLU","002RED","003BLU","myrBLU","HasSta","3+Star"],Flag:"https://upload.wikimedia.org/wikipedia/commons/thumb/d/d8/Flag_of_Airai_State.png/640px-Flag_of_Airai_State.png",HDFlag:"https://upload.wikimedia.org/wikipedia/commons/d/d8/Flag_of_Airai_State.png",type:"State", describe: "\nThe blue background represents the ocean and the white circle represents peace. The six stars stand for the six hamlets of Airai and the six fish for the six chiefs. In the centre is a ti plant", links: "https://en.wikipedia.org/wiki/Flags_of_the_states_of_Palau#"},</v>
      </c>
      <c r="HH139" s="9" t="str">
        <f t="shared" si="538"/>
        <v>"\nThe blue background represents the ocean and the white circle represents peace. The six stars stand for the six hamlets of Airai and the six fish for the six chiefs. In the centre is a ti plant"</v>
      </c>
      <c r="HI139" s="9" t="str">
        <f t="shared" si="539"/>
        <v>"\nThe blue background represents the ocean and the white circle represents peace. The six stars stand for the six hamlets of Airai and the six fish for the six chiefs. In the centre is a ti plant"</v>
      </c>
      <c r="HJ139" s="9" t="str">
        <f t="shared" si="540"/>
        <v>"???"</v>
      </c>
      <c r="HL139" s="9" t="str">
        <f t="shared" si="541"/>
        <v>"https://en.wikipedia.org/wiki/Flags_of_the_states_of_Palau#"</v>
      </c>
      <c r="HM139" s="34" t="str">
        <f t="shared" si="542"/>
        <v>{"couname":"[PAU] Airai","year":"???","region":"rgn_Oceania","Colors":["cl_BLU","cl_RED","cl_YEL","cl_WHI"],"Items":["4Color","lets05","startA","NoBand","Circle","Animal","Plants","Center","sta","NO_GRE","NO_BLA","001BLU","002RED","003BLU","myrBLU","HasSta","3+Star"],"Flag":"https://upload.wikimedia.org/wikipedia/commons/thumb/d/d8/Flag_of_Airai_State.png/640px-Flag_of_Airai_State.png","HDFlag":"https://upload.wikimedia.org/wikipedia/commons/d/d8/Flag_of_Airai_State.png","type":"State", "describe": "\nThe blue background represents the ocean and the white circle represents peace. The six stars stand for the six hamlets of Airai and the six fish for the six chiefs. In the centre is a ti plant", "isnew": ".", "links": "https://en.wikipedia.org/wiki/Flags_of_the_states_of_Palau#"},</v>
      </c>
      <c r="HN139" s="36" t="str">
        <f t="shared" si="543"/>
        <v>{"couname":"[PAU] Airai","year":"???","region":"rgn_Oceania","Colors":["cl_BLU","cl_RED","cl_YEL","cl_WHI"],"Items":["4Color","lets05","startA","NoBand","Circle","Animal","Plants","Center","sta","NO_GRE","NO_BLA","001BLU","002RED","003BLU","myrBLU","HasSta","3+Star"],"Flag":"https://upload.wikimedia.org/wikipedia/commons/thumb/d/d8/Flag_of_Airai_State.png/640px-Flag_of_Airai_State.png","HDFlag":"https://upload.wikimedia.org/wikipedia/commons/d/d8/Flag_of_Airai_State.png","type":"State", "describe": "\nThe blue background represents the ocean and the white circle represents peace. The six stars stand for the six hamlets of Airai and the six fish for the six chiefs. In the centre is a ti plant", "isnew": ".", "links": "https://en.wikipedia.org/wiki/Flags_of_the_states_of_Palau#"},</v>
      </c>
      <c r="HO139" s="37">
        <v>45618</v>
      </c>
      <c r="HP139" s="9" t="str" cm="1">
        <f t="array" ref="HP139">IF(_xlfn.TEXTJOIN(", ", TRUE, IF(ISNUMBER(SEARCH("BLA", BL139:BT139)), COLUMN(BL139:BT139) - COLUMN(BL139) + 1, ""))&lt;&gt;"","BLA","")</f>
        <v/>
      </c>
      <c r="HQ139" s="9" t="str" cm="1">
        <f t="array" ref="HQ139">IF(_xlfn.TEXTJOIN(", ", TRUE, IF(ISNUMBER(SEARCH("BLU", BL139:BT139)), COLUMN(BL139:BT139) - COLUMN(BL139) + 1, ""))&lt;&gt;"","BLU","")</f>
        <v>BLU</v>
      </c>
      <c r="HR139" s="9" t="str" cm="1">
        <f t="array" ref="HR139">IF(_xlfn.TEXTJOIN(", ", TRUE, IF(ISNUMBER(SEARCH("GRE", BL139:BT139)), COLUMN(BL139:BT139) - COLUMN(BL139) + 1, ""))&lt;&gt;"","GRE","")</f>
        <v/>
      </c>
      <c r="HS139" s="9" t="str" cm="1">
        <f t="array" ref="HS139">IF(_xlfn.TEXTJOIN(", ", TRUE, IF(ISNUMBER(SEARCH("RED", BL139:BT139)), COLUMN(BL139:BT139) - COLUMN(BL139) + 1, ""))&lt;&gt;"","RED","")</f>
        <v>RED</v>
      </c>
      <c r="HT139" s="9" t="str" cm="1">
        <f t="array" ref="HT139">IF(_xlfn.TEXTJOIN(", ", TRUE, IF(ISNUMBER(SEARCH("YEL", BL139:BT139)), COLUMN(BL139:BT139) - COLUMN(BL139) + 1, ""))&lt;&gt;"","YEL","")</f>
        <v>YEL</v>
      </c>
      <c r="HU139" s="9" t="str" cm="1">
        <f t="array" ref="HU139">IF(_xlfn.TEXTJOIN(", ", TRUE, IF(ISNUMBER(SEARCH("ORA", BL139:BT139)), COLUMN(BL139:BT139) - COLUMN(BL139) + 1, ""))&lt;&gt;"","ORA","")</f>
        <v/>
      </c>
      <c r="HV139" s="9" t="str" cm="1">
        <f t="array" ref="HV139">IF(_xlfn.TEXTJOIN(", ", TRUE, IF(ISNUMBER(SEARCH("BRO", BL139:BT139)), COLUMN(BL139:BT139) - COLUMN(BL139) + 1, ""))&lt;&gt;"","BRO","")</f>
        <v/>
      </c>
      <c r="HW139" s="9" t="str" cm="1">
        <f t="array" ref="HW139">IF(_xlfn.TEXTJOIN(", ", TRUE, IF(ISNUMBER(SEARCH("PUR", BL139:BT139)), COLUMN(BL139:BT139) - COLUMN(BL139) + 1, ""))&lt;&gt;"","PUR","")</f>
        <v/>
      </c>
      <c r="HX139" s="9" t="str" cm="1">
        <f t="array" ref="HX139">IF(_xlfn.TEXTJOIN(", ", TRUE, IF(ISNUMBER(SEARCH("WHI", BL139:BT139)), COLUMN(BL139:BT139) - COLUMN(BL139) + 1, ""))&lt;&gt;"","WHI","")</f>
        <v>WHI</v>
      </c>
      <c r="HY139" s="38"/>
      <c r="HZ139" s="38"/>
      <c r="IA139" s="28"/>
      <c r="IB139" s="28"/>
      <c r="IC139" s="39"/>
      <c r="ID139" s="39"/>
      <c r="IE139" s="39"/>
      <c r="IF139" s="39"/>
      <c r="IG139" s="39"/>
      <c r="IH139" s="39"/>
      <c r="II139" s="39"/>
      <c r="IJ139" s="39"/>
      <c r="IK139" s="39"/>
      <c r="IM139" s="6">
        <f t="shared" si="544"/>
        <v>-4</v>
      </c>
      <c r="IN139" s="40" t="str">
        <f t="shared" si="545"/>
        <v>http://mkweb.bcgsc.ca/color-summarizer/?url=https://upload.wikimedia.org/wikipedia/commons/thumb/d/d8/Flag_of_Airai_State.png/640px-Flag_of_Airai_State.png&amp;precision=low&amp;num_clusters=4&amp;text=1</v>
      </c>
      <c r="IO139" s="9" t="str">
        <f t="shared" si="546"/>
        <v/>
      </c>
      <c r="IP139" s="9" t="str">
        <f t="shared" si="547"/>
        <v>"blue"</v>
      </c>
      <c r="IQ139" s="9" t="str">
        <f t="shared" si="548"/>
        <v/>
      </c>
      <c r="IR139" s="9" t="str">
        <f t="shared" si="549"/>
        <v>"red"</v>
      </c>
      <c r="IS139" s="9" t="str">
        <f t="shared" si="550"/>
        <v>"yellow"</v>
      </c>
      <c r="IT139" s="9" t="str">
        <f t="shared" si="551"/>
        <v/>
      </c>
      <c r="IU139" s="9" t="str">
        <f t="shared" si="552"/>
        <v/>
      </c>
      <c r="IV139" s="9" t="str">
        <f t="shared" si="553"/>
        <v/>
      </c>
      <c r="IW139" s="9" t="str">
        <f t="shared" si="554"/>
        <v>"white"</v>
      </c>
      <c r="IX139" s="9" t="str">
        <f t="shared" si="555"/>
        <v>{"url":"http://mkweb.bcgsc.ca/color-summarizer/?url=https://upload.wikimedia.org/wikipedia/commons/thumb/d/d8/Flag_of_Airai_State.png/640px-Flag_of_Airai_State.png&amp;precision=low&amp;num_clusters=4&amp;text=1","name":"[PAU] Airai"},</v>
      </c>
      <c r="IY139" s="9">
        <v>939</v>
      </c>
    </row>
    <row r="140" spans="1:259" s="9" customFormat="1" ht="38.4" customHeight="1" thickBot="1" x14ac:dyDescent="0.35">
      <c r="A140" s="79" t="s">
        <v>679</v>
      </c>
      <c r="B140" s="1" t="e" vm="139">
        <v>#VALUE!</v>
      </c>
      <c r="C140" s="2">
        <v>2</v>
      </c>
      <c r="D140" s="3" t="s">
        <v>680</v>
      </c>
      <c r="E140" s="4" t="s">
        <v>680</v>
      </c>
      <c r="F140" s="5" t="s">
        <v>0</v>
      </c>
      <c r="G140" s="6">
        <f>COUNTIF($A$1:$A$8249,A140)</f>
        <v>1</v>
      </c>
      <c r="H140" s="7"/>
      <c r="I140" s="8" t="s">
        <v>673</v>
      </c>
      <c r="J140" s="9" t="str">
        <f>""</f>
        <v/>
      </c>
      <c r="K140" s="10"/>
      <c r="L140" s="11"/>
      <c r="M140" s="11"/>
      <c r="N140" s="12" t="s">
        <v>169</v>
      </c>
      <c r="O140" s="13" t="s">
        <v>181</v>
      </c>
      <c r="P140" s="14" t="s">
        <v>681</v>
      </c>
      <c r="Q140" s="15">
        <v>1</v>
      </c>
      <c r="R140" s="16" t="s">
        <v>169</v>
      </c>
      <c r="S140" s="17">
        <v>4</v>
      </c>
      <c r="T140" s="18" t="s">
        <v>2</v>
      </c>
      <c r="U140" s="19" t="s">
        <v>2</v>
      </c>
      <c r="V140" s="19" t="s">
        <v>3</v>
      </c>
      <c r="W140" s="19" t="s">
        <v>2</v>
      </c>
      <c r="X140" s="19" t="s">
        <v>3</v>
      </c>
      <c r="Y140" s="19" t="s">
        <v>2</v>
      </c>
      <c r="Z140" s="19" t="s">
        <v>2</v>
      </c>
      <c r="AA140" s="19" t="s">
        <v>3</v>
      </c>
      <c r="AB140" s="19" t="s">
        <v>2</v>
      </c>
      <c r="AC140" s="19" t="s">
        <v>2</v>
      </c>
      <c r="AD140" s="19" t="s">
        <v>2</v>
      </c>
      <c r="AE140" s="19" t="s">
        <v>2</v>
      </c>
      <c r="AF140" s="20" t="s">
        <v>2</v>
      </c>
      <c r="AG140" s="20" t="s">
        <v>3</v>
      </c>
      <c r="AH140" s="20" t="s">
        <v>3</v>
      </c>
      <c r="AI140" s="20" t="s">
        <v>2</v>
      </c>
      <c r="AJ140" s="20" t="s">
        <v>2</v>
      </c>
      <c r="AK140" s="20" t="s">
        <v>2</v>
      </c>
      <c r="AL140" s="20" t="s">
        <v>2</v>
      </c>
      <c r="AM140" s="20" t="s">
        <v>2</v>
      </c>
      <c r="AN140" s="20" t="s">
        <v>2</v>
      </c>
      <c r="AO140" s="20" t="s">
        <v>2</v>
      </c>
      <c r="AP140" s="20" t="s">
        <v>2</v>
      </c>
      <c r="AQ140" s="20" t="s">
        <v>2</v>
      </c>
      <c r="AR140" s="20" t="s">
        <v>2</v>
      </c>
      <c r="AS140" s="20" t="s">
        <v>2</v>
      </c>
      <c r="AT140" s="21">
        <v>0</v>
      </c>
      <c r="AU140" s="20" t="s">
        <v>204</v>
      </c>
      <c r="AV140" s="20" t="str">
        <f>IF(LEFT(A140,1)="[",LEFT(A140,5)&amp;AU140&amp;A140,"")</f>
        <v>[PAU]State[PAU] Angaur</v>
      </c>
      <c r="AW140" s="20" t="str">
        <f>C140&amp;H140&amp;A140</f>
        <v>2[PAU] Angaur</v>
      </c>
      <c r="AX140" s="22"/>
      <c r="AY140" s="22"/>
      <c r="AZ140" s="23" t="s">
        <v>5</v>
      </c>
      <c r="BA140" s="23"/>
      <c r="BB140" s="23"/>
      <c r="BC140" s="24"/>
      <c r="BD140" s="25" t="s">
        <v>11</v>
      </c>
      <c r="BE140" s="8"/>
      <c r="BF140" s="25" t="s">
        <v>11</v>
      </c>
      <c r="BG140" s="25" t="s">
        <v>5</v>
      </c>
      <c r="BH140" s="25" t="s">
        <v>4</v>
      </c>
      <c r="BI140" s="25"/>
      <c r="BJ140" s="25"/>
      <c r="BK140" s="8"/>
      <c r="BL140" s="25" t="s">
        <v>11</v>
      </c>
      <c r="BM140" s="25" t="s">
        <v>5</v>
      </c>
      <c r="BN140" s="25" t="s">
        <v>4</v>
      </c>
      <c r="BO140" s="25"/>
      <c r="BP140" s="25"/>
      <c r="BQ140" s="25"/>
      <c r="BR140" s="25"/>
      <c r="BS140" s="25"/>
      <c r="BT140" s="25"/>
      <c r="BU140" s="26"/>
      <c r="BV140" s="27"/>
      <c r="BW140" s="27">
        <v>0</v>
      </c>
      <c r="BX140" s="8"/>
      <c r="BY140" s="9" t="s">
        <v>3</v>
      </c>
      <c r="CB140" s="28"/>
      <c r="CC140" s="28"/>
      <c r="CD140" s="29">
        <v>1</v>
      </c>
      <c r="CE140" s="29">
        <v>0</v>
      </c>
      <c r="CF140" s="29" t="e">
        <v>#REF!</v>
      </c>
      <c r="CG140" s="30" cm="1">
        <f t="array" ref="CG140">SUMPRODUCT(--(LEN(TRIM(BL140:BT140))&gt;0))</f>
        <v>3</v>
      </c>
      <c r="CH140" s="20" t="str">
        <f t="shared" si="468"/>
        <v>n</v>
      </c>
      <c r="CI140" s="20" t="str">
        <f t="shared" si="469"/>
        <v>y</v>
      </c>
      <c r="CJ140" s="20" t="str">
        <f t="shared" si="470"/>
        <v>n</v>
      </c>
      <c r="CK140" s="20" t="str">
        <f t="shared" si="471"/>
        <v>n</v>
      </c>
      <c r="CL140" s="20" t="str">
        <f t="shared" si="472"/>
        <v>n</v>
      </c>
      <c r="CM140" s="20" t="str">
        <f t="shared" si="473"/>
        <v>n</v>
      </c>
      <c r="CN140" s="20" t="str">
        <f t="shared" si="474"/>
        <v>n</v>
      </c>
      <c r="CO140" s="20" t="str">
        <f t="shared" si="475"/>
        <v>y</v>
      </c>
      <c r="CP140" s="20" t="str">
        <f t="shared" si="476"/>
        <v>y</v>
      </c>
      <c r="CQ140" s="20" t="str">
        <f t="shared" si="477"/>
        <v>n</v>
      </c>
      <c r="CR140" s="20" t="str">
        <f t="shared" si="478"/>
        <v>n</v>
      </c>
      <c r="CS140" s="20" t="str">
        <f t="shared" si="479"/>
        <v>n</v>
      </c>
      <c r="CT140" s="31" t="str">
        <f t="shared" si="480"/>
        <v>"[PAU] Angaur"</v>
      </c>
      <c r="CU140" s="32" t="str">
        <f t="shared" si="481"/>
        <v>"rgn_Oceania"</v>
      </c>
      <c r="CV140" s="9" t="str">
        <f t="shared" si="482"/>
        <v>"https://upload.wikimedia.org/wikipedia/commons/thumb/8/86/Flag_of_Angaur_State.svg/2560px-Flag_of_Angaur_State.svg.png"</v>
      </c>
      <c r="CW140" s="9" t="str">
        <f t="shared" si="556"/>
        <v/>
      </c>
      <c r="CX140" s="9" t="str">
        <f t="shared" si="556"/>
        <v>"3Color",</v>
      </c>
      <c r="CY140" s="9" t="str">
        <f t="shared" si="556"/>
        <v/>
      </c>
      <c r="CZ140" s="9" t="str">
        <f t="shared" si="556"/>
        <v/>
      </c>
      <c r="DA140" s="9" t="str">
        <f t="shared" si="483"/>
        <v/>
      </c>
      <c r="DB140" s="9" t="str">
        <f t="shared" si="484"/>
        <v/>
      </c>
      <c r="DC140" s="9" t="str">
        <f>IF(Q140=2,CHAR(34)&amp;"exact2"&amp;CHAR(34)&amp;",","")</f>
        <v/>
      </c>
      <c r="DD140" s="9" t="str">
        <f>IF(LEN(CHAR(34)&amp;"lets"&amp;LEN(SUBSTITUTE(SUBSTITUTE(IFERROR(TRIM(SUBSTITUTE(SUBSTITUTE(SUBSTITUTE(IFERROR(TRIM(SUBSTITUTE(A140,MID(A140,FIND("(",A140),FIND(")",A140)-FIND("(",A140)+1),"")),A140)," ",""),"-",""),MID(SUBSTITUTE(SUBSTITUTE(IFERROR(TRIM(SUBSTITUTE(A140,MID(A140,FIND("(",A140),FIND(")",A140)-FIND("(",A140)+1),"")),A140)," ",""),"-",""),FIND("[",SUBSTITUTE(SUBSTITUTE(IFERROR(TRIM(SUBSTITUTE(A140,MID(A140,FIND("(",A140),FIND(")",A140)-FIND("(",A140)+1),"")),A140)," ",""),"-","")),FIND("]",SUBSTITUTE(SUBSTITUTE(IFERROR(TRIM(SUBSTITUTE(A140,MID(A140,FIND("(",A140),FIND(")",A140)-FIND("(",A140)+1),"")),A140)," ",""),"-",""))-FIND("[",SUBSTITUTE(SUBSTITUTE(IFERROR(TRIM(SUBSTITUTE(A140,MID(A140,FIND("(",A140),FIND(")",A140)-FIND("(",A140)+1),"")),A140)," ",""),"-",""))+1),"")),SUBSTITUTE(SUBSTITUTE(IFERROR(TRIM(SUBSTITUTE(A140,MID(A140,FIND("(",A140),FIND(")",A140)-FIND("(",A140)+1),"")),A140)," ",""),"-",""))," ",""),"-",""))&amp;CHAR(34)&amp;",")=9,CHAR(34)&amp;"lets"&amp;LEN(SUBSTITUTE(SUBSTITUTE(IFERROR(TRIM(SUBSTITUTE(SUBSTITUTE(SUBSTITUTE(IFERROR(TRIM(SUBSTITUTE(A140,MID(A140,FIND("(",A140),FIND(")",A140)-FIND("(",A140)+1),"")),A140)," ",""),"-",""),MID(SUBSTITUTE(SUBSTITUTE(IFERROR(TRIM(SUBSTITUTE(A140,MID(A140,FIND("(",A140),FIND(")",A140)-FIND("(",A140)+1),"")),A140)," ",""),"-",""),FIND("[",SUBSTITUTE(SUBSTITUTE(IFERROR(TRIM(SUBSTITUTE(A140,MID(A140,FIND("(",A140),FIND(")",A140)-FIND("(",A140)+1),"")),A140)," ",""),"-","")),FIND("]",SUBSTITUTE(SUBSTITUTE(IFERROR(TRIM(SUBSTITUTE(A140,MID(A140,FIND("(",A140),FIND(")",A140)-FIND("(",A140)+1),"")),A140)," ",""),"-",""))-FIND("[",SUBSTITUTE(SUBSTITUTE(IFERROR(TRIM(SUBSTITUTE(A140,MID(A140,FIND("(",A140),FIND(")",A140)-FIND("(",A140)+1),"")),A140)," ",""),"-",""))+1),"")),SUBSTITUTE(SUBSTITUTE(IFERROR(TRIM(SUBSTITUTE(A140,MID(A140,FIND("(",A140),FIND(")",A140)-FIND("(",A140)+1),"")),A140)," ",""),"-",""))," ",""),"-",""))&amp;CHAR(34)&amp;",",CHAR(34)&amp;"lets0"&amp;LEN(SUBSTITUTE(SUBSTITUTE(IFERROR(TRIM(SUBSTITUTE(SUBSTITUTE(SUBSTITUTE(IFERROR(TRIM(SUBSTITUTE(A140,MID(A140,FIND("(",A140),FIND(")",A140)-FIND("(",A140)+1),"")),A140)," ",""),"-",""),MID(SUBSTITUTE(SUBSTITUTE(IFERROR(TRIM(SUBSTITUTE(A140,MID(A140,FIND("(",A140),FIND(")",A140)-FIND("(",A140)+1),"")),A140)," ",""),"-",""),FIND("[",SUBSTITUTE(SUBSTITUTE(IFERROR(TRIM(SUBSTITUTE(A140,MID(A140,FIND("(",A140),FIND(")",A140)-FIND("(",A140)+1),"")),A140)," ",""),"-","")),FIND("]",SUBSTITUTE(SUBSTITUTE(IFERROR(TRIM(SUBSTITUTE(A140,MID(A140,FIND("(",A140),FIND(")",A140)-FIND("(",A140)+1),"")),A140)," ",""),"-",""))-FIND("[",SUBSTITUTE(SUBSTITUTE(IFERROR(TRIM(SUBSTITUTE(A140,MID(A140,FIND("(",A140),FIND(")",A140)-FIND("(",A140)+1),"")),A140)," ",""),"-",""))+1),"")),SUBSTITUTE(SUBSTITUTE(IFERROR(TRIM(SUBSTITUTE(A140,MID(A140,FIND("(",A140),FIND(")",A140)-FIND("(",A140)+1),"")),A140)," ",""),"-",""))," ",""),"-",""))&amp;CHAR(34)&amp;",")</f>
        <v>"lets06",</v>
      </c>
      <c r="DE140" s="9" t="str">
        <f>IFERROR(CHAR(34)&amp;"start"&amp;LEFT(TRIM(SUBSTITUTE(SUBSTITUTE(TRIM(SUBSTITUTE(SUBSTITUTE(A140, MID(A140, FIND("[", A140), FIND("]", A140) - FIND("[", A140) + 1), ""), "  ", " ")), MID(TRIM(SUBSTITUTE(SUBSTITUTE(A140, MID(A140, FIND("[", A140), FIND("]", A140) - FIND("[", A140) + 1), ""), "  ", " ")), FIND("[", TRIM(SUBSTITUTE(SUBSTITUTE(A140, MID(A140, FIND("[", A140), FIND("]", A140) - FIND("[", A140) + 1), ""), "  ", " "))), FIND("]", TRIM(SUBSTITUTE(SUBSTITUTE(A140, MID(A140, FIND("[", A140), FIND("]", A140) - FIND("[", A140) + 1), ""), "  ", " "))) - FIND("[", TRIM(SUBSTITUTE(SUBSTITUTE(A140, MID(A140, FIND("[", A140), FIND("]", A140) - FIND("[", A140) + 1), ""), "  ", " "))) + 1), ""), "  ", " ")),1)&amp;CHAR(34)&amp;",",CHAR(34)&amp;"start"&amp;IFERROR(LEFT(SUBSTITUTE(A140,"["&amp;MID(A140,FIND("[",A140)+1,FIND("]",A140)-FIND("[",A140)-1)&amp;"] ",""),1),LEFT(A140,1))&amp;CHAR(34)&amp;",")</f>
        <v>"startA",</v>
      </c>
      <c r="DF140" s="9" t="str">
        <f t="shared" si="485"/>
        <v/>
      </c>
      <c r="DG140" s="9" t="str">
        <f t="shared" si="486"/>
        <v/>
      </c>
      <c r="DH140" s="9" t="str">
        <f t="shared" si="487"/>
        <v/>
      </c>
      <c r="DI140" s="9" t="str">
        <f t="shared" si="488"/>
        <v/>
      </c>
      <c r="DJ140" s="9" t="str">
        <f t="shared" si="489"/>
        <v/>
      </c>
      <c r="DK140" s="9" t="str">
        <f t="shared" si="490"/>
        <v/>
      </c>
      <c r="DL140" s="9" t="str">
        <f t="shared" si="491"/>
        <v/>
      </c>
      <c r="DM140" s="9" t="str" cm="1">
        <f t="array" ref="DM140">IF(CG140=3,CHAR(34) &amp; _xlfn.TEXTJOIN("", TRUE, RIGHT(HP140:HX140, 2)) &amp; CHAR(34) &amp; ",", "")</f>
        <v>"LURAHI",</v>
      </c>
      <c r="DN140" s="9" t="str">
        <f t="shared" si="492"/>
        <v/>
      </c>
      <c r="DO140" s="9" t="str">
        <f t="shared" si="493"/>
        <v/>
      </c>
      <c r="DP140" s="28" t="str">
        <f t="shared" si="494"/>
        <v/>
      </c>
      <c r="DQ140" s="28" t="str">
        <f t="shared" si="495"/>
        <v/>
      </c>
      <c r="DR140" s="28" t="str">
        <f t="shared" si="496"/>
        <v>"dgband",</v>
      </c>
      <c r="DS140" s="28" t="str">
        <f t="shared" si="497"/>
        <v/>
      </c>
      <c r="DT140" s="28" t="str">
        <f t="shared" si="498"/>
        <v/>
      </c>
      <c r="DU140" s="28" t="str">
        <f t="shared" si="499"/>
        <v/>
      </c>
      <c r="DV140" s="9" t="str">
        <f>IF(IA140&lt;&gt;"",(IF(IA140="y",CHAR(34)&amp;"largec"&amp;CHAR(34)&amp;",",CHAR(34)&amp;"smallc"&amp;CHAR(34)&amp;",")),"")</f>
        <v/>
      </c>
      <c r="DW140" s="9" t="str">
        <f t="shared" si="557"/>
        <v/>
      </c>
      <c r="DX140" s="9" t="str">
        <f t="shared" si="557"/>
        <v/>
      </c>
      <c r="DY140" s="9" t="str">
        <f t="shared" si="557"/>
        <v/>
      </c>
      <c r="DZ140" s="9" t="str">
        <f t="shared" si="557"/>
        <v>"4+Band",</v>
      </c>
      <c r="EA140" s="9" t="str">
        <f t="shared" si="558"/>
        <v/>
      </c>
      <c r="EB140" s="9" t="str">
        <f t="shared" si="558"/>
        <v/>
      </c>
      <c r="EC140" s="9" t="str">
        <f t="shared" si="558"/>
        <v>"Horizo",</v>
      </c>
      <c r="ED140" s="9" t="str">
        <f t="shared" si="558"/>
        <v/>
      </c>
      <c r="EE140" s="9" t="str">
        <f t="shared" si="558"/>
        <v>"Circle",</v>
      </c>
      <c r="EF140" s="9" t="str">
        <f t="shared" si="500"/>
        <v/>
      </c>
      <c r="EG140" s="9" t="str">
        <f t="shared" si="561"/>
        <v/>
      </c>
      <c r="EH140" s="9" t="str">
        <f t="shared" si="561"/>
        <v>"Plants",</v>
      </c>
      <c r="EI140" s="9" t="str">
        <f t="shared" si="561"/>
        <v/>
      </c>
      <c r="EJ140" s="9" t="str">
        <f t="shared" si="561"/>
        <v/>
      </c>
      <c r="EK140" s="9" t="str">
        <f t="shared" si="561"/>
        <v/>
      </c>
      <c r="EL140" s="9" t="str">
        <f t="shared" si="561"/>
        <v/>
      </c>
      <c r="EM140" s="9" t="str">
        <f t="shared" si="561"/>
        <v/>
      </c>
      <c r="EN140" s="9" t="str">
        <f t="shared" si="561"/>
        <v>"Unequa",</v>
      </c>
      <c r="EO140" s="9" t="str">
        <f t="shared" si="561"/>
        <v>"Center",</v>
      </c>
      <c r="EP140" s="9" t="str">
        <f t="shared" si="561"/>
        <v/>
      </c>
      <c r="EQ140" s="9" t="str">
        <f t="shared" si="561"/>
        <v/>
      </c>
      <c r="ER140" s="9" t="str">
        <f t="shared" si="561"/>
        <v/>
      </c>
      <c r="ES140" s="9" t="str">
        <f t="shared" si="561"/>
        <v/>
      </c>
      <c r="ET140" s="9" t="str">
        <f t="shared" si="561"/>
        <v/>
      </c>
      <c r="EU140" s="9" t="str">
        <f t="shared" si="561"/>
        <v/>
      </c>
      <c r="EV140" s="9" t="str">
        <f t="shared" si="559"/>
        <v/>
      </c>
      <c r="EW140" s="9" t="str">
        <f t="shared" si="559"/>
        <v/>
      </c>
      <c r="EX140" s="9" t="str">
        <f t="shared" si="559"/>
        <v/>
      </c>
      <c r="EY140" s="9" t="str">
        <f t="shared" si="559"/>
        <v/>
      </c>
      <c r="EZ140" s="9" t="str">
        <f t="shared" si="559"/>
        <v/>
      </c>
      <c r="FA140" s="9" t="str">
        <f t="shared" si="501"/>
        <v/>
      </c>
      <c r="FB140" s="9" t="str">
        <f t="shared" si="502"/>
        <v/>
      </c>
      <c r="FC140" s="9" t="str">
        <f>IF(AND(AT140&gt;0,BB140&lt;&gt;""),CHAR(34)&amp;"sta"&amp;BB140&amp;CHAR(34)&amp;",","")</f>
        <v/>
      </c>
      <c r="FD140" s="9" t="str">
        <f t="shared" si="503"/>
        <v/>
      </c>
      <c r="FE140" s="9" t="str">
        <f t="shared" si="504"/>
        <v/>
      </c>
      <c r="FF140" s="9" t="str">
        <f t="shared" si="505"/>
        <v/>
      </c>
      <c r="FG140" s="9" t="str">
        <f t="shared" si="506"/>
        <v>"NO_RED",</v>
      </c>
      <c r="FH140" s="9" t="str">
        <f t="shared" si="507"/>
        <v>"NO_GRE",</v>
      </c>
      <c r="FI140" s="9" t="str">
        <f t="shared" si="508"/>
        <v>"NO_YEL",</v>
      </c>
      <c r="FJ140" s="9" t="str">
        <f t="shared" si="509"/>
        <v>"NO_BLA",</v>
      </c>
      <c r="FK140" s="9" t="str">
        <f t="shared" si="510"/>
        <v/>
      </c>
      <c r="FL140" s="9" t="str">
        <f t="shared" si="511"/>
        <v/>
      </c>
      <c r="FM140" s="9" t="str">
        <f t="shared" si="512"/>
        <v/>
      </c>
      <c r="FN140" s="9" t="str">
        <f t="shared" si="513"/>
        <v/>
      </c>
      <c r="FO140" s="9" t="str">
        <f t="shared" si="514"/>
        <v/>
      </c>
      <c r="FP140" s="9" t="str">
        <f t="shared" si="515"/>
        <v/>
      </c>
      <c r="FQ140" s="9" t="str">
        <f t="shared" si="516"/>
        <v>"001ORA",</v>
      </c>
      <c r="FR140" s="9" t="str">
        <f t="shared" si="517"/>
        <v>"002WHI",</v>
      </c>
      <c r="FS140" s="9" t="str">
        <f t="shared" si="518"/>
        <v>"003BLU",</v>
      </c>
      <c r="FT140" s="9" t="str">
        <f t="shared" si="519"/>
        <v>"myrORA",</v>
      </c>
      <c r="FU140" s="9" t="str">
        <f t="shared" si="520"/>
        <v/>
      </c>
      <c r="FV140" s="9" t="str">
        <f t="shared" si="521"/>
        <v/>
      </c>
      <c r="FW140" s="9" t="str">
        <f t="shared" si="522"/>
        <v/>
      </c>
      <c r="FX140" s="9" t="str">
        <f>SUBSTITUTE(IFERROR(SEARCH("[",A140),IFERROR(IF(AND(CA140&lt;&gt;"y",SEARCH("Europe",R140)&gt;0),CHAR(34)&amp;"noeuni"&amp;CHAR(34)&amp;",",""),"")),"1","")</f>
        <v/>
      </c>
      <c r="FY140" s="9" t="str">
        <f t="shared" si="523"/>
        <v/>
      </c>
      <c r="FZ140" s="9" t="str">
        <f t="shared" si="524"/>
        <v/>
      </c>
      <c r="GA140" s="9" t="str">
        <f t="shared" si="525"/>
        <v/>
      </c>
      <c r="GB140" s="9" t="str">
        <f t="shared" si="526"/>
        <v/>
      </c>
      <c r="GC140" s="9" t="str">
        <f>IFERROR(IF(SEARCH("Portuguese",CB140)&gt;0,CHAR(34)&amp;"portug"&amp;CHAR(34)&amp;",",""),"")</f>
        <v/>
      </c>
      <c r="GD140" s="9" t="str">
        <f>IFERROR(IF(SEARCH("German",CB140)&gt;0,CHAR(34)&amp;"german"&amp;CHAR(34)&amp;",",""),"")</f>
        <v/>
      </c>
      <c r="GE140" s="9" t="str">
        <f t="shared" si="527"/>
        <v/>
      </c>
      <c r="GF140" s="9" t="str">
        <f>IFERROR(IF(SEARCH("Histor",AU140)&gt;0,CHAR(34)&amp;"histor"&amp;CHAR(34)&amp;",",""),"")</f>
        <v/>
      </c>
      <c r="GG140" s="9" t="str">
        <f t="shared" si="528"/>
        <v/>
      </c>
      <c r="GH140" s="9" t="str">
        <f t="shared" si="529"/>
        <v>"southc",</v>
      </c>
      <c r="GI140" s="9" t="str">
        <f t="shared" si="530"/>
        <v/>
      </c>
      <c r="GJ140" s="9" t="str">
        <f t="shared" si="531"/>
        <v>"NoStar",</v>
      </c>
      <c r="GK140" s="9" t="str">
        <f t="shared" si="532"/>
        <v/>
      </c>
      <c r="GL140" s="9" t="str">
        <f t="shared" si="560"/>
        <v/>
      </c>
      <c r="GM140" s="9" t="str">
        <f t="shared" si="560"/>
        <v/>
      </c>
      <c r="GN140" s="9" t="str">
        <f t="shared" si="560"/>
        <v/>
      </c>
      <c r="GP140" s="9" t="str">
        <f t="shared" si="533"/>
        <v>"State"</v>
      </c>
      <c r="GS140" s="9" t="str">
        <f t="shared" si="534"/>
        <v>["3Color","lets06","startA","LURAHI","dgband","4+Band","Horizo","Circle","Plants","Unequa","Center","NO_RED","NO_GRE","NO_YEL","NO_BLA","001ORA","002WHI","003BLU","myrORA","southc","NoStar"]</v>
      </c>
      <c r="GT140" s="9" t="str">
        <f t="shared" si="562"/>
        <v>"cl_ORA",</v>
      </c>
      <c r="GU140" s="9" t="str">
        <f t="shared" si="562"/>
        <v>"cl_WHI",</v>
      </c>
      <c r="GV140" s="9" t="str">
        <f t="shared" si="562"/>
        <v>"cl_BLU",</v>
      </c>
      <c r="GW140" s="9" t="str">
        <f t="shared" si="562"/>
        <v/>
      </c>
      <c r="GX140" s="9" t="str">
        <f t="shared" si="562"/>
        <v/>
      </c>
      <c r="GY140" s="9" t="str">
        <f t="shared" si="562"/>
        <v/>
      </c>
      <c r="GZ140" s="9" t="str">
        <f t="shared" si="562"/>
        <v/>
      </c>
      <c r="HA140" s="9" t="str">
        <f t="shared" si="562"/>
        <v/>
      </c>
      <c r="HB140" s="9" t="str">
        <f t="shared" si="562"/>
        <v/>
      </c>
      <c r="HC140" s="9" t="str">
        <f t="shared" si="535"/>
        <v>["cl_ORA","cl_WHI","cl_BLU"]</v>
      </c>
      <c r="HE140" s="33"/>
      <c r="HF140" s="34" t="str">
        <f t="shared" si="536"/>
        <v>{couname:"[PAU] Angaur",subtype:"[·] Antarctica",year:"???",region:"rgn_Oceania",Colors:["cl_ORA","cl_WHI","cl_BLU"],Items:["3Color","lets06","startA","LURAHI","dgband","4+Band","Horizo","Circle","Plants","Unequa","Center","NO_RED","NO_GRE","NO_YEL","NO_BLA","001ORA","002WHI","003BLU","myrORA","southc","NoStar"],Flag:"https://upload.wikimedia.org/wikipedia/commons/thumb/8/86/Flag_of_Angaur_State.svg/2560px-Flag_of_Angaur_State.svg.png",HDFlag:"https://upload.wikimedia.org/wikipedia/commons/thumb/8/86/Flag_of_Angaur_State.svg/2560px-Flag_of_Angaur_State.svg.png",type:"State", describe: "\nThe four stripes stand for the four hamlets of Angaur. In the center is a kelau flower.", isnew:".", links: "https://en.wikipedia.org/wiki/Flags_of_the_states_of_Palau#"},</v>
      </c>
      <c r="HG140" s="35" t="str">
        <f t="shared" si="537"/>
        <v>{couname:"[PAU] Angaur",subtype:"[·] Antarctica",year:"???",region:"rgn_Oceania",Colors:["cl_ORA","cl_WHI","cl_BLU"],Items:["3Color","lets06","startA","LURAHI","dgband","4+Band","Horizo","Circle","Plants","Unequa","Center","NO_RED","NO_GRE","NO_YEL","NO_BLA","001ORA","002WHI","003BLU","myrORA","southc","NoStar"],Flag:"https://upload.wikimedia.org/wikipedia/commons/thumb/8/86/Flag_of_Angaur_State.svg/2560px-Flag_of_Angaur_State.svg.png",HDFlag:"https://upload.wikimedia.org/wikipedia/commons/thumb/8/86/Flag_of_Angaur_State.svg/2560px-Flag_of_Angaur_State.svg.png",type:"State", describe: "\nThe four stripes stand for the four hamlets of Angaur. In the center is a kelau flower.", links: "https://en.wikipedia.org/wiki/Flags_of_the_states_of_Palau#"},</v>
      </c>
      <c r="HH140" s="9" t="str">
        <f t="shared" si="538"/>
        <v>"\nThe four stripes stand for the four hamlets of Angaur. In the center is a kelau flower."</v>
      </c>
      <c r="HI140" s="9" t="str">
        <f t="shared" si="539"/>
        <v>"\nThe four stripes stand for the four hamlets of Angaur. In the center is a kelau flower."</v>
      </c>
      <c r="HJ140" s="9" t="str">
        <f t="shared" si="540"/>
        <v>"???"</v>
      </c>
      <c r="HK140" s="9" t="s">
        <v>968</v>
      </c>
      <c r="HL140" s="9" t="str">
        <f t="shared" si="541"/>
        <v>"https://en.wikipedia.org/wiki/Flags_of_the_states_of_Palau#"</v>
      </c>
      <c r="HM140" s="34" t="str">
        <f t="shared" si="542"/>
        <v>{"couname":"[PAU] Angaur","year":"???","region":"rgn_Oceania","Colors":["cl_ORA","cl_WHI","cl_BLU"],"Items":["3Color","lets06","startA","LURAHI","dgband","4+Band","Horizo","Circle","Plants","Unequa","Center","NO_RED","NO_GRE","NO_YEL","NO_BLA","001ORA","002WHI","003BLU","myrORA","southc","NoStar"],"Flag":"https://upload.wikimedia.org/wikipedia/commons/thumb/8/86/Flag_of_Angaur_State.svg/2560px-Flag_of_Angaur_State.svg.png","HDFlag":"https://upload.wikimedia.org/wikipedia/commons/thumb/8/86/Flag_of_Angaur_State.svg/2560px-Flag_of_Angaur_State.svg.png","type":"State", "describe": "\nThe four stripes stand for the four hamlets of Angaur. In the center is a kelau flower.", "isnew": ".", "links": "https://en.wikipedia.org/wiki/Flags_of_the_states_of_Palau#"},</v>
      </c>
      <c r="HN140" s="36" t="str">
        <f t="shared" si="543"/>
        <v>{"couname":"[PAU] Angaur","year":"???","region":"rgn_Oceania","Colors":["cl_ORA","cl_WHI","cl_BLU"],"Items":["3Color","lets06","startA","LURAHI","dgband","4+Band","Horizo","Circle","Plants","Unequa","Center","NO_RED","NO_GRE","NO_YEL","NO_BLA","001ORA","002WHI","003BLU","myrORA","southc","NoStar"],"Flag":"https://upload.wikimedia.org/wikipedia/commons/thumb/8/86/Flag_of_Angaur_State.svg/2560px-Flag_of_Angaur_State.svg.png","HDFlag":"https://upload.wikimedia.org/wikipedia/commons/thumb/8/86/Flag_of_Angaur_State.svg/2560px-Flag_of_Angaur_State.svg.png","type":"State", "describe": "\nThe four stripes stand for the four hamlets of Angaur. In the center is a kelau flower.", "isnew": ".", "links": "https://en.wikipedia.org/wiki/Flags_of_the_states_of_Palau#"},</v>
      </c>
      <c r="HO140" s="37"/>
      <c r="HP140" s="9" t="str" cm="1">
        <f t="array" ref="HP140">IF(_xlfn.TEXTJOIN(", ", TRUE, IF(ISNUMBER(SEARCH("BLA", BL140:BT140)), COLUMN(BL140:BT140) - COLUMN(BL140) + 1, ""))&lt;&gt;"","BLA","")</f>
        <v/>
      </c>
      <c r="HQ140" s="9" t="str" cm="1">
        <f t="array" ref="HQ140">IF(_xlfn.TEXTJOIN(", ", TRUE, IF(ISNUMBER(SEARCH("BLU", BL140:BT140)), COLUMN(BL140:BT140) - COLUMN(BL140) + 1, ""))&lt;&gt;"","BLU","")</f>
        <v>BLU</v>
      </c>
      <c r="HR140" s="9" t="str" cm="1">
        <f t="array" ref="HR140">IF(_xlfn.TEXTJOIN(", ", TRUE, IF(ISNUMBER(SEARCH("GRE", BL140:BT140)), COLUMN(BL140:BT140) - COLUMN(BL140) + 1, ""))&lt;&gt;"","GRE","")</f>
        <v/>
      </c>
      <c r="HS140" s="9" t="str" cm="1">
        <f t="array" ref="HS140">IF(_xlfn.TEXTJOIN(", ", TRUE, IF(ISNUMBER(SEARCH("RED", BL140:BT140)), COLUMN(BL140:BT140) - COLUMN(BL140) + 1, ""))&lt;&gt;"","RED","")</f>
        <v/>
      </c>
      <c r="HT140" s="9" t="str" cm="1">
        <f t="array" ref="HT140">IF(_xlfn.TEXTJOIN(", ", TRUE, IF(ISNUMBER(SEARCH("YEL", BL140:BT140)), COLUMN(BL140:BT140) - COLUMN(BL140) + 1, ""))&lt;&gt;"","YEL","")</f>
        <v/>
      </c>
      <c r="HU140" s="9" t="str" cm="1">
        <f t="array" ref="HU140">IF(_xlfn.TEXTJOIN(", ", TRUE, IF(ISNUMBER(SEARCH("ORA", BL140:BT140)), COLUMN(BL140:BT140) - COLUMN(BL140) + 1, ""))&lt;&gt;"","ORA","")</f>
        <v>ORA</v>
      </c>
      <c r="HV140" s="9" t="str" cm="1">
        <f t="array" ref="HV140">IF(_xlfn.TEXTJOIN(", ", TRUE, IF(ISNUMBER(SEARCH("BRO", BL140:BT140)), COLUMN(BL140:BT140) - COLUMN(BL140) + 1, ""))&lt;&gt;"","BRO","")</f>
        <v/>
      </c>
      <c r="HW140" s="9" t="str" cm="1">
        <f t="array" ref="HW140">IF(_xlfn.TEXTJOIN(", ", TRUE, IF(ISNUMBER(SEARCH("PUR", BL140:BT140)), COLUMN(BL140:BT140) - COLUMN(BL140) + 1, ""))&lt;&gt;"","PUR","")</f>
        <v/>
      </c>
      <c r="HX140" s="9" t="str" cm="1">
        <f t="array" ref="HX140">IF(_xlfn.TEXTJOIN(", ", TRUE, IF(ISNUMBER(SEARCH("WHI", BL140:BT140)), COLUMN(BL140:BT140) - COLUMN(BL140) + 1, ""))&lt;&gt;"","WHI","")</f>
        <v>WHI</v>
      </c>
      <c r="HY140" s="38"/>
      <c r="HZ140" s="38"/>
      <c r="IA140" s="28"/>
      <c r="IB140" s="28"/>
      <c r="IC140" s="39"/>
      <c r="ID140" s="39"/>
      <c r="IE140" s="39"/>
      <c r="IF140" s="39"/>
      <c r="IG140" s="39"/>
      <c r="IH140" s="39"/>
      <c r="II140" s="39"/>
      <c r="IJ140" s="39"/>
      <c r="IK140" s="39"/>
      <c r="IL140" s="9">
        <f>SUM(IC140:IK140)</f>
        <v>0</v>
      </c>
      <c r="IM140" s="6">
        <f t="shared" si="544"/>
        <v>-3</v>
      </c>
      <c r="IN140" s="40" t="str">
        <f t="shared" si="545"/>
        <v>http://mkweb.bcgsc.ca/color-summarizer/?url=https://upload.wikimedia.org/wikipedia/commons/thumb/8/86/Flag_of_Angaur_State.svg/2560px-Flag_of_Angaur_State.svg.png&amp;precision=low&amp;num_clusters=3&amp;text=1</v>
      </c>
      <c r="IO140" s="9" t="str">
        <f t="shared" si="546"/>
        <v/>
      </c>
      <c r="IP140" s="9" t="str">
        <f t="shared" si="547"/>
        <v>"blue"</v>
      </c>
      <c r="IQ140" s="9" t="str">
        <f t="shared" si="548"/>
        <v/>
      </c>
      <c r="IR140" s="9" t="str">
        <f t="shared" si="549"/>
        <v/>
      </c>
      <c r="IS140" s="9" t="str">
        <f t="shared" si="550"/>
        <v/>
      </c>
      <c r="IT140" s="9" t="str">
        <f t="shared" si="551"/>
        <v>"orange"</v>
      </c>
      <c r="IU140" s="9" t="str">
        <f t="shared" si="552"/>
        <v/>
      </c>
      <c r="IV140" s="9" t="str">
        <f t="shared" si="553"/>
        <v/>
      </c>
      <c r="IW140" s="9" t="str">
        <f t="shared" si="554"/>
        <v>"white"</v>
      </c>
      <c r="IX140" s="9" t="str">
        <f t="shared" si="555"/>
        <v>{"url":"http://mkweb.bcgsc.ca/color-summarizer/?url=https://upload.wikimedia.org/wikipedia/commons/thumb/8/86/Flag_of_Angaur_State.svg/2560px-Flag_of_Angaur_State.svg.png&amp;precision=low&amp;num_clusters=3&amp;text=1","name":"[PAU] Angaur"},</v>
      </c>
      <c r="IY140" s="9">
        <v>282</v>
      </c>
    </row>
    <row r="141" spans="1:259" s="9" customFormat="1" ht="38.4" customHeight="1" thickBot="1" x14ac:dyDescent="0.35">
      <c r="A141" s="79" t="s">
        <v>682</v>
      </c>
      <c r="B141" s="1" t="e" vm="140">
        <v>#VALUE!</v>
      </c>
      <c r="C141" s="2">
        <v>2</v>
      </c>
      <c r="D141" s="3" t="s">
        <v>683</v>
      </c>
      <c r="E141" s="4" t="s">
        <v>684</v>
      </c>
      <c r="F141" s="5" t="s">
        <v>0</v>
      </c>
      <c r="G141" s="6">
        <f>COUNTIF($A$1:$A$8249,A141)</f>
        <v>1</v>
      </c>
      <c r="H141" s="7"/>
      <c r="I141" s="8" t="s">
        <v>673</v>
      </c>
      <c r="J141" s="9" t="str">
        <f>""</f>
        <v/>
      </c>
      <c r="K141" s="10"/>
      <c r="L141" s="11"/>
      <c r="M141" s="11"/>
      <c r="N141" s="12" t="s">
        <v>169</v>
      </c>
      <c r="O141" s="13" t="s">
        <v>181</v>
      </c>
      <c r="P141" s="14" t="s">
        <v>685</v>
      </c>
      <c r="Q141" s="15">
        <v>1</v>
      </c>
      <c r="R141" s="16" t="s">
        <v>169</v>
      </c>
      <c r="S141" s="17">
        <v>0</v>
      </c>
      <c r="T141" s="18" t="s">
        <v>2</v>
      </c>
      <c r="U141" s="19" t="s">
        <v>2</v>
      </c>
      <c r="V141" s="19" t="s">
        <v>2</v>
      </c>
      <c r="W141" s="19" t="s">
        <v>2</v>
      </c>
      <c r="X141" s="19" t="s">
        <v>2</v>
      </c>
      <c r="Y141" s="19" t="s">
        <v>3</v>
      </c>
      <c r="Z141" s="19" t="s">
        <v>2</v>
      </c>
      <c r="AA141" s="19" t="s">
        <v>2</v>
      </c>
      <c r="AB141" s="19" t="s">
        <v>2</v>
      </c>
      <c r="AC141" s="19" t="s">
        <v>2</v>
      </c>
      <c r="AD141" s="19" t="s">
        <v>2</v>
      </c>
      <c r="AE141" s="19" t="s">
        <v>2</v>
      </c>
      <c r="AF141" s="20" t="s">
        <v>2</v>
      </c>
      <c r="AG141" s="20" t="s">
        <v>2</v>
      </c>
      <c r="AH141" s="20" t="s">
        <v>2</v>
      </c>
      <c r="AI141" s="20" t="s">
        <v>2</v>
      </c>
      <c r="AJ141" s="20" t="s">
        <v>2</v>
      </c>
      <c r="AK141" s="20" t="s">
        <v>2</v>
      </c>
      <c r="AL141" s="20" t="s">
        <v>2</v>
      </c>
      <c r="AM141" s="20" t="s">
        <v>2</v>
      </c>
      <c r="AN141" s="20" t="s">
        <v>2</v>
      </c>
      <c r="AO141" s="20" t="s">
        <v>2</v>
      </c>
      <c r="AP141" s="20" t="s">
        <v>2</v>
      </c>
      <c r="AQ141" s="20" t="s">
        <v>2</v>
      </c>
      <c r="AR141" s="20" t="s">
        <v>2</v>
      </c>
      <c r="AS141" s="20" t="s">
        <v>2</v>
      </c>
      <c r="AT141" s="21">
        <v>3</v>
      </c>
      <c r="AU141" s="20" t="s">
        <v>204</v>
      </c>
      <c r="AV141" s="20" t="str">
        <f>IF(LEFT(A141,1)="[",LEFT(A141,5)&amp;AU141&amp;A141,"")</f>
        <v>[PAU]State[PAU] Hatohobei</v>
      </c>
      <c r="AW141" s="20" t="str">
        <f>C141&amp;H141&amp;A141</f>
        <v>2[PAU] Hatohobei</v>
      </c>
      <c r="AX141" s="22"/>
      <c r="AY141" s="22"/>
      <c r="AZ141" s="23" t="s">
        <v>8</v>
      </c>
      <c r="BA141" s="23" t="s">
        <v>8</v>
      </c>
      <c r="BB141" s="23"/>
      <c r="BC141" s="24"/>
      <c r="BD141" s="25" t="s">
        <v>5</v>
      </c>
      <c r="BE141" s="8"/>
      <c r="BF141" s="25" t="s">
        <v>5</v>
      </c>
      <c r="BG141" s="25" t="s">
        <v>4</v>
      </c>
      <c r="BH141" s="25" t="s">
        <v>5</v>
      </c>
      <c r="BI141" s="25"/>
      <c r="BJ141" s="25"/>
      <c r="BK141" s="8"/>
      <c r="BL141" s="25" t="s">
        <v>8</v>
      </c>
      <c r="BM141" s="25" t="s">
        <v>4</v>
      </c>
      <c r="BN141" s="25" t="s">
        <v>8</v>
      </c>
      <c r="BO141" s="25" t="s">
        <v>8</v>
      </c>
      <c r="BP141" s="25" t="s">
        <v>8</v>
      </c>
      <c r="BQ141" s="25" t="s">
        <v>8</v>
      </c>
      <c r="BR141" s="25" t="s">
        <v>8</v>
      </c>
      <c r="BS141" s="25" t="s">
        <v>8</v>
      </c>
      <c r="BT141" s="25" t="s">
        <v>5</v>
      </c>
      <c r="BU141" s="26"/>
      <c r="BV141" s="27"/>
      <c r="BW141" s="27">
        <v>0</v>
      </c>
      <c r="BX141" s="8"/>
      <c r="CB141" s="28"/>
      <c r="CC141" s="28"/>
      <c r="CD141" s="29">
        <v>0</v>
      </c>
      <c r="CE141" s="29">
        <v>0</v>
      </c>
      <c r="CF141" s="29" t="e">
        <v>#REF!</v>
      </c>
      <c r="CG141" s="30" cm="1">
        <f t="array" ref="CG141">SUMPRODUCT(--(LEN(TRIM(BL141:BT141))&gt;0))</f>
        <v>2</v>
      </c>
      <c r="CH141" s="20" t="str">
        <f t="shared" si="468"/>
        <v>y</v>
      </c>
      <c r="CI141" s="20" t="str">
        <f t="shared" si="469"/>
        <v>n</v>
      </c>
      <c r="CJ141" s="20" t="str">
        <f t="shared" si="470"/>
        <v>n</v>
      </c>
      <c r="CK141" s="20" t="str">
        <f t="shared" si="471"/>
        <v>n</v>
      </c>
      <c r="CL141" s="20" t="str">
        <f t="shared" si="472"/>
        <v>y</v>
      </c>
      <c r="CM141" s="20" t="str">
        <f t="shared" si="473"/>
        <v>n</v>
      </c>
      <c r="CN141" s="20" t="str">
        <f t="shared" si="474"/>
        <v>n</v>
      </c>
      <c r="CO141" s="20" t="str">
        <f t="shared" si="475"/>
        <v>n</v>
      </c>
      <c r="CP141" s="20" t="str">
        <f t="shared" si="476"/>
        <v>n</v>
      </c>
      <c r="CQ141" s="20" t="str">
        <f t="shared" si="477"/>
        <v>n</v>
      </c>
      <c r="CR141" s="20" t="str">
        <f t="shared" si="478"/>
        <v>n</v>
      </c>
      <c r="CS141" s="20" t="str">
        <f t="shared" si="479"/>
        <v>y</v>
      </c>
      <c r="CT141" s="31" t="str">
        <f t="shared" si="480"/>
        <v>"[PAU] Hatohobei"</v>
      </c>
      <c r="CU141" s="32" t="str">
        <f t="shared" si="481"/>
        <v>"rgn_Oceania"</v>
      </c>
      <c r="CV141" s="9" t="str">
        <f t="shared" si="482"/>
        <v>"https://upload.wikimedia.org/wikipedia/commons/thumb/e/e9/Flag_of_Hatohobei.svg/640px-Flag_of_Hatohobei.svg.png"</v>
      </c>
      <c r="CW141" s="9" t="str">
        <f t="shared" si="556"/>
        <v>"2Color",</v>
      </c>
      <c r="CX141" s="9" t="str">
        <f t="shared" si="556"/>
        <v/>
      </c>
      <c r="CY141" s="9" t="str">
        <f t="shared" si="556"/>
        <v/>
      </c>
      <c r="CZ141" s="9" t="str">
        <f t="shared" si="556"/>
        <v/>
      </c>
      <c r="DA141" s="9" t="str">
        <f t="shared" si="483"/>
        <v/>
      </c>
      <c r="DB141" s="9" t="str">
        <f t="shared" si="484"/>
        <v/>
      </c>
      <c r="DD141" s="9" t="str">
        <f>IF(LEN(CHAR(34)&amp;"lets"&amp;LEN(SUBSTITUTE(SUBSTITUTE(IFERROR(TRIM(SUBSTITUTE(A141,MID(A141,FIND("[",A141),FIND("]",A141)-FIND("[",A141)+1),"")),A141)," ",""),"-",""))&amp;CHAR(34)&amp;",")=9,CHAR(34)&amp;"lets"&amp;LEN(SUBSTITUTE(SUBSTITUTE(IFERROR(TRIM(SUBSTITUTE(A141,MID(A141,FIND("[",A141),FIND("]",A141)-FIND("[",A141)+1),"")),A141)," ",""),"-",""))&amp;CHAR(34)&amp;",",CHAR(34)&amp;"lets0"&amp;LEN(SUBSTITUTE(SUBSTITUTE(IFERROR(TRIM(SUBSTITUTE(A141,MID(A141,FIND("[",A141),FIND("]",A141)-FIND("[",A141)+1),"")),A141)," ",""),"-",""))&amp;CHAR(34)&amp;",")</f>
        <v>"lets09",</v>
      </c>
      <c r="DE141" s="9" t="str">
        <f>CHAR(34)&amp;"start"&amp;IFERROR(LEFT(SUBSTITUTE(A141,"["&amp;MID(A141,FIND("[",A141)+1,FIND("]",A141)-FIND("[",A141)-1)&amp;"] ",""),1),LEFT(A141,1))&amp;CHAR(34)&amp;","</f>
        <v>"startH",</v>
      </c>
      <c r="DF141" s="9" t="str">
        <f t="shared" si="485"/>
        <v/>
      </c>
      <c r="DG141" s="9" t="str">
        <f t="shared" si="486"/>
        <v/>
      </c>
      <c r="DH141" s="9" t="str">
        <f t="shared" si="487"/>
        <v/>
      </c>
      <c r="DI141" s="9" t="str">
        <f t="shared" si="488"/>
        <v/>
      </c>
      <c r="DJ141" s="9" t="str">
        <f t="shared" si="489"/>
        <v/>
      </c>
      <c r="DK141" s="9" t="str">
        <f t="shared" si="490"/>
        <v/>
      </c>
      <c r="DL141" s="9" t="str">
        <f t="shared" si="491"/>
        <v>"BLUWHI",</v>
      </c>
      <c r="DM141" s="9" t="str" cm="1">
        <f t="array" ref="DM141">IF(CG141=3,CHAR(34) &amp; _xlfn.TEXTJOIN("", TRUE, RIGHT(HP141:HX141, 2)) &amp; CHAR(34) &amp; ",", "")</f>
        <v/>
      </c>
      <c r="DN141" s="9" t="str">
        <f t="shared" si="492"/>
        <v/>
      </c>
      <c r="DO141" s="9" t="str">
        <f t="shared" si="493"/>
        <v/>
      </c>
      <c r="DP141" s="28" t="str">
        <f t="shared" si="494"/>
        <v/>
      </c>
      <c r="DQ141" s="28" t="str">
        <f t="shared" si="495"/>
        <v/>
      </c>
      <c r="DR141" s="28" t="str">
        <f t="shared" si="496"/>
        <v/>
      </c>
      <c r="DS141" s="28" t="str">
        <f t="shared" si="497"/>
        <v/>
      </c>
      <c r="DT141" s="28" t="str">
        <f t="shared" si="498"/>
        <v/>
      </c>
      <c r="DU141" s="28" t="str">
        <f t="shared" si="499"/>
        <v/>
      </c>
      <c r="DW141" s="9" t="str">
        <f t="shared" si="557"/>
        <v>"NoBand",</v>
      </c>
      <c r="DX141" s="9" t="str">
        <f t="shared" si="557"/>
        <v/>
      </c>
      <c r="DY141" s="9" t="str">
        <f t="shared" si="557"/>
        <v/>
      </c>
      <c r="DZ141" s="9" t="str">
        <f t="shared" si="557"/>
        <v/>
      </c>
      <c r="EA141" s="9" t="str">
        <f t="shared" si="558"/>
        <v/>
      </c>
      <c r="EB141" s="9" t="str">
        <f t="shared" si="558"/>
        <v/>
      </c>
      <c r="EC141" s="9" t="str">
        <f t="shared" si="558"/>
        <v/>
      </c>
      <c r="ED141" s="9" t="str">
        <f t="shared" si="558"/>
        <v/>
      </c>
      <c r="EE141" s="9" t="str">
        <f t="shared" si="558"/>
        <v/>
      </c>
      <c r="EF141" s="9" t="str">
        <f t="shared" si="500"/>
        <v>"Animal",</v>
      </c>
      <c r="EG141" s="9" t="str">
        <f t="shared" si="561"/>
        <v/>
      </c>
      <c r="EH141" s="9" t="str">
        <f t="shared" si="561"/>
        <v/>
      </c>
      <c r="EI141" s="9" t="str">
        <f t="shared" si="561"/>
        <v/>
      </c>
      <c r="EJ141" s="9" t="str">
        <f t="shared" si="561"/>
        <v/>
      </c>
      <c r="EK141" s="9" t="str">
        <f t="shared" si="561"/>
        <v/>
      </c>
      <c r="EL141" s="9" t="str">
        <f t="shared" si="561"/>
        <v/>
      </c>
      <c r="EM141" s="9" t="str">
        <f t="shared" si="561"/>
        <v/>
      </c>
      <c r="EN141" s="9" t="str">
        <f t="shared" si="561"/>
        <v/>
      </c>
      <c r="EO141" s="9" t="str">
        <f t="shared" si="561"/>
        <v/>
      </c>
      <c r="EP141" s="9" t="str">
        <f t="shared" si="561"/>
        <v/>
      </c>
      <c r="EQ141" s="9" t="str">
        <f t="shared" si="561"/>
        <v/>
      </c>
      <c r="ER141" s="9" t="str">
        <f t="shared" si="561"/>
        <v/>
      </c>
      <c r="ES141" s="9" t="str">
        <f t="shared" si="561"/>
        <v/>
      </c>
      <c r="ET141" s="9" t="str">
        <f t="shared" si="561"/>
        <v/>
      </c>
      <c r="EU141" s="9" t="str">
        <f t="shared" si="561"/>
        <v/>
      </c>
      <c r="EV141" s="9" t="str">
        <f t="shared" si="559"/>
        <v/>
      </c>
      <c r="EW141" s="9" t="str">
        <f t="shared" si="559"/>
        <v/>
      </c>
      <c r="EX141" s="9" t="str">
        <f t="shared" si="559"/>
        <v/>
      </c>
      <c r="EY141" s="9" t="str">
        <f t="shared" si="559"/>
        <v/>
      </c>
      <c r="EZ141" s="9" t="str">
        <f t="shared" si="559"/>
        <v/>
      </c>
      <c r="FA141" s="9" t="str">
        <f t="shared" si="501"/>
        <v>"sta",</v>
      </c>
      <c r="FB141" s="9" t="str">
        <f t="shared" si="502"/>
        <v/>
      </c>
      <c r="FD141" s="9" t="str">
        <f t="shared" si="503"/>
        <v/>
      </c>
      <c r="FE141" s="9" t="str">
        <f t="shared" si="504"/>
        <v/>
      </c>
      <c r="FF141" s="9" t="str">
        <f t="shared" si="505"/>
        <v/>
      </c>
      <c r="FG141" s="9" t="str">
        <f t="shared" si="506"/>
        <v>"NO_RED",</v>
      </c>
      <c r="FH141" s="9" t="str">
        <f t="shared" si="507"/>
        <v>"NO_GRE",</v>
      </c>
      <c r="FI141" s="9" t="str">
        <f t="shared" si="508"/>
        <v>"NO_YEL",</v>
      </c>
      <c r="FJ141" s="9" t="str">
        <f t="shared" si="509"/>
        <v>"NO_BLA",</v>
      </c>
      <c r="FK141" s="9" t="str">
        <f t="shared" si="510"/>
        <v/>
      </c>
      <c r="FL141" s="9" t="str">
        <f t="shared" si="511"/>
        <v/>
      </c>
      <c r="FM141" s="9" t="str">
        <f t="shared" si="512"/>
        <v/>
      </c>
      <c r="FN141" s="9" t="str">
        <f t="shared" si="513"/>
        <v/>
      </c>
      <c r="FO141" s="9" t="str">
        <f t="shared" si="514"/>
        <v/>
      </c>
      <c r="FP141" s="9" t="str">
        <f t="shared" si="515"/>
        <v/>
      </c>
      <c r="FQ141" s="9" t="str">
        <f t="shared" si="516"/>
        <v>"001WHI",</v>
      </c>
      <c r="FR141" s="9" t="str">
        <f t="shared" si="517"/>
        <v>"002BLU",</v>
      </c>
      <c r="FS141" s="9" t="str">
        <f t="shared" si="518"/>
        <v>"003WHI",</v>
      </c>
      <c r="FT141" s="9" t="str">
        <f t="shared" si="519"/>
        <v>"myrWHI",</v>
      </c>
      <c r="FU141" s="9" t="str">
        <f t="shared" si="520"/>
        <v/>
      </c>
      <c r="FV141" s="9" t="str">
        <f t="shared" si="521"/>
        <v/>
      </c>
      <c r="FW141" s="9" t="str">
        <f t="shared" si="522"/>
        <v/>
      </c>
      <c r="FY141" s="9" t="str">
        <f t="shared" si="523"/>
        <v/>
      </c>
      <c r="FZ141" s="9" t="str">
        <f t="shared" si="524"/>
        <v/>
      </c>
      <c r="GA141" s="9" t="str">
        <f t="shared" si="525"/>
        <v/>
      </c>
      <c r="GB141" s="9" t="str">
        <f t="shared" si="526"/>
        <v/>
      </c>
      <c r="GE141" s="9" t="str">
        <f t="shared" si="527"/>
        <v/>
      </c>
      <c r="GF141" s="9" t="str">
        <f>IFERROR(IF(SEARCH("Historical",AU141)&gt;0,CHAR(34)&amp;"histor"&amp;CHAR(34)&amp;",",""),"")</f>
        <v/>
      </c>
      <c r="GG141" s="9" t="str">
        <f t="shared" si="528"/>
        <v/>
      </c>
      <c r="GH141" s="9" t="str">
        <f t="shared" si="529"/>
        <v/>
      </c>
      <c r="GI141" s="9" t="str">
        <f t="shared" si="530"/>
        <v/>
      </c>
      <c r="GJ141" s="9" t="str">
        <f t="shared" si="531"/>
        <v/>
      </c>
      <c r="GK141" s="9" t="str">
        <f t="shared" si="532"/>
        <v>"HasSta",</v>
      </c>
      <c r="GL141" s="9" t="str">
        <f t="shared" si="560"/>
        <v/>
      </c>
      <c r="GM141" s="9" t="str">
        <f t="shared" si="560"/>
        <v/>
      </c>
      <c r="GN141" s="9" t="str">
        <f t="shared" si="560"/>
        <v>"3+Star",</v>
      </c>
      <c r="GP141" s="9" t="str">
        <f t="shared" si="533"/>
        <v>"State"</v>
      </c>
      <c r="GS141" s="9" t="str">
        <f t="shared" si="534"/>
        <v>["2Color","lets09","startH","BLUWHI","NoBand","Animal","sta","NO_RED","NO_GRE","NO_YEL","NO_BLA","001WHI","002BLU","003WHI","myrWHI","HasSta","3+Star"]</v>
      </c>
      <c r="GT141" s="9" t="str">
        <f t="shared" si="562"/>
        <v/>
      </c>
      <c r="GU141" s="9" t="str">
        <f t="shared" si="562"/>
        <v>"cl_BLU",</v>
      </c>
      <c r="GV141" s="9" t="str">
        <f t="shared" si="562"/>
        <v/>
      </c>
      <c r="GW141" s="9" t="str">
        <f t="shared" si="562"/>
        <v/>
      </c>
      <c r="GX141" s="9" t="str">
        <f t="shared" si="562"/>
        <v/>
      </c>
      <c r="GY141" s="9" t="str">
        <f t="shared" si="562"/>
        <v/>
      </c>
      <c r="GZ141" s="9" t="str">
        <f t="shared" si="562"/>
        <v/>
      </c>
      <c r="HA141" s="9" t="str">
        <f t="shared" si="562"/>
        <v/>
      </c>
      <c r="HB141" s="9" t="str">
        <f t="shared" si="562"/>
        <v>"cl_WHI",</v>
      </c>
      <c r="HC141" s="9" t="str">
        <f t="shared" si="535"/>
        <v>["cl_BLU","cl_WHI"]</v>
      </c>
      <c r="HE141" s="33"/>
      <c r="HF141" s="34" t="str">
        <f t="shared" si="536"/>
        <v>{couname:"[PAU] Hatohobei",year:"???",region:"rgn_Oceania",Colors:["cl_BLU","cl_WHI"],Items:["2Color","lets09","startH","BLUWHI","NoBand","Animal","sta","NO_RED","NO_GRE","NO_YEL","NO_BLA","001WHI","002BLU","003WHI","myrWHI","HasSta","3+Star"],Flag:"https://upload.wikimedia.org/wikipedia/commons/thumb/e/e9/Flag_of_Hatohobei.svg/640px-Flag_of_Hatohobei.svg.png",HDFlag:"https://upload.wikimedia.org/wikipedia/commons/thumb/e/e9/Flag_of_Hatohobei.svg/2560px-Flag_of_Hatohobei.svg.png",type:"State", describe: "\nThe stars represent the three islands that make up the state. The clam shell represents Romohparuh, the first person on Hatohobei, who claimed ownership of the island by burying a clam shell.", isnew:".", links: "https://en.wikipedia.org/wiki/Flags_of_the_states_of_Palau#"},</v>
      </c>
      <c r="HG141" s="35" t="str">
        <f t="shared" si="537"/>
        <v>{couname:"[PAU] Hatohobei",year:"???",region:"rgn_Oceania",Colors:["cl_BLU","cl_WHI"],Items:["2Color","lets09","startH","BLUWHI","NoBand","Animal","sta","NO_RED","NO_GRE","NO_YEL","NO_BLA","001WHI","002BLU","003WHI","myrWHI","HasSta","3+Star"],Flag:"https://upload.wikimedia.org/wikipedia/commons/thumb/e/e9/Flag_of_Hatohobei.svg/640px-Flag_of_Hatohobei.svg.png",HDFlag:"https://upload.wikimedia.org/wikipedia/commons/thumb/e/e9/Flag_of_Hatohobei.svg/2560px-Flag_of_Hatohobei.svg.png",type:"State", describe: "\nThe stars represent the three islands that make up the state. The clam shell represents Romohparuh, the first person on Hatohobei, who claimed ownership of the island by burying a clam shell.", links: "https://en.wikipedia.org/wiki/Flags_of_the_states_of_Palau#"},</v>
      </c>
      <c r="HH141" s="9" t="str">
        <f t="shared" si="538"/>
        <v>"\nThe stars represent the three islands that make up the state. The clam shell represents Romohparuh, the first person on Hatohobei, who claimed ownership of the island by burying a clam shell."</v>
      </c>
      <c r="HI141" s="9" t="str">
        <f t="shared" si="539"/>
        <v>"\nThe stars represent the three islands that make up the state. The clam shell represents Romohparuh, the first person on Hatohobei, who claimed ownership of the island by burying a clam shell."</v>
      </c>
      <c r="HJ141" s="9" t="str">
        <f t="shared" si="540"/>
        <v>"???"</v>
      </c>
      <c r="HL141" s="9" t="str">
        <f t="shared" si="541"/>
        <v>"https://en.wikipedia.org/wiki/Flags_of_the_states_of_Palau#"</v>
      </c>
      <c r="HM141" s="34" t="str">
        <f t="shared" si="542"/>
        <v>{"couname":"[PAU] Hatohobei","year":"???","region":"rgn_Oceania","Colors":["cl_BLU","cl_WHI"],"Items":["2Color","lets09","startH","BLUWHI","NoBand","Animal","sta","NO_RED","NO_GRE","NO_YEL","NO_BLA","001WHI","002BLU","003WHI","myrWHI","HasSta","3+Star"],"Flag":"https://upload.wikimedia.org/wikipedia/commons/thumb/e/e9/Flag_of_Hatohobei.svg/640px-Flag_of_Hatohobei.svg.png","HDFlag":"https://upload.wikimedia.org/wikipedia/commons/thumb/e/e9/Flag_of_Hatohobei.svg/2560px-Flag_of_Hatohobei.svg.png","type":"State", "describe": "\nThe stars represent the three islands that make up the state. The clam shell represents Romohparuh, the first person on Hatohobei, who claimed ownership of the island by burying a clam shell.", "isnew": ".", "links": "https://en.wikipedia.org/wiki/Flags_of_the_states_of_Palau#"},</v>
      </c>
      <c r="HN141" s="36" t="str">
        <f t="shared" si="543"/>
        <v>{"couname":"[PAU] Hatohobei","year":"???","region":"rgn_Oceania","Colors":["cl_BLU","cl_WHI"],"Items":["2Color","lets09","startH","BLUWHI","NoBand","Animal","sta","NO_RED","NO_GRE","NO_YEL","NO_BLA","001WHI","002BLU","003WHI","myrWHI","HasSta","3+Star"],"Flag":"https://upload.wikimedia.org/wikipedia/commons/thumb/e/e9/Flag_of_Hatohobei.svg/640px-Flag_of_Hatohobei.svg.png","HDFlag":"https://upload.wikimedia.org/wikipedia/commons/thumb/e/e9/Flag_of_Hatohobei.svg/2560px-Flag_of_Hatohobei.svg.png","type":"State", "describe": "\nThe stars represent the three islands that make up the state. The clam shell represents Romohparuh, the first person on Hatohobei, who claimed ownership of the island by burying a clam shell.", "isnew": ".", "links": "https://en.wikipedia.org/wiki/Flags_of_the_states_of_Palau#"},</v>
      </c>
      <c r="HO141" s="37">
        <v>45618</v>
      </c>
      <c r="HP141" s="9" t="str" cm="1">
        <f t="array" ref="HP141">IF(_xlfn.TEXTJOIN(", ", TRUE, IF(ISNUMBER(SEARCH("BLA", BL141:BT141)), COLUMN(BL141:BT141) - COLUMN(BL141) + 1, ""))&lt;&gt;"","BLA","")</f>
        <v/>
      </c>
      <c r="HQ141" s="9" t="str" cm="1">
        <f t="array" ref="HQ141">IF(_xlfn.TEXTJOIN(", ", TRUE, IF(ISNUMBER(SEARCH("BLU", BL141:BT141)), COLUMN(BL141:BT141) - COLUMN(BL141) + 1, ""))&lt;&gt;"","BLU","")</f>
        <v>BLU</v>
      </c>
      <c r="HR141" s="9" t="str" cm="1">
        <f t="array" ref="HR141">IF(_xlfn.TEXTJOIN(", ", TRUE, IF(ISNUMBER(SEARCH("GRE", BL141:BT141)), COLUMN(BL141:BT141) - COLUMN(BL141) + 1, ""))&lt;&gt;"","GRE","")</f>
        <v/>
      </c>
      <c r="HS141" s="9" t="str" cm="1">
        <f t="array" ref="HS141">IF(_xlfn.TEXTJOIN(", ", TRUE, IF(ISNUMBER(SEARCH("RED", BL141:BT141)), COLUMN(BL141:BT141) - COLUMN(BL141) + 1, ""))&lt;&gt;"","RED","")</f>
        <v/>
      </c>
      <c r="HT141" s="9" t="str" cm="1">
        <f t="array" ref="HT141">IF(_xlfn.TEXTJOIN(", ", TRUE, IF(ISNUMBER(SEARCH("YEL", BL141:BT141)), COLUMN(BL141:BT141) - COLUMN(BL141) + 1, ""))&lt;&gt;"","YEL","")</f>
        <v/>
      </c>
      <c r="HU141" s="9" t="str" cm="1">
        <f t="array" ref="HU141">IF(_xlfn.TEXTJOIN(", ", TRUE, IF(ISNUMBER(SEARCH("ORA", BL141:BT141)), COLUMN(BL141:BT141) - COLUMN(BL141) + 1, ""))&lt;&gt;"","ORA","")</f>
        <v/>
      </c>
      <c r="HV141" s="9" t="str" cm="1">
        <f t="array" ref="HV141">IF(_xlfn.TEXTJOIN(", ", TRUE, IF(ISNUMBER(SEARCH("BRO", BL141:BT141)), COLUMN(BL141:BT141) - COLUMN(BL141) + 1, ""))&lt;&gt;"","BRO","")</f>
        <v/>
      </c>
      <c r="HW141" s="9" t="str" cm="1">
        <f t="array" ref="HW141">IF(_xlfn.TEXTJOIN(", ", TRUE, IF(ISNUMBER(SEARCH("PUR", BL141:BT141)), COLUMN(BL141:BT141) - COLUMN(BL141) + 1, ""))&lt;&gt;"","PUR","")</f>
        <v/>
      </c>
      <c r="HX141" s="9" t="str" cm="1">
        <f t="array" ref="HX141">IF(_xlfn.TEXTJOIN(", ", TRUE, IF(ISNUMBER(SEARCH("WHI", BL141:BT141)), COLUMN(BL141:BT141) - COLUMN(BL141) + 1, ""))&lt;&gt;"","WHI","")</f>
        <v>WHI</v>
      </c>
      <c r="HY141" s="38"/>
      <c r="HZ141" s="38"/>
      <c r="IA141" s="28"/>
      <c r="IB141" s="28"/>
      <c r="IC141" s="39"/>
      <c r="ID141" s="39"/>
      <c r="IE141" s="39"/>
      <c r="IF141" s="39"/>
      <c r="IG141" s="39"/>
      <c r="IH141" s="39"/>
      <c r="II141" s="39"/>
      <c r="IJ141" s="39"/>
      <c r="IK141" s="39"/>
      <c r="IM141" s="6">
        <f t="shared" si="544"/>
        <v>-2</v>
      </c>
      <c r="IN141" s="40" t="str">
        <f t="shared" si="545"/>
        <v>http://mkweb.bcgsc.ca/color-summarizer/?url=https://upload.wikimedia.org/wikipedia/commons/thumb/e/e9/Flag_of_Hatohobei.svg/640px-Flag_of_Hatohobei.svg.png&amp;precision=low&amp;num_clusters=2&amp;text=1</v>
      </c>
      <c r="IO141" s="9" t="str">
        <f t="shared" si="546"/>
        <v/>
      </c>
      <c r="IP141" s="9" t="str">
        <f t="shared" si="547"/>
        <v>"blue"</v>
      </c>
      <c r="IQ141" s="9" t="str">
        <f t="shared" si="548"/>
        <v/>
      </c>
      <c r="IR141" s="9" t="str">
        <f t="shared" si="549"/>
        <v/>
      </c>
      <c r="IS141" s="9" t="str">
        <f t="shared" si="550"/>
        <v/>
      </c>
      <c r="IT141" s="9" t="str">
        <f t="shared" si="551"/>
        <v/>
      </c>
      <c r="IU141" s="9" t="str">
        <f t="shared" si="552"/>
        <v/>
      </c>
      <c r="IV141" s="9" t="str">
        <f t="shared" si="553"/>
        <v/>
      </c>
      <c r="IW141" s="9" t="str">
        <f t="shared" si="554"/>
        <v>"white"</v>
      </c>
      <c r="IX141" s="9" t="str">
        <f t="shared" si="555"/>
        <v>{"url":"http://mkweb.bcgsc.ca/color-summarizer/?url=https://upload.wikimedia.org/wikipedia/commons/thumb/e/e9/Flag_of_Hatohobei.svg/640px-Flag_of_Hatohobei.svg.png&amp;precision=low&amp;num_clusters=2&amp;text=1","name":"[PAU] Hatohobei"},</v>
      </c>
      <c r="IY141" s="9">
        <v>940</v>
      </c>
    </row>
    <row r="142" spans="1:259" s="9" customFormat="1" ht="38.4" customHeight="1" thickBot="1" x14ac:dyDescent="0.35">
      <c r="A142" s="79" t="s">
        <v>686</v>
      </c>
      <c r="B142" s="1" t="e" vm="141">
        <v>#VALUE!</v>
      </c>
      <c r="C142" s="2">
        <v>2</v>
      </c>
      <c r="D142" s="3" t="s">
        <v>687</v>
      </c>
      <c r="E142" s="4" t="s">
        <v>687</v>
      </c>
      <c r="F142" s="5" t="s">
        <v>0</v>
      </c>
      <c r="G142" s="6">
        <f>COUNTIF($A$1:$A$8249,A142)</f>
        <v>1</v>
      </c>
      <c r="H142" s="7"/>
      <c r="I142" s="8" t="s">
        <v>673</v>
      </c>
      <c r="J142" s="9" t="str">
        <f>""</f>
        <v/>
      </c>
      <c r="K142" s="10"/>
      <c r="L142" s="11"/>
      <c r="M142" s="11"/>
      <c r="N142" s="12" t="s">
        <v>169</v>
      </c>
      <c r="O142" s="13" t="s">
        <v>181</v>
      </c>
      <c r="P142" s="14" t="s">
        <v>688</v>
      </c>
      <c r="Q142" s="15">
        <v>1</v>
      </c>
      <c r="R142" s="16" t="s">
        <v>169</v>
      </c>
      <c r="S142" s="17">
        <v>0</v>
      </c>
      <c r="T142" s="18" t="s">
        <v>2</v>
      </c>
      <c r="U142" s="19" t="s">
        <v>2</v>
      </c>
      <c r="V142" s="19" t="s">
        <v>2</v>
      </c>
      <c r="W142" s="19" t="s">
        <v>3</v>
      </c>
      <c r="X142" s="19" t="s">
        <v>3</v>
      </c>
      <c r="Y142" s="19" t="s">
        <v>2</v>
      </c>
      <c r="Z142" s="19" t="s">
        <v>2</v>
      </c>
      <c r="AA142" s="19" t="s">
        <v>3</v>
      </c>
      <c r="AB142" s="19" t="s">
        <v>2</v>
      </c>
      <c r="AC142" s="19" t="s">
        <v>2</v>
      </c>
      <c r="AD142" s="19" t="s">
        <v>2</v>
      </c>
      <c r="AE142" s="19" t="s">
        <v>2</v>
      </c>
      <c r="AF142" s="20" t="s">
        <v>2</v>
      </c>
      <c r="AG142" s="20" t="s">
        <v>2</v>
      </c>
      <c r="AH142" s="20" t="s">
        <v>3</v>
      </c>
      <c r="AI142" s="20" t="s">
        <v>2</v>
      </c>
      <c r="AJ142" s="20" t="s">
        <v>2</v>
      </c>
      <c r="AK142" s="20" t="s">
        <v>2</v>
      </c>
      <c r="AL142" s="20" t="s">
        <v>2</v>
      </c>
      <c r="AM142" s="20" t="s">
        <v>2</v>
      </c>
      <c r="AN142" s="20" t="s">
        <v>2</v>
      </c>
      <c r="AO142" s="20" t="s">
        <v>2</v>
      </c>
      <c r="AP142" s="20" t="s">
        <v>2</v>
      </c>
      <c r="AQ142" s="20" t="s">
        <v>2</v>
      </c>
      <c r="AR142" s="20" t="s">
        <v>2</v>
      </c>
      <c r="AS142" s="20" t="s">
        <v>2</v>
      </c>
      <c r="AT142" s="21">
        <v>0</v>
      </c>
      <c r="AU142" s="20" t="s">
        <v>204</v>
      </c>
      <c r="AV142" s="20" t="str">
        <f>IF(LEFT(A142,1)="[",LEFT(A142,5)&amp;AU142&amp;A142,"")</f>
        <v>[PAU]State[PAU] Kayangel</v>
      </c>
      <c r="AW142" s="20" t="str">
        <f>C142&amp;H142&amp;A142</f>
        <v>2[PAU] Kayangel</v>
      </c>
      <c r="AX142" s="22"/>
      <c r="AY142" s="22"/>
      <c r="AZ142" s="23" t="s">
        <v>8</v>
      </c>
      <c r="BA142" s="23"/>
      <c r="BB142" s="23"/>
      <c r="BC142" s="24"/>
      <c r="BD142" s="25" t="s">
        <v>4</v>
      </c>
      <c r="BE142" s="8"/>
      <c r="BF142" s="25" t="s">
        <v>4</v>
      </c>
      <c r="BG142" s="25" t="s">
        <v>5</v>
      </c>
      <c r="BH142" s="25" t="s">
        <v>6</v>
      </c>
      <c r="BI142" s="25"/>
      <c r="BJ142" s="25"/>
      <c r="BK142" s="8"/>
      <c r="BL142" s="25" t="s">
        <v>8</v>
      </c>
      <c r="BM142" s="25" t="s">
        <v>4</v>
      </c>
      <c r="BN142" s="25" t="s">
        <v>8</v>
      </c>
      <c r="BO142" s="25" t="s">
        <v>8</v>
      </c>
      <c r="BP142" s="25" t="s">
        <v>6</v>
      </c>
      <c r="BQ142" s="25" t="s">
        <v>8</v>
      </c>
      <c r="BR142" s="25" t="s">
        <v>8</v>
      </c>
      <c r="BS142" s="25" t="s">
        <v>8</v>
      </c>
      <c r="BT142" s="25" t="s">
        <v>5</v>
      </c>
      <c r="BU142" s="26"/>
      <c r="BV142" s="27"/>
      <c r="BW142" s="27">
        <v>0</v>
      </c>
      <c r="BX142" s="8"/>
      <c r="CB142" s="28"/>
      <c r="CC142" s="28"/>
      <c r="CD142" s="29">
        <v>0</v>
      </c>
      <c r="CE142" s="29">
        <v>0</v>
      </c>
      <c r="CF142" s="29" t="e">
        <v>#REF!</v>
      </c>
      <c r="CG142" s="30" cm="1">
        <f t="array" ref="CG142">SUMPRODUCT(--(LEN(TRIM(BL142:BT142))&gt;0))</f>
        <v>3</v>
      </c>
      <c r="CH142" s="20" t="str">
        <f t="shared" si="468"/>
        <v>n</v>
      </c>
      <c r="CI142" s="20" t="str">
        <f t="shared" si="469"/>
        <v>y</v>
      </c>
      <c r="CJ142" s="20" t="str">
        <f t="shared" si="470"/>
        <v>n</v>
      </c>
      <c r="CK142" s="20" t="str">
        <f t="shared" si="471"/>
        <v>n</v>
      </c>
      <c r="CL142" s="20" t="str">
        <f t="shared" si="472"/>
        <v>y</v>
      </c>
      <c r="CM142" s="20" t="str">
        <f t="shared" si="473"/>
        <v>n</v>
      </c>
      <c r="CN142" s="20" t="str">
        <f t="shared" si="474"/>
        <v>n</v>
      </c>
      <c r="CO142" s="20" t="str">
        <f t="shared" si="475"/>
        <v>n</v>
      </c>
      <c r="CP142" s="20" t="str">
        <f t="shared" si="476"/>
        <v>y</v>
      </c>
      <c r="CQ142" s="20" t="str">
        <f t="shared" si="477"/>
        <v>n</v>
      </c>
      <c r="CR142" s="20" t="str">
        <f t="shared" si="478"/>
        <v>n</v>
      </c>
      <c r="CS142" s="20" t="str">
        <f t="shared" si="479"/>
        <v>n</v>
      </c>
      <c r="CT142" s="31" t="str">
        <f t="shared" si="480"/>
        <v>"[PAU] Kayangel"</v>
      </c>
      <c r="CU142" s="32" t="str">
        <f t="shared" si="481"/>
        <v>"rgn_Oceania"</v>
      </c>
      <c r="CV142" s="9" t="str">
        <f t="shared" si="482"/>
        <v>"https://upload.wikimedia.org/wikipedia/commons/thumb/3/35/Flag_of_Kayangel.svg/2560px-Flag_of_Kayangel.svg.png"</v>
      </c>
      <c r="CW142" s="9" t="str">
        <f t="shared" si="556"/>
        <v/>
      </c>
      <c r="CX142" s="9" t="str">
        <f t="shared" si="556"/>
        <v>"3Color",</v>
      </c>
      <c r="CY142" s="9" t="str">
        <f t="shared" si="556"/>
        <v/>
      </c>
      <c r="CZ142" s="9" t="str">
        <f t="shared" si="556"/>
        <v/>
      </c>
      <c r="DA142" s="9" t="str">
        <f t="shared" si="483"/>
        <v/>
      </c>
      <c r="DB142" s="9" t="str">
        <f t="shared" si="484"/>
        <v/>
      </c>
      <c r="DC142" s="9" t="str">
        <f>IF(Q142=2,CHAR(34)&amp;"exact2"&amp;CHAR(34)&amp;",","")</f>
        <v/>
      </c>
      <c r="DD142" s="9" t="str">
        <f>IF(LEN(CHAR(34)&amp;"lets"&amp;LEN(SUBSTITUTE(SUBSTITUTE(IFERROR(TRIM(SUBSTITUTE(SUBSTITUTE(SUBSTITUTE(IFERROR(TRIM(SUBSTITUTE(A142,MID(A142,FIND("(",A142),FIND(")",A142)-FIND("(",A142)+1),"")),A142)," ",""),"-",""),MID(SUBSTITUTE(SUBSTITUTE(IFERROR(TRIM(SUBSTITUTE(A142,MID(A142,FIND("(",A142),FIND(")",A142)-FIND("(",A142)+1),"")),A142)," ",""),"-",""),FIND("[",SUBSTITUTE(SUBSTITUTE(IFERROR(TRIM(SUBSTITUTE(A142,MID(A142,FIND("(",A142),FIND(")",A142)-FIND("(",A142)+1),"")),A142)," ",""),"-","")),FIND("]",SUBSTITUTE(SUBSTITUTE(IFERROR(TRIM(SUBSTITUTE(A142,MID(A142,FIND("(",A142),FIND(")",A142)-FIND("(",A142)+1),"")),A142)," ",""),"-",""))-FIND("[",SUBSTITUTE(SUBSTITUTE(IFERROR(TRIM(SUBSTITUTE(A142,MID(A142,FIND("(",A142),FIND(")",A142)-FIND("(",A142)+1),"")),A142)," ",""),"-",""))+1),"")),SUBSTITUTE(SUBSTITUTE(IFERROR(TRIM(SUBSTITUTE(A142,MID(A142,FIND("(",A142),FIND(")",A142)-FIND("(",A142)+1),"")),A142)," ",""),"-",""))," ",""),"-",""))&amp;CHAR(34)&amp;",")=9,CHAR(34)&amp;"lets"&amp;LEN(SUBSTITUTE(SUBSTITUTE(IFERROR(TRIM(SUBSTITUTE(SUBSTITUTE(SUBSTITUTE(IFERROR(TRIM(SUBSTITUTE(A142,MID(A142,FIND("(",A142),FIND(")",A142)-FIND("(",A142)+1),"")),A142)," ",""),"-",""),MID(SUBSTITUTE(SUBSTITUTE(IFERROR(TRIM(SUBSTITUTE(A142,MID(A142,FIND("(",A142),FIND(")",A142)-FIND("(",A142)+1),"")),A142)," ",""),"-",""),FIND("[",SUBSTITUTE(SUBSTITUTE(IFERROR(TRIM(SUBSTITUTE(A142,MID(A142,FIND("(",A142),FIND(")",A142)-FIND("(",A142)+1),"")),A142)," ",""),"-","")),FIND("]",SUBSTITUTE(SUBSTITUTE(IFERROR(TRIM(SUBSTITUTE(A142,MID(A142,FIND("(",A142),FIND(")",A142)-FIND("(",A142)+1),"")),A142)," ",""),"-",""))-FIND("[",SUBSTITUTE(SUBSTITUTE(IFERROR(TRIM(SUBSTITUTE(A142,MID(A142,FIND("(",A142),FIND(")",A142)-FIND("(",A142)+1),"")),A142)," ",""),"-",""))+1),"")),SUBSTITUTE(SUBSTITUTE(IFERROR(TRIM(SUBSTITUTE(A142,MID(A142,FIND("(",A142),FIND(")",A142)-FIND("(",A142)+1),"")),A142)," ",""),"-",""))," ",""),"-",""))&amp;CHAR(34)&amp;",",CHAR(34)&amp;"lets0"&amp;LEN(SUBSTITUTE(SUBSTITUTE(IFERROR(TRIM(SUBSTITUTE(SUBSTITUTE(SUBSTITUTE(IFERROR(TRIM(SUBSTITUTE(A142,MID(A142,FIND("(",A142),FIND(")",A142)-FIND("(",A142)+1),"")),A142)," ",""),"-",""),MID(SUBSTITUTE(SUBSTITUTE(IFERROR(TRIM(SUBSTITUTE(A142,MID(A142,FIND("(",A142),FIND(")",A142)-FIND("(",A142)+1),"")),A142)," ",""),"-",""),FIND("[",SUBSTITUTE(SUBSTITUTE(IFERROR(TRIM(SUBSTITUTE(A142,MID(A142,FIND("(",A142),FIND(")",A142)-FIND("(",A142)+1),"")),A142)," ",""),"-","")),FIND("]",SUBSTITUTE(SUBSTITUTE(IFERROR(TRIM(SUBSTITUTE(A142,MID(A142,FIND("(",A142),FIND(")",A142)-FIND("(",A142)+1),"")),A142)," ",""),"-",""))-FIND("[",SUBSTITUTE(SUBSTITUTE(IFERROR(TRIM(SUBSTITUTE(A142,MID(A142,FIND("(",A142),FIND(")",A142)-FIND("(",A142)+1),"")),A142)," ",""),"-",""))+1),"")),SUBSTITUTE(SUBSTITUTE(IFERROR(TRIM(SUBSTITUTE(A142,MID(A142,FIND("(",A142),FIND(")",A142)-FIND("(",A142)+1),"")),A142)," ",""),"-",""))," ",""),"-",""))&amp;CHAR(34)&amp;",")</f>
        <v>"lets08",</v>
      </c>
      <c r="DE142" s="9" t="str">
        <f>IFERROR(CHAR(34)&amp;"start"&amp;LEFT(TRIM(SUBSTITUTE(SUBSTITUTE(TRIM(SUBSTITUTE(SUBSTITUTE(A142, MID(A142, FIND("[", A142), FIND("]", A142) - FIND("[", A142) + 1), ""), "  ", " ")), MID(TRIM(SUBSTITUTE(SUBSTITUTE(A142, MID(A142, FIND("[", A142), FIND("]", A142) - FIND("[", A142) + 1), ""), "  ", " ")), FIND("[", TRIM(SUBSTITUTE(SUBSTITUTE(A142, MID(A142, FIND("[", A142), FIND("]", A142) - FIND("[", A142) + 1), ""), "  ", " "))), FIND("]", TRIM(SUBSTITUTE(SUBSTITUTE(A142, MID(A142, FIND("[", A142), FIND("]", A142) - FIND("[", A142) + 1), ""), "  ", " "))) - FIND("[", TRIM(SUBSTITUTE(SUBSTITUTE(A142, MID(A142, FIND("[", A142), FIND("]", A142) - FIND("[", A142) + 1), ""), "  ", " "))) + 1), ""), "  ", " ")),1)&amp;CHAR(34)&amp;",",CHAR(34)&amp;"start"&amp;IFERROR(LEFT(SUBSTITUTE(A142,"["&amp;MID(A142,FIND("[",A142)+1,FIND("]",A142)-FIND("[",A142)-1)&amp;"] ",""),1),LEFT(A142,1))&amp;CHAR(34)&amp;",")</f>
        <v>"startK",</v>
      </c>
      <c r="DF142" s="9" t="str">
        <f t="shared" si="485"/>
        <v/>
      </c>
      <c r="DG142" s="9" t="str">
        <f t="shared" si="486"/>
        <v/>
      </c>
      <c r="DH142" s="9" t="str">
        <f t="shared" si="487"/>
        <v/>
      </c>
      <c r="DI142" s="9" t="str">
        <f t="shared" si="488"/>
        <v/>
      </c>
      <c r="DJ142" s="9" t="str">
        <f t="shared" si="489"/>
        <v>"with_y",</v>
      </c>
      <c r="DK142" s="9" t="str">
        <f t="shared" si="490"/>
        <v/>
      </c>
      <c r="DL142" s="9" t="str">
        <f t="shared" si="491"/>
        <v/>
      </c>
      <c r="DM142" s="9" t="str" cm="1">
        <f t="array" ref="DM142">IF(CG142=3,CHAR(34) &amp; _xlfn.TEXTJOIN("", TRUE, RIGHT(HP142:HX142, 2)) &amp; CHAR(34) &amp; ",", "")</f>
        <v>"LUELHI",</v>
      </c>
      <c r="DN142" s="9" t="str">
        <f t="shared" si="492"/>
        <v/>
      </c>
      <c r="DO142" s="9" t="str">
        <f t="shared" si="493"/>
        <v/>
      </c>
      <c r="DP142" s="28" t="str">
        <f t="shared" si="494"/>
        <v/>
      </c>
      <c r="DQ142" s="28" t="str">
        <f t="shared" si="495"/>
        <v/>
      </c>
      <c r="DR142" s="28" t="str">
        <f t="shared" si="496"/>
        <v/>
      </c>
      <c r="DS142" s="28" t="str">
        <f t="shared" si="497"/>
        <v>"allver",</v>
      </c>
      <c r="DT142" s="28" t="str">
        <f t="shared" si="498"/>
        <v/>
      </c>
      <c r="DU142" s="28" t="str">
        <f t="shared" si="499"/>
        <v/>
      </c>
      <c r="DV142" s="9" t="str">
        <f>IF(IA142&lt;&gt;"",(IF(IA142="y",CHAR(34)&amp;"largec"&amp;CHAR(34)&amp;",",CHAR(34)&amp;"smallc"&amp;CHAR(34)&amp;",")),"")</f>
        <v/>
      </c>
      <c r="DW142" s="9" t="str">
        <f t="shared" si="557"/>
        <v>"NoBand",</v>
      </c>
      <c r="DX142" s="9" t="str">
        <f t="shared" si="557"/>
        <v/>
      </c>
      <c r="DY142" s="9" t="str">
        <f t="shared" si="557"/>
        <v/>
      </c>
      <c r="DZ142" s="9" t="str">
        <f t="shared" si="557"/>
        <v/>
      </c>
      <c r="EA142" s="9" t="str">
        <f t="shared" si="558"/>
        <v/>
      </c>
      <c r="EB142" s="9" t="str">
        <f t="shared" si="558"/>
        <v/>
      </c>
      <c r="EC142" s="9" t="str">
        <f t="shared" si="558"/>
        <v/>
      </c>
      <c r="ED142" s="9" t="str">
        <f t="shared" si="558"/>
        <v>"Vertic",</v>
      </c>
      <c r="EE142" s="9" t="str">
        <f t="shared" si="558"/>
        <v>"Circle",</v>
      </c>
      <c r="EF142" s="9" t="str">
        <f t="shared" si="500"/>
        <v/>
      </c>
      <c r="EG142" s="9" t="str">
        <f t="shared" si="561"/>
        <v/>
      </c>
      <c r="EH142" s="9" t="str">
        <f t="shared" si="561"/>
        <v>"Plants",</v>
      </c>
      <c r="EI142" s="9" t="str">
        <f t="shared" si="561"/>
        <v/>
      </c>
      <c r="EJ142" s="9" t="str">
        <f t="shared" si="561"/>
        <v/>
      </c>
      <c r="EK142" s="9" t="str">
        <f t="shared" si="561"/>
        <v/>
      </c>
      <c r="EL142" s="9" t="str">
        <f t="shared" si="561"/>
        <v/>
      </c>
      <c r="EM142" s="9" t="str">
        <f t="shared" si="561"/>
        <v/>
      </c>
      <c r="EN142" s="9" t="str">
        <f t="shared" si="561"/>
        <v/>
      </c>
      <c r="EO142" s="9" t="str">
        <f t="shared" si="561"/>
        <v>"Center",</v>
      </c>
      <c r="EP142" s="9" t="str">
        <f t="shared" si="561"/>
        <v/>
      </c>
      <c r="EQ142" s="9" t="str">
        <f t="shared" si="561"/>
        <v/>
      </c>
      <c r="ER142" s="9" t="str">
        <f t="shared" si="561"/>
        <v/>
      </c>
      <c r="ES142" s="9" t="str">
        <f t="shared" si="561"/>
        <v/>
      </c>
      <c r="ET142" s="9" t="str">
        <f t="shared" si="561"/>
        <v/>
      </c>
      <c r="EU142" s="9" t="str">
        <f t="shared" si="561"/>
        <v/>
      </c>
      <c r="EV142" s="9" t="str">
        <f t="shared" si="559"/>
        <v/>
      </c>
      <c r="EW142" s="9" t="str">
        <f t="shared" si="559"/>
        <v/>
      </c>
      <c r="EX142" s="9" t="str">
        <f t="shared" si="559"/>
        <v/>
      </c>
      <c r="EY142" s="9" t="str">
        <f t="shared" si="559"/>
        <v/>
      </c>
      <c r="EZ142" s="9" t="str">
        <f t="shared" si="559"/>
        <v/>
      </c>
      <c r="FA142" s="9" t="str">
        <f t="shared" si="501"/>
        <v/>
      </c>
      <c r="FB142" s="9" t="str">
        <f t="shared" si="502"/>
        <v/>
      </c>
      <c r="FC142" s="9" t="str">
        <f>IF(AND(AT142&gt;0,BB142&lt;&gt;""),CHAR(34)&amp;"sta"&amp;BB142&amp;CHAR(34)&amp;",","")</f>
        <v/>
      </c>
      <c r="FD142" s="9" t="str">
        <f t="shared" si="503"/>
        <v/>
      </c>
      <c r="FE142" s="9" t="str">
        <f t="shared" si="504"/>
        <v/>
      </c>
      <c r="FF142" s="9" t="str">
        <f t="shared" si="505"/>
        <v/>
      </c>
      <c r="FG142" s="9" t="str">
        <f t="shared" si="506"/>
        <v>"NO_RED",</v>
      </c>
      <c r="FH142" s="9" t="str">
        <f t="shared" si="507"/>
        <v>"NO_GRE",</v>
      </c>
      <c r="FI142" s="9" t="str">
        <f t="shared" si="508"/>
        <v/>
      </c>
      <c r="FJ142" s="9" t="str">
        <f t="shared" si="509"/>
        <v>"NO_BLA",</v>
      </c>
      <c r="FK142" s="9" t="str">
        <f t="shared" si="510"/>
        <v/>
      </c>
      <c r="FL142" s="9" t="str">
        <f t="shared" si="511"/>
        <v/>
      </c>
      <c r="FM142" s="9" t="str">
        <f t="shared" si="512"/>
        <v/>
      </c>
      <c r="FN142" s="9" t="str">
        <f t="shared" si="513"/>
        <v/>
      </c>
      <c r="FO142" s="9" t="str">
        <f t="shared" si="514"/>
        <v/>
      </c>
      <c r="FP142" s="9" t="str">
        <f t="shared" si="515"/>
        <v/>
      </c>
      <c r="FQ142" s="9" t="str">
        <f t="shared" si="516"/>
        <v>"001BLU",</v>
      </c>
      <c r="FR142" s="9" t="str">
        <f t="shared" si="517"/>
        <v>"002WHI",</v>
      </c>
      <c r="FS142" s="9" t="str">
        <f t="shared" si="518"/>
        <v>"003YEL",</v>
      </c>
      <c r="FT142" s="9" t="str">
        <f t="shared" si="519"/>
        <v>"myrBLU",</v>
      </c>
      <c r="FU142" s="9" t="str">
        <f t="shared" si="520"/>
        <v/>
      </c>
      <c r="FV142" s="9" t="str">
        <f t="shared" si="521"/>
        <v/>
      </c>
      <c r="FW142" s="9" t="str">
        <f t="shared" si="522"/>
        <v/>
      </c>
      <c r="FX142" s="9" t="str">
        <f>SUBSTITUTE(IFERROR(SEARCH("[",A142),IFERROR(IF(AND(CA142&lt;&gt;"y",SEARCH("Europe",R142)&gt;0),CHAR(34)&amp;"noeuni"&amp;CHAR(34)&amp;",",""),"")),"1","")</f>
        <v/>
      </c>
      <c r="FY142" s="9" t="str">
        <f t="shared" si="523"/>
        <v/>
      </c>
      <c r="FZ142" s="9" t="str">
        <f t="shared" si="524"/>
        <v/>
      </c>
      <c r="GA142" s="9" t="str">
        <f t="shared" si="525"/>
        <v/>
      </c>
      <c r="GB142" s="9" t="str">
        <f t="shared" si="526"/>
        <v/>
      </c>
      <c r="GC142" s="9" t="str">
        <f>IFERROR(IF(SEARCH("Portuguese",CB142)&gt;0,CHAR(34)&amp;"portug"&amp;CHAR(34)&amp;",",""),"")</f>
        <v/>
      </c>
      <c r="GD142" s="9" t="str">
        <f>IFERROR(IF(SEARCH("German",CB142)&gt;0,CHAR(34)&amp;"german"&amp;CHAR(34)&amp;",",""),"")</f>
        <v/>
      </c>
      <c r="GE142" s="9" t="str">
        <f t="shared" si="527"/>
        <v/>
      </c>
      <c r="GF142" s="9" t="str">
        <f>IFERROR(IF(SEARCH("Historical",AU142)&gt;0,CHAR(34)&amp;"histor"&amp;CHAR(34)&amp;",",""),"")</f>
        <v/>
      </c>
      <c r="GG142" s="9" t="str">
        <f t="shared" si="528"/>
        <v/>
      </c>
      <c r="GH142" s="9" t="str">
        <f t="shared" si="529"/>
        <v/>
      </c>
      <c r="GI142" s="9" t="str">
        <f t="shared" si="530"/>
        <v/>
      </c>
      <c r="GJ142" s="9" t="str">
        <f t="shared" si="531"/>
        <v>"NoStar",</v>
      </c>
      <c r="GK142" s="9" t="str">
        <f t="shared" si="532"/>
        <v/>
      </c>
      <c r="GL142" s="9" t="str">
        <f t="shared" si="560"/>
        <v/>
      </c>
      <c r="GM142" s="9" t="str">
        <f t="shared" si="560"/>
        <v/>
      </c>
      <c r="GN142" s="9" t="str">
        <f t="shared" si="560"/>
        <v/>
      </c>
      <c r="GP142" s="9" t="str">
        <f t="shared" si="533"/>
        <v>"State"</v>
      </c>
      <c r="GS142" s="9" t="str">
        <f t="shared" si="534"/>
        <v>["3Color","lets08","startK","with_y","LUELHI","allver","NoBand","Vertic","Circle","Plants","Center","NO_RED","NO_GRE","NO_BLA","001BLU","002WHI","003YEL","myrBLU","NoStar"]</v>
      </c>
      <c r="GT142" s="9" t="str">
        <f t="shared" si="562"/>
        <v/>
      </c>
      <c r="GU142" s="9" t="str">
        <f t="shared" si="562"/>
        <v>"cl_BLU",</v>
      </c>
      <c r="GV142" s="9" t="str">
        <f t="shared" si="562"/>
        <v/>
      </c>
      <c r="GW142" s="9" t="str">
        <f t="shared" si="562"/>
        <v/>
      </c>
      <c r="GX142" s="9" t="str">
        <f t="shared" si="562"/>
        <v>"cl_YEL",</v>
      </c>
      <c r="GY142" s="9" t="str">
        <f t="shared" si="562"/>
        <v/>
      </c>
      <c r="GZ142" s="9" t="str">
        <f t="shared" si="562"/>
        <v/>
      </c>
      <c r="HA142" s="9" t="str">
        <f t="shared" si="562"/>
        <v/>
      </c>
      <c r="HB142" s="9" t="str">
        <f t="shared" si="562"/>
        <v>"cl_WHI",</v>
      </c>
      <c r="HC142" s="9" t="str">
        <f t="shared" si="535"/>
        <v>["cl_BLU","cl_YEL","cl_WHI"]</v>
      </c>
      <c r="HE142" s="33"/>
      <c r="HF142" s="34" t="str">
        <f t="shared" si="536"/>
        <v>{couname:"[PAU] Kayangel",year:"???",region:"rgn_Oceania",Colors:["cl_BLU","cl_YEL","cl_WHI"],Items:["3Color","lets08","startK","with_y","LUELHI","allver","NoBand","Vertic","Circle","Plants","Center","NO_RED","NO_GRE","NO_BLA","001BLU","002WHI","003YEL","myrBLU","NoStar"],Flag:"https://upload.wikimedia.org/wikipedia/commons/thumb/3/35/Flag_of_Kayangel.svg/2560px-Flag_of_Kayangel.svg.png",HDFlag:"https://upload.wikimedia.org/wikipedia/commons/thumb/3/35/Flag_of_Kayangel.svg/2560px-Flag_of_Kayangel.svg.png",type:"State", describe: "\nThe flag is blue with a yellow triangle. It features an oar and two hibiscus vines", isnew:".", links: "https://en.wikipedia.org/wiki/Flags_of_the_states_of_Palau#"},</v>
      </c>
      <c r="HG142" s="35" t="str">
        <f t="shared" si="537"/>
        <v>{couname:"[PAU] Kayangel",year:"???",region:"rgn_Oceania",Colors:["cl_BLU","cl_YEL","cl_WHI"],Items:["3Color","lets08","startK","with_y","LUELHI","allver","NoBand","Vertic","Circle","Plants","Center","NO_RED","NO_GRE","NO_BLA","001BLU","002WHI","003YEL","myrBLU","NoStar"],Flag:"https://upload.wikimedia.org/wikipedia/commons/thumb/3/35/Flag_of_Kayangel.svg/2560px-Flag_of_Kayangel.svg.png",HDFlag:"https://upload.wikimedia.org/wikipedia/commons/thumb/3/35/Flag_of_Kayangel.svg/2560px-Flag_of_Kayangel.svg.png",type:"State", describe: "\nThe flag is blue with a yellow triangle. It features an oar and two hibiscus vines", links: "https://en.wikipedia.org/wiki/Flags_of_the_states_of_Palau#"},</v>
      </c>
      <c r="HH142" s="9" t="str">
        <f t="shared" si="538"/>
        <v>"\nThe flag is blue with a yellow triangle. It features an oar and two hibiscus vines"</v>
      </c>
      <c r="HI142" s="9" t="str">
        <f t="shared" si="539"/>
        <v>"\nThe flag is blue with a yellow triangle. It features an oar and two hibiscus vines"</v>
      </c>
      <c r="HJ142" s="9" t="str">
        <f t="shared" si="540"/>
        <v>"???"</v>
      </c>
      <c r="HL142" s="9" t="str">
        <f t="shared" si="541"/>
        <v>"https://en.wikipedia.org/wiki/Flags_of_the_states_of_Palau#"</v>
      </c>
      <c r="HM142" s="34" t="str">
        <f t="shared" si="542"/>
        <v>{"couname":"[PAU] Kayangel","year":"???","region":"rgn_Oceania","Colors":["cl_BLU","cl_YEL","cl_WHI"],"Items":["3Color","lets08","startK","with_y","LUELHI","allver","NoBand","Vertic","Circle","Plants","Center","NO_RED","NO_GRE","NO_BLA","001BLU","002WHI","003YEL","myrBLU","NoStar"],"Flag":"https://upload.wikimedia.org/wikipedia/commons/thumb/3/35/Flag_of_Kayangel.svg/2560px-Flag_of_Kayangel.svg.png","HDFlag":"https://upload.wikimedia.org/wikipedia/commons/thumb/3/35/Flag_of_Kayangel.svg/2560px-Flag_of_Kayangel.svg.png","type":"State", "describe": "\nThe flag is blue with a yellow triangle. It features an oar and two hibiscus vines", "isnew": ".", "links": "https://en.wikipedia.org/wiki/Flags_of_the_states_of_Palau#"},</v>
      </c>
      <c r="HN142" s="36" t="str">
        <f t="shared" si="543"/>
        <v>{"couname":"[PAU] Kayangel","year":"???","region":"rgn_Oceania","Colors":["cl_BLU","cl_YEL","cl_WHI"],"Items":["3Color","lets08","startK","with_y","LUELHI","allver","NoBand","Vertic","Circle","Plants","Center","NO_RED","NO_GRE","NO_BLA","001BLU","002WHI","003YEL","myrBLU","NoStar"],"Flag":"https://upload.wikimedia.org/wikipedia/commons/thumb/3/35/Flag_of_Kayangel.svg/2560px-Flag_of_Kayangel.svg.png","HDFlag":"https://upload.wikimedia.org/wikipedia/commons/thumb/3/35/Flag_of_Kayangel.svg/2560px-Flag_of_Kayangel.svg.png","type":"State", "describe": "\nThe flag is blue with a yellow triangle. It features an oar and two hibiscus vines", "isnew": ".", "links": "https://en.wikipedia.org/wiki/Flags_of_the_states_of_Palau#"},</v>
      </c>
      <c r="HO142" s="37">
        <v>45583</v>
      </c>
      <c r="HP142" s="9" t="str" cm="1">
        <f t="array" ref="HP142">IF(_xlfn.TEXTJOIN(", ", TRUE, IF(ISNUMBER(SEARCH("BLA", BL142:BT142)), COLUMN(BL142:BT142) - COLUMN(BL142) + 1, ""))&lt;&gt;"","BLA","")</f>
        <v/>
      </c>
      <c r="HQ142" s="9" t="str" cm="1">
        <f t="array" ref="HQ142">IF(_xlfn.TEXTJOIN(", ", TRUE, IF(ISNUMBER(SEARCH("BLU", BL142:BT142)), COLUMN(BL142:BT142) - COLUMN(BL142) + 1, ""))&lt;&gt;"","BLU","")</f>
        <v>BLU</v>
      </c>
      <c r="HR142" s="9" t="str" cm="1">
        <f t="array" ref="HR142">IF(_xlfn.TEXTJOIN(", ", TRUE, IF(ISNUMBER(SEARCH("GRE", BL142:BT142)), COLUMN(BL142:BT142) - COLUMN(BL142) + 1, ""))&lt;&gt;"","GRE","")</f>
        <v/>
      </c>
      <c r="HS142" s="9" t="str" cm="1">
        <f t="array" ref="HS142">IF(_xlfn.TEXTJOIN(", ", TRUE, IF(ISNUMBER(SEARCH("RED", BL142:BT142)), COLUMN(BL142:BT142) - COLUMN(BL142) + 1, ""))&lt;&gt;"","RED","")</f>
        <v/>
      </c>
      <c r="HT142" s="9" t="str" cm="1">
        <f t="array" ref="HT142">IF(_xlfn.TEXTJOIN(", ", TRUE, IF(ISNUMBER(SEARCH("YEL", BL142:BT142)), COLUMN(BL142:BT142) - COLUMN(BL142) + 1, ""))&lt;&gt;"","YEL","")</f>
        <v>YEL</v>
      </c>
      <c r="HU142" s="9" t="str" cm="1">
        <f t="array" ref="HU142">IF(_xlfn.TEXTJOIN(", ", TRUE, IF(ISNUMBER(SEARCH("ORA", BL142:BT142)), COLUMN(BL142:BT142) - COLUMN(BL142) + 1, ""))&lt;&gt;"","ORA","")</f>
        <v/>
      </c>
      <c r="HV142" s="9" t="str" cm="1">
        <f t="array" ref="HV142">IF(_xlfn.TEXTJOIN(", ", TRUE, IF(ISNUMBER(SEARCH("BRO", BL142:BT142)), COLUMN(BL142:BT142) - COLUMN(BL142) + 1, ""))&lt;&gt;"","BRO","")</f>
        <v/>
      </c>
      <c r="HW142" s="9" t="str" cm="1">
        <f t="array" ref="HW142">IF(_xlfn.TEXTJOIN(", ", TRUE, IF(ISNUMBER(SEARCH("PUR", BL142:BT142)), COLUMN(BL142:BT142) - COLUMN(BL142) + 1, ""))&lt;&gt;"","PUR","")</f>
        <v/>
      </c>
      <c r="HX142" s="9" t="str" cm="1">
        <f t="array" ref="HX142">IF(_xlfn.TEXTJOIN(", ", TRUE, IF(ISNUMBER(SEARCH("WHI", BL142:BT142)), COLUMN(BL142:BT142) - COLUMN(BL142) + 1, ""))&lt;&gt;"","WHI","")</f>
        <v>WHI</v>
      </c>
      <c r="HY142" s="38"/>
      <c r="HZ142" s="38"/>
      <c r="IA142" s="28"/>
      <c r="IB142" s="28"/>
      <c r="IC142" s="39"/>
      <c r="ID142" s="39"/>
      <c r="IE142" s="39"/>
      <c r="IF142" s="39"/>
      <c r="IG142" s="39"/>
      <c r="IH142" s="39"/>
      <c r="II142" s="39"/>
      <c r="IJ142" s="39"/>
      <c r="IK142" s="39"/>
      <c r="IL142" s="9">
        <f>SUM(IC142:IK142)</f>
        <v>0</v>
      </c>
      <c r="IM142" s="6">
        <f t="shared" si="544"/>
        <v>-3</v>
      </c>
      <c r="IN142" s="40" t="str">
        <f t="shared" si="545"/>
        <v>http://mkweb.bcgsc.ca/color-summarizer/?url=https://upload.wikimedia.org/wikipedia/commons/thumb/3/35/Flag_of_Kayangel.svg/2560px-Flag_of_Kayangel.svg.png&amp;precision=low&amp;num_clusters=3&amp;text=1</v>
      </c>
      <c r="IO142" s="9" t="str">
        <f t="shared" si="546"/>
        <v/>
      </c>
      <c r="IP142" s="9" t="str">
        <f t="shared" si="547"/>
        <v>"blue"</v>
      </c>
      <c r="IQ142" s="9" t="str">
        <f t="shared" si="548"/>
        <v/>
      </c>
      <c r="IR142" s="9" t="str">
        <f t="shared" si="549"/>
        <v/>
      </c>
      <c r="IS142" s="9" t="str">
        <f t="shared" si="550"/>
        <v>"yellow"</v>
      </c>
      <c r="IT142" s="9" t="str">
        <f t="shared" si="551"/>
        <v/>
      </c>
      <c r="IU142" s="9" t="str">
        <f t="shared" si="552"/>
        <v/>
      </c>
      <c r="IV142" s="9" t="str">
        <f t="shared" si="553"/>
        <v/>
      </c>
      <c r="IW142" s="9" t="str">
        <f t="shared" si="554"/>
        <v>"white"</v>
      </c>
      <c r="IX142" s="9" t="str">
        <f t="shared" si="555"/>
        <v>{"url":"http://mkweb.bcgsc.ca/color-summarizer/?url=https://upload.wikimedia.org/wikipedia/commons/thumb/3/35/Flag_of_Kayangel.svg/2560px-Flag_of_Kayangel.svg.png&amp;precision=low&amp;num_clusters=3&amp;text=1","name":"[PAU] Kayangel"},</v>
      </c>
      <c r="IY142" s="9">
        <v>281</v>
      </c>
    </row>
    <row r="143" spans="1:259" s="9" customFormat="1" ht="38.4" customHeight="1" thickBot="1" x14ac:dyDescent="0.35">
      <c r="A143" s="79" t="s">
        <v>689</v>
      </c>
      <c r="B143" s="1" t="e" vm="142">
        <v>#VALUE!</v>
      </c>
      <c r="C143" s="2">
        <v>2</v>
      </c>
      <c r="D143" s="3" t="s">
        <v>690</v>
      </c>
      <c r="E143" s="4" t="s">
        <v>691</v>
      </c>
      <c r="F143" s="5" t="s">
        <v>0</v>
      </c>
      <c r="G143" s="6">
        <f>COUNTIF($A$1:$A$8249,A143)</f>
        <v>1</v>
      </c>
      <c r="H143" s="7"/>
      <c r="I143" s="8" t="s">
        <v>673</v>
      </c>
      <c r="J143" s="9" t="str">
        <f>""</f>
        <v/>
      </c>
      <c r="K143" s="10"/>
      <c r="L143" s="11"/>
      <c r="M143" s="11"/>
      <c r="N143" s="12" t="s">
        <v>169</v>
      </c>
      <c r="O143" s="13">
        <v>1997</v>
      </c>
      <c r="P143" s="14" t="s">
        <v>692</v>
      </c>
      <c r="Q143" s="15">
        <v>1</v>
      </c>
      <c r="R143" s="16" t="s">
        <v>169</v>
      </c>
      <c r="S143" s="17">
        <v>0</v>
      </c>
      <c r="T143" s="18" t="s">
        <v>2</v>
      </c>
      <c r="U143" s="19" t="s">
        <v>2</v>
      </c>
      <c r="V143" s="19" t="s">
        <v>3</v>
      </c>
      <c r="W143" s="19" t="s">
        <v>3</v>
      </c>
      <c r="X143" s="19" t="s">
        <v>3</v>
      </c>
      <c r="Y143" s="19" t="s">
        <v>3</v>
      </c>
      <c r="Z143" s="19" t="s">
        <v>2</v>
      </c>
      <c r="AA143" s="19" t="s">
        <v>2</v>
      </c>
      <c r="AB143" s="19" t="s">
        <v>2</v>
      </c>
      <c r="AC143" s="19" t="s">
        <v>2</v>
      </c>
      <c r="AD143" s="19" t="s">
        <v>2</v>
      </c>
      <c r="AE143" s="19" t="s">
        <v>3</v>
      </c>
      <c r="AF143" s="20" t="s">
        <v>2</v>
      </c>
      <c r="AG143" s="20" t="s">
        <v>2</v>
      </c>
      <c r="AH143" s="20" t="s">
        <v>3</v>
      </c>
      <c r="AI143" s="20" t="s">
        <v>2</v>
      </c>
      <c r="AJ143" s="20" t="s">
        <v>2</v>
      </c>
      <c r="AK143" s="20" t="s">
        <v>2</v>
      </c>
      <c r="AL143" s="20" t="s">
        <v>2</v>
      </c>
      <c r="AM143" s="20" t="s">
        <v>2</v>
      </c>
      <c r="AN143" s="20" t="s">
        <v>3</v>
      </c>
      <c r="AO143" s="20" t="s">
        <v>3</v>
      </c>
      <c r="AP143" s="20" t="s">
        <v>2</v>
      </c>
      <c r="AQ143" s="20" t="s">
        <v>2</v>
      </c>
      <c r="AR143" s="20" t="s">
        <v>2</v>
      </c>
      <c r="AS143" s="20" t="s">
        <v>2</v>
      </c>
      <c r="AT143" s="21">
        <v>7</v>
      </c>
      <c r="AU143" s="20" t="s">
        <v>204</v>
      </c>
      <c r="AV143" s="20" t="str">
        <f>IF(LEFT(A143,1)="[",LEFT(A143,5)&amp;AU143&amp;A143,"")</f>
        <v>[PAU]State[PAU] Koror</v>
      </c>
      <c r="AW143" s="20" t="str">
        <f>C143&amp;H143&amp;A143</f>
        <v>2[PAU] Koror</v>
      </c>
      <c r="AX143" s="22" t="str">
        <f>_xlfn.TEXTJOIN(";",TRUE,AU143:AW143)</f>
        <v>State;[PAU]State[PAU] Koror;2[PAU] Koror</v>
      </c>
      <c r="AY143" s="22"/>
      <c r="AZ143" s="23"/>
      <c r="BA143" s="23"/>
      <c r="BB143" s="23"/>
      <c r="BC143" s="24"/>
      <c r="BD143" s="25" t="s">
        <v>168</v>
      </c>
      <c r="BE143" s="8"/>
      <c r="BF143" s="25" t="s">
        <v>9</v>
      </c>
      <c r="BG143" s="25" t="s">
        <v>6</v>
      </c>
      <c r="BH143" s="25" t="s">
        <v>10</v>
      </c>
      <c r="BI143" s="25"/>
      <c r="BJ143" s="25"/>
      <c r="BK143" s="8"/>
      <c r="BL143" s="25" t="s">
        <v>9</v>
      </c>
      <c r="BM143" s="25" t="s">
        <v>6</v>
      </c>
      <c r="BN143" s="25" t="s">
        <v>10</v>
      </c>
      <c r="BO143" s="25"/>
      <c r="BP143" s="25"/>
      <c r="BQ143" s="25"/>
      <c r="BR143" s="25"/>
      <c r="BS143" s="25"/>
      <c r="BT143" s="25"/>
      <c r="BU143" s="26"/>
      <c r="BV143" s="27" t="s">
        <v>184</v>
      </c>
      <c r="BW143" s="27">
        <v>0</v>
      </c>
      <c r="BX143" s="8"/>
      <c r="BZ143" s="9" t="s">
        <v>3</v>
      </c>
      <c r="CB143" s="28" t="s">
        <v>7</v>
      </c>
      <c r="CC143" s="28"/>
      <c r="CD143" s="29">
        <v>0</v>
      </c>
      <c r="CE143" s="29">
        <v>0</v>
      </c>
      <c r="CF143" s="29" t="e">
        <v>#REF!</v>
      </c>
      <c r="CG143" s="30" cm="1">
        <f t="array" ref="CG143">SUMPRODUCT(--(LEN(TRIM(BL143:BT143))&gt;0))</f>
        <v>3</v>
      </c>
      <c r="CH143" s="20" t="str">
        <f>IF(CG143=2,"y","n")</f>
        <v>n</v>
      </c>
      <c r="CI143" s="20" t="str">
        <f>IF(CG143=3,"y","n")</f>
        <v>y</v>
      </c>
      <c r="CJ143" s="20" t="str">
        <f>IF(CG143=4,"y","n")</f>
        <v>n</v>
      </c>
      <c r="CK143" s="20" t="str">
        <f>IF(CG143&gt;4,"y","n")</f>
        <v>n</v>
      </c>
      <c r="CL143" s="20" t="str">
        <f>IF(S143=0,"y","n")</f>
        <v>y</v>
      </c>
      <c r="CM143" s="20" t="str">
        <f>IF(S143=2,"y","n")</f>
        <v>n</v>
      </c>
      <c r="CN143" s="20" t="str">
        <f>IF(S143=3,"y","n")</f>
        <v>n</v>
      </c>
      <c r="CO143" s="20" t="str">
        <f>IF(S143&gt;=4,"y","n")</f>
        <v>n</v>
      </c>
      <c r="CP143" s="20" t="str">
        <f>IF(AT143=0,"y","n")</f>
        <v>n</v>
      </c>
      <c r="CQ143" s="20" t="str">
        <f>IF(AT143=1,"y","n")</f>
        <v>n</v>
      </c>
      <c r="CR143" s="20" t="str">
        <f>IF(AT143=2,"y","n")</f>
        <v>n</v>
      </c>
      <c r="CS143" s="20" t="str">
        <f>IF(AT143&gt;=3,"y","n")</f>
        <v>y</v>
      </c>
      <c r="CT143" s="31" t="str">
        <f>CHAR(34)&amp;A143&amp;CHAR(34)</f>
        <v>"[PAU] Koror"</v>
      </c>
      <c r="CU143" s="32" t="str">
        <f>CHAR(34)&amp;"rgn_"&amp;R143&amp;CHAR(34)</f>
        <v>"rgn_Oceania"</v>
      </c>
      <c r="CV143" s="9" t="str">
        <f>CHAR(34)&amp;D143&amp;CHAR(34)</f>
        <v>"https://upload.wikimedia.org/wikipedia/commons/thumb/1/1b/Flag_of_Koror_State.png/640px-Flag_of_Koror_State.png"</v>
      </c>
      <c r="CW143" s="9" t="str">
        <f t="shared" si="556"/>
        <v/>
      </c>
      <c r="CX143" s="9" t="str">
        <f t="shared" si="556"/>
        <v>"3Color",</v>
      </c>
      <c r="CY143" s="9" t="str">
        <f t="shared" si="556"/>
        <v/>
      </c>
      <c r="CZ143" s="9" t="str">
        <f t="shared" si="556"/>
        <v/>
      </c>
      <c r="DA143" s="9" t="str">
        <f>IF(Q143&gt;1,CHAR(34)&amp;"words2"&amp;CHAR(34)&amp;",","")</f>
        <v/>
      </c>
      <c r="DB143" s="9" t="str">
        <f>IF(Q143&gt;2,CHAR(34)&amp;"words3"&amp;CHAR(34)&amp;",","")</f>
        <v/>
      </c>
      <c r="DC143" s="9" t="str">
        <f>IF(Q143=2,CHAR(34)&amp;"exact2"&amp;CHAR(34)&amp;",","")</f>
        <v/>
      </c>
      <c r="DD143" s="9" t="str">
        <f>IF(LEN(CHAR(34)&amp;"lets"&amp;LEN(SUBSTITUTE(SUBSTITUTE(IFERROR(TRIM(SUBSTITUTE(SUBSTITUTE(SUBSTITUTE(IFERROR(TRIM(SUBSTITUTE(A143,MID(A143,FIND("(",A143),FIND(")",A143)-FIND("(",A143)+1),"")),A143)," ",""),"-",""),MID(SUBSTITUTE(SUBSTITUTE(IFERROR(TRIM(SUBSTITUTE(A143,MID(A143,FIND("(",A143),FIND(")",A143)-FIND("(",A143)+1),"")),A143)," ",""),"-",""),FIND("[",SUBSTITUTE(SUBSTITUTE(IFERROR(TRIM(SUBSTITUTE(A143,MID(A143,FIND("(",A143),FIND(")",A143)-FIND("(",A143)+1),"")),A143)," ",""),"-","")),FIND("]",SUBSTITUTE(SUBSTITUTE(IFERROR(TRIM(SUBSTITUTE(A143,MID(A143,FIND("(",A143),FIND(")",A143)-FIND("(",A143)+1),"")),A143)," ",""),"-",""))-FIND("[",SUBSTITUTE(SUBSTITUTE(IFERROR(TRIM(SUBSTITUTE(A143,MID(A143,FIND("(",A143),FIND(")",A143)-FIND("(",A143)+1),"")),A143)," ",""),"-",""))+1),"")),SUBSTITUTE(SUBSTITUTE(IFERROR(TRIM(SUBSTITUTE(A143,MID(A143,FIND("(",A143),FIND(")",A143)-FIND("(",A143)+1),"")),A143)," ",""),"-",""))," ",""),"-",""))&amp;CHAR(34)&amp;",")=9,CHAR(34)&amp;"lets"&amp;LEN(SUBSTITUTE(SUBSTITUTE(IFERROR(TRIM(SUBSTITUTE(SUBSTITUTE(SUBSTITUTE(IFERROR(TRIM(SUBSTITUTE(A143,MID(A143,FIND("(",A143),FIND(")",A143)-FIND("(",A143)+1),"")),A143)," ",""),"-",""),MID(SUBSTITUTE(SUBSTITUTE(IFERROR(TRIM(SUBSTITUTE(A143,MID(A143,FIND("(",A143),FIND(")",A143)-FIND("(",A143)+1),"")),A143)," ",""),"-",""),FIND("[",SUBSTITUTE(SUBSTITUTE(IFERROR(TRIM(SUBSTITUTE(A143,MID(A143,FIND("(",A143),FIND(")",A143)-FIND("(",A143)+1),"")),A143)," ",""),"-","")),FIND("]",SUBSTITUTE(SUBSTITUTE(IFERROR(TRIM(SUBSTITUTE(A143,MID(A143,FIND("(",A143),FIND(")",A143)-FIND("(",A143)+1),"")),A143)," ",""),"-",""))-FIND("[",SUBSTITUTE(SUBSTITUTE(IFERROR(TRIM(SUBSTITUTE(A143,MID(A143,FIND("(",A143),FIND(")",A143)-FIND("(",A143)+1),"")),A143)," ",""),"-",""))+1),"")),SUBSTITUTE(SUBSTITUTE(IFERROR(TRIM(SUBSTITUTE(A143,MID(A143,FIND("(",A143),FIND(")",A143)-FIND("(",A143)+1),"")),A143)," ",""),"-",""))," ",""),"-",""))&amp;CHAR(34)&amp;",",CHAR(34)&amp;"lets0"&amp;LEN(SUBSTITUTE(SUBSTITUTE(IFERROR(TRIM(SUBSTITUTE(SUBSTITUTE(SUBSTITUTE(IFERROR(TRIM(SUBSTITUTE(A143,MID(A143,FIND("(",A143),FIND(")",A143)-FIND("(",A143)+1),"")),A143)," ",""),"-",""),MID(SUBSTITUTE(SUBSTITUTE(IFERROR(TRIM(SUBSTITUTE(A143,MID(A143,FIND("(",A143),FIND(")",A143)-FIND("(",A143)+1),"")),A143)," ",""),"-",""),FIND("[",SUBSTITUTE(SUBSTITUTE(IFERROR(TRIM(SUBSTITUTE(A143,MID(A143,FIND("(",A143),FIND(")",A143)-FIND("(",A143)+1),"")),A143)," ",""),"-","")),FIND("]",SUBSTITUTE(SUBSTITUTE(IFERROR(TRIM(SUBSTITUTE(A143,MID(A143,FIND("(",A143),FIND(")",A143)-FIND("(",A143)+1),"")),A143)," ",""),"-",""))-FIND("[",SUBSTITUTE(SUBSTITUTE(IFERROR(TRIM(SUBSTITUTE(A143,MID(A143,FIND("(",A143),FIND(")",A143)-FIND("(",A143)+1),"")),A143)," ",""),"-",""))+1),"")),SUBSTITUTE(SUBSTITUTE(IFERROR(TRIM(SUBSTITUTE(A143,MID(A143,FIND("(",A143),FIND(")",A143)-FIND("(",A143)+1),"")),A143)," ",""),"-",""))," ",""),"-",""))&amp;CHAR(34)&amp;",")</f>
        <v>"lets05",</v>
      </c>
      <c r="DE143" s="9" t="str">
        <f>IFERROR(CHAR(34)&amp;"start"&amp;LEFT(TRIM(SUBSTITUTE(SUBSTITUTE(TRIM(SUBSTITUTE(SUBSTITUTE(A143, MID(A143, FIND("[", A143), FIND("]", A143) - FIND("[", A143) + 1), ""), "  ", " ")), MID(TRIM(SUBSTITUTE(SUBSTITUTE(A143, MID(A143, FIND("[", A143), FIND("]", A143) - FIND("[", A143) + 1), ""), "  ", " ")), FIND("[", TRIM(SUBSTITUTE(SUBSTITUTE(A143, MID(A143, FIND("[", A143), FIND("]", A143) - FIND("[", A143) + 1), ""), "  ", " "))), FIND("]", TRIM(SUBSTITUTE(SUBSTITUTE(A143, MID(A143, FIND("[", A143), FIND("]", A143) - FIND("[", A143) + 1), ""), "  ", " "))) - FIND("[", TRIM(SUBSTITUTE(SUBSTITUTE(A143, MID(A143, FIND("[", A143), FIND("]", A143) - FIND("[", A143) + 1), ""), "  ", " "))) + 1), ""), "  ", " ")),1)&amp;CHAR(34)&amp;",",CHAR(34)&amp;"start"&amp;IFERROR(LEFT(SUBSTITUTE(A143,"["&amp;MID(A143,FIND("[",A143)+1,FIND("]",A143)-FIND("[",A143)-1)&amp;"] ",""),1),LEFT(A143,1))&amp;CHAR(34)&amp;",")</f>
        <v>"startK",</v>
      </c>
      <c r="DF143" s="9" t="str">
        <f>IFERROR(IF(SEARCH("tan",A143)&gt;0,CHAR(34)&amp;"withtn"&amp;CHAR(34)&amp;",",""),"")</f>
        <v/>
      </c>
      <c r="DG143" s="9" t="str">
        <f>IFERROR(IF(SEARCH("q",A143)&gt;0,CHAR(34)&amp;"with_q"&amp;CHAR(34)&amp;",",""),"")</f>
        <v/>
      </c>
      <c r="DH143" s="9" t="str">
        <f>IFERROR(IF(SEARCH("v",A143)&gt;0,CHAR(34)&amp;"with_v"&amp;CHAR(34)&amp;",",""),"")</f>
        <v/>
      </c>
      <c r="DI143" s="9" t="str">
        <f>IFERROR(IF(SEARCH("w",A143)&gt;0,CHAR(34)&amp;"with_w"&amp;CHAR(34)&amp;",",""),"")</f>
        <v/>
      </c>
      <c r="DJ143" s="9" t="str">
        <f>IFERROR(IF(SEARCH("y",A143)&gt;0,CHAR(34)&amp;"with_y"&amp;CHAR(34)&amp;",",""),"")</f>
        <v/>
      </c>
      <c r="DK143" s="9" t="str">
        <f>IFERROR(IF(SEARCH("z",A143)&gt;0,CHAR(34)&amp;"with_z"&amp;CHAR(34)&amp;",",""),"")</f>
        <v/>
      </c>
      <c r="DL143" s="9" t="str">
        <f>IF(CG143=2, CHAR(34) &amp; _xlfn.TEXTJOIN("", TRUE, _xlfn._xlws.SORT(HP143:HX143)) &amp; CHAR(34) &amp; ",", "")</f>
        <v/>
      </c>
      <c r="DM143" s="9" t="str" cm="1">
        <f t="array" ref="DM143">IF(CG143=3,CHAR(34) &amp; _xlfn.TEXTJOIN("", TRUE, RIGHT(HP143:HX143, 2)) &amp; CHAR(34) &amp; ",", "")</f>
        <v>"REEDEL",</v>
      </c>
      <c r="DN143" s="9" t="str">
        <f>IF(AND(ISNUMBER(SEARCH("18", O143)), ISERROR(SEARCH("1918", O143)), ISERROR(SEARCH("2018", O143))), CHAR(34) &amp; "year18" &amp; CHAR(34) &amp; ",", "")</f>
        <v/>
      </c>
      <c r="DO143" s="9" t="str">
        <f>IF(AND(ISNUMBER(SEARCH("19", O143)), ISERROR(SEARCH("1819", O143)),  ISERROR(SEARCH("1219", O143)),ISERROR(SEARCH("1119", O143)),ISERROR(SEARCH("1190", O143)),ISERROR(SEARCH("2019", O143))), CHAR(34) &amp; "year19" &amp; CHAR(34) &amp; ",", "")</f>
        <v>"year19",</v>
      </c>
      <c r="DP143" s="28" t="str">
        <f>IF(AND(ISNUMBER(SEARCH("20", O143)), ISERROR(SEARCH("1920", O143))), CHAR(34)&amp;"year00"&amp;CHAR(34)&amp;",", "")</f>
        <v/>
      </c>
      <c r="DQ143" s="28" t="str">
        <f>IF(CC143="y",CHAR(34)&amp;"soviet"&amp;CHAR(34)&amp;",","")</f>
        <v/>
      </c>
      <c r="DR143" s="28" t="str">
        <f>IF(BY143="y",CHAR(34)&amp;"dgband"&amp;CHAR(34)&amp;",","")</f>
        <v/>
      </c>
      <c r="DS143" s="28" t="str">
        <f>IF(W143="y",IF(AND(V143="n",BY143&lt;&gt;"y"),CHAR(34)&amp;"allver"&amp;CHAR(34)&amp;",",""),"")</f>
        <v/>
      </c>
      <c r="DT143" s="28" t="str">
        <f>IF(V143="y",IF(AND(W143="n",BY143&lt;&gt;"y"),CHAR(34)&amp;"allhor"&amp;CHAR(34)&amp;",",""),"")</f>
        <v/>
      </c>
      <c r="DU143" s="28" t="str">
        <f>IF(BY143="y",IF(AND(W143="n",V143="n"),CHAR(34)&amp;"alldia"&amp;CHAR(34)&amp;",",""),"")</f>
        <v/>
      </c>
      <c r="DV143" s="9" t="str">
        <f>IF(IA143&lt;&gt;"",(IF(IA143="y",CHAR(34)&amp;"largec"&amp;CHAR(34)&amp;",",CHAR(34)&amp;"smallc"&amp;CHAR(34)&amp;",")),"")</f>
        <v/>
      </c>
      <c r="DW143" s="9" t="str">
        <f t="shared" si="557"/>
        <v>"NoBand",</v>
      </c>
      <c r="DX143" s="9" t="str">
        <f t="shared" si="557"/>
        <v/>
      </c>
      <c r="DY143" s="9" t="str">
        <f t="shared" si="557"/>
        <v/>
      </c>
      <c r="DZ143" s="9" t="str">
        <f t="shared" si="557"/>
        <v/>
      </c>
      <c r="EA143" s="9" t="str">
        <f t="shared" si="558"/>
        <v/>
      </c>
      <c r="EB143" s="9" t="str">
        <f t="shared" si="558"/>
        <v/>
      </c>
      <c r="EC143" s="9" t="str">
        <f t="shared" si="558"/>
        <v>"Horizo",</v>
      </c>
      <c r="ED143" s="9" t="str">
        <f t="shared" si="558"/>
        <v>"Vertic",</v>
      </c>
      <c r="EE143" s="9" t="str">
        <f t="shared" si="558"/>
        <v>"Circle",</v>
      </c>
      <c r="EF143" s="9" t="str">
        <f>IF(AND(Y143&lt;&gt;"n",Y143&lt;&gt;""),CHAR(34)&amp;Y$1&amp;CHAR(34)&amp;",","")</f>
        <v>"Animal",</v>
      </c>
      <c r="EG143" s="9" t="str">
        <f t="shared" si="561"/>
        <v/>
      </c>
      <c r="EH143" s="9" t="str">
        <f t="shared" si="561"/>
        <v/>
      </c>
      <c r="EI143" s="9" t="str">
        <f t="shared" si="561"/>
        <v/>
      </c>
      <c r="EJ143" s="9" t="str">
        <f t="shared" si="561"/>
        <v/>
      </c>
      <c r="EK143" s="9" t="str">
        <f t="shared" si="561"/>
        <v/>
      </c>
      <c r="EL143" s="9" t="str">
        <f t="shared" si="561"/>
        <v>"IsMoon",</v>
      </c>
      <c r="EM143" s="9" t="str">
        <f t="shared" si="561"/>
        <v/>
      </c>
      <c r="EN143" s="9" t="str">
        <f t="shared" si="561"/>
        <v/>
      </c>
      <c r="EO143" s="9" t="str">
        <f t="shared" si="561"/>
        <v>"Center",</v>
      </c>
      <c r="EP143" s="9" t="str">
        <f t="shared" si="561"/>
        <v/>
      </c>
      <c r="EQ143" s="9" t="str">
        <f t="shared" si="561"/>
        <v/>
      </c>
      <c r="ER143" s="9" t="str">
        <f t="shared" si="561"/>
        <v/>
      </c>
      <c r="ES143" s="9" t="str">
        <f t="shared" si="561"/>
        <v/>
      </c>
      <c r="ET143" s="9" t="str">
        <f t="shared" si="561"/>
        <v/>
      </c>
      <c r="EU143" s="9" t="str">
        <f t="shared" si="561"/>
        <v>"Humans",</v>
      </c>
      <c r="EV143" s="9" t="str">
        <f t="shared" si="561"/>
        <v>"Builds",</v>
      </c>
      <c r="EW143" s="9" t="str">
        <f t="shared" si="559"/>
        <v/>
      </c>
      <c r="EX143" s="9" t="str">
        <f t="shared" si="559"/>
        <v/>
      </c>
      <c r="EY143" s="9" t="str">
        <f t="shared" si="559"/>
        <v/>
      </c>
      <c r="EZ143" s="9" t="str">
        <f t="shared" si="559"/>
        <v/>
      </c>
      <c r="FA143" s="9" t="str">
        <f>IF(AT143&gt;0,CHAR(34)&amp;"sta"&amp;AZ143&amp;CHAR(34)&amp;",","")</f>
        <v>"sta",</v>
      </c>
      <c r="FB143" s="9" t="str">
        <f>IF(AND(AT143&gt;0,BA143&lt;&gt;""),CHAR(34)&amp;"sta"&amp;BA143&amp;CHAR(34)&amp;",","")</f>
        <v/>
      </c>
      <c r="FC143" s="9" t="str">
        <f>IF(AND(AT143&gt;0,BB143&lt;&gt;""),CHAR(34)&amp;"sta"&amp;BB143&amp;CHAR(34)&amp;",","")</f>
        <v/>
      </c>
      <c r="FD143" s="9" t="str">
        <f>IF(BV143="n",CHAR(34)&amp;"tcWHYE"&amp;CHAR(34)&amp;",",IF(BV143="y",CHAR(34)&amp;FD$1&amp;CHAR(34)&amp;",",""))</f>
        <v/>
      </c>
      <c r="FE143" s="9" t="str">
        <f>IF(COUNTIF(BL143:BT143,"BLU")=0,CHAR(34)&amp;"NO_BLU"&amp;CHAR(34)&amp;",", "")</f>
        <v>"NO_BLU",</v>
      </c>
      <c r="FF143" s="9" t="str">
        <f>IF(COUNTIF(BL143:BT143,"WHI")=0,CHAR(34)&amp;"NO_WHI"&amp;CHAR(34)&amp;",", "")</f>
        <v>"NO_WHI",</v>
      </c>
      <c r="FG143" s="9" t="str">
        <f>IF(COUNTIF(BL143:BT143,"RED")=0,CHAR(34)&amp;"NO_RED"&amp;CHAR(34)&amp;",", "")</f>
        <v/>
      </c>
      <c r="FH143" s="9" t="str">
        <f>IF(COUNTIF(BL143:BS143,"GRE")=0,CHAR(34)&amp;"NO_GRE"&amp;CHAR(34)&amp;",", "")</f>
        <v/>
      </c>
      <c r="FI143" s="9" t="str">
        <f>IF(COUNTIF(BL143:BT143,"YEL")=0,CHAR(34)&amp;"NO_YEL"&amp;CHAR(34)&amp;",", "")</f>
        <v/>
      </c>
      <c r="FJ143" s="9" t="str">
        <f>IF(COUNTIF(BL143:BT143,"BLA")=0,CHAR(34)&amp;"NO_BLA"&amp;CHAR(34)&amp;",", "")</f>
        <v>"NO_BLA",</v>
      </c>
      <c r="FK143" s="9" t="str">
        <f>IF(AND(FH143&lt;&gt;"",FF143&lt;&gt;""),CHAR(34)&amp;"WHGRNO"&amp;CHAR(34)&amp;",","")</f>
        <v/>
      </c>
      <c r="FL143" s="9" t="str">
        <f>IF(AND(FI143&lt;&gt;"",FF143&lt;&gt;""),CHAR(34)&amp;"WHYENO"&amp;CHAR(34)&amp;",","")</f>
        <v/>
      </c>
      <c r="FM143" s="9" t="str">
        <f>IF(AND(FJ143&lt;&gt;"",FF143&lt;&gt;""),CHAR(34)&amp;"BAWHNO"&amp;CHAR(34)&amp;",","")</f>
        <v>"BAWHNO",</v>
      </c>
      <c r="FN143" s="9" t="str">
        <f>IF(AND(FE143&lt;&gt;"",FF143&lt;&gt;""),CHAR(34)&amp;"BLWHNO"&amp;CHAR(34)&amp;",","")</f>
        <v>"BLWHNO",</v>
      </c>
      <c r="FO143" s="9" t="str">
        <f>IF(AND(FE143&lt;&gt;"",FG143&lt;&gt;""),CHAR(34)&amp;"BLRENO"&amp;CHAR(34)&amp;",","")</f>
        <v/>
      </c>
      <c r="FP143" s="9" t="str">
        <f>IF(AND(FF143&lt;&gt;"",FF143&lt;&gt;""),CHAR(34)&amp;"WHRENO"&amp;CHAR(34)&amp;",","")</f>
        <v>"WHRENO",</v>
      </c>
      <c r="FQ143" s="9" t="str">
        <f>IF(LEN(BF143)=3,CHAR(34)&amp;"001"&amp;BF143&amp;CHAR(34)&amp;",","")</f>
        <v>"001RED",</v>
      </c>
      <c r="FR143" s="9" t="str">
        <f>IF(LEN(BG143)=3,CHAR(34)&amp;"002"&amp;BG143&amp;CHAR(34)&amp;",","")</f>
        <v>"002YEL",</v>
      </c>
      <c r="FS143" s="9" t="str">
        <f>IF(LEN(BH143)=3,CHAR(34)&amp;"003"&amp;BH143&amp;CHAR(34)&amp;",","")</f>
        <v>"003GRE",</v>
      </c>
      <c r="FT143" s="9" t="str">
        <f>CHAR(34)&amp;"myr"&amp;BD143&amp;CHAR(34)&amp;","</f>
        <v>"myrEQ",</v>
      </c>
      <c r="FU143" s="9" t="str">
        <f>IF(AY143="y",CHAR(34)&amp;"island"&amp;CHAR(34)&amp;",","")</f>
        <v/>
      </c>
      <c r="FV143" s="9" t="str">
        <f>IF(BZ143="y",CHAR(34)&amp;"landlo"&amp;CHAR(34)&amp;",","")</f>
        <v>"landlo",</v>
      </c>
      <c r="FW143" s="9" t="str">
        <f>IF(CA143="y",CHAR(34)&amp;"eunion"&amp;CHAR(34)&amp;",","")</f>
        <v/>
      </c>
      <c r="FX143" s="9" t="str">
        <f>SUBSTITUTE(IFERROR(SEARCH("[",A143),IFERROR(IF(AND(CA143&lt;&gt;"y",SEARCH("Europe",R143)&gt;0),CHAR(34)&amp;"noeuni"&amp;CHAR(34)&amp;",",""),"")),"1","")</f>
        <v/>
      </c>
      <c r="FY143" s="9" t="str">
        <f>IFERROR(IF(SEARCH("Arabic",CB143)&gt;0,CHAR(34)&amp;"arabic"&amp;CHAR(34)&amp;",",""),"")</f>
        <v/>
      </c>
      <c r="FZ143" s="9" t="str">
        <f>IFERROR(IF(SEARCH("English",CB143)&gt;0,CHAR(34)&amp;"englis"&amp;CHAR(34)&amp;",",""),"")</f>
        <v/>
      </c>
      <c r="GA143" s="9" t="str">
        <f>IFERROR(IF(SEARCH("French",CB143)&gt;0,CHAR(34)&amp;"french"&amp;CHAR(34)&amp;",",""),"")</f>
        <v/>
      </c>
      <c r="GB143" s="9" t="str">
        <f>IFERROR(IF(SEARCH("Spanish",CB143)&gt;0,CHAR(34)&amp;"spanis"&amp;CHAR(34)&amp;",",""),"")</f>
        <v>"spanis",</v>
      </c>
      <c r="GC143" s="9" t="str">
        <f>IFERROR(IF(SEARCH("Portuguese",CB143)&gt;0,CHAR(34)&amp;"portug"&amp;CHAR(34)&amp;",",""),"")</f>
        <v/>
      </c>
      <c r="GD143" s="9" t="str">
        <f>IFERROR(IF(SEARCH("German",CB143)&gt;0,CHAR(34)&amp;"german"&amp;CHAR(34)&amp;",",""),"")</f>
        <v/>
      </c>
      <c r="GE143" s="9" t="str">
        <f>IFERROR(IF(SEARCH("Dutch",CB143)&gt;0,CHAR(34)&amp;"dutchs"&amp;CHAR(34)&amp;",",""),"")</f>
        <v/>
      </c>
      <c r="GF143" s="9" t="str">
        <f>IFERROR(IF(SEARCH("Histor",AU143)&gt;0,CHAR(34)&amp;"histor"&amp;CHAR(34)&amp;",",""),"")</f>
        <v/>
      </c>
      <c r="GG143" s="9" t="str">
        <f>IF(BU143="y",CHAR(34)&amp;"unjack"&amp;CHAR(34)&amp;",","")</f>
        <v/>
      </c>
      <c r="GH143" s="9" t="str">
        <f>IF(CD143=1,CHAR(34)&amp;"southc"&amp;CHAR(34)&amp;",","")</f>
        <v/>
      </c>
      <c r="GI143" s="9" t="str">
        <f>IF(CE143=1,CHAR(34)&amp;"hasmap"&amp;CHAR(34)&amp;",","")</f>
        <v/>
      </c>
      <c r="GJ143" s="9" t="str">
        <f>IF(CP143="y",CHAR(34)&amp;CP$1&amp;CHAR(34)&amp;",","")</f>
        <v/>
      </c>
      <c r="GK143" s="9" t="str">
        <f>IF(GJ143="",CHAR(34)&amp;"HasSta"&amp;CHAR(34)&amp;",","")</f>
        <v>"HasSta",</v>
      </c>
      <c r="GL143" s="9" t="str">
        <f t="shared" si="560"/>
        <v/>
      </c>
      <c r="GM143" s="9" t="str">
        <f t="shared" si="560"/>
        <v/>
      </c>
      <c r="GN143" s="9" t="str">
        <f t="shared" si="560"/>
        <v>"3+Star",</v>
      </c>
      <c r="GP143" s="9" t="str">
        <f>CHAR(34)&amp;AU143&amp;CHAR(34)</f>
        <v>"State"</v>
      </c>
      <c r="GS143" s="9" t="str">
        <f>SUBSTITUTE("["&amp;_xlfn.CONCAT(CW143:GN143)&amp;"]",",]","]")</f>
        <v>["3Color","lets05","startK","REEDEL","year19","NoBand","Horizo","Vertic","Circle","Animal","IsMoon","Center","Humans","Builds","sta","NO_BLU","NO_WHI","NO_BLA","BAWHNO","BLWHNO","WHRENO","001RED","002YEL","003GRE","myrEQ","landlo","spanis","HasSta","3+Star"]</v>
      </c>
      <c r="GT143" s="9" t="str">
        <f t="shared" si="562"/>
        <v>"cl_RED",</v>
      </c>
      <c r="GU143" s="9" t="str">
        <f t="shared" si="562"/>
        <v>"cl_YEL",</v>
      </c>
      <c r="GV143" s="9" t="str">
        <f t="shared" si="562"/>
        <v>"cl_GRE",</v>
      </c>
      <c r="GW143" s="9" t="str">
        <f t="shared" si="562"/>
        <v/>
      </c>
      <c r="GX143" s="9" t="str">
        <f t="shared" si="562"/>
        <v/>
      </c>
      <c r="GY143" s="9" t="str">
        <f t="shared" si="562"/>
        <v/>
      </c>
      <c r="GZ143" s="9" t="str">
        <f t="shared" si="562"/>
        <v/>
      </c>
      <c r="HA143" s="9" t="str">
        <f t="shared" si="562"/>
        <v/>
      </c>
      <c r="HB143" s="9" t="str">
        <f t="shared" si="562"/>
        <v/>
      </c>
      <c r="HC143" s="9" t="str">
        <f>SUBSTITUTE("["&amp;_xlfn.CONCAT(GT143:HB143)&amp;"]",",]","]")</f>
        <v>["cl_RED","cl_YEL","cl_GRE"]</v>
      </c>
      <c r="HE143" s="33"/>
      <c r="HF143" s="34" t="str">
        <f>"{couname:"&amp;CT143&amp;(IF(HK143&lt;&gt;"",",subtype:"&amp;CHAR(34)&amp;HK143&amp;CHAR(34),""))&amp;",year:"&amp;HJ143&amp;",region:"&amp;CU143&amp;",Colors:"&amp;HC143&amp;",Items:"&amp;GS143&amp;",Flag:"&amp;CV143&amp;",HDFlag:"&amp;CHAR(34)&amp;E143&amp;CHAR(34)&amp;",type:"&amp;GP143&amp;", describe: "&amp;HH143&amp;", isnew:"&amp;CHAR(34)&amp;F143&amp;CHAR(34)&amp;", links: "&amp;HL143&amp;"},"</f>
        <v>{couname:"[PAU] Koror",year:"1997",region:"rgn_Oceania",Colors:["cl_RED","cl_YEL","cl_GRE"],Items:["3Color","lets05","startK","REEDEL","year19","NoBand","Horizo","Vertic","Circle","Animal","IsMoon","Center","Humans","Builds","sta","NO_BLU","NO_WHI","NO_BLA","BAWHNO","BLWHNO","WHRENO","001RED","002YEL","003GRE","myrEQ","landlo","spanis","HasSta","3+Star"],Flag:"https://upload.wikimedia.org/wikipedia/commons/thumb/1/1b/Flag_of_Koror_State.png/640px-Flag_of_Koror_State.png",HDFlag:"https://upload.wikimedia.org/wikipedia/commons/1/1b/Flag_of_Koror_State.png",type:"State", describe: "\nThe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 isnew:".", links: "https://en.wikipedia.org/wiki/Flags_of_the_states_of_Palau#"},</v>
      </c>
      <c r="HG143" s="35" t="str">
        <f>"{couname:"&amp;CT143&amp;(IF(HK143&lt;&gt;"",",subtype:"&amp;CHAR(34)&amp;HK143&amp;CHAR(34),""))&amp;",year:"&amp;HJ143&amp;",region:"&amp;CU143&amp;",Colors:"&amp;HC143&amp;",Items:"&amp;GS143&amp;",Flag:"&amp;CV143&amp;",HDFlag:"&amp;CHAR(34)&amp;E143&amp;CHAR(34)&amp;",type:"&amp;GP143&amp;", describe: "&amp;HI143&amp;", links: "&amp;HL143&amp;"},"</f>
        <v>{couname:"[PAU] Koror",year:"1997",region:"rgn_Oceania",Colors:["cl_RED","cl_YEL","cl_GRE"],Items:["3Color","lets05","startK","REEDEL","year19","NoBand","Horizo","Vertic","Circle","Animal","IsMoon","Center","Humans","Builds","sta","NO_BLU","NO_WHI","NO_BLA","BAWHNO","BLWHNO","WHRENO","001RED","002YEL","003GRE","myrEQ","landlo","spanis","HasSta","3+Star"],Flag:"https://upload.wikimedia.org/wikipedia/commons/thumb/1/1b/Flag_of_Koror_State.png/640px-Flag_of_Koror_State.png",HDFlag:"https://upload.wikimedia.org/wikipedia/commons/1/1b/Flag_of_Koror_State.png",type:"State", describe: "\nThe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 links: "https://en.wikipedia.org/wiki/Flags_of_the_states_of_Palau#"},</v>
      </c>
      <c r="HH143" s="9" t="str">
        <f>IF(P143&lt;&gt;"",CHAR(34)&amp;"\n"&amp;P143&amp;CHAR(34),CHAR(34)&amp;CHAR(34))</f>
        <v>"\nThe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v>
      </c>
      <c r="HI143" s="9" t="str">
        <f>IF(J143=0,CHAR(34)&amp;CHAR(34),HH143)</f>
        <v>"\nThe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v>
      </c>
      <c r="HJ143" s="9" t="str">
        <f>CHAR(34)&amp;O143&amp;CHAR(34)</f>
        <v>"1997"</v>
      </c>
      <c r="HL143" s="9" t="str">
        <f>CHAR(34)&amp;I143&amp;CHAR(34)</f>
        <v>"https://en.wikipedia.org/wiki/Flags_of_the_states_of_Palau#"</v>
      </c>
      <c r="HM143" s="34" t="str">
        <f>"{"&amp;CHAR(34)&amp;"couname"&amp;CHAR(34)&amp;":"&amp;CT143&amp;(IF(H143&lt;&gt;"",","&amp;CHAR(34)&amp;"subtype"&amp;CHAR(34)&amp;":"&amp;CHAR(34)&amp;H143&amp;CHAR(34),""))&amp;","&amp;CHAR(34)&amp;"year"&amp;CHAR(34)&amp;":"&amp;HJ143&amp;","&amp;CHAR(34)&amp;"region"&amp;CHAR(34)&amp;":"&amp;CU143&amp;","&amp;CHAR(34)&amp;"Colors"&amp;CHAR(34)&amp;":"&amp;HC143&amp;","&amp;CHAR(34)&amp;"Items"&amp;CHAR(34)&amp;":"&amp;GS143&amp;","&amp;CHAR(34)&amp;"Flag"&amp;CHAR(34)&amp;":"&amp;CV143&amp;","&amp;CHAR(34)&amp;"HDFlag"&amp;CHAR(34)&amp;":"&amp;CHAR(34)&amp;E143&amp;CHAR(34)&amp;","&amp;CHAR(34)&amp;"type"&amp;CHAR(34)&amp;":"&amp;GP143&amp;", "&amp;CHAR(34)&amp;"describe"&amp;CHAR(34)&amp;": "&amp;HH143&amp;", "&amp;CHAR(34)&amp;"isnew"&amp;CHAR(34)&amp;": "&amp;CHAR(34)&amp;F143&amp;CHAR(34)&amp;", "&amp;CHAR(34)&amp;"links"&amp;CHAR(34)&amp;": "&amp;HL143&amp;"},"</f>
        <v>{"couname":"[PAU] Koror","year":"1997","region":"rgn_Oceania","Colors":["cl_RED","cl_YEL","cl_GRE"],"Items":["3Color","lets05","startK","REEDEL","year19","NoBand","Horizo","Vertic","Circle","Animal","IsMoon","Center","Humans","Builds","sta","NO_BLU","NO_WHI","NO_BLA","BAWHNO","BLWHNO","WHRENO","001RED","002YEL","003GRE","myrEQ","landlo","spanis","HasSta","3+Star"],"Flag":"https://upload.wikimedia.org/wikipedia/commons/thumb/1/1b/Flag_of_Koror_State.png/640px-Flag_of_Koror_State.png","HDFlag":"https://upload.wikimedia.org/wikipedia/commons/1/1b/Flag_of_Koror_State.png","type":"State", "describe": "\nThe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 "isnew": ".", "links": "https://en.wikipedia.org/wiki/Flags_of_the_states_of_Palau#"},</v>
      </c>
      <c r="HN143" s="36" t="str">
        <f>"{"&amp;CHAR(34)&amp;"couname"&amp;CHAR(34)&amp;":"&amp;CT143&amp;(IF(H143&lt;&gt;"",","&amp;CHAR(34)&amp;"subtype"&amp;CHAR(34)&amp;":"&amp;CHAR(34)&amp;H143&amp;CHAR(34),""))&amp;","&amp;CHAR(34)&amp;"year"&amp;CHAR(34)&amp;":"&amp;HJ143&amp;","&amp;CHAR(34)&amp;"region"&amp;CHAR(34)&amp;":"&amp;CU143&amp;","&amp;CHAR(34)&amp;"Colors"&amp;CHAR(34)&amp;":"&amp;HC143&amp;","&amp;CHAR(34)&amp;"Items"&amp;CHAR(34)&amp;":"&amp;GS143&amp;","&amp;CHAR(34)&amp;"Flag"&amp;CHAR(34)&amp;":"&amp;CV143&amp;","&amp;CHAR(34)&amp;"HDFlag"&amp;CHAR(34)&amp;":"&amp;CHAR(34)&amp;E143&amp;CHAR(34)&amp;","&amp;CHAR(34)&amp;"type"&amp;CHAR(34)&amp;":"&amp;GP143&amp;", "&amp;CHAR(34)&amp;"describe"&amp;CHAR(34)&amp;": "&amp;HI143&amp;", "&amp;CHAR(34)&amp;"isnew"&amp;CHAR(34)&amp;": "&amp;CHAR(34)&amp;F143&amp;CHAR(34)&amp;", "&amp;CHAR(34)&amp;"links"&amp;CHAR(34)&amp;": "&amp;HL143&amp;"},"</f>
        <v>{"couname":"[PAU] Koror","year":"1997","region":"rgn_Oceania","Colors":["cl_RED","cl_YEL","cl_GRE"],"Items":["3Color","lets05","startK","REEDEL","year19","NoBand","Horizo","Vertic","Circle","Animal","IsMoon","Center","Humans","Builds","sta","NO_BLU","NO_WHI","NO_BLA","BAWHNO","BLWHNO","WHRENO","001RED","002YEL","003GRE","myrEQ","landlo","spanis","HasSta","3+Star"],"Flag":"https://upload.wikimedia.org/wikipedia/commons/thumb/1/1b/Flag_of_Koror_State.png/640px-Flag_of_Koror_State.png","HDFlag":"https://upload.wikimedia.org/wikipedia/commons/1/1b/Flag_of_Koror_State.png","type":"State", "describe": "\nThe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 "isnew": ".", "links": "https://en.wikipedia.org/wiki/Flags_of_the_states_of_Palau#"},</v>
      </c>
      <c r="HO143" s="37"/>
      <c r="HP143" s="9" t="str" cm="1">
        <f t="array" ref="HP143">IF(_xlfn.TEXTJOIN(", ", TRUE, IF(ISNUMBER(SEARCH("BLA", BL143:BT143)), COLUMN(BL143:BT143) - COLUMN(BL143) + 1, ""))&lt;&gt;"","BLA","")</f>
        <v/>
      </c>
      <c r="HQ143" s="9" t="str" cm="1">
        <f t="array" ref="HQ143">IF(_xlfn.TEXTJOIN(", ", TRUE, IF(ISNUMBER(SEARCH("BLU", BL143:BT143)), COLUMN(BL143:BT143) - COLUMN(BL143) + 1, ""))&lt;&gt;"","BLU","")</f>
        <v/>
      </c>
      <c r="HR143" s="9" t="str" cm="1">
        <f t="array" ref="HR143">IF(_xlfn.TEXTJOIN(", ", TRUE, IF(ISNUMBER(SEARCH("GRE", BL143:BT143)), COLUMN(BL143:BT143) - COLUMN(BL143) + 1, ""))&lt;&gt;"","GRE","")</f>
        <v>GRE</v>
      </c>
      <c r="HS143" s="9" t="str" cm="1">
        <f t="array" ref="HS143">IF(_xlfn.TEXTJOIN(", ", TRUE, IF(ISNUMBER(SEARCH("RED", BL143:BT143)), COLUMN(BL143:BT143) - COLUMN(BL143) + 1, ""))&lt;&gt;"","RED","")</f>
        <v>RED</v>
      </c>
      <c r="HT143" s="9" t="str" cm="1">
        <f t="array" ref="HT143">IF(_xlfn.TEXTJOIN(", ", TRUE, IF(ISNUMBER(SEARCH("YEL", BL143:BT143)), COLUMN(BL143:BT143) - COLUMN(BL143) + 1, ""))&lt;&gt;"","YEL","")</f>
        <v>YEL</v>
      </c>
      <c r="HU143" s="9" t="str" cm="1">
        <f t="array" ref="HU143">IF(_xlfn.TEXTJOIN(", ", TRUE, IF(ISNUMBER(SEARCH("ORA", BL143:BT143)), COLUMN(BL143:BT143) - COLUMN(BL143) + 1, ""))&lt;&gt;"","ORA","")</f>
        <v/>
      </c>
      <c r="HV143" s="9" t="str" cm="1">
        <f t="array" ref="HV143">IF(_xlfn.TEXTJOIN(", ", TRUE, IF(ISNUMBER(SEARCH("BRO", BL143:BT143)), COLUMN(BL143:BT143) - COLUMN(BL143) + 1, ""))&lt;&gt;"","BRO","")</f>
        <v/>
      </c>
      <c r="HW143" s="9" t="str" cm="1">
        <f t="array" ref="HW143">IF(_xlfn.TEXTJOIN(", ", TRUE, IF(ISNUMBER(SEARCH("PUR", BL143:BT143)), COLUMN(BL143:BT143) - COLUMN(BL143) + 1, ""))&lt;&gt;"","PUR","")</f>
        <v/>
      </c>
      <c r="HX143" s="9" t="str" cm="1">
        <f t="array" ref="HX143">IF(_xlfn.TEXTJOIN(", ", TRUE, IF(ISNUMBER(SEARCH("WHI", BL143:BT143)), COLUMN(BL143:BT143) - COLUMN(BL143) + 1, ""))&lt;&gt;"","WHI","")</f>
        <v/>
      </c>
      <c r="HY143" s="38"/>
      <c r="HZ143" s="38"/>
      <c r="IA143" s="28"/>
      <c r="IB143" s="28"/>
      <c r="IC143" s="39"/>
      <c r="ID143" s="39"/>
      <c r="IE143" s="39"/>
      <c r="IF143" s="39"/>
      <c r="IG143" s="39"/>
      <c r="IH143" s="39"/>
      <c r="II143" s="39"/>
      <c r="IJ143" s="39"/>
      <c r="IK143" s="39"/>
      <c r="IL143" s="9">
        <f>SUM(IC143:IK143)</f>
        <v>0</v>
      </c>
      <c r="IM143" s="6">
        <f>COUNTIF(IC143:IK143,"&gt;0")-CG143</f>
        <v>-3</v>
      </c>
      <c r="IN143" s="40" t="str">
        <f>"http://mkweb.bcgsc.ca/color-summarizer/?url="&amp;D143&amp;"&amp;precision=low&amp;num_clusters="&amp;CG143&amp;"&amp;text=1"</f>
        <v>http://mkweb.bcgsc.ca/color-summarizer/?url=https://upload.wikimedia.org/wikipedia/commons/thumb/1/1b/Flag_of_Koror_State.png/640px-Flag_of_Koror_State.png&amp;precision=low&amp;num_clusters=3&amp;text=1</v>
      </c>
      <c r="IO143" s="9" t="str">
        <f>IF(HP143&lt;&gt;"",CHAR(34)&amp;"black"&amp;CHAR(34),"")</f>
        <v/>
      </c>
      <c r="IP143" s="9" t="str">
        <f>IF(HQ143&lt;&gt;"",CHAR(34)&amp;"blue"&amp;CHAR(34),"")</f>
        <v/>
      </c>
      <c r="IQ143" s="9" t="str">
        <f>IF(HR143&lt;&gt;"",CHAR(34)&amp;"green"&amp;CHAR(34),"")</f>
        <v>"green"</v>
      </c>
      <c r="IR143" s="9" t="str">
        <f>IF(HS143&lt;&gt;"",CHAR(34)&amp;"red"&amp;CHAR(34),"")</f>
        <v>"red"</v>
      </c>
      <c r="IS143" s="9" t="str">
        <f>IF(HT143&lt;&gt;"",CHAR(34)&amp;"yellow"&amp;CHAR(34),"")</f>
        <v>"yellow"</v>
      </c>
      <c r="IT143" s="9" t="str">
        <f>IF(HU143&lt;&gt;"",CHAR(34)&amp;"orange"&amp;CHAR(34),"")</f>
        <v/>
      </c>
      <c r="IU143" s="9" t="str">
        <f>IF(HV143&lt;&gt;"",CHAR(34)&amp;"brown"&amp;CHAR(34),"")</f>
        <v/>
      </c>
      <c r="IV143" s="9" t="str">
        <f>IF(HW143&lt;&gt;"",CHAR(34)&amp;"purple"&amp;CHAR(34),"")</f>
        <v/>
      </c>
      <c r="IW143" s="9" t="str">
        <f>IF(HX143&lt;&gt;"",CHAR(34)&amp;"white"&amp;CHAR(34),"")</f>
        <v/>
      </c>
      <c r="IX143" s="9" t="str">
        <f>"{"&amp;CHAR(34)&amp;"url"&amp;CHAR(34)&amp;":"&amp;CHAR(34)&amp;IN143&amp;CHAR(34)&amp;","&amp;CHAR(34)&amp;"name"&amp;CHAR(34)&amp;":"&amp;CHAR(34)&amp;A143&amp;CHAR(34)&amp;"},"</f>
        <v>{"url":"http://mkweb.bcgsc.ca/color-summarizer/?url=https://upload.wikimedia.org/wikipedia/commons/thumb/1/1b/Flag_of_Koror_State.png/640px-Flag_of_Koror_State.png&amp;precision=low&amp;num_clusters=3&amp;text=1","name":"[PAU] Koror"},</v>
      </c>
      <c r="IY143" s="9">
        <v>27</v>
      </c>
    </row>
    <row r="144" spans="1:259" s="9" customFormat="1" ht="38.4" customHeight="1" thickBot="1" x14ac:dyDescent="0.35">
      <c r="A144" s="79" t="s">
        <v>693</v>
      </c>
      <c r="B144" s="1" t="e" vm="143">
        <v>#VALUE!</v>
      </c>
      <c r="C144" s="2">
        <v>2</v>
      </c>
      <c r="D144" s="3" t="s">
        <v>694</v>
      </c>
      <c r="E144" s="4" t="s">
        <v>695</v>
      </c>
      <c r="F144" s="5" t="s">
        <v>0</v>
      </c>
      <c r="G144" s="6">
        <f>COUNTIF($A$1:$A$8249,A144)</f>
        <v>1</v>
      </c>
      <c r="H144" s="7"/>
      <c r="I144" s="8" t="s">
        <v>673</v>
      </c>
      <c r="J144" s="9" t="str">
        <f>""</f>
        <v/>
      </c>
      <c r="K144" s="10"/>
      <c r="L144" s="11"/>
      <c r="M144" s="11"/>
      <c r="N144" s="12" t="s">
        <v>169</v>
      </c>
      <c r="O144" s="13" t="s">
        <v>181</v>
      </c>
      <c r="P144" s="14" t="s">
        <v>696</v>
      </c>
      <c r="Q144" s="15">
        <v>1</v>
      </c>
      <c r="R144" s="16" t="s">
        <v>169</v>
      </c>
      <c r="S144" s="17">
        <v>0</v>
      </c>
      <c r="T144" s="18" t="s">
        <v>3</v>
      </c>
      <c r="U144" s="19" t="s">
        <v>2</v>
      </c>
      <c r="V144" s="19" t="s">
        <v>2</v>
      </c>
      <c r="W144" s="19" t="s">
        <v>2</v>
      </c>
      <c r="X144" s="19" t="s">
        <v>3</v>
      </c>
      <c r="Y144" s="19" t="s">
        <v>3</v>
      </c>
      <c r="Z144" s="19" t="s">
        <v>2</v>
      </c>
      <c r="AA144" s="19" t="s">
        <v>2</v>
      </c>
      <c r="AB144" s="19" t="s">
        <v>2</v>
      </c>
      <c r="AC144" s="19" t="s">
        <v>2</v>
      </c>
      <c r="AD144" s="19" t="s">
        <v>3</v>
      </c>
      <c r="AE144" s="19" t="s">
        <v>2</v>
      </c>
      <c r="AF144" s="20" t="s">
        <v>2</v>
      </c>
      <c r="AG144" s="20" t="s">
        <v>2</v>
      </c>
      <c r="AH144" s="20" t="s">
        <v>3</v>
      </c>
      <c r="AI144" s="20" t="s">
        <v>2</v>
      </c>
      <c r="AJ144" s="20" t="s">
        <v>2</v>
      </c>
      <c r="AK144" s="20" t="s">
        <v>2</v>
      </c>
      <c r="AL144" s="20" t="s">
        <v>2</v>
      </c>
      <c r="AM144" s="20" t="s">
        <v>2</v>
      </c>
      <c r="AN144" s="20" t="s">
        <v>2</v>
      </c>
      <c r="AO144" s="20" t="s">
        <v>2</v>
      </c>
      <c r="AP144" s="20" t="s">
        <v>2</v>
      </c>
      <c r="AQ144" s="20" t="s">
        <v>2</v>
      </c>
      <c r="AR144" s="20" t="s">
        <v>2</v>
      </c>
      <c r="AS144" s="20" t="s">
        <v>2</v>
      </c>
      <c r="AT144" s="21">
        <v>0</v>
      </c>
      <c r="AU144" s="20" t="s">
        <v>204</v>
      </c>
      <c r="AV144" s="20" t="str">
        <f>IF(LEFT(A144,1)="[",LEFT(A144,5)&amp;AU144&amp;A144,"")</f>
        <v>[PAU]State[PAU] Melekeok</v>
      </c>
      <c r="AW144" s="20" t="str">
        <f>C144&amp;H144&amp;A144</f>
        <v>2[PAU] Melekeok</v>
      </c>
      <c r="AX144" s="22"/>
      <c r="AY144" s="22"/>
      <c r="AZ144" s="23" t="s">
        <v>6</v>
      </c>
      <c r="BA144" s="23"/>
      <c r="BB144" s="23"/>
      <c r="BC144" s="24"/>
      <c r="BD144" s="25" t="s">
        <v>168</v>
      </c>
      <c r="BE144" s="8"/>
      <c r="BF144" s="25" t="s">
        <v>9</v>
      </c>
      <c r="BG144" s="25" t="s">
        <v>6</v>
      </c>
      <c r="BH144" s="25" t="s">
        <v>10</v>
      </c>
      <c r="BI144" s="25"/>
      <c r="BJ144" s="25"/>
      <c r="BK144" s="8"/>
      <c r="BL144" s="25" t="s">
        <v>9</v>
      </c>
      <c r="BM144" s="25" t="s">
        <v>6</v>
      </c>
      <c r="BN144" s="25" t="s">
        <v>10</v>
      </c>
      <c r="BO144" s="25" t="s">
        <v>13</v>
      </c>
      <c r="BP144" s="25" t="s">
        <v>12</v>
      </c>
      <c r="BQ144" s="25" t="s">
        <v>5</v>
      </c>
      <c r="BR144" s="25" t="s">
        <v>4</v>
      </c>
      <c r="BS144" s="25" t="s">
        <v>11</v>
      </c>
      <c r="BT144" s="25" t="s">
        <v>504</v>
      </c>
      <c r="BU144" s="26"/>
      <c r="BV144" s="27"/>
      <c r="BW144" s="27">
        <v>0</v>
      </c>
      <c r="BX144" s="8"/>
      <c r="CB144" s="28"/>
      <c r="CC144" s="28"/>
      <c r="CD144" s="29">
        <v>0</v>
      </c>
      <c r="CE144" s="29">
        <v>0</v>
      </c>
      <c r="CF144" s="29" t="e">
        <v>#REF!</v>
      </c>
      <c r="CG144" s="30" cm="1">
        <f t="array" ref="CG144">SUMPRODUCT(--(LEN(TRIM(BL144:BT144))&gt;0))</f>
        <v>9</v>
      </c>
      <c r="CH144" s="20" t="str">
        <f>IF(CG144=2,"y","n")</f>
        <v>n</v>
      </c>
      <c r="CI144" s="20" t="str">
        <f>IF(CG144=3,"y","n")</f>
        <v>n</v>
      </c>
      <c r="CJ144" s="20" t="str">
        <f>IF(CG144=4,"y","n")</f>
        <v>n</v>
      </c>
      <c r="CK144" s="20" t="str">
        <f>IF(CG144&gt;4,"y","n")</f>
        <v>y</v>
      </c>
      <c r="CL144" s="20" t="str">
        <f>IF(S144=0,"y","n")</f>
        <v>y</v>
      </c>
      <c r="CM144" s="20" t="str">
        <f>IF(S144=2,"y","n")</f>
        <v>n</v>
      </c>
      <c r="CN144" s="20" t="str">
        <f>IF(S144=3,"y","n")</f>
        <v>n</v>
      </c>
      <c r="CO144" s="20" t="str">
        <f>IF(S144&gt;=4,"y","n")</f>
        <v>n</v>
      </c>
      <c r="CP144" s="20" t="str">
        <f>IF(AT144=0,"y","n")</f>
        <v>y</v>
      </c>
      <c r="CQ144" s="20" t="str">
        <f>IF(AT144=1,"y","n")</f>
        <v>n</v>
      </c>
      <c r="CR144" s="20" t="str">
        <f>IF(AT144=2,"y","n")</f>
        <v>n</v>
      </c>
      <c r="CS144" s="20" t="str">
        <f>IF(AT144&gt;=3,"y","n")</f>
        <v>n</v>
      </c>
      <c r="CT144" s="31" t="str">
        <f>CHAR(34)&amp;A144&amp;CHAR(34)</f>
        <v>"[PAU] Melekeok"</v>
      </c>
      <c r="CU144" s="32" t="str">
        <f>CHAR(34)&amp;"rgn_"&amp;R144&amp;CHAR(34)</f>
        <v>"rgn_Oceania"</v>
      </c>
      <c r="CV144" s="9" t="str">
        <f>CHAR(34)&amp;D144&amp;CHAR(34)</f>
        <v>"https://upload.wikimedia.org/wikipedia/commons/thumb/9/93/Flag_of_Melekeok.svg/640px-Flag_of_Melekeok.svg.png"</v>
      </c>
      <c r="CW144" s="9" t="str">
        <f t="shared" si="556"/>
        <v/>
      </c>
      <c r="CX144" s="9" t="str">
        <f t="shared" si="556"/>
        <v/>
      </c>
      <c r="CY144" s="9" t="str">
        <f t="shared" si="556"/>
        <v/>
      </c>
      <c r="CZ144" s="9" t="str">
        <f t="shared" si="556"/>
        <v>"5+Colo",</v>
      </c>
      <c r="DA144" s="9" t="str">
        <f>IF(Q144&gt;1,CHAR(34)&amp;"words2"&amp;CHAR(34)&amp;",","")</f>
        <v/>
      </c>
      <c r="DB144" s="9" t="str">
        <f>IF(Q144&gt;2,CHAR(34)&amp;"words3"&amp;CHAR(34)&amp;",","")</f>
        <v/>
      </c>
      <c r="DD144" s="9" t="str">
        <f>IF(LEN(CHAR(34)&amp;"lets"&amp;LEN(SUBSTITUTE(SUBSTITUTE(IFERROR(TRIM(SUBSTITUTE(A144,MID(A144,FIND("[",A144),FIND("]",A144)-FIND("[",A144)+1),"")),A144)," ",""),"-",""))&amp;CHAR(34)&amp;",")=9,CHAR(34)&amp;"lets"&amp;LEN(SUBSTITUTE(SUBSTITUTE(IFERROR(TRIM(SUBSTITUTE(A144,MID(A144,FIND("[",A144),FIND("]",A144)-FIND("[",A144)+1),"")),A144)," ",""),"-",""))&amp;CHAR(34)&amp;",",CHAR(34)&amp;"lets0"&amp;LEN(SUBSTITUTE(SUBSTITUTE(IFERROR(TRIM(SUBSTITUTE(A144,MID(A144,FIND("[",A144),FIND("]",A144)-FIND("[",A144)+1),"")),A144)," ",""),"-",""))&amp;CHAR(34)&amp;",")</f>
        <v>"lets08",</v>
      </c>
      <c r="DE144" s="9" t="str">
        <f>CHAR(34)&amp;"start"&amp;IFERROR(LEFT(SUBSTITUTE(A144,"["&amp;MID(A144,FIND("[",A144)+1,FIND("]",A144)-FIND("[",A144)-1)&amp;"] ",""),1),LEFT(A144,1))&amp;CHAR(34)&amp;","</f>
        <v>"startM",</v>
      </c>
      <c r="DF144" s="9" t="str">
        <f>IFERROR(IF(SEARCH("tan",A144)&gt;0,CHAR(34)&amp;"withtn"&amp;CHAR(34)&amp;",",""),"")</f>
        <v/>
      </c>
      <c r="DG144" s="9" t="str">
        <f>IFERROR(IF(SEARCH("q",A144)&gt;0,CHAR(34)&amp;"with_q"&amp;CHAR(34)&amp;",",""),"")</f>
        <v/>
      </c>
      <c r="DH144" s="9" t="str">
        <f>IFERROR(IF(SEARCH("v",A144)&gt;0,CHAR(34)&amp;"with_v"&amp;CHAR(34)&amp;",",""),"")</f>
        <v/>
      </c>
      <c r="DI144" s="9" t="str">
        <f>IFERROR(IF(SEARCH("w",A144)&gt;0,CHAR(34)&amp;"with_w"&amp;CHAR(34)&amp;",",""),"")</f>
        <v/>
      </c>
      <c r="DJ144" s="9" t="str">
        <f>IFERROR(IF(SEARCH("y",A144)&gt;0,CHAR(34)&amp;"with_y"&amp;CHAR(34)&amp;",",""),"")</f>
        <v/>
      </c>
      <c r="DK144" s="9" t="str">
        <f>IFERROR(IF(SEARCH("z",A144)&gt;0,CHAR(34)&amp;"with_z"&amp;CHAR(34)&amp;",",""),"")</f>
        <v/>
      </c>
      <c r="DL144" s="9" t="str">
        <f>IF(CG144=2, CHAR(34) &amp; _xlfn.TEXTJOIN("", TRUE, _xlfn._xlws.SORT(HP144:HX144)) &amp; CHAR(34) &amp; ",", "")</f>
        <v/>
      </c>
      <c r="DM144" s="9" t="str" cm="1">
        <f t="array" ref="DM144">IF(CG144=3,CHAR(34) &amp; _xlfn.TEXTJOIN("", TRUE, RIGHT(HP144:HX144, 2)) &amp; CHAR(34) &amp; ",", "")</f>
        <v/>
      </c>
      <c r="DN144" s="9" t="str">
        <f>IF(AND(ISNUMBER(SEARCH("18", O144)), ISERROR(SEARCH("1918", O144)), ISERROR(SEARCH("2018", O144))), CHAR(34) &amp; "year18" &amp; CHAR(34) &amp; ",", "")</f>
        <v/>
      </c>
      <c r="DO144" s="9" t="str">
        <f>IF(AND(ISNUMBER(SEARCH("19", O144)), ISERROR(SEARCH("1819", O144)),  ISERROR(SEARCH("1219", O144)),ISERROR(SEARCH("1119", O144)),ISERROR(SEARCH("1190", O144)),ISERROR(SEARCH("2019", O144))), CHAR(34) &amp; "year19" &amp; CHAR(34) &amp; ",", "")</f>
        <v/>
      </c>
      <c r="DP144" s="28" t="str">
        <f>IF(AND(ISNUMBER(SEARCH("20", O144)), ISERROR(SEARCH("1920", O144))), CHAR(34)&amp;"year00"&amp;CHAR(34)&amp;",", "")</f>
        <v/>
      </c>
      <c r="DQ144" s="28" t="str">
        <f>IF(CC144="y",CHAR(34)&amp;"soviet"&amp;CHAR(34)&amp;",","")</f>
        <v/>
      </c>
      <c r="DR144" s="28" t="str">
        <f>IF(BY144="y",CHAR(34)&amp;"dgband"&amp;CHAR(34)&amp;",","")</f>
        <v/>
      </c>
      <c r="DS144" s="28" t="str">
        <f>IF(W144="y",IF(AND(V144="n",BY144&lt;&gt;"y"),CHAR(34)&amp;"allver"&amp;CHAR(34)&amp;",",""),"")</f>
        <v/>
      </c>
      <c r="DT144" s="28" t="str">
        <f>IF(V144="y",IF(AND(W144="n",BY144&lt;&gt;"y"),CHAR(34)&amp;"allhor"&amp;CHAR(34)&amp;",",""),"")</f>
        <v/>
      </c>
      <c r="DU144" s="28" t="str">
        <f>IF(BY144="y",IF(AND(W144="n",V144="n"),CHAR(34)&amp;"alldia"&amp;CHAR(34)&amp;",",""),"")</f>
        <v/>
      </c>
      <c r="DW144" s="9" t="str">
        <f t="shared" si="557"/>
        <v>"NoBand",</v>
      </c>
      <c r="DX144" s="9" t="str">
        <f t="shared" si="557"/>
        <v/>
      </c>
      <c r="DY144" s="9" t="str">
        <f t="shared" si="557"/>
        <v/>
      </c>
      <c r="DZ144" s="9" t="str">
        <f t="shared" si="557"/>
        <v/>
      </c>
      <c r="EA144" s="9" t="str">
        <f t="shared" si="558"/>
        <v>"Diagon",</v>
      </c>
      <c r="EB144" s="9" t="str">
        <f t="shared" si="558"/>
        <v/>
      </c>
      <c r="EC144" s="9" t="str">
        <f t="shared" si="558"/>
        <v/>
      </c>
      <c r="ED144" s="9" t="str">
        <f t="shared" si="558"/>
        <v/>
      </c>
      <c r="EE144" s="9" t="str">
        <f t="shared" si="558"/>
        <v>"Circle",</v>
      </c>
      <c r="EF144" s="9" t="str">
        <f>IF(AND(Y144&lt;&gt;"n",Y144&lt;&gt;""),CHAR(34)&amp;Y$1&amp;CHAR(34)&amp;",","")</f>
        <v>"Animal",</v>
      </c>
      <c r="EG144" s="9" t="str">
        <f t="shared" si="561"/>
        <v/>
      </c>
      <c r="EH144" s="9" t="str">
        <f t="shared" si="561"/>
        <v/>
      </c>
      <c r="EI144" s="9" t="str">
        <f t="shared" si="561"/>
        <v/>
      </c>
      <c r="EJ144" s="9" t="str">
        <f t="shared" si="561"/>
        <v/>
      </c>
      <c r="EK144" s="9" t="str">
        <f t="shared" si="561"/>
        <v>"HasSun",</v>
      </c>
      <c r="EL144" s="9" t="str">
        <f t="shared" si="561"/>
        <v/>
      </c>
      <c r="EM144" s="9" t="str">
        <f t="shared" si="561"/>
        <v/>
      </c>
      <c r="EN144" s="9" t="str">
        <f t="shared" si="561"/>
        <v/>
      </c>
      <c r="EO144" s="9" t="str">
        <f t="shared" si="561"/>
        <v>"Center",</v>
      </c>
      <c r="EP144" s="9" t="str">
        <f t="shared" si="561"/>
        <v/>
      </c>
      <c r="EQ144" s="9" t="str">
        <f t="shared" si="561"/>
        <v/>
      </c>
      <c r="ER144" s="9" t="str">
        <f t="shared" si="561"/>
        <v/>
      </c>
      <c r="ES144" s="9" t="str">
        <f t="shared" si="561"/>
        <v/>
      </c>
      <c r="ET144" s="9" t="str">
        <f t="shared" si="561"/>
        <v/>
      </c>
      <c r="EU144" s="9" t="str">
        <f t="shared" si="561"/>
        <v/>
      </c>
      <c r="EV144" s="9" t="str">
        <f t="shared" si="561"/>
        <v/>
      </c>
      <c r="EW144" s="9" t="str">
        <f t="shared" si="559"/>
        <v/>
      </c>
      <c r="EX144" s="9" t="str">
        <f t="shared" si="559"/>
        <v/>
      </c>
      <c r="EY144" s="9" t="str">
        <f t="shared" si="559"/>
        <v/>
      </c>
      <c r="EZ144" s="9" t="str">
        <f t="shared" si="559"/>
        <v/>
      </c>
      <c r="FA144" s="9" t="str">
        <f>IF(AT144&gt;0,CHAR(34)&amp;"sta"&amp;AZ144&amp;CHAR(34)&amp;",","")</f>
        <v/>
      </c>
      <c r="FB144" s="9" t="str">
        <f>IF(AND(AT144&gt;0,BA144&lt;&gt;""),CHAR(34)&amp;"sta"&amp;BA144&amp;CHAR(34)&amp;",","")</f>
        <v/>
      </c>
      <c r="FD144" s="9" t="str">
        <f>IF(BV144="n",CHAR(34)&amp;"tcWHYE"&amp;CHAR(34)&amp;",",IF(BV144="y",CHAR(34)&amp;FD$1&amp;CHAR(34)&amp;",",""))</f>
        <v/>
      </c>
      <c r="FE144" s="9" t="str">
        <f>IF(COUNTIF(BL144:BT144,"BLU")=0,CHAR(34)&amp;"NO_BLU"&amp;CHAR(34)&amp;",", "")</f>
        <v/>
      </c>
      <c r="FF144" s="9" t="str">
        <f>IF(COUNTIF(BL144:BT144,"WHI")=0,CHAR(34)&amp;"NO_WHI"&amp;CHAR(34)&amp;",", "")</f>
        <v/>
      </c>
      <c r="FG144" s="9" t="str">
        <f>IF(COUNTIF(BL144:BT144,"RED")=0,CHAR(34)&amp;"NO_RED"&amp;CHAR(34)&amp;",", "")</f>
        <v/>
      </c>
      <c r="FH144" s="9" t="str">
        <f>IF(COUNTIF(BL144:BS144,"GRE")=0,CHAR(34)&amp;"NO_GRE"&amp;CHAR(34)&amp;",", "")</f>
        <v/>
      </c>
      <c r="FI144" s="9" t="str">
        <f>IF(COUNTIF(BL144:BT144,"YEL")=0,CHAR(34)&amp;"NO_YEL"&amp;CHAR(34)&amp;",", "")</f>
        <v/>
      </c>
      <c r="FJ144" s="9" t="str">
        <f>IF(COUNTIF(BL144:BT144,"BLA")=0,CHAR(34)&amp;"NO_BLA"&amp;CHAR(34)&amp;",", "")</f>
        <v/>
      </c>
      <c r="FK144" s="9" t="str">
        <f>IF(AND(FH144&lt;&gt;"",FF144&lt;&gt;""),CHAR(34)&amp;"WHGRNO"&amp;CHAR(34)&amp;",","")</f>
        <v/>
      </c>
      <c r="FL144" s="9" t="str">
        <f>IF(AND(FI144&lt;&gt;"",FF144&lt;&gt;""),CHAR(34)&amp;"WHYENO"&amp;CHAR(34)&amp;",","")</f>
        <v/>
      </c>
      <c r="FM144" s="9" t="str">
        <f>IF(AND(FJ144&lt;&gt;"",FF144&lt;&gt;""),CHAR(34)&amp;"BAWHNO"&amp;CHAR(34)&amp;",","")</f>
        <v/>
      </c>
      <c r="FN144" s="9" t="str">
        <f>IF(AND(FE144&lt;&gt;"",FF144&lt;&gt;""),CHAR(34)&amp;"BLWHNO"&amp;CHAR(34)&amp;",","")</f>
        <v/>
      </c>
      <c r="FO144" s="9" t="str">
        <f>IF(AND(FE144&lt;&gt;"",FG144&lt;&gt;""),CHAR(34)&amp;"BLRENO"&amp;CHAR(34)&amp;",","")</f>
        <v/>
      </c>
      <c r="FP144" s="9" t="str">
        <f>IF(AND(FF144&lt;&gt;"",FF144&lt;&gt;""),CHAR(34)&amp;"WHRENO"&amp;CHAR(34)&amp;",","")</f>
        <v/>
      </c>
      <c r="FQ144" s="9" t="str">
        <f>IF(LEN(BF144)=3,CHAR(34)&amp;"001"&amp;BF144&amp;CHAR(34)&amp;",","")</f>
        <v>"001RED",</v>
      </c>
      <c r="FR144" s="9" t="str">
        <f>IF(LEN(BG144)=3,CHAR(34)&amp;"002"&amp;BG144&amp;CHAR(34)&amp;",","")</f>
        <v>"002YEL",</v>
      </c>
      <c r="FS144" s="9" t="str">
        <f>IF(LEN(BH144)=3,CHAR(34)&amp;"003"&amp;BH144&amp;CHAR(34)&amp;",","")</f>
        <v>"003GRE",</v>
      </c>
      <c r="FT144" s="9" t="str">
        <f>CHAR(34)&amp;"myr"&amp;BD144&amp;CHAR(34)&amp;","</f>
        <v>"myrEQ",</v>
      </c>
      <c r="FU144" s="9" t="str">
        <f>IF(AY144="y",CHAR(34)&amp;"island"&amp;CHAR(34)&amp;",","")</f>
        <v/>
      </c>
      <c r="FV144" s="9" t="str">
        <f>IF(BZ144="y",CHAR(34)&amp;"landlo"&amp;CHAR(34)&amp;",","")</f>
        <v/>
      </c>
      <c r="FW144" s="9" t="str">
        <f>IF(CA144="y",CHAR(34)&amp;"eunion"&amp;CHAR(34)&amp;",","")</f>
        <v/>
      </c>
      <c r="FY144" s="9" t="str">
        <f>IFERROR(IF(SEARCH("Arabic",CB144)&gt;0,CHAR(34)&amp;"arabic"&amp;CHAR(34)&amp;",",""),"")</f>
        <v/>
      </c>
      <c r="FZ144" s="9" t="str">
        <f>IFERROR(IF(SEARCH("English",CB144)&gt;0,CHAR(34)&amp;"englis"&amp;CHAR(34)&amp;",",""),"")</f>
        <v/>
      </c>
      <c r="GA144" s="9" t="str">
        <f>IFERROR(IF(SEARCH("French",CB144)&gt;0,CHAR(34)&amp;"french"&amp;CHAR(34)&amp;",",""),"")</f>
        <v/>
      </c>
      <c r="GB144" s="9" t="str">
        <f>IFERROR(IF(SEARCH("Spanish",CB144)&gt;0,CHAR(34)&amp;"spanis"&amp;CHAR(34)&amp;",",""),"")</f>
        <v/>
      </c>
      <c r="GE144" s="9" t="str">
        <f>IFERROR(IF(SEARCH("Dutch",CB144)&gt;0,CHAR(34)&amp;"dutchs"&amp;CHAR(34)&amp;",",""),"")</f>
        <v/>
      </c>
      <c r="GF144" s="9" t="str">
        <f>IFERROR(IF(SEARCH("Historical",AU144)&gt;0,CHAR(34)&amp;"histor"&amp;CHAR(34)&amp;",",""),"")</f>
        <v/>
      </c>
      <c r="GG144" s="9" t="str">
        <f>IF(BU144="y",CHAR(34)&amp;"unjack"&amp;CHAR(34)&amp;",","")</f>
        <v/>
      </c>
      <c r="GH144" s="9" t="str">
        <f>IF(CD144=1,CHAR(34)&amp;"southc"&amp;CHAR(34)&amp;",","")</f>
        <v/>
      </c>
      <c r="GI144" s="9" t="str">
        <f>IF(CE144=1,CHAR(34)&amp;"hasmap"&amp;CHAR(34)&amp;",","")</f>
        <v/>
      </c>
      <c r="GJ144" s="9" t="str">
        <f>IF(CP144="y",CHAR(34)&amp;CP$1&amp;CHAR(34)&amp;",","")</f>
        <v>"NoStar",</v>
      </c>
      <c r="GK144" s="9" t="str">
        <f>IF(GJ144="",CHAR(34)&amp;"HasSta"&amp;CHAR(34)&amp;",","")</f>
        <v/>
      </c>
      <c r="GL144" s="9" t="str">
        <f t="shared" si="560"/>
        <v/>
      </c>
      <c r="GM144" s="9" t="str">
        <f t="shared" si="560"/>
        <v/>
      </c>
      <c r="GN144" s="9" t="str">
        <f t="shared" si="560"/>
        <v/>
      </c>
      <c r="GP144" s="9" t="str">
        <f>CHAR(34)&amp;AU144&amp;CHAR(34)</f>
        <v>"State"</v>
      </c>
      <c r="GS144" s="9" t="str">
        <f>SUBSTITUTE("["&amp;_xlfn.CONCAT(CW144:GN144)&amp;"]",",]","]")</f>
        <v>["5+Colo","lets08","startM","NoBand","Diagon","Circle","Animal","HasSun","Center","001RED","002YEL","003GRE","myrEQ","NoStar"]</v>
      </c>
      <c r="GT144" s="9" t="str">
        <f t="shared" si="562"/>
        <v>"cl_RED",</v>
      </c>
      <c r="GU144" s="9" t="str">
        <f t="shared" si="562"/>
        <v>"cl_YEL",</v>
      </c>
      <c r="GV144" s="9" t="str">
        <f t="shared" si="562"/>
        <v>"cl_GRE",</v>
      </c>
      <c r="GW144" s="9" t="str">
        <f t="shared" si="562"/>
        <v>"cl_BRO",</v>
      </c>
      <c r="GX144" s="9" t="str">
        <f t="shared" si="562"/>
        <v>"cl_BLA",</v>
      </c>
      <c r="GY144" s="9" t="str">
        <f t="shared" si="562"/>
        <v>"cl_WHI",</v>
      </c>
      <c r="GZ144" s="9" t="str">
        <f t="shared" si="562"/>
        <v>"cl_BLU",</v>
      </c>
      <c r="HA144" s="9" t="str">
        <f t="shared" si="562"/>
        <v>"cl_ORA",</v>
      </c>
      <c r="HB144" s="9" t="str">
        <f t="shared" si="562"/>
        <v>"cl_GRA",</v>
      </c>
      <c r="HC144" s="9" t="str">
        <f>SUBSTITUTE("["&amp;_xlfn.CONCAT(GT144:HB144)&amp;"]",",]","]")</f>
        <v>["cl_RED","cl_YEL","cl_GRE","cl_BRO","cl_BLA","cl_WHI","cl_BLU","cl_ORA","cl_GRA"]</v>
      </c>
      <c r="HE144" s="33"/>
      <c r="HF144" s="34" t="str">
        <f>"{couname:"&amp;CT144&amp;(IF(HK144&lt;&gt;"",",subtype:"&amp;CHAR(34)&amp;HK144&amp;CHAR(34),""))&amp;",year:"&amp;HJ144&amp;",region:"&amp;CU144&amp;",Colors:"&amp;HC144&amp;",Items:"&amp;GS144&amp;",Flag:"&amp;CV144&amp;",HDFlag:"&amp;CHAR(34)&amp;E144&amp;CHAR(34)&amp;",type:"&amp;GP144&amp;", describe: "&amp;HH144&amp;", isnew:"&amp;CHAR(34)&amp;F144&amp;CHAR(34)&amp;", links: "&amp;HL144&amp;"},"</f>
        <v>{couname:"[PAU] Melekeok",year:"???",region:"rgn_Oceania",Colors:["cl_RED","cl_YEL","cl_GRE","cl_BRO","cl_BLA","cl_WHI","cl_BLU","cl_ORA","cl_GRA"],Items:["5+Colo","lets08","startM","NoBand","Diagon","Circle","Animal","HasSun","Center","001RED","002YEL","003GRE","myrEQ","NoStar"],Flag:"https://upload.wikimedia.org/wikipedia/commons/thumb/9/93/Flag_of_Melekeok.svg/640px-Flag_of_Melekeok.svg.png",HDFlag:"https://upload.wikimedia.org/wikipedia/commons/thumb/9/93/Flag_of_Melekeok.svg/2560px-Flag_of_Melekeok.svg.png",type:"State", describe: "\nThe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 isnew:".", links: "https://en.wikipedia.org/wiki/Flags_of_the_states_of_Palau#"},</v>
      </c>
      <c r="HG144" s="35" t="str">
        <f>"{couname:"&amp;CT144&amp;(IF(HK144&lt;&gt;"",",subtype:"&amp;CHAR(34)&amp;HK144&amp;CHAR(34),""))&amp;",year:"&amp;HJ144&amp;",region:"&amp;CU144&amp;",Colors:"&amp;HC144&amp;",Items:"&amp;GS144&amp;",Flag:"&amp;CV144&amp;",HDFlag:"&amp;CHAR(34)&amp;E144&amp;CHAR(34)&amp;",type:"&amp;GP144&amp;", describe: "&amp;HI144&amp;", links: "&amp;HL144&amp;"},"</f>
        <v>{couname:"[PAU] Melekeok",year:"???",region:"rgn_Oceania",Colors:["cl_RED","cl_YEL","cl_GRE","cl_BRO","cl_BLA","cl_WHI","cl_BLU","cl_ORA","cl_GRA"],Items:["5+Colo","lets08","startM","NoBand","Diagon","Circle","Animal","HasSun","Center","001RED","002YEL","003GRE","myrEQ","NoStar"],Flag:"https://upload.wikimedia.org/wikipedia/commons/thumb/9/93/Flag_of_Melekeok.svg/640px-Flag_of_Melekeok.svg.png",HDFlag:"https://upload.wikimedia.org/wikipedia/commons/thumb/9/93/Flag_of_Melekeok.svg/2560px-Flag_of_Melekeok.svg.png",type:"State", describe: "\nThe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 links: "https://en.wikipedia.org/wiki/Flags_of_the_states_of_Palau#"},</v>
      </c>
      <c r="HH144" s="9" t="str">
        <f>IF(P144&lt;&gt;"",CHAR(34)&amp;"\n"&amp;P144&amp;CHAR(34),CHAR(34)&amp;CHAR(34))</f>
        <v>"\nThe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v>
      </c>
      <c r="HI144" s="9" t="str">
        <f>IF(J144=0,CHAR(34)&amp;CHAR(34),HH144)</f>
        <v>"\nThe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v>
      </c>
      <c r="HJ144" s="9" t="str">
        <f>CHAR(34)&amp;O144&amp;CHAR(34)</f>
        <v>"???"</v>
      </c>
      <c r="HL144" s="9" t="str">
        <f>CHAR(34)&amp;I144&amp;CHAR(34)</f>
        <v>"https://en.wikipedia.org/wiki/Flags_of_the_states_of_Palau#"</v>
      </c>
      <c r="HM144" s="34" t="str">
        <f>"{"&amp;CHAR(34)&amp;"couname"&amp;CHAR(34)&amp;":"&amp;CT144&amp;(IF(H144&lt;&gt;"",","&amp;CHAR(34)&amp;"subtype"&amp;CHAR(34)&amp;":"&amp;CHAR(34)&amp;H144&amp;CHAR(34),""))&amp;","&amp;CHAR(34)&amp;"year"&amp;CHAR(34)&amp;":"&amp;HJ144&amp;","&amp;CHAR(34)&amp;"region"&amp;CHAR(34)&amp;":"&amp;CU144&amp;","&amp;CHAR(34)&amp;"Colors"&amp;CHAR(34)&amp;":"&amp;HC144&amp;","&amp;CHAR(34)&amp;"Items"&amp;CHAR(34)&amp;":"&amp;GS144&amp;","&amp;CHAR(34)&amp;"Flag"&amp;CHAR(34)&amp;":"&amp;CV144&amp;","&amp;CHAR(34)&amp;"HDFlag"&amp;CHAR(34)&amp;":"&amp;CHAR(34)&amp;E144&amp;CHAR(34)&amp;","&amp;CHAR(34)&amp;"type"&amp;CHAR(34)&amp;":"&amp;GP144&amp;", "&amp;CHAR(34)&amp;"describe"&amp;CHAR(34)&amp;": "&amp;HH144&amp;", "&amp;CHAR(34)&amp;"isnew"&amp;CHAR(34)&amp;": "&amp;CHAR(34)&amp;F144&amp;CHAR(34)&amp;", "&amp;CHAR(34)&amp;"links"&amp;CHAR(34)&amp;": "&amp;HL144&amp;"},"</f>
        <v>{"couname":"[PAU] Melekeok","year":"???","region":"rgn_Oceania","Colors":["cl_RED","cl_YEL","cl_GRE","cl_BRO","cl_BLA","cl_WHI","cl_BLU","cl_ORA","cl_GRA"],"Items":["5+Colo","lets08","startM","NoBand","Diagon","Circle","Animal","HasSun","Center","001RED","002YEL","003GRE","myrEQ","NoStar"],"Flag":"https://upload.wikimedia.org/wikipedia/commons/thumb/9/93/Flag_of_Melekeok.svg/640px-Flag_of_Melekeok.svg.png","HDFlag":"https://upload.wikimedia.org/wikipedia/commons/thumb/9/93/Flag_of_Melekeok.svg/2560px-Flag_of_Melekeok.svg.png","type":"State", "describe": "\nThe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 "isnew": ".", "links": "https://en.wikipedia.org/wiki/Flags_of_the_states_of_Palau#"},</v>
      </c>
      <c r="HN144" s="36" t="str">
        <f>"{"&amp;CHAR(34)&amp;"couname"&amp;CHAR(34)&amp;":"&amp;CT144&amp;(IF(H144&lt;&gt;"",","&amp;CHAR(34)&amp;"subtype"&amp;CHAR(34)&amp;":"&amp;CHAR(34)&amp;H144&amp;CHAR(34),""))&amp;","&amp;CHAR(34)&amp;"year"&amp;CHAR(34)&amp;":"&amp;HJ144&amp;","&amp;CHAR(34)&amp;"region"&amp;CHAR(34)&amp;":"&amp;CU144&amp;","&amp;CHAR(34)&amp;"Colors"&amp;CHAR(34)&amp;":"&amp;HC144&amp;","&amp;CHAR(34)&amp;"Items"&amp;CHAR(34)&amp;":"&amp;GS144&amp;","&amp;CHAR(34)&amp;"Flag"&amp;CHAR(34)&amp;":"&amp;CV144&amp;","&amp;CHAR(34)&amp;"HDFlag"&amp;CHAR(34)&amp;":"&amp;CHAR(34)&amp;E144&amp;CHAR(34)&amp;","&amp;CHAR(34)&amp;"type"&amp;CHAR(34)&amp;":"&amp;GP144&amp;", "&amp;CHAR(34)&amp;"describe"&amp;CHAR(34)&amp;": "&amp;HI144&amp;", "&amp;CHAR(34)&amp;"isnew"&amp;CHAR(34)&amp;": "&amp;CHAR(34)&amp;F144&amp;CHAR(34)&amp;", "&amp;CHAR(34)&amp;"links"&amp;CHAR(34)&amp;": "&amp;HL144&amp;"},"</f>
        <v>{"couname":"[PAU] Melekeok","year":"???","region":"rgn_Oceania","Colors":["cl_RED","cl_YEL","cl_GRE","cl_BRO","cl_BLA","cl_WHI","cl_BLU","cl_ORA","cl_GRA"],"Items":["5+Colo","lets08","startM","NoBand","Diagon","Circle","Animal","HasSun","Center","001RED","002YEL","003GRE","myrEQ","NoStar"],"Flag":"https://upload.wikimedia.org/wikipedia/commons/thumb/9/93/Flag_of_Melekeok.svg/640px-Flag_of_Melekeok.svg.png","HDFlag":"https://upload.wikimedia.org/wikipedia/commons/thumb/9/93/Flag_of_Melekeok.svg/2560px-Flag_of_Melekeok.svg.png","type":"State", "describe": "\nThe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 "isnew": ".", "links": "https://en.wikipedia.org/wiki/Flags_of_the_states_of_Palau#"},</v>
      </c>
      <c r="HO144" s="37">
        <v>45596</v>
      </c>
      <c r="HP144" s="9" t="str" cm="1">
        <f t="array" ref="HP144">IF(_xlfn.TEXTJOIN(", ", TRUE, IF(ISNUMBER(SEARCH("BLA", BL144:BT144)), COLUMN(BL144:BT144) - COLUMN(BL144) + 1, ""))&lt;&gt;"","BLA","")</f>
        <v>BLA</v>
      </c>
      <c r="HQ144" s="9" t="str" cm="1">
        <f t="array" ref="HQ144">IF(_xlfn.TEXTJOIN(", ", TRUE, IF(ISNUMBER(SEARCH("BLU", BL144:BT144)), COLUMN(BL144:BT144) - COLUMN(BL144) + 1, ""))&lt;&gt;"","BLU","")</f>
        <v>BLU</v>
      </c>
      <c r="HR144" s="9" t="str" cm="1">
        <f t="array" ref="HR144">IF(_xlfn.TEXTJOIN(", ", TRUE, IF(ISNUMBER(SEARCH("GRE", BL144:BT144)), COLUMN(BL144:BT144) - COLUMN(BL144) + 1, ""))&lt;&gt;"","GRE","")</f>
        <v>GRE</v>
      </c>
      <c r="HS144" s="9" t="str" cm="1">
        <f t="array" ref="HS144">IF(_xlfn.TEXTJOIN(", ", TRUE, IF(ISNUMBER(SEARCH("RED", BL144:BT144)), COLUMN(BL144:BT144) - COLUMN(BL144) + 1, ""))&lt;&gt;"","RED","")</f>
        <v>RED</v>
      </c>
      <c r="HT144" s="9" t="str" cm="1">
        <f t="array" ref="HT144">IF(_xlfn.TEXTJOIN(", ", TRUE, IF(ISNUMBER(SEARCH("YEL", BL144:BT144)), COLUMN(BL144:BT144) - COLUMN(BL144) + 1, ""))&lt;&gt;"","YEL","")</f>
        <v>YEL</v>
      </c>
      <c r="HU144" s="9" t="str" cm="1">
        <f t="array" ref="HU144">IF(_xlfn.TEXTJOIN(", ", TRUE, IF(ISNUMBER(SEARCH("ORA", BL144:BT144)), COLUMN(BL144:BT144) - COLUMN(BL144) + 1, ""))&lt;&gt;"","ORA","")</f>
        <v>ORA</v>
      </c>
      <c r="HV144" s="9" t="str" cm="1">
        <f t="array" ref="HV144">IF(_xlfn.TEXTJOIN(", ", TRUE, IF(ISNUMBER(SEARCH("BRO", BL144:BT144)), COLUMN(BL144:BT144) - COLUMN(BL144) + 1, ""))&lt;&gt;"","BRO","")</f>
        <v>BRO</v>
      </c>
      <c r="HW144" s="9" t="str" cm="1">
        <f t="array" ref="HW144">IF(_xlfn.TEXTJOIN(", ", TRUE, IF(ISNUMBER(SEARCH("PUR", BL144:BT144)), COLUMN(BL144:BT144) - COLUMN(BL144) + 1, ""))&lt;&gt;"","PUR","")</f>
        <v/>
      </c>
      <c r="HX144" s="9" t="str" cm="1">
        <f t="array" ref="HX144">IF(_xlfn.TEXTJOIN(", ", TRUE, IF(ISNUMBER(SEARCH("WHI", BL144:BT144)), COLUMN(BL144:BT144) - COLUMN(BL144) + 1, ""))&lt;&gt;"","WHI","")</f>
        <v>WHI</v>
      </c>
      <c r="HY144" s="38"/>
      <c r="HZ144" s="38"/>
      <c r="IA144" s="28"/>
      <c r="IB144" s="28"/>
      <c r="IC144" s="39"/>
      <c r="ID144" s="39"/>
      <c r="IE144" s="39"/>
      <c r="IF144" s="39"/>
      <c r="IG144" s="39"/>
      <c r="IH144" s="39"/>
      <c r="II144" s="39"/>
      <c r="IJ144" s="39"/>
      <c r="IK144" s="39"/>
      <c r="IM144" s="6">
        <f>COUNTIF(IC144:IK144,"&gt;0")-CG144</f>
        <v>-9</v>
      </c>
      <c r="IN144" s="40" t="str">
        <f>"http://mkweb.bcgsc.ca/color-summarizer/?url="&amp;D144&amp;"&amp;precision=low&amp;num_clusters="&amp;CG144&amp;"&amp;text=1"</f>
        <v>http://mkweb.bcgsc.ca/color-summarizer/?url=https://upload.wikimedia.org/wikipedia/commons/thumb/9/93/Flag_of_Melekeok.svg/640px-Flag_of_Melekeok.svg.png&amp;precision=low&amp;num_clusters=9&amp;text=1</v>
      </c>
      <c r="IO144" s="9" t="str">
        <f>IF(HP144&lt;&gt;"",CHAR(34)&amp;"black"&amp;CHAR(34),"")</f>
        <v>"black"</v>
      </c>
      <c r="IP144" s="9" t="str">
        <f>IF(HQ144&lt;&gt;"",CHAR(34)&amp;"blue"&amp;CHAR(34),"")</f>
        <v>"blue"</v>
      </c>
      <c r="IQ144" s="9" t="str">
        <f>IF(HR144&lt;&gt;"",CHAR(34)&amp;"green"&amp;CHAR(34),"")</f>
        <v>"green"</v>
      </c>
      <c r="IR144" s="9" t="str">
        <f>IF(HS144&lt;&gt;"",CHAR(34)&amp;"red"&amp;CHAR(34),"")</f>
        <v>"red"</v>
      </c>
      <c r="IS144" s="9" t="str">
        <f>IF(HT144&lt;&gt;"",CHAR(34)&amp;"yellow"&amp;CHAR(34),"")</f>
        <v>"yellow"</v>
      </c>
      <c r="IT144" s="9" t="str">
        <f>IF(HU144&lt;&gt;"",CHAR(34)&amp;"orange"&amp;CHAR(34),"")</f>
        <v>"orange"</v>
      </c>
      <c r="IU144" s="9" t="str">
        <f>IF(HV144&lt;&gt;"",CHAR(34)&amp;"brown"&amp;CHAR(34),"")</f>
        <v>"brown"</v>
      </c>
      <c r="IV144" s="9" t="str">
        <f>IF(HW144&lt;&gt;"",CHAR(34)&amp;"purple"&amp;CHAR(34),"")</f>
        <v/>
      </c>
      <c r="IW144" s="9" t="str">
        <f>IF(HX144&lt;&gt;"",CHAR(34)&amp;"white"&amp;CHAR(34),"")</f>
        <v>"white"</v>
      </c>
      <c r="IX144" s="9" t="str">
        <f>"{"&amp;CHAR(34)&amp;"url"&amp;CHAR(34)&amp;":"&amp;CHAR(34)&amp;IN144&amp;CHAR(34)&amp;","&amp;CHAR(34)&amp;"name"&amp;CHAR(34)&amp;":"&amp;CHAR(34)&amp;A144&amp;CHAR(34)&amp;"},"</f>
        <v>{"url":"http://mkweb.bcgsc.ca/color-summarizer/?url=https://upload.wikimedia.org/wikipedia/commons/thumb/9/93/Flag_of_Melekeok.svg/640px-Flag_of_Melekeok.svg.png&amp;precision=low&amp;num_clusters=9&amp;text=1","name":"[PAU] Melekeok"},</v>
      </c>
      <c r="IY144" s="9">
        <v>1253</v>
      </c>
    </row>
    <row r="145" spans="1:259" s="9" customFormat="1" ht="38.4" customHeight="1" thickBot="1" x14ac:dyDescent="0.35">
      <c r="A145" s="79" t="s">
        <v>697</v>
      </c>
      <c r="B145" s="1" t="e" vm="144">
        <v>#VALUE!</v>
      </c>
      <c r="C145" s="2">
        <v>2</v>
      </c>
      <c r="D145" s="3" t="s">
        <v>698</v>
      </c>
      <c r="E145" s="4" t="s">
        <v>699</v>
      </c>
      <c r="F145" s="5" t="s">
        <v>0</v>
      </c>
      <c r="G145" s="6">
        <f>COUNTIF($A$1:$A$8249,A145)</f>
        <v>1</v>
      </c>
      <c r="H145" s="7"/>
      <c r="I145" s="8" t="s">
        <v>700</v>
      </c>
      <c r="J145" s="9" t="str">
        <f>""</f>
        <v/>
      </c>
      <c r="K145" s="10"/>
      <c r="L145" s="11"/>
      <c r="M145" s="11"/>
      <c r="N145" s="12" t="s">
        <v>169</v>
      </c>
      <c r="O145" s="13" t="s">
        <v>181</v>
      </c>
      <c r="P145" s="14" t="s">
        <v>701</v>
      </c>
      <c r="Q145" s="15">
        <v>1</v>
      </c>
      <c r="R145" s="16" t="s">
        <v>169</v>
      </c>
      <c r="S145" s="17">
        <v>3</v>
      </c>
      <c r="T145" s="18" t="s">
        <v>3</v>
      </c>
      <c r="U145" s="19" t="s">
        <v>2</v>
      </c>
      <c r="V145" s="19" t="s">
        <v>2</v>
      </c>
      <c r="W145" s="19" t="s">
        <v>2</v>
      </c>
      <c r="X145" s="19" t="s">
        <v>2</v>
      </c>
      <c r="Y145" s="19" t="s">
        <v>2</v>
      </c>
      <c r="Z145" s="19" t="s">
        <v>2</v>
      </c>
      <c r="AA145" s="19" t="s">
        <v>2</v>
      </c>
      <c r="AB145" s="19" t="s">
        <v>2</v>
      </c>
      <c r="AC145" s="19" t="s">
        <v>2</v>
      </c>
      <c r="AD145" s="19" t="s">
        <v>2</v>
      </c>
      <c r="AE145" s="19" t="s">
        <v>2</v>
      </c>
      <c r="AF145" s="20" t="s">
        <v>2</v>
      </c>
      <c r="AG145" s="20" t="s">
        <v>2</v>
      </c>
      <c r="AH145" s="20" t="s">
        <v>3</v>
      </c>
      <c r="AI145" s="20" t="s">
        <v>2</v>
      </c>
      <c r="AJ145" s="20" t="s">
        <v>2</v>
      </c>
      <c r="AK145" s="20" t="s">
        <v>2</v>
      </c>
      <c r="AL145" s="20" t="s">
        <v>2</v>
      </c>
      <c r="AM145" s="20" t="s">
        <v>2</v>
      </c>
      <c r="AN145" s="20" t="s">
        <v>2</v>
      </c>
      <c r="AO145" s="20" t="s">
        <v>2</v>
      </c>
      <c r="AP145" s="20" t="s">
        <v>2</v>
      </c>
      <c r="AQ145" s="20" t="s">
        <v>2</v>
      </c>
      <c r="AR145" s="20" t="s">
        <v>2</v>
      </c>
      <c r="AS145" s="20" t="s">
        <v>2</v>
      </c>
      <c r="AT145" s="21">
        <v>1</v>
      </c>
      <c r="AU145" s="20" t="s">
        <v>204</v>
      </c>
      <c r="AV145" s="20" t="str">
        <f>IF(LEFT(A145,1)="[",LEFT(A145,5)&amp;AU145&amp;A145,"")</f>
        <v>[PAU]State[PAU] Ngaraard</v>
      </c>
      <c r="AW145" s="20" t="str">
        <f>C145&amp;H145&amp;A145</f>
        <v>2[PAU] Ngaraard</v>
      </c>
      <c r="AX145" s="22"/>
      <c r="AY145" s="22"/>
      <c r="AZ145" s="23" t="s">
        <v>8</v>
      </c>
      <c r="BA145" s="23" t="s">
        <v>8</v>
      </c>
      <c r="BB145" s="23"/>
      <c r="BC145" s="24"/>
      <c r="BD145" s="25" t="s">
        <v>5</v>
      </c>
      <c r="BE145" s="8"/>
      <c r="BF145" s="25" t="s">
        <v>8</v>
      </c>
      <c r="BG145" s="25" t="s">
        <v>8</v>
      </c>
      <c r="BH145" s="25" t="s">
        <v>8</v>
      </c>
      <c r="BI145" s="25"/>
      <c r="BJ145" s="25"/>
      <c r="BK145" s="8"/>
      <c r="BL145" s="25" t="s">
        <v>8</v>
      </c>
      <c r="BM145" s="25" t="s">
        <v>8</v>
      </c>
      <c r="BN145" s="25" t="s">
        <v>10</v>
      </c>
      <c r="BO145" s="25" t="s">
        <v>9</v>
      </c>
      <c r="BP145" s="25" t="s">
        <v>6</v>
      </c>
      <c r="BQ145" s="25" t="s">
        <v>8</v>
      </c>
      <c r="BR145" s="25" t="s">
        <v>8</v>
      </c>
      <c r="BS145" s="25" t="s">
        <v>8</v>
      </c>
      <c r="BT145" s="25" t="s">
        <v>5</v>
      </c>
      <c r="BU145" s="26"/>
      <c r="BV145" s="27"/>
      <c r="BW145" s="27">
        <v>0</v>
      </c>
      <c r="BX145" s="8"/>
      <c r="CB145" s="28"/>
      <c r="CC145" s="28"/>
      <c r="CD145" s="29">
        <v>0</v>
      </c>
      <c r="CE145" s="29">
        <v>0</v>
      </c>
      <c r="CF145" s="29" t="e">
        <v>#REF!</v>
      </c>
      <c r="CG145" s="30" cm="1">
        <f t="array" ref="CG145">SUMPRODUCT(--(LEN(TRIM(BL145:BT145))&gt;0))</f>
        <v>4</v>
      </c>
      <c r="CH145" s="20" t="str">
        <f>IF(CG145=2,"y","n")</f>
        <v>n</v>
      </c>
      <c r="CI145" s="20" t="str">
        <f>IF(CG145=3,"y","n")</f>
        <v>n</v>
      </c>
      <c r="CJ145" s="20" t="str">
        <f>IF(CG145=4,"y","n")</f>
        <v>y</v>
      </c>
      <c r="CK145" s="20" t="str">
        <f>IF(CG145&gt;4,"y","n")</f>
        <v>n</v>
      </c>
      <c r="CL145" s="20" t="str">
        <f>IF(S145=0,"y","n")</f>
        <v>n</v>
      </c>
      <c r="CM145" s="20" t="str">
        <f>IF(S145=2,"y","n")</f>
        <v>n</v>
      </c>
      <c r="CN145" s="20" t="str">
        <f>IF(S145=3,"y","n")</f>
        <v>y</v>
      </c>
      <c r="CO145" s="20" t="str">
        <f>IF(S145&gt;=4,"y","n")</f>
        <v>n</v>
      </c>
      <c r="CP145" s="20" t="str">
        <f>IF(AT145=0,"y","n")</f>
        <v>n</v>
      </c>
      <c r="CQ145" s="20" t="str">
        <f>IF(AT145=1,"y","n")</f>
        <v>y</v>
      </c>
      <c r="CR145" s="20" t="str">
        <f>IF(AT145=2,"y","n")</f>
        <v>n</v>
      </c>
      <c r="CS145" s="20" t="str">
        <f>IF(AT145&gt;=3,"y","n")</f>
        <v>n</v>
      </c>
      <c r="CT145" s="31" t="str">
        <f>CHAR(34)&amp;A145&amp;CHAR(34)</f>
        <v>"[PAU] Ngaraard"</v>
      </c>
      <c r="CU145" s="32" t="str">
        <f>CHAR(34)&amp;"rgn_"&amp;R145&amp;CHAR(34)</f>
        <v>"rgn_Oceania"</v>
      </c>
      <c r="CV145" s="9" t="str">
        <f>CHAR(34)&amp;D145&amp;CHAR(34)</f>
        <v>"https://upload.wikimedia.org/wikipedia/commons/thumb/4/45/Flag_of_Ngaraard_State.svg/640px-Flag_of_Ngaraard_State.svg.png"</v>
      </c>
      <c r="CW145" s="9" t="str">
        <f t="shared" ref="CW145:CZ160" si="563">IF(CH145="y",CHAR(34)&amp;CH$1&amp;CHAR(34)&amp;",","")</f>
        <v/>
      </c>
      <c r="CX145" s="9" t="str">
        <f t="shared" si="563"/>
        <v/>
      </c>
      <c r="CY145" s="9" t="str">
        <f t="shared" si="563"/>
        <v>"4Color",</v>
      </c>
      <c r="CZ145" s="9" t="str">
        <f t="shared" si="563"/>
        <v/>
      </c>
      <c r="DA145" s="9" t="str">
        <f>IF(Q145&gt;1,CHAR(34)&amp;"words2"&amp;CHAR(34)&amp;",","")</f>
        <v/>
      </c>
      <c r="DB145" s="9" t="str">
        <f>IF(Q145&gt;2,CHAR(34)&amp;"words3"&amp;CHAR(34)&amp;",","")</f>
        <v/>
      </c>
      <c r="DD145" s="9" t="str">
        <f>IF(LEN(CHAR(34)&amp;"lets"&amp;LEN(SUBSTITUTE(SUBSTITUTE(IFERROR(TRIM(SUBSTITUTE(A145,MID(A145,FIND("[",A145),FIND("]",A145)-FIND("[",A145)+1),"")),A145)," ",""),"-",""))&amp;CHAR(34)&amp;",")=9,CHAR(34)&amp;"lets"&amp;LEN(SUBSTITUTE(SUBSTITUTE(IFERROR(TRIM(SUBSTITUTE(A145,MID(A145,FIND("[",A145),FIND("]",A145)-FIND("[",A145)+1),"")),A145)," ",""),"-",""))&amp;CHAR(34)&amp;",",CHAR(34)&amp;"lets0"&amp;LEN(SUBSTITUTE(SUBSTITUTE(IFERROR(TRIM(SUBSTITUTE(A145,MID(A145,FIND("[",A145),FIND("]",A145)-FIND("[",A145)+1),"")),A145)," ",""),"-",""))&amp;CHAR(34)&amp;",")</f>
        <v>"lets08",</v>
      </c>
      <c r="DE145" s="9" t="str">
        <f>CHAR(34)&amp;"start"&amp;IFERROR(LEFT(SUBSTITUTE(A145,"["&amp;MID(A145,FIND("[",A145)+1,FIND("]",A145)-FIND("[",A145)-1)&amp;"] ",""),1),LEFT(A145,1))&amp;CHAR(34)&amp;","</f>
        <v>"startN",</v>
      </c>
      <c r="DF145" s="9" t="str">
        <f>IFERROR(IF(SEARCH("tan",A145)&gt;0,CHAR(34)&amp;"withtn"&amp;CHAR(34)&amp;",",""),"")</f>
        <v/>
      </c>
      <c r="DG145" s="9" t="str">
        <f>IFERROR(IF(SEARCH("q",A145)&gt;0,CHAR(34)&amp;"with_q"&amp;CHAR(34)&amp;",",""),"")</f>
        <v/>
      </c>
      <c r="DH145" s="9" t="str">
        <f>IFERROR(IF(SEARCH("v",A145)&gt;0,CHAR(34)&amp;"with_v"&amp;CHAR(34)&amp;",",""),"")</f>
        <v/>
      </c>
      <c r="DI145" s="9" t="str">
        <f>IFERROR(IF(SEARCH("w",A145)&gt;0,CHAR(34)&amp;"with_w"&amp;CHAR(34)&amp;",",""),"")</f>
        <v/>
      </c>
      <c r="DJ145" s="9" t="str">
        <f>IFERROR(IF(SEARCH("y",A145)&gt;0,CHAR(34)&amp;"with_y"&amp;CHAR(34)&amp;",",""),"")</f>
        <v/>
      </c>
      <c r="DK145" s="9" t="str">
        <f>IFERROR(IF(SEARCH("z",A145)&gt;0,CHAR(34)&amp;"with_z"&amp;CHAR(34)&amp;",",""),"")</f>
        <v/>
      </c>
      <c r="DL145" s="9" t="str">
        <f>IF(CG145=2, CHAR(34) &amp; _xlfn.TEXTJOIN("", TRUE, _xlfn._xlws.SORT(HP145:HX145)) &amp; CHAR(34) &amp; ",", "")</f>
        <v/>
      </c>
      <c r="DM145" s="9" t="str" cm="1">
        <f t="array" ref="DM145">IF(CG145=3,CHAR(34) &amp; _xlfn.TEXTJOIN("", TRUE, RIGHT(HP145:HX145, 2)) &amp; CHAR(34) &amp; ",", "")</f>
        <v/>
      </c>
      <c r="DN145" s="9" t="str">
        <f>IF(AND(ISNUMBER(SEARCH("18", O145)), ISERROR(SEARCH("1918", O145)), ISERROR(SEARCH("2018", O145))), CHAR(34) &amp; "year18" &amp; CHAR(34) &amp; ",", "")</f>
        <v/>
      </c>
      <c r="DO145" s="9" t="str">
        <f>IF(AND(ISNUMBER(SEARCH("19", O145)), ISERROR(SEARCH("1819", O145)),  ISERROR(SEARCH("1219", O145)),ISERROR(SEARCH("1119", O145)),ISERROR(SEARCH("1190", O145)),ISERROR(SEARCH("2019", O145))), CHAR(34) &amp; "year19" &amp; CHAR(34) &amp; ",", "")</f>
        <v/>
      </c>
      <c r="DP145" s="28" t="str">
        <f>IF(AND(ISNUMBER(SEARCH("20", O145)), ISERROR(SEARCH("1920", O145))), CHAR(34)&amp;"year00"&amp;CHAR(34)&amp;",", "")</f>
        <v/>
      </c>
      <c r="DQ145" s="28" t="str">
        <f>IF(CC145="y",CHAR(34)&amp;"soviet"&amp;CHAR(34)&amp;",","")</f>
        <v/>
      </c>
      <c r="DR145" s="28" t="str">
        <f>IF(BY145="y",CHAR(34)&amp;"dgband"&amp;CHAR(34)&amp;",","")</f>
        <v/>
      </c>
      <c r="DS145" s="28" t="str">
        <f>IF(W145="y",IF(AND(V145="n",BY145&lt;&gt;"y"),CHAR(34)&amp;"allver"&amp;CHAR(34)&amp;",",""),"")</f>
        <v/>
      </c>
      <c r="DT145" s="28" t="str">
        <f>IF(V145="y",IF(AND(W145="n",BY145&lt;&gt;"y"),CHAR(34)&amp;"allhor"&amp;CHAR(34)&amp;",",""),"")</f>
        <v/>
      </c>
      <c r="DU145" s="28" t="str">
        <f>IF(BY145="y",IF(AND(W145="n",V145="n"),CHAR(34)&amp;"alldia"&amp;CHAR(34)&amp;",",""),"")</f>
        <v/>
      </c>
      <c r="DW145" s="9" t="str">
        <f t="shared" ref="DW145:DZ160" si="564">IF(CL145="y",CHAR(34)&amp;CL$1&amp;CHAR(34)&amp;",","")</f>
        <v/>
      </c>
      <c r="DX145" s="9" t="str">
        <f t="shared" si="564"/>
        <v/>
      </c>
      <c r="DY145" s="9" t="str">
        <f t="shared" si="564"/>
        <v>"3Bands",</v>
      </c>
      <c r="DZ145" s="9" t="str">
        <f t="shared" si="564"/>
        <v/>
      </c>
      <c r="EA145" s="9" t="str">
        <f t="shared" ref="EA145:EE160" si="565">IF(T145="y",CHAR(34)&amp;T$1&amp;CHAR(34)&amp;",","")</f>
        <v>"Diagon",</v>
      </c>
      <c r="EB145" s="9" t="str">
        <f t="shared" si="565"/>
        <v/>
      </c>
      <c r="EC145" s="9" t="str">
        <f t="shared" si="565"/>
        <v/>
      </c>
      <c r="ED145" s="9" t="str">
        <f t="shared" si="565"/>
        <v/>
      </c>
      <c r="EE145" s="9" t="str">
        <f t="shared" si="565"/>
        <v/>
      </c>
      <c r="EF145" s="9" t="str">
        <f>IF(AND(Y145&lt;&gt;"n",Y145&lt;&gt;""),CHAR(34)&amp;Y$1&amp;CHAR(34)&amp;",","")</f>
        <v/>
      </c>
      <c r="EG145" s="9" t="str">
        <f t="shared" si="561"/>
        <v/>
      </c>
      <c r="EH145" s="9" t="str">
        <f t="shared" si="561"/>
        <v/>
      </c>
      <c r="EI145" s="9" t="str">
        <f t="shared" si="561"/>
        <v/>
      </c>
      <c r="EJ145" s="9" t="str">
        <f t="shared" si="561"/>
        <v/>
      </c>
      <c r="EK145" s="9" t="str">
        <f t="shared" si="561"/>
        <v/>
      </c>
      <c r="EL145" s="9" t="str">
        <f t="shared" si="561"/>
        <v/>
      </c>
      <c r="EM145" s="9" t="str">
        <f t="shared" si="561"/>
        <v/>
      </c>
      <c r="EN145" s="9" t="str">
        <f t="shared" si="561"/>
        <v/>
      </c>
      <c r="EO145" s="9" t="str">
        <f t="shared" si="561"/>
        <v>"Center",</v>
      </c>
      <c r="EP145" s="9" t="str">
        <f t="shared" si="561"/>
        <v/>
      </c>
      <c r="EQ145" s="9" t="str">
        <f t="shared" si="561"/>
        <v/>
      </c>
      <c r="ER145" s="9" t="str">
        <f t="shared" si="561"/>
        <v/>
      </c>
      <c r="ES145" s="9" t="str">
        <f t="shared" si="561"/>
        <v/>
      </c>
      <c r="ET145" s="9" t="str">
        <f t="shared" si="561"/>
        <v/>
      </c>
      <c r="EU145" s="9" t="str">
        <f t="shared" si="561"/>
        <v/>
      </c>
      <c r="EV145" s="9" t="str">
        <f t="shared" si="561"/>
        <v/>
      </c>
      <c r="EW145" s="9" t="str">
        <f t="shared" ref="EW145:EZ160" si="566">IF(AP145="y",CHAR(34)&amp;AP$1&amp;CHAR(34)&amp;",","")</f>
        <v/>
      </c>
      <c r="EX145" s="9" t="str">
        <f t="shared" si="566"/>
        <v/>
      </c>
      <c r="EY145" s="9" t="str">
        <f t="shared" si="566"/>
        <v/>
      </c>
      <c r="EZ145" s="9" t="str">
        <f t="shared" si="566"/>
        <v/>
      </c>
      <c r="FA145" s="9" t="str">
        <f>IF(AT145&gt;0,CHAR(34)&amp;"sta"&amp;AZ145&amp;CHAR(34)&amp;",","")</f>
        <v>"sta",</v>
      </c>
      <c r="FB145" s="9" t="str">
        <f>IF(AND(AT145&gt;0,BA145&lt;&gt;""),CHAR(34)&amp;"sta"&amp;BA145&amp;CHAR(34)&amp;",","")</f>
        <v/>
      </c>
      <c r="FD145" s="9" t="str">
        <f>IF(BV145="n",CHAR(34)&amp;"tcWHYE"&amp;CHAR(34)&amp;",",IF(BV145="y",CHAR(34)&amp;FD$1&amp;CHAR(34)&amp;",",""))</f>
        <v/>
      </c>
      <c r="FE145" s="9" t="str">
        <f>IF(COUNTIF(BL145:BT145,"BLU")=0,CHAR(34)&amp;"NO_BLU"&amp;CHAR(34)&amp;",", "")</f>
        <v>"NO_BLU",</v>
      </c>
      <c r="FF145" s="9" t="str">
        <f>IF(COUNTIF(BL145:BT145,"WHI")=0,CHAR(34)&amp;"NO_WHI"&amp;CHAR(34)&amp;",", "")</f>
        <v/>
      </c>
      <c r="FG145" s="9" t="str">
        <f>IF(COUNTIF(BL145:BT145,"RED")=0,CHAR(34)&amp;"NO_RED"&amp;CHAR(34)&amp;",", "")</f>
        <v/>
      </c>
      <c r="FH145" s="9" t="str">
        <f>IF(COUNTIF(BL145:BS145,"GRE")=0,CHAR(34)&amp;"NO_GRE"&amp;CHAR(34)&amp;",", "")</f>
        <v/>
      </c>
      <c r="FI145" s="9" t="str">
        <f>IF(COUNTIF(BL145:BT145,"YEL")=0,CHAR(34)&amp;"NO_YEL"&amp;CHAR(34)&amp;",", "")</f>
        <v/>
      </c>
      <c r="FJ145" s="9" t="str">
        <f>IF(COUNTIF(BL145:BT145,"BLA")=0,CHAR(34)&amp;"NO_BLA"&amp;CHAR(34)&amp;",", "")</f>
        <v>"NO_BLA",</v>
      </c>
      <c r="FK145" s="9" t="str">
        <f>IF(AND(FH145&lt;&gt;"",FF145&lt;&gt;""),CHAR(34)&amp;"WHGRNO"&amp;CHAR(34)&amp;",","")</f>
        <v/>
      </c>
      <c r="FL145" s="9" t="str">
        <f>IF(AND(FI145&lt;&gt;"",FF145&lt;&gt;""),CHAR(34)&amp;"WHYENO"&amp;CHAR(34)&amp;",","")</f>
        <v/>
      </c>
      <c r="FM145" s="9" t="str">
        <f>IF(AND(FJ145&lt;&gt;"",FF145&lt;&gt;""),CHAR(34)&amp;"BAWHNO"&amp;CHAR(34)&amp;",","")</f>
        <v/>
      </c>
      <c r="FN145" s="9" t="str">
        <f>IF(AND(FE145&lt;&gt;"",FF145&lt;&gt;""),CHAR(34)&amp;"BLWHNO"&amp;CHAR(34)&amp;",","")</f>
        <v/>
      </c>
      <c r="FO145" s="9" t="str">
        <f>IF(AND(FE145&lt;&gt;"",FG145&lt;&gt;""),CHAR(34)&amp;"BLRENO"&amp;CHAR(34)&amp;",","")</f>
        <v/>
      </c>
      <c r="FP145" s="9" t="str">
        <f>IF(AND(FF145&lt;&gt;"",FF145&lt;&gt;""),CHAR(34)&amp;"WHRENO"&amp;CHAR(34)&amp;",","")</f>
        <v/>
      </c>
      <c r="FQ145" s="9" t="str">
        <f>IF(LEN(BF145)=3,CHAR(34)&amp;"001"&amp;BF145&amp;CHAR(34)&amp;",","")</f>
        <v/>
      </c>
      <c r="FR145" s="9" t="str">
        <f>IF(LEN(BG145)=3,CHAR(34)&amp;"002"&amp;BG145&amp;CHAR(34)&amp;",","")</f>
        <v/>
      </c>
      <c r="FS145" s="9" t="str">
        <f>IF(LEN(BH145)=3,CHAR(34)&amp;"003"&amp;BH145&amp;CHAR(34)&amp;",","")</f>
        <v/>
      </c>
      <c r="FT145" s="9" t="str">
        <f>CHAR(34)&amp;"myr"&amp;BD145&amp;CHAR(34)&amp;","</f>
        <v>"myrWHI",</v>
      </c>
      <c r="FU145" s="9" t="str">
        <f>IF(AY145="y",CHAR(34)&amp;"island"&amp;CHAR(34)&amp;",","")</f>
        <v/>
      </c>
      <c r="FV145" s="9" t="str">
        <f>IF(BZ145="y",CHAR(34)&amp;"landlo"&amp;CHAR(34)&amp;",","")</f>
        <v/>
      </c>
      <c r="FW145" s="9" t="str">
        <f>IF(CA145="y",CHAR(34)&amp;"eunion"&amp;CHAR(34)&amp;",","")</f>
        <v/>
      </c>
      <c r="FY145" s="9" t="str">
        <f>IFERROR(IF(SEARCH("Arabic",CB145)&gt;0,CHAR(34)&amp;"arabic"&amp;CHAR(34)&amp;",",""),"")</f>
        <v/>
      </c>
      <c r="FZ145" s="9" t="str">
        <f>IFERROR(IF(SEARCH("English",CB145)&gt;0,CHAR(34)&amp;"englis"&amp;CHAR(34)&amp;",",""),"")</f>
        <v/>
      </c>
      <c r="GA145" s="9" t="str">
        <f>IFERROR(IF(SEARCH("French",CB145)&gt;0,CHAR(34)&amp;"french"&amp;CHAR(34)&amp;",",""),"")</f>
        <v/>
      </c>
      <c r="GB145" s="9" t="str">
        <f>IFERROR(IF(SEARCH("Spanish",CB145)&gt;0,CHAR(34)&amp;"spanis"&amp;CHAR(34)&amp;",",""),"")</f>
        <v/>
      </c>
      <c r="GE145" s="9" t="str">
        <f>IFERROR(IF(SEARCH("Dutch",CB145)&gt;0,CHAR(34)&amp;"dutchs"&amp;CHAR(34)&amp;",",""),"")</f>
        <v/>
      </c>
      <c r="GF145" s="9" t="str">
        <f>IFERROR(IF(SEARCH("Historical",AU145)&gt;0,CHAR(34)&amp;"histor"&amp;CHAR(34)&amp;",",""),"")</f>
        <v/>
      </c>
      <c r="GG145" s="9" t="str">
        <f>IF(BU145="y",CHAR(34)&amp;"unjack"&amp;CHAR(34)&amp;",","")</f>
        <v/>
      </c>
      <c r="GH145" s="9" t="str">
        <f>IF(CD145=1,CHAR(34)&amp;"southc"&amp;CHAR(34)&amp;",","")</f>
        <v/>
      </c>
      <c r="GI145" s="9" t="str">
        <f>IF(CE145=1,CHAR(34)&amp;"hasmap"&amp;CHAR(34)&amp;",","")</f>
        <v/>
      </c>
      <c r="GJ145" s="9" t="str">
        <f>IF(CP145="y",CHAR(34)&amp;CP$1&amp;CHAR(34)&amp;",","")</f>
        <v/>
      </c>
      <c r="GK145" s="9" t="str">
        <f>IF(GJ145="",CHAR(34)&amp;"HasSta"&amp;CHAR(34)&amp;",","")</f>
        <v>"HasSta",</v>
      </c>
      <c r="GL145" s="9" t="str">
        <f t="shared" ref="GL145:GN160" si="567">IF(CQ145="y",CHAR(34)&amp;CQ$1&amp;CHAR(34)&amp;",","")</f>
        <v>"1Stars",</v>
      </c>
      <c r="GM145" s="9" t="str">
        <f t="shared" si="567"/>
        <v/>
      </c>
      <c r="GN145" s="9" t="str">
        <f t="shared" si="567"/>
        <v/>
      </c>
      <c r="GP145" s="9" t="str">
        <f>CHAR(34)&amp;AU145&amp;CHAR(34)</f>
        <v>"State"</v>
      </c>
      <c r="GS145" s="9" t="str">
        <f>SUBSTITUTE("["&amp;_xlfn.CONCAT(CW145:GN145)&amp;"]",",]","]")</f>
        <v>["4Color","lets08","startN","3Bands","Diagon","Center","sta","NO_BLU","NO_BLA","myrWHI","HasSta","1Stars"]</v>
      </c>
      <c r="GT145" s="9" t="str">
        <f t="shared" si="562"/>
        <v/>
      </c>
      <c r="GU145" s="9" t="str">
        <f t="shared" si="562"/>
        <v/>
      </c>
      <c r="GV145" s="9" t="str">
        <f t="shared" si="562"/>
        <v>"cl_GRE",</v>
      </c>
      <c r="GW145" s="9" t="str">
        <f t="shared" si="562"/>
        <v>"cl_RED",</v>
      </c>
      <c r="GX145" s="9" t="str">
        <f t="shared" si="562"/>
        <v>"cl_YEL",</v>
      </c>
      <c r="GY145" s="9" t="str">
        <f t="shared" si="562"/>
        <v/>
      </c>
      <c r="GZ145" s="9" t="str">
        <f t="shared" si="562"/>
        <v/>
      </c>
      <c r="HA145" s="9" t="str">
        <f t="shared" si="562"/>
        <v/>
      </c>
      <c r="HB145" s="9" t="str">
        <f t="shared" si="562"/>
        <v>"cl_WHI",</v>
      </c>
      <c r="HC145" s="9" t="str">
        <f>SUBSTITUTE("["&amp;_xlfn.CONCAT(GT145:HB145)&amp;"]",",]","]")</f>
        <v>["cl_GRE","cl_RED","cl_YEL","cl_WHI"]</v>
      </c>
      <c r="HE145" s="33"/>
      <c r="HF145" s="34" t="str">
        <f>"{couname:"&amp;CT145&amp;(IF(HK145&lt;&gt;"",",subtype:"&amp;CHAR(34)&amp;HK145&amp;CHAR(34),""))&amp;",year:"&amp;HJ145&amp;",region:"&amp;CU145&amp;",Colors:"&amp;HC145&amp;",Items:"&amp;GS145&amp;",Flag:"&amp;CV145&amp;",HDFlag:"&amp;CHAR(34)&amp;E145&amp;CHAR(34)&amp;",type:"&amp;GP145&amp;", describe: "&amp;HH145&amp;", isnew:"&amp;CHAR(34)&amp;F145&amp;CHAR(34)&amp;", links: "&amp;HL145&amp;"},"</f>
        <v>{couname:"[PAU] Ngaraard",year:"???",region:"rgn_Oceania",Colors:["cl_GRE","cl_RED","cl_YEL","cl_WHI"],Items:["4Color","lets08","startN","3Bands","Diagon","Center","sta","NO_BLU","NO_BLA","myrWHI","HasSta","1Stars"],Flag:"https://upload.wikimedia.org/wikipedia/commons/thumb/4/45/Flag_of_Ngaraard_State.svg/640px-Flag_of_Ngaraard_State.svg.png",HDFlag:"https://upload.wikimedia.org/wikipedia/commons/thumb/4/45/Flag_of_Ngaraard_State.svg/2560px-Flag_of_Ngaraard_State.svg.png",type:"State", describe: "\nThe flag consists of a light blue background with a diagonal red line and a yellow star in the middle. The star stands for the unity of Ngaraard State, and the five fingers of the star stand for the five counties or hamlets of Ngaraard", isnew:".", links: "https://en.wikipedia.org/wiki/Flags_of_the_states_of_Palau"},</v>
      </c>
      <c r="HG145" s="35" t="str">
        <f>"{couname:"&amp;CT145&amp;(IF(HK145&lt;&gt;"",",subtype:"&amp;CHAR(34)&amp;HK145&amp;CHAR(34),""))&amp;",year:"&amp;HJ145&amp;",region:"&amp;CU145&amp;",Colors:"&amp;HC145&amp;",Items:"&amp;GS145&amp;",Flag:"&amp;CV145&amp;",HDFlag:"&amp;CHAR(34)&amp;E145&amp;CHAR(34)&amp;",type:"&amp;GP145&amp;", describe: "&amp;HI145&amp;", links: "&amp;HL145&amp;"},"</f>
        <v>{couname:"[PAU] Ngaraard",year:"???",region:"rgn_Oceania",Colors:["cl_GRE","cl_RED","cl_YEL","cl_WHI"],Items:["4Color","lets08","startN","3Bands","Diagon","Center","sta","NO_BLU","NO_BLA","myrWHI","HasSta","1Stars"],Flag:"https://upload.wikimedia.org/wikipedia/commons/thumb/4/45/Flag_of_Ngaraard_State.svg/640px-Flag_of_Ngaraard_State.svg.png",HDFlag:"https://upload.wikimedia.org/wikipedia/commons/thumb/4/45/Flag_of_Ngaraard_State.svg/2560px-Flag_of_Ngaraard_State.svg.png",type:"State", describe: "\nThe flag consists of a light blue background with a diagonal red line and a yellow star in the middle. The star stands for the unity of Ngaraard State, and the five fingers of the star stand for the five counties or hamlets of Ngaraard", links: "https://en.wikipedia.org/wiki/Flags_of_the_states_of_Palau"},</v>
      </c>
      <c r="HH145" s="9" t="str">
        <f>IF(P145&lt;&gt;"",CHAR(34)&amp;"\n"&amp;P145&amp;CHAR(34),CHAR(34)&amp;CHAR(34))</f>
        <v>"\nThe flag consists of a light blue background with a diagonal red line and a yellow star in the middle. The star stands for the unity of Ngaraard State, and the five fingers of the star stand for the five counties or hamlets of Ngaraard"</v>
      </c>
      <c r="HI145" s="9" t="str">
        <f>IF(J145=0,CHAR(34)&amp;CHAR(34),HH145)</f>
        <v>"\nThe flag consists of a light blue background with a diagonal red line and a yellow star in the middle. The star stands for the unity of Ngaraard State, and the five fingers of the star stand for the five counties or hamlets of Ngaraard"</v>
      </c>
      <c r="HJ145" s="9" t="str">
        <f>CHAR(34)&amp;O145&amp;CHAR(34)</f>
        <v>"???"</v>
      </c>
      <c r="HL145" s="9" t="str">
        <f>CHAR(34)&amp;I145&amp;CHAR(34)</f>
        <v>"https://en.wikipedia.org/wiki/Flags_of_the_states_of_Palau"</v>
      </c>
      <c r="HM145" s="34" t="str">
        <f>"{"&amp;CHAR(34)&amp;"couname"&amp;CHAR(34)&amp;":"&amp;CT145&amp;(IF(H145&lt;&gt;"",","&amp;CHAR(34)&amp;"subtype"&amp;CHAR(34)&amp;":"&amp;CHAR(34)&amp;H145&amp;CHAR(34),""))&amp;","&amp;CHAR(34)&amp;"year"&amp;CHAR(34)&amp;":"&amp;HJ145&amp;","&amp;CHAR(34)&amp;"region"&amp;CHAR(34)&amp;":"&amp;CU145&amp;","&amp;CHAR(34)&amp;"Colors"&amp;CHAR(34)&amp;":"&amp;HC145&amp;","&amp;CHAR(34)&amp;"Items"&amp;CHAR(34)&amp;":"&amp;GS145&amp;","&amp;CHAR(34)&amp;"Flag"&amp;CHAR(34)&amp;":"&amp;CV145&amp;","&amp;CHAR(34)&amp;"HDFlag"&amp;CHAR(34)&amp;":"&amp;CHAR(34)&amp;E145&amp;CHAR(34)&amp;","&amp;CHAR(34)&amp;"type"&amp;CHAR(34)&amp;":"&amp;GP145&amp;", "&amp;CHAR(34)&amp;"describe"&amp;CHAR(34)&amp;": "&amp;HH145&amp;", "&amp;CHAR(34)&amp;"isnew"&amp;CHAR(34)&amp;": "&amp;CHAR(34)&amp;F145&amp;CHAR(34)&amp;", "&amp;CHAR(34)&amp;"links"&amp;CHAR(34)&amp;": "&amp;HL145&amp;"},"</f>
        <v>{"couname":"[PAU] Ngaraard","year":"???","region":"rgn_Oceania","Colors":["cl_GRE","cl_RED","cl_YEL","cl_WHI"],"Items":["4Color","lets08","startN","3Bands","Diagon","Center","sta","NO_BLU","NO_BLA","myrWHI","HasSta","1Stars"],"Flag":"https://upload.wikimedia.org/wikipedia/commons/thumb/4/45/Flag_of_Ngaraard_State.svg/640px-Flag_of_Ngaraard_State.svg.png","HDFlag":"https://upload.wikimedia.org/wikipedia/commons/thumb/4/45/Flag_of_Ngaraard_State.svg/2560px-Flag_of_Ngaraard_State.svg.png","type":"State", "describe": "\nThe flag consists of a light blue background with a diagonal red line and a yellow star in the middle. The star stands for the unity of Ngaraard State, and the five fingers of the star stand for the five counties or hamlets of Ngaraard", "isnew": ".", "links": "https://en.wikipedia.org/wiki/Flags_of_the_states_of_Palau"},</v>
      </c>
      <c r="HN145" s="36" t="str">
        <f>"{"&amp;CHAR(34)&amp;"couname"&amp;CHAR(34)&amp;":"&amp;CT145&amp;(IF(H145&lt;&gt;"",","&amp;CHAR(34)&amp;"subtype"&amp;CHAR(34)&amp;":"&amp;CHAR(34)&amp;H145&amp;CHAR(34),""))&amp;","&amp;CHAR(34)&amp;"year"&amp;CHAR(34)&amp;":"&amp;HJ145&amp;","&amp;CHAR(34)&amp;"region"&amp;CHAR(34)&amp;":"&amp;CU145&amp;","&amp;CHAR(34)&amp;"Colors"&amp;CHAR(34)&amp;":"&amp;HC145&amp;","&amp;CHAR(34)&amp;"Items"&amp;CHAR(34)&amp;":"&amp;GS145&amp;","&amp;CHAR(34)&amp;"Flag"&amp;CHAR(34)&amp;":"&amp;CV145&amp;","&amp;CHAR(34)&amp;"HDFlag"&amp;CHAR(34)&amp;":"&amp;CHAR(34)&amp;E145&amp;CHAR(34)&amp;","&amp;CHAR(34)&amp;"type"&amp;CHAR(34)&amp;":"&amp;GP145&amp;", "&amp;CHAR(34)&amp;"describe"&amp;CHAR(34)&amp;": "&amp;HI145&amp;", "&amp;CHAR(34)&amp;"isnew"&amp;CHAR(34)&amp;": "&amp;CHAR(34)&amp;F145&amp;CHAR(34)&amp;", "&amp;CHAR(34)&amp;"links"&amp;CHAR(34)&amp;": "&amp;HL145&amp;"},"</f>
        <v>{"couname":"[PAU] Ngaraard","year":"???","region":"rgn_Oceania","Colors":["cl_GRE","cl_RED","cl_YEL","cl_WHI"],"Items":["4Color","lets08","startN","3Bands","Diagon","Center","sta","NO_BLU","NO_BLA","myrWHI","HasSta","1Stars"],"Flag":"https://upload.wikimedia.org/wikipedia/commons/thumb/4/45/Flag_of_Ngaraard_State.svg/640px-Flag_of_Ngaraard_State.svg.png","HDFlag":"https://upload.wikimedia.org/wikipedia/commons/thumb/4/45/Flag_of_Ngaraard_State.svg/2560px-Flag_of_Ngaraard_State.svg.png","type":"State", "describe": "\nThe flag consists of a light blue background with a diagonal red line and a yellow star in the middle. The star stands for the unity of Ngaraard State, and the five fingers of the star stand for the five counties or hamlets of Ngaraard", "isnew": ".", "links": "https://en.wikipedia.org/wiki/Flags_of_the_states_of_Palau"},</v>
      </c>
      <c r="HO145" s="37">
        <v>45653</v>
      </c>
      <c r="HP145" s="9" t="str" cm="1">
        <f t="array" ref="HP145">IF(_xlfn.TEXTJOIN(", ", TRUE, IF(ISNUMBER(SEARCH("BLA", BL145:BT145)), COLUMN(BL145:BT145) - COLUMN(BL145) + 1, ""))&lt;&gt;"","BLA","")</f>
        <v/>
      </c>
      <c r="HQ145" s="9" t="str" cm="1">
        <f t="array" ref="HQ145">IF(_xlfn.TEXTJOIN(", ", TRUE, IF(ISNUMBER(SEARCH("BLU", BL145:BT145)), COLUMN(BL145:BT145) - COLUMN(BL145) + 1, ""))&lt;&gt;"","BLU","")</f>
        <v/>
      </c>
      <c r="HR145" s="9" t="str" cm="1">
        <f t="array" ref="HR145">IF(_xlfn.TEXTJOIN(", ", TRUE, IF(ISNUMBER(SEARCH("GRE", BL145:BT145)), COLUMN(BL145:BT145) - COLUMN(BL145) + 1, ""))&lt;&gt;"","GRE","")</f>
        <v>GRE</v>
      </c>
      <c r="HS145" s="9" t="str" cm="1">
        <f t="array" ref="HS145">IF(_xlfn.TEXTJOIN(", ", TRUE, IF(ISNUMBER(SEARCH("RED", BL145:BT145)), COLUMN(BL145:BT145) - COLUMN(BL145) + 1, ""))&lt;&gt;"","RED","")</f>
        <v>RED</v>
      </c>
      <c r="HT145" s="9" t="str" cm="1">
        <f t="array" ref="HT145">IF(_xlfn.TEXTJOIN(", ", TRUE, IF(ISNUMBER(SEARCH("YEL", BL145:BT145)), COLUMN(BL145:BT145) - COLUMN(BL145) + 1, ""))&lt;&gt;"","YEL","")</f>
        <v>YEL</v>
      </c>
      <c r="HU145" s="9" t="str" cm="1">
        <f t="array" ref="HU145">IF(_xlfn.TEXTJOIN(", ", TRUE, IF(ISNUMBER(SEARCH("ORA", BL145:BT145)), COLUMN(BL145:BT145) - COLUMN(BL145) + 1, ""))&lt;&gt;"","ORA","")</f>
        <v/>
      </c>
      <c r="HV145" s="9" t="str" cm="1">
        <f t="array" ref="HV145">IF(_xlfn.TEXTJOIN(", ", TRUE, IF(ISNUMBER(SEARCH("BRO", BL145:BT145)), COLUMN(BL145:BT145) - COLUMN(BL145) + 1, ""))&lt;&gt;"","BRO","")</f>
        <v/>
      </c>
      <c r="HW145" s="9" t="str" cm="1">
        <f t="array" ref="HW145">IF(_xlfn.TEXTJOIN(", ", TRUE, IF(ISNUMBER(SEARCH("PUR", BL145:BT145)), COLUMN(BL145:BT145) - COLUMN(BL145) + 1, ""))&lt;&gt;"","PUR","")</f>
        <v/>
      </c>
      <c r="HX145" s="9" t="str" cm="1">
        <f t="array" ref="HX145">IF(_xlfn.TEXTJOIN(", ", TRUE, IF(ISNUMBER(SEARCH("WHI", BL145:BT145)), COLUMN(BL145:BT145) - COLUMN(BL145) + 1, ""))&lt;&gt;"","WHI","")</f>
        <v>WHI</v>
      </c>
      <c r="HY145" s="38"/>
      <c r="HZ145" s="38"/>
      <c r="IA145" s="28"/>
      <c r="IB145" s="28"/>
      <c r="IC145" s="39"/>
      <c r="ID145" s="39"/>
      <c r="IE145" s="39"/>
      <c r="IF145" s="39"/>
      <c r="IG145" s="39"/>
      <c r="IH145" s="39"/>
      <c r="II145" s="39"/>
      <c r="IJ145" s="39"/>
      <c r="IK145" s="39"/>
      <c r="IM145" s="6">
        <f>COUNTIF(IC145:IK145,"&gt;0")-CG145</f>
        <v>-4</v>
      </c>
      <c r="IN145" s="40" t="str">
        <f>"http://mkweb.bcgsc.ca/color-summarizer/?url="&amp;D145&amp;"&amp;precision=low&amp;num_clusters="&amp;CG145&amp;"&amp;text=1"</f>
        <v>http://mkweb.bcgsc.ca/color-summarizer/?url=https://upload.wikimedia.org/wikipedia/commons/thumb/4/45/Flag_of_Ngaraard_State.svg/640px-Flag_of_Ngaraard_State.svg.png&amp;precision=low&amp;num_clusters=4&amp;text=1</v>
      </c>
      <c r="IO145" s="9" t="str">
        <f>IF(HP145&lt;&gt;"",CHAR(34)&amp;"black"&amp;CHAR(34),"")</f>
        <v/>
      </c>
      <c r="IP145" s="9" t="str">
        <f>IF(HQ145&lt;&gt;"",CHAR(34)&amp;"blue"&amp;CHAR(34),"")</f>
        <v/>
      </c>
      <c r="IQ145" s="9" t="str">
        <f>IF(HR145&lt;&gt;"",CHAR(34)&amp;"green"&amp;CHAR(34),"")</f>
        <v>"green"</v>
      </c>
      <c r="IR145" s="9" t="str">
        <f>IF(HS145&lt;&gt;"",CHAR(34)&amp;"red"&amp;CHAR(34),"")</f>
        <v>"red"</v>
      </c>
      <c r="IS145" s="9" t="str">
        <f>IF(HT145&lt;&gt;"",CHAR(34)&amp;"yellow"&amp;CHAR(34),"")</f>
        <v>"yellow"</v>
      </c>
      <c r="IT145" s="9" t="str">
        <f>IF(HU145&lt;&gt;"",CHAR(34)&amp;"orange"&amp;CHAR(34),"")</f>
        <v/>
      </c>
      <c r="IU145" s="9" t="str">
        <f>IF(HV145&lt;&gt;"",CHAR(34)&amp;"brown"&amp;CHAR(34),"")</f>
        <v/>
      </c>
      <c r="IV145" s="9" t="str">
        <f>IF(HW145&lt;&gt;"",CHAR(34)&amp;"purple"&amp;CHAR(34),"")</f>
        <v/>
      </c>
      <c r="IW145" s="9" t="str">
        <f>IF(HX145&lt;&gt;"",CHAR(34)&amp;"white"&amp;CHAR(34),"")</f>
        <v>"white"</v>
      </c>
      <c r="IX145" s="9" t="str">
        <f>"{"&amp;CHAR(34)&amp;"url"&amp;CHAR(34)&amp;":"&amp;CHAR(34)&amp;IN145&amp;CHAR(34)&amp;","&amp;CHAR(34)&amp;"name"&amp;CHAR(34)&amp;":"&amp;CHAR(34)&amp;A145&amp;CHAR(34)&amp;"},"</f>
        <v>{"url":"http://mkweb.bcgsc.ca/color-summarizer/?url=https://upload.wikimedia.org/wikipedia/commons/thumb/4/45/Flag_of_Ngaraard_State.svg/640px-Flag_of_Ngaraard_State.svg.png&amp;precision=low&amp;num_clusters=4&amp;text=1","name":"[PAU] Ngaraard"},</v>
      </c>
      <c r="IY145" s="9">
        <v>1503</v>
      </c>
    </row>
    <row r="146" spans="1:259" s="9" customFormat="1" ht="38.4" customHeight="1" thickBot="1" x14ac:dyDescent="0.35">
      <c r="A146" s="79" t="s">
        <v>702</v>
      </c>
      <c r="B146" s="1" t="e" vm="145">
        <v>#VALUE!</v>
      </c>
      <c r="C146" s="2">
        <v>2</v>
      </c>
      <c r="D146" s="3" t="s">
        <v>703</v>
      </c>
      <c r="E146" s="4" t="s">
        <v>704</v>
      </c>
      <c r="F146" s="5" t="s">
        <v>0</v>
      </c>
      <c r="G146" s="6">
        <f>COUNTIF($A$1:$A$8249,A146)</f>
        <v>1</v>
      </c>
      <c r="H146" s="7"/>
      <c r="I146" s="8" t="s">
        <v>700</v>
      </c>
      <c r="J146" s="9" t="str">
        <f>""</f>
        <v/>
      </c>
      <c r="K146" s="10"/>
      <c r="L146" s="11"/>
      <c r="M146" s="11"/>
      <c r="N146" s="12" t="s">
        <v>169</v>
      </c>
      <c r="O146" s="13">
        <v>2008</v>
      </c>
      <c r="P146" s="14" t="s">
        <v>705</v>
      </c>
      <c r="Q146" s="15">
        <v>1</v>
      </c>
      <c r="R146" s="16" t="s">
        <v>169</v>
      </c>
      <c r="S146" s="17">
        <v>7</v>
      </c>
      <c r="T146" s="18" t="s">
        <v>2</v>
      </c>
      <c r="U146" s="19" t="s">
        <v>2</v>
      </c>
      <c r="V146" s="19" t="s">
        <v>3</v>
      </c>
      <c r="W146" s="19" t="s">
        <v>2</v>
      </c>
      <c r="X146" s="19" t="s">
        <v>3</v>
      </c>
      <c r="Y146" s="19" t="s">
        <v>2</v>
      </c>
      <c r="Z146" s="19" t="s">
        <v>2</v>
      </c>
      <c r="AA146" s="19" t="s">
        <v>2</v>
      </c>
      <c r="AB146" s="19" t="s">
        <v>2</v>
      </c>
      <c r="AC146" s="19" t="s">
        <v>2</v>
      </c>
      <c r="AD146" s="19" t="s">
        <v>2</v>
      </c>
      <c r="AE146" s="19" t="s">
        <v>2</v>
      </c>
      <c r="AF146" s="20" t="s">
        <v>2</v>
      </c>
      <c r="AG146" s="20" t="s">
        <v>3</v>
      </c>
      <c r="AH146" s="20" t="s">
        <v>3</v>
      </c>
      <c r="AI146" s="20" t="s">
        <v>2</v>
      </c>
      <c r="AJ146" s="20" t="s">
        <v>2</v>
      </c>
      <c r="AK146" s="20" t="s">
        <v>2</v>
      </c>
      <c r="AL146" s="20" t="s">
        <v>2</v>
      </c>
      <c r="AM146" s="20" t="s">
        <v>2</v>
      </c>
      <c r="AN146" s="20" t="s">
        <v>2</v>
      </c>
      <c r="AO146" s="20" t="s">
        <v>2</v>
      </c>
      <c r="AP146" s="20" t="s">
        <v>2</v>
      </c>
      <c r="AQ146" s="20" t="s">
        <v>2</v>
      </c>
      <c r="AR146" s="20" t="s">
        <v>3</v>
      </c>
      <c r="AS146" s="20" t="s">
        <v>2</v>
      </c>
      <c r="AT146" s="21">
        <v>8</v>
      </c>
      <c r="AU146" s="20" t="s">
        <v>204</v>
      </c>
      <c r="AV146" s="20" t="str">
        <f>IF(LEFT(A146,1)="[",LEFT(A146,5)&amp;AU146&amp;A146,"")</f>
        <v>[PAU]State[PAU] Ngarchelong</v>
      </c>
      <c r="AW146" s="20" t="str">
        <f>C146&amp;H146&amp;A146</f>
        <v>2[PAU] Ngarchelong</v>
      </c>
      <c r="AX146" s="22" t="str">
        <f>_xlfn.TEXTJOIN(";",TRUE,AU146:AW146)</f>
        <v>State;[PAU]State[PAU] Ngarchelong;2[PAU] Ngarchelong</v>
      </c>
      <c r="AY146" s="22"/>
      <c r="AZ146" s="23" t="s">
        <v>5</v>
      </c>
      <c r="BA146" s="23"/>
      <c r="BB146" s="23"/>
      <c r="BC146" s="24"/>
      <c r="BD146" s="25" t="s">
        <v>10</v>
      </c>
      <c r="BE146" s="8"/>
      <c r="BF146" s="25"/>
      <c r="BG146" s="25"/>
      <c r="BH146" s="25"/>
      <c r="BI146" s="25"/>
      <c r="BJ146" s="25"/>
      <c r="BK146" s="8"/>
      <c r="BL146" s="25" t="s">
        <v>10</v>
      </c>
      <c r="BM146" s="25" t="s">
        <v>6</v>
      </c>
      <c r="BN146" s="25" t="s">
        <v>4</v>
      </c>
      <c r="BO146" s="25" t="s">
        <v>5</v>
      </c>
      <c r="BP146" s="25"/>
      <c r="BQ146" s="25"/>
      <c r="BR146" s="25"/>
      <c r="BS146" s="25"/>
      <c r="BT146" s="25"/>
      <c r="BU146" s="26"/>
      <c r="BV146" s="27" t="s">
        <v>2</v>
      </c>
      <c r="BW146" s="27">
        <v>0</v>
      </c>
      <c r="BX146" s="8"/>
      <c r="BY146" s="9" t="s">
        <v>2</v>
      </c>
      <c r="CB146" s="28" t="s">
        <v>14</v>
      </c>
      <c r="CC146" s="28"/>
      <c r="CD146" s="29">
        <v>1</v>
      </c>
      <c r="CE146" s="29">
        <v>0</v>
      </c>
      <c r="CF146" s="29" t="e">
        <v>#REF!</v>
      </c>
      <c r="CG146" s="30" cm="1">
        <f t="array" ref="CG146">SUMPRODUCT(--(LEN(TRIM(BL146:BT146))&gt;0))</f>
        <v>4</v>
      </c>
      <c r="CH146" s="20" t="str">
        <f t="shared" ref="CH146:CH191" si="568">IF(CG146=2,"y","n")</f>
        <v>n</v>
      </c>
      <c r="CI146" s="20" t="str">
        <f t="shared" ref="CI146:CI191" si="569">IF(CG146=3,"y","n")</f>
        <v>n</v>
      </c>
      <c r="CJ146" s="20" t="str">
        <f t="shared" ref="CJ146:CJ191" si="570">IF(CG146=4,"y","n")</f>
        <v>y</v>
      </c>
      <c r="CK146" s="20" t="str">
        <f t="shared" ref="CK146:CK191" si="571">IF(CG146&gt;4,"y","n")</f>
        <v>n</v>
      </c>
      <c r="CL146" s="20" t="str">
        <f t="shared" ref="CL146:CL191" si="572">IF(S146=0,"y","n")</f>
        <v>n</v>
      </c>
      <c r="CM146" s="20" t="str">
        <f t="shared" ref="CM146:CM191" si="573">IF(S146=2,"y","n")</f>
        <v>n</v>
      </c>
      <c r="CN146" s="20" t="str">
        <f t="shared" ref="CN146:CN191" si="574">IF(S146=3,"y","n")</f>
        <v>n</v>
      </c>
      <c r="CO146" s="20" t="str">
        <f t="shared" ref="CO146:CO191" si="575">IF(S146&gt;=4,"y","n")</f>
        <v>y</v>
      </c>
      <c r="CP146" s="20" t="str">
        <f t="shared" ref="CP146:CP191" si="576">IF(AT146=0,"y","n")</f>
        <v>n</v>
      </c>
      <c r="CQ146" s="20" t="str">
        <f t="shared" ref="CQ146:CQ191" si="577">IF(AT146=1,"y","n")</f>
        <v>n</v>
      </c>
      <c r="CR146" s="20" t="str">
        <f t="shared" ref="CR146:CR191" si="578">IF(AT146=2,"y","n")</f>
        <v>n</v>
      </c>
      <c r="CS146" s="20" t="str">
        <f t="shared" ref="CS146:CS191" si="579">IF(AT146&gt;=3,"y","n")</f>
        <v>y</v>
      </c>
      <c r="CT146" s="31" t="str">
        <f t="shared" ref="CT146:CT191" si="580">CHAR(34)&amp;A146&amp;CHAR(34)</f>
        <v>"[PAU] Ngarchelong"</v>
      </c>
      <c r="CU146" s="32" t="str">
        <f t="shared" ref="CU146:CU191" si="581">CHAR(34)&amp;"rgn_"&amp;R146&amp;CHAR(34)</f>
        <v>"rgn_Oceania"</v>
      </c>
      <c r="CV146" s="9" t="str">
        <f t="shared" ref="CV146:CV191" si="582">CHAR(34)&amp;D146&amp;CHAR(34)</f>
        <v>"https://upload.wikimedia.org/wikipedia/commons/thumb/9/9d/Flag_of_Ngarchelong.svg/640px-Flag_of_Ngarchelong.svg.png"</v>
      </c>
      <c r="CW146" s="9" t="str">
        <f t="shared" si="563"/>
        <v/>
      </c>
      <c r="CX146" s="9" t="str">
        <f t="shared" si="563"/>
        <v/>
      </c>
      <c r="CY146" s="9" t="str">
        <f t="shared" si="563"/>
        <v>"4Color",</v>
      </c>
      <c r="CZ146" s="9" t="str">
        <f t="shared" si="563"/>
        <v/>
      </c>
      <c r="DA146" s="9" t="str">
        <f t="shared" ref="DA146:DA191" si="583">IF(Q146&gt;1,CHAR(34)&amp;"words2"&amp;CHAR(34)&amp;",","")</f>
        <v/>
      </c>
      <c r="DB146" s="9" t="str">
        <f t="shared" ref="DB146:DB191" si="584">IF(Q146&gt;2,CHAR(34)&amp;"words3"&amp;CHAR(34)&amp;",","")</f>
        <v/>
      </c>
      <c r="DC146" s="9" t="str">
        <f t="shared" ref="DC146:DC174" si="585">IF(Q146=2,CHAR(34)&amp;"exact2"&amp;CHAR(34)&amp;",","")</f>
        <v/>
      </c>
      <c r="DD146" s="9" t="str">
        <f t="shared" ref="DD146:DD174" si="586">IF(LEN(CHAR(34)&amp;"lets"&amp;LEN(SUBSTITUTE(SUBSTITUTE(IFERROR(TRIM(SUBSTITUTE(SUBSTITUTE(SUBSTITUTE(IFERROR(TRIM(SUBSTITUTE(A146,MID(A146,FIND("(",A146),FIND(")",A146)-FIND("(",A146)+1),"")),A146)," ",""),"-",""),MID(SUBSTITUTE(SUBSTITUTE(IFERROR(TRIM(SUBSTITUTE(A146,MID(A146,FIND("(",A146),FIND(")",A146)-FIND("(",A146)+1),"")),A146)," ",""),"-",""),FIND("[",SUBSTITUTE(SUBSTITUTE(IFERROR(TRIM(SUBSTITUTE(A146,MID(A146,FIND("(",A146),FIND(")",A146)-FIND("(",A146)+1),"")),A146)," ",""),"-","")),FIND("]",SUBSTITUTE(SUBSTITUTE(IFERROR(TRIM(SUBSTITUTE(A146,MID(A146,FIND("(",A146),FIND(")",A146)-FIND("(",A146)+1),"")),A146)," ",""),"-",""))-FIND("[",SUBSTITUTE(SUBSTITUTE(IFERROR(TRIM(SUBSTITUTE(A146,MID(A146,FIND("(",A146),FIND(")",A146)-FIND("(",A146)+1),"")),A146)," ",""),"-",""))+1),"")),SUBSTITUTE(SUBSTITUTE(IFERROR(TRIM(SUBSTITUTE(A146,MID(A146,FIND("(",A146),FIND(")",A146)-FIND("(",A146)+1),"")),A146)," ",""),"-",""))," ",""),"-",""))&amp;CHAR(34)&amp;",")=9,CHAR(34)&amp;"lets"&amp;LEN(SUBSTITUTE(SUBSTITUTE(IFERROR(TRIM(SUBSTITUTE(SUBSTITUTE(SUBSTITUTE(IFERROR(TRIM(SUBSTITUTE(A146,MID(A146,FIND("(",A146),FIND(")",A146)-FIND("(",A146)+1),"")),A146)," ",""),"-",""),MID(SUBSTITUTE(SUBSTITUTE(IFERROR(TRIM(SUBSTITUTE(A146,MID(A146,FIND("(",A146),FIND(")",A146)-FIND("(",A146)+1),"")),A146)," ",""),"-",""),FIND("[",SUBSTITUTE(SUBSTITUTE(IFERROR(TRIM(SUBSTITUTE(A146,MID(A146,FIND("(",A146),FIND(")",A146)-FIND("(",A146)+1),"")),A146)," ",""),"-","")),FIND("]",SUBSTITUTE(SUBSTITUTE(IFERROR(TRIM(SUBSTITUTE(A146,MID(A146,FIND("(",A146),FIND(")",A146)-FIND("(",A146)+1),"")),A146)," ",""),"-",""))-FIND("[",SUBSTITUTE(SUBSTITUTE(IFERROR(TRIM(SUBSTITUTE(A146,MID(A146,FIND("(",A146),FIND(")",A146)-FIND("(",A146)+1),"")),A146)," ",""),"-",""))+1),"")),SUBSTITUTE(SUBSTITUTE(IFERROR(TRIM(SUBSTITUTE(A146,MID(A146,FIND("(",A146),FIND(")",A146)-FIND("(",A146)+1),"")),A146)," ",""),"-",""))," ",""),"-",""))&amp;CHAR(34)&amp;",",CHAR(34)&amp;"lets0"&amp;LEN(SUBSTITUTE(SUBSTITUTE(IFERROR(TRIM(SUBSTITUTE(SUBSTITUTE(SUBSTITUTE(IFERROR(TRIM(SUBSTITUTE(A146,MID(A146,FIND("(",A146),FIND(")",A146)-FIND("(",A146)+1),"")),A146)," ",""),"-",""),MID(SUBSTITUTE(SUBSTITUTE(IFERROR(TRIM(SUBSTITUTE(A146,MID(A146,FIND("(",A146),FIND(")",A146)-FIND("(",A146)+1),"")),A146)," ",""),"-",""),FIND("[",SUBSTITUTE(SUBSTITUTE(IFERROR(TRIM(SUBSTITUTE(A146,MID(A146,FIND("(",A146),FIND(")",A146)-FIND("(",A146)+1),"")),A146)," ",""),"-","")),FIND("]",SUBSTITUTE(SUBSTITUTE(IFERROR(TRIM(SUBSTITUTE(A146,MID(A146,FIND("(",A146),FIND(")",A146)-FIND("(",A146)+1),"")),A146)," ",""),"-",""))-FIND("[",SUBSTITUTE(SUBSTITUTE(IFERROR(TRIM(SUBSTITUTE(A146,MID(A146,FIND("(",A146),FIND(")",A146)-FIND("(",A146)+1),"")),A146)," ",""),"-",""))+1),"")),SUBSTITUTE(SUBSTITUTE(IFERROR(TRIM(SUBSTITUTE(A146,MID(A146,FIND("(",A146),FIND(")",A146)-FIND("(",A146)+1),"")),A146)," ",""),"-",""))," ",""),"-",""))&amp;CHAR(34)&amp;",")</f>
        <v>"lets11",</v>
      </c>
      <c r="DE146" s="9" t="str">
        <f t="shared" ref="DE146:DE174" si="587">IFERROR(CHAR(34)&amp;"start"&amp;LEFT(TRIM(SUBSTITUTE(SUBSTITUTE(TRIM(SUBSTITUTE(SUBSTITUTE(A146, MID(A146, FIND("[", A146), FIND("]", A146) - FIND("[", A146) + 1), ""), "  ", " ")), MID(TRIM(SUBSTITUTE(SUBSTITUTE(A146, MID(A146, FIND("[", A146), FIND("]", A146) - FIND("[", A146) + 1), ""), "  ", " ")), FIND("[", TRIM(SUBSTITUTE(SUBSTITUTE(A146, MID(A146, FIND("[", A146), FIND("]", A146) - FIND("[", A146) + 1), ""), "  ", " "))), FIND("]", TRIM(SUBSTITUTE(SUBSTITUTE(A146, MID(A146, FIND("[", A146), FIND("]", A146) - FIND("[", A146) + 1), ""), "  ", " "))) - FIND("[", TRIM(SUBSTITUTE(SUBSTITUTE(A146, MID(A146, FIND("[", A146), FIND("]", A146) - FIND("[", A146) + 1), ""), "  ", " "))) + 1), ""), "  ", " ")),1)&amp;CHAR(34)&amp;",",CHAR(34)&amp;"start"&amp;IFERROR(LEFT(SUBSTITUTE(A146,"["&amp;MID(A146,FIND("[",A146)+1,FIND("]",A146)-FIND("[",A146)-1)&amp;"] ",""),1),LEFT(A146,1))&amp;CHAR(34)&amp;",")</f>
        <v>"startN",</v>
      </c>
      <c r="DF146" s="9" t="str">
        <f t="shared" ref="DF146:DF191" si="588">IFERROR(IF(SEARCH("tan",A146)&gt;0,CHAR(34)&amp;"withtn"&amp;CHAR(34)&amp;",",""),"")</f>
        <v/>
      </c>
      <c r="DG146" s="9" t="str">
        <f t="shared" ref="DG146:DG191" si="589">IFERROR(IF(SEARCH("q",A146)&gt;0,CHAR(34)&amp;"with_q"&amp;CHAR(34)&amp;",",""),"")</f>
        <v/>
      </c>
      <c r="DH146" s="9" t="str">
        <f t="shared" ref="DH146:DH191" si="590">IFERROR(IF(SEARCH("v",A146)&gt;0,CHAR(34)&amp;"with_v"&amp;CHAR(34)&amp;",",""),"")</f>
        <v/>
      </c>
      <c r="DI146" s="9" t="str">
        <f t="shared" ref="DI146:DI191" si="591">IFERROR(IF(SEARCH("w",A146)&gt;0,CHAR(34)&amp;"with_w"&amp;CHAR(34)&amp;",",""),"")</f>
        <v/>
      </c>
      <c r="DJ146" s="9" t="str">
        <f t="shared" ref="DJ146:DJ191" si="592">IFERROR(IF(SEARCH("y",A146)&gt;0,CHAR(34)&amp;"with_y"&amp;CHAR(34)&amp;",",""),"")</f>
        <v/>
      </c>
      <c r="DK146" s="9" t="str">
        <f t="shared" ref="DK146:DK191" si="593">IFERROR(IF(SEARCH("z",A146)&gt;0,CHAR(34)&amp;"with_z"&amp;CHAR(34)&amp;",",""),"")</f>
        <v/>
      </c>
      <c r="DL146" s="9" t="str">
        <f t="shared" ref="DL146:DL191" si="594">IF(CG146=2, CHAR(34) &amp; _xlfn.TEXTJOIN("", TRUE, _xlfn._xlws.SORT(HP146:HX146)) &amp; CHAR(34) &amp; ",", "")</f>
        <v/>
      </c>
      <c r="DM146" s="9" t="str" cm="1">
        <f t="array" ref="DM146">IF(CG146=3,CHAR(34) &amp; _xlfn.TEXTJOIN("", TRUE, RIGHT(HP146:HX146, 2)) &amp; CHAR(34) &amp; ",", "")</f>
        <v/>
      </c>
      <c r="DN146" s="9" t="str">
        <f t="shared" ref="DN146:DN191" si="595">IF(AND(ISNUMBER(SEARCH("18", O146)), ISERROR(SEARCH("1918", O146)), ISERROR(SEARCH("2018", O146))), CHAR(34) &amp; "year18" &amp; CHAR(34) &amp; ",", "")</f>
        <v/>
      </c>
      <c r="DO146" s="9" t="str">
        <f t="shared" ref="DO146:DO191" si="596">IF(AND(ISNUMBER(SEARCH("19", O146)), ISERROR(SEARCH("1819", O146)),  ISERROR(SEARCH("1219", O146)),ISERROR(SEARCH("1119", O146)),ISERROR(SEARCH("1190", O146)),ISERROR(SEARCH("2019", O146))), CHAR(34) &amp; "year19" &amp; CHAR(34) &amp; ",", "")</f>
        <v/>
      </c>
      <c r="DP146" s="28" t="str">
        <f t="shared" ref="DP146:DP191" si="597">IF(AND(ISNUMBER(SEARCH("20", O146)), ISERROR(SEARCH("1920", O146))), CHAR(34)&amp;"year00"&amp;CHAR(34)&amp;",", "")</f>
        <v>"year00",</v>
      </c>
      <c r="DQ146" s="28" t="str">
        <f t="shared" ref="DQ146:DQ191" si="598">IF(CC146="y",CHAR(34)&amp;"soviet"&amp;CHAR(34)&amp;",","")</f>
        <v/>
      </c>
      <c r="DR146" s="28" t="str">
        <f t="shared" ref="DR146:DR191" si="599">IF(BY146="y",CHAR(34)&amp;"dgband"&amp;CHAR(34)&amp;",","")</f>
        <v/>
      </c>
      <c r="DS146" s="28" t="str">
        <f t="shared" ref="DS146:DS191" si="600">IF(W146="y",IF(AND(V146="n",BY146&lt;&gt;"y"),CHAR(34)&amp;"allver"&amp;CHAR(34)&amp;",",""),"")</f>
        <v/>
      </c>
      <c r="DT146" s="28" t="str">
        <f t="shared" ref="DT146:DT191" si="601">IF(V146="y",IF(AND(W146="n",BY146&lt;&gt;"y"),CHAR(34)&amp;"allhor"&amp;CHAR(34)&amp;",",""),"")</f>
        <v>"allhor",</v>
      </c>
      <c r="DU146" s="28" t="str">
        <f t="shared" ref="DU146:DU191" si="602">IF(BY146="y",IF(AND(W146="n",V146="n"),CHAR(34)&amp;"alldia"&amp;CHAR(34)&amp;",",""),"")</f>
        <v/>
      </c>
      <c r="DV146" s="9" t="str">
        <f t="shared" ref="DV146:DV174" si="603">IF(IA146&lt;&gt;"",(IF(IA146="y",CHAR(34)&amp;"largec"&amp;CHAR(34)&amp;",",CHAR(34)&amp;"smallc"&amp;CHAR(34)&amp;",")),"")</f>
        <v/>
      </c>
      <c r="DW146" s="9" t="str">
        <f t="shared" si="564"/>
        <v/>
      </c>
      <c r="DX146" s="9" t="str">
        <f t="shared" si="564"/>
        <v/>
      </c>
      <c r="DY146" s="9" t="str">
        <f t="shared" si="564"/>
        <v/>
      </c>
      <c r="DZ146" s="9" t="str">
        <f t="shared" si="564"/>
        <v>"4+Band",</v>
      </c>
      <c r="EA146" s="9" t="str">
        <f t="shared" si="565"/>
        <v/>
      </c>
      <c r="EB146" s="9" t="str">
        <f t="shared" si="565"/>
        <v/>
      </c>
      <c r="EC146" s="9" t="str">
        <f t="shared" si="565"/>
        <v>"Horizo",</v>
      </c>
      <c r="ED146" s="9" t="str">
        <f t="shared" si="565"/>
        <v/>
      </c>
      <c r="EE146" s="9" t="str">
        <f t="shared" si="565"/>
        <v>"Circle",</v>
      </c>
      <c r="EF146" s="9" t="str">
        <f t="shared" ref="EF146:EF191" si="604">IF(AND(Y146&lt;&gt;"n",Y146&lt;&gt;""),CHAR(34)&amp;Y$1&amp;CHAR(34)&amp;",","")</f>
        <v/>
      </c>
      <c r="EG146" s="9" t="str">
        <f t="shared" ref="EG146:EV177" si="605">IF(Z146="y",CHAR(34)&amp;Z$1&amp;CHAR(34)&amp;",","")</f>
        <v/>
      </c>
      <c r="EH146" s="9" t="str">
        <f t="shared" si="605"/>
        <v/>
      </c>
      <c r="EI146" s="9" t="str">
        <f t="shared" si="605"/>
        <v/>
      </c>
      <c r="EJ146" s="9" t="str">
        <f t="shared" si="605"/>
        <v/>
      </c>
      <c r="EK146" s="9" t="str">
        <f t="shared" si="605"/>
        <v/>
      </c>
      <c r="EL146" s="9" t="str">
        <f t="shared" si="605"/>
        <v/>
      </c>
      <c r="EM146" s="9" t="str">
        <f t="shared" si="605"/>
        <v/>
      </c>
      <c r="EN146" s="9" t="str">
        <f t="shared" si="605"/>
        <v>"Unequa",</v>
      </c>
      <c r="EO146" s="9" t="str">
        <f t="shared" si="605"/>
        <v>"Center",</v>
      </c>
      <c r="EP146" s="9" t="str">
        <f t="shared" si="605"/>
        <v/>
      </c>
      <c r="EQ146" s="9" t="str">
        <f t="shared" si="605"/>
        <v/>
      </c>
      <c r="ER146" s="9" t="str">
        <f t="shared" si="605"/>
        <v/>
      </c>
      <c r="ES146" s="9" t="str">
        <f t="shared" si="605"/>
        <v/>
      </c>
      <c r="ET146" s="9" t="str">
        <f t="shared" si="605"/>
        <v/>
      </c>
      <c r="EU146" s="9" t="str">
        <f t="shared" si="605"/>
        <v/>
      </c>
      <c r="EV146" s="9" t="str">
        <f t="shared" si="605"/>
        <v/>
      </c>
      <c r="EW146" s="9" t="str">
        <f t="shared" si="566"/>
        <v/>
      </c>
      <c r="EX146" s="9" t="str">
        <f t="shared" si="566"/>
        <v/>
      </c>
      <c r="EY146" s="9" t="str">
        <f t="shared" si="566"/>
        <v>"Rotate",</v>
      </c>
      <c r="EZ146" s="9" t="str">
        <f t="shared" si="566"/>
        <v/>
      </c>
      <c r="FA146" s="9" t="str">
        <f t="shared" ref="FA146:FA191" si="606">IF(AT146&gt;0,CHAR(34)&amp;"sta"&amp;AZ146&amp;CHAR(34)&amp;",","")</f>
        <v>"staWHI",</v>
      </c>
      <c r="FB146" s="9" t="str">
        <f t="shared" ref="FB146:FB191" si="607">IF(AND(AT146&gt;0,BA146&lt;&gt;""),CHAR(34)&amp;"sta"&amp;BA146&amp;CHAR(34)&amp;",","")</f>
        <v/>
      </c>
      <c r="FC146" s="9" t="str">
        <f t="shared" ref="FC146:FC174" si="608">IF(AND(AT146&gt;0,BB146&lt;&gt;""),CHAR(34)&amp;"sta"&amp;BB146&amp;CHAR(34)&amp;",","")</f>
        <v/>
      </c>
      <c r="FD146" s="9" t="str">
        <f t="shared" ref="FD146:FD191" si="609">IF(BV146="n",CHAR(34)&amp;"tcWHYE"&amp;CHAR(34)&amp;",",IF(BV146="y",CHAR(34)&amp;FD$1&amp;CHAR(34)&amp;",",""))</f>
        <v>"tcWHYE",</v>
      </c>
      <c r="FE146" s="9" t="str">
        <f t="shared" ref="FE146:FE191" si="610">IF(COUNTIF(BL146:BT146,"BLU")=0,CHAR(34)&amp;"NO_BLU"&amp;CHAR(34)&amp;",", "")</f>
        <v/>
      </c>
      <c r="FF146" s="9" t="str">
        <f t="shared" ref="FF146:FF191" si="611">IF(COUNTIF(BL146:BT146,"WHI")=0,CHAR(34)&amp;"NO_WHI"&amp;CHAR(34)&amp;",", "")</f>
        <v/>
      </c>
      <c r="FG146" s="9" t="str">
        <f t="shared" ref="FG146:FG191" si="612">IF(COUNTIF(BL146:BT146,"RED")=0,CHAR(34)&amp;"NO_RED"&amp;CHAR(34)&amp;",", "")</f>
        <v>"NO_RED",</v>
      </c>
      <c r="FH146" s="9" t="str">
        <f t="shared" ref="FH146:FH191" si="613">IF(COUNTIF(BL146:BS146,"GRE")=0,CHAR(34)&amp;"NO_GRE"&amp;CHAR(34)&amp;",", "")</f>
        <v/>
      </c>
      <c r="FI146" s="9" t="str">
        <f t="shared" ref="FI146:FI191" si="614">IF(COUNTIF(BL146:BT146,"YEL")=0,CHAR(34)&amp;"NO_YEL"&amp;CHAR(34)&amp;",", "")</f>
        <v/>
      </c>
      <c r="FJ146" s="9" t="str">
        <f t="shared" ref="FJ146:FJ191" si="615">IF(COUNTIF(BL146:BT146,"BLA")=0,CHAR(34)&amp;"NO_BLA"&amp;CHAR(34)&amp;",", "")</f>
        <v>"NO_BLA",</v>
      </c>
      <c r="FK146" s="9" t="str">
        <f t="shared" ref="FK146:FK191" si="616">IF(AND(FH146&lt;&gt;"",FF146&lt;&gt;""),CHAR(34)&amp;"WHGRNO"&amp;CHAR(34)&amp;",","")</f>
        <v/>
      </c>
      <c r="FL146" s="9" t="str">
        <f t="shared" ref="FL146:FL191" si="617">IF(AND(FI146&lt;&gt;"",FF146&lt;&gt;""),CHAR(34)&amp;"WHYENO"&amp;CHAR(34)&amp;",","")</f>
        <v/>
      </c>
      <c r="FM146" s="9" t="str">
        <f t="shared" ref="FM146:FM191" si="618">IF(AND(FJ146&lt;&gt;"",FF146&lt;&gt;""),CHAR(34)&amp;"BAWHNO"&amp;CHAR(34)&amp;",","")</f>
        <v/>
      </c>
      <c r="FN146" s="9" t="str">
        <f t="shared" ref="FN146:FN191" si="619">IF(AND(FE146&lt;&gt;"",FF146&lt;&gt;""),CHAR(34)&amp;"BLWHNO"&amp;CHAR(34)&amp;",","")</f>
        <v/>
      </c>
      <c r="FO146" s="9" t="str">
        <f t="shared" ref="FO146:FO191" si="620">IF(AND(FE146&lt;&gt;"",FG146&lt;&gt;""),CHAR(34)&amp;"BLRENO"&amp;CHAR(34)&amp;",","")</f>
        <v/>
      </c>
      <c r="FP146" s="9" t="str">
        <f t="shared" ref="FP146:FP191" si="621">IF(AND(FF146&lt;&gt;"",FF146&lt;&gt;""),CHAR(34)&amp;"WHRENO"&amp;CHAR(34)&amp;",","")</f>
        <v/>
      </c>
      <c r="FQ146" s="9" t="str">
        <f t="shared" ref="FQ146:FQ191" si="622">IF(LEN(BF146)=3,CHAR(34)&amp;"001"&amp;BF146&amp;CHAR(34)&amp;",","")</f>
        <v/>
      </c>
      <c r="FR146" s="9" t="str">
        <f t="shared" ref="FR146:FR191" si="623">IF(LEN(BG146)=3,CHAR(34)&amp;"002"&amp;BG146&amp;CHAR(34)&amp;",","")</f>
        <v/>
      </c>
      <c r="FS146" s="9" t="str">
        <f t="shared" ref="FS146:FS191" si="624">IF(LEN(BH146)=3,CHAR(34)&amp;"003"&amp;BH146&amp;CHAR(34)&amp;",","")</f>
        <v/>
      </c>
      <c r="FT146" s="9" t="str">
        <f t="shared" ref="FT146:FT191" si="625">CHAR(34)&amp;"myr"&amp;BD146&amp;CHAR(34)&amp;","</f>
        <v>"myrGRE",</v>
      </c>
      <c r="FU146" s="9" t="str">
        <f t="shared" ref="FU146:FU191" si="626">IF(AY146="y",CHAR(34)&amp;"island"&amp;CHAR(34)&amp;",","")</f>
        <v/>
      </c>
      <c r="FV146" s="9" t="str">
        <f t="shared" ref="FV146:FV191" si="627">IF(BZ146="y",CHAR(34)&amp;"landlo"&amp;CHAR(34)&amp;",","")</f>
        <v/>
      </c>
      <c r="FW146" s="9" t="str">
        <f t="shared" ref="FW146:FW191" si="628">IF(CA146="y",CHAR(34)&amp;"eunion"&amp;CHAR(34)&amp;",","")</f>
        <v/>
      </c>
      <c r="FX146" s="9" t="str">
        <f t="shared" ref="FX146:FX174" si="629">SUBSTITUTE(IFERROR(SEARCH("[",A146),IFERROR(IF(AND(CA146&lt;&gt;"y",SEARCH("Europe",R146)&gt;0),CHAR(34)&amp;"noeuni"&amp;CHAR(34)&amp;",",""),"")),"1","")</f>
        <v/>
      </c>
      <c r="FY146" s="9" t="str">
        <f t="shared" ref="FY146:FY191" si="630">IFERROR(IF(SEARCH("Arabic",CB146)&gt;0,CHAR(34)&amp;"arabic"&amp;CHAR(34)&amp;",",""),"")</f>
        <v/>
      </c>
      <c r="FZ146" s="9" t="str">
        <f t="shared" ref="FZ146:FZ191" si="631">IFERROR(IF(SEARCH("English",CB146)&gt;0,CHAR(34)&amp;"englis"&amp;CHAR(34)&amp;",",""),"")</f>
        <v/>
      </c>
      <c r="GA146" s="9" t="str">
        <f t="shared" ref="GA146:GA191" si="632">IFERROR(IF(SEARCH("French",CB146)&gt;0,CHAR(34)&amp;"french"&amp;CHAR(34)&amp;",",""),"")</f>
        <v/>
      </c>
      <c r="GB146" s="9" t="str">
        <f t="shared" ref="GB146:GB191" si="633">IFERROR(IF(SEARCH("Spanish",CB146)&gt;0,CHAR(34)&amp;"spanis"&amp;CHAR(34)&amp;",",""),"")</f>
        <v/>
      </c>
      <c r="GC146" s="9" t="str">
        <f t="shared" ref="GC146:GC174" si="634">IFERROR(IF(SEARCH("Portuguese",CB146)&gt;0,CHAR(34)&amp;"portug"&amp;CHAR(34)&amp;",",""),"")</f>
        <v>"portug",</v>
      </c>
      <c r="GD146" s="9" t="str">
        <f t="shared" ref="GD146:GD174" si="635">IFERROR(IF(SEARCH("German",CB146)&gt;0,CHAR(34)&amp;"german"&amp;CHAR(34)&amp;",",""),"")</f>
        <v/>
      </c>
      <c r="GE146" s="9" t="str">
        <f t="shared" ref="GE146:GE191" si="636">IFERROR(IF(SEARCH("Dutch",CB146)&gt;0,CHAR(34)&amp;"dutchs"&amp;CHAR(34)&amp;",",""),"")</f>
        <v/>
      </c>
      <c r="GF146" s="9" t="str">
        <f>IFERROR(IF(SEARCH("Histor",AU146)&gt;0,CHAR(34)&amp;"histor"&amp;CHAR(34)&amp;",",""),"")</f>
        <v/>
      </c>
      <c r="GG146" s="9" t="str">
        <f t="shared" ref="GG146:GG191" si="637">IF(BU146="y",CHAR(34)&amp;"unjack"&amp;CHAR(34)&amp;",","")</f>
        <v/>
      </c>
      <c r="GH146" s="9" t="str">
        <f t="shared" ref="GH146:GH191" si="638">IF(CD146=1,CHAR(34)&amp;"southc"&amp;CHAR(34)&amp;",","")</f>
        <v>"southc",</v>
      </c>
      <c r="GI146" s="9" t="str">
        <f t="shared" ref="GI146:GI191" si="639">IF(CE146=1,CHAR(34)&amp;"hasmap"&amp;CHAR(34)&amp;",","")</f>
        <v/>
      </c>
      <c r="GJ146" s="9" t="str">
        <f t="shared" ref="GJ146:GJ191" si="640">IF(CP146="y",CHAR(34)&amp;CP$1&amp;CHAR(34)&amp;",","")</f>
        <v/>
      </c>
      <c r="GK146" s="9" t="str">
        <f t="shared" ref="GK146:GK191" si="641">IF(GJ146="",CHAR(34)&amp;"HasSta"&amp;CHAR(34)&amp;",","")</f>
        <v>"HasSta",</v>
      </c>
      <c r="GL146" s="9" t="str">
        <f t="shared" si="567"/>
        <v/>
      </c>
      <c r="GM146" s="9" t="str">
        <f t="shared" si="567"/>
        <v/>
      </c>
      <c r="GN146" s="9" t="str">
        <f t="shared" si="567"/>
        <v>"3+Star",</v>
      </c>
      <c r="GP146" s="9" t="str">
        <f t="shared" ref="GP146:GP191" si="642">CHAR(34)&amp;AU146&amp;CHAR(34)</f>
        <v>"State"</v>
      </c>
      <c r="GS146" s="9" t="str">
        <f t="shared" ref="GS146:GS191" si="643">SUBSTITUTE("["&amp;_xlfn.CONCAT(CW146:GN146)&amp;"]",",]","]")</f>
        <v>["4Color","lets11","startN","year00","allhor","4+Band","Horizo","Circle","Unequa","Center","Rotate","staWHI","tcWHYE","NO_RED","NO_BLA","myrGRE","portug","southc","HasSta","3+Star"]</v>
      </c>
      <c r="GT146" s="9" t="str">
        <f t="shared" ref="GT146:HB177" si="644">IF(BL146&lt;&gt;"",CHAR(34)&amp;"cl_"&amp;BL146&amp;CHAR(34)&amp;",","")</f>
        <v>"cl_GRE",</v>
      </c>
      <c r="GU146" s="9" t="str">
        <f t="shared" si="644"/>
        <v>"cl_YEL",</v>
      </c>
      <c r="GV146" s="9" t="str">
        <f t="shared" si="644"/>
        <v>"cl_BLU",</v>
      </c>
      <c r="GW146" s="9" t="str">
        <f t="shared" si="644"/>
        <v>"cl_WHI",</v>
      </c>
      <c r="GX146" s="9" t="str">
        <f t="shared" si="644"/>
        <v/>
      </c>
      <c r="GY146" s="9" t="str">
        <f t="shared" si="644"/>
        <v/>
      </c>
      <c r="GZ146" s="9" t="str">
        <f t="shared" si="644"/>
        <v/>
      </c>
      <c r="HA146" s="9" t="str">
        <f t="shared" si="644"/>
        <v/>
      </c>
      <c r="HB146" s="9" t="str">
        <f t="shared" si="644"/>
        <v/>
      </c>
      <c r="HC146" s="9" t="str">
        <f t="shared" ref="HC146:HC191" si="645">SUBSTITUTE("["&amp;_xlfn.CONCAT(GT146:HB146)&amp;"]",",]","]")</f>
        <v>["cl_GRE","cl_YEL","cl_BLU","cl_WHI"]</v>
      </c>
      <c r="HE146" s="33"/>
      <c r="HF146" s="34" t="str">
        <f t="shared" ref="HF146:HF191" si="646">"{couname:"&amp;CT146&amp;(IF(HK146&lt;&gt;"",",subtype:"&amp;CHAR(34)&amp;HK146&amp;CHAR(34),""))&amp;",year:"&amp;HJ146&amp;",region:"&amp;CU146&amp;",Colors:"&amp;HC146&amp;",Items:"&amp;GS146&amp;",Flag:"&amp;CV146&amp;",HDFlag:"&amp;CHAR(34)&amp;E146&amp;CHAR(34)&amp;",type:"&amp;GP146&amp;", describe: "&amp;HH146&amp;", isnew:"&amp;CHAR(34)&amp;F146&amp;CHAR(34)&amp;", links: "&amp;HL146&amp;"},"</f>
        <v>{couname:"[PAU] Ngarchelong",year:"2008",region:"rgn_Oceania",Colors:["cl_GRE","cl_YEL","cl_BLU","cl_WHI"],Items:["4Color","lets11","startN","year00","allhor","4+Band","Horizo","Circle","Unequa","Center","Rotate","staWHI","tcWHYE","NO_RED","NO_BLA","myrGRE","portug","southc","HasSta","3+Star"],Flag:"https://upload.wikimedia.org/wikipedia/commons/thumb/9/9d/Flag_of_Ngarchelong.svg/640px-Flag_of_Ngarchelong.svg.png",HDFlag:"https://upload.wikimedia.org/wikipedia/commons/thumb/9/9d/Flag_of_Ngarchelong.svg/1280px-Flag_of_Ngarchelong.svg.png",type:"State", describe: "\nThe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 isnew:".", links: "https://en.wikipedia.org/wiki/Flags_of_the_states_of_Palau"},</v>
      </c>
      <c r="HG146" s="35" t="str">
        <f t="shared" ref="HG146:HG191" si="647">"{couname:"&amp;CT146&amp;(IF(HK146&lt;&gt;"",",subtype:"&amp;CHAR(34)&amp;HK146&amp;CHAR(34),""))&amp;",year:"&amp;HJ146&amp;",region:"&amp;CU146&amp;",Colors:"&amp;HC146&amp;",Items:"&amp;GS146&amp;",Flag:"&amp;CV146&amp;",HDFlag:"&amp;CHAR(34)&amp;E146&amp;CHAR(34)&amp;",type:"&amp;GP146&amp;", describe: "&amp;HI146&amp;", links: "&amp;HL146&amp;"},"</f>
        <v>{couname:"[PAU] Ngarchelong",year:"2008",region:"rgn_Oceania",Colors:["cl_GRE","cl_YEL","cl_BLU","cl_WHI"],Items:["4Color","lets11","startN","year00","allhor","4+Band","Horizo","Circle","Unequa","Center","Rotate","staWHI","tcWHYE","NO_RED","NO_BLA","myrGRE","portug","southc","HasSta","3+Star"],Flag:"https://upload.wikimedia.org/wikipedia/commons/thumb/9/9d/Flag_of_Ngarchelong.svg/640px-Flag_of_Ngarchelong.svg.png",HDFlag:"https://upload.wikimedia.org/wikipedia/commons/thumb/9/9d/Flag_of_Ngarchelong.svg/1280px-Flag_of_Ngarchelong.svg.png",type:"State", describe: "\nThe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 links: "https://en.wikipedia.org/wiki/Flags_of_the_states_of_Palau"},</v>
      </c>
      <c r="HH146" s="9" t="str">
        <f t="shared" ref="HH146:HH191" si="648">IF(P146&lt;&gt;"",CHAR(34)&amp;"\n"&amp;P146&amp;CHAR(34),CHAR(34)&amp;CHAR(34))</f>
        <v>"\nThe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v>
      </c>
      <c r="HI146" s="9" t="str">
        <f t="shared" ref="HI146:HI191" si="649">IF(J146=0,CHAR(34)&amp;CHAR(34),HH146)</f>
        <v>"\nThe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v>
      </c>
      <c r="HJ146" s="9" t="str">
        <f t="shared" ref="HJ146:HJ191" si="650">CHAR(34)&amp;O146&amp;CHAR(34)</f>
        <v>"2008"</v>
      </c>
      <c r="HL146" s="9" t="str">
        <f t="shared" ref="HL146:HL191" si="651">CHAR(34)&amp;I146&amp;CHAR(34)</f>
        <v>"https://en.wikipedia.org/wiki/Flags_of_the_states_of_Palau"</v>
      </c>
      <c r="HM146" s="34" t="str">
        <f t="shared" ref="HM146:HM191" si="652">"{"&amp;CHAR(34)&amp;"couname"&amp;CHAR(34)&amp;":"&amp;CT146&amp;(IF(H146&lt;&gt;"",","&amp;CHAR(34)&amp;"subtype"&amp;CHAR(34)&amp;":"&amp;CHAR(34)&amp;H146&amp;CHAR(34),""))&amp;","&amp;CHAR(34)&amp;"year"&amp;CHAR(34)&amp;":"&amp;HJ146&amp;","&amp;CHAR(34)&amp;"region"&amp;CHAR(34)&amp;":"&amp;CU146&amp;","&amp;CHAR(34)&amp;"Colors"&amp;CHAR(34)&amp;":"&amp;HC146&amp;","&amp;CHAR(34)&amp;"Items"&amp;CHAR(34)&amp;":"&amp;GS146&amp;","&amp;CHAR(34)&amp;"Flag"&amp;CHAR(34)&amp;":"&amp;CV146&amp;","&amp;CHAR(34)&amp;"HDFlag"&amp;CHAR(34)&amp;":"&amp;CHAR(34)&amp;E146&amp;CHAR(34)&amp;","&amp;CHAR(34)&amp;"type"&amp;CHAR(34)&amp;":"&amp;GP146&amp;", "&amp;CHAR(34)&amp;"describe"&amp;CHAR(34)&amp;": "&amp;HH146&amp;", "&amp;CHAR(34)&amp;"isnew"&amp;CHAR(34)&amp;": "&amp;CHAR(34)&amp;F146&amp;CHAR(34)&amp;", "&amp;CHAR(34)&amp;"links"&amp;CHAR(34)&amp;": "&amp;HL146&amp;"},"</f>
        <v>{"couname":"[PAU] Ngarchelong","year":"2008","region":"rgn_Oceania","Colors":["cl_GRE","cl_YEL","cl_BLU","cl_WHI"],"Items":["4Color","lets11","startN","year00","allhor","4+Band","Horizo","Circle","Unequa","Center","Rotate","staWHI","tcWHYE","NO_RED","NO_BLA","myrGRE","portug","southc","HasSta","3+Star"],"Flag":"https://upload.wikimedia.org/wikipedia/commons/thumb/9/9d/Flag_of_Ngarchelong.svg/640px-Flag_of_Ngarchelong.svg.png","HDFlag":"https://upload.wikimedia.org/wikipedia/commons/thumb/9/9d/Flag_of_Ngarchelong.svg/1280px-Flag_of_Ngarchelong.svg.png","type":"State", "describe": "\nThe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 "isnew": ".", "links": "https://en.wikipedia.org/wiki/Flags_of_the_states_of_Palau"},</v>
      </c>
      <c r="HN146" s="36" t="str">
        <f t="shared" ref="HN146:HN191" si="653">"{"&amp;CHAR(34)&amp;"couname"&amp;CHAR(34)&amp;":"&amp;CT146&amp;(IF(H146&lt;&gt;"",","&amp;CHAR(34)&amp;"subtype"&amp;CHAR(34)&amp;":"&amp;CHAR(34)&amp;H146&amp;CHAR(34),""))&amp;","&amp;CHAR(34)&amp;"year"&amp;CHAR(34)&amp;":"&amp;HJ146&amp;","&amp;CHAR(34)&amp;"region"&amp;CHAR(34)&amp;":"&amp;CU146&amp;","&amp;CHAR(34)&amp;"Colors"&amp;CHAR(34)&amp;":"&amp;HC146&amp;","&amp;CHAR(34)&amp;"Items"&amp;CHAR(34)&amp;":"&amp;GS146&amp;","&amp;CHAR(34)&amp;"Flag"&amp;CHAR(34)&amp;":"&amp;CV146&amp;","&amp;CHAR(34)&amp;"HDFlag"&amp;CHAR(34)&amp;":"&amp;CHAR(34)&amp;E146&amp;CHAR(34)&amp;","&amp;CHAR(34)&amp;"type"&amp;CHAR(34)&amp;":"&amp;GP146&amp;", "&amp;CHAR(34)&amp;"describe"&amp;CHAR(34)&amp;": "&amp;HI146&amp;", "&amp;CHAR(34)&amp;"isnew"&amp;CHAR(34)&amp;": "&amp;CHAR(34)&amp;F146&amp;CHAR(34)&amp;", "&amp;CHAR(34)&amp;"links"&amp;CHAR(34)&amp;": "&amp;HL146&amp;"},"</f>
        <v>{"couname":"[PAU] Ngarchelong","year":"2008","region":"rgn_Oceania","Colors":["cl_GRE","cl_YEL","cl_BLU","cl_WHI"],"Items":["4Color","lets11","startN","year00","allhor","4+Band","Horizo","Circle","Unequa","Center","Rotate","staWHI","tcWHYE","NO_RED","NO_BLA","myrGRE","portug","southc","HasSta","3+Star"],"Flag":"https://upload.wikimedia.org/wikipedia/commons/thumb/9/9d/Flag_of_Ngarchelong.svg/640px-Flag_of_Ngarchelong.svg.png","HDFlag":"https://upload.wikimedia.org/wikipedia/commons/thumb/9/9d/Flag_of_Ngarchelong.svg/1280px-Flag_of_Ngarchelong.svg.png","type":"State", "describe": "\nThe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 "isnew": ".", "links": "https://en.wikipedia.org/wiki/Flags_of_the_states_of_Palau"},</v>
      </c>
      <c r="HO146" s="37"/>
      <c r="HP146" s="9" t="str" cm="1">
        <f t="array" ref="HP146">IF(_xlfn.TEXTJOIN(", ", TRUE, IF(ISNUMBER(SEARCH("BLA", BL146:BT146)), COLUMN(BL146:BT146) - COLUMN(BL146) + 1, ""))&lt;&gt;"","BLA","")</f>
        <v/>
      </c>
      <c r="HQ146" s="9" t="str" cm="1">
        <f t="array" ref="HQ146">IF(_xlfn.TEXTJOIN(", ", TRUE, IF(ISNUMBER(SEARCH("BLU", BL146:BT146)), COLUMN(BL146:BT146) - COLUMN(BL146) + 1, ""))&lt;&gt;"","BLU","")</f>
        <v>BLU</v>
      </c>
      <c r="HR146" s="9" t="str" cm="1">
        <f t="array" ref="HR146">IF(_xlfn.TEXTJOIN(", ", TRUE, IF(ISNUMBER(SEARCH("GRE", BL146:BT146)), COLUMN(BL146:BT146) - COLUMN(BL146) + 1, ""))&lt;&gt;"","GRE","")</f>
        <v>GRE</v>
      </c>
      <c r="HS146" s="9" t="str" cm="1">
        <f t="array" ref="HS146">IF(_xlfn.TEXTJOIN(", ", TRUE, IF(ISNUMBER(SEARCH("RED", BL146:BT146)), COLUMN(BL146:BT146) - COLUMN(BL146) + 1, ""))&lt;&gt;"","RED","")</f>
        <v/>
      </c>
      <c r="HT146" s="9" t="str" cm="1">
        <f t="array" ref="HT146">IF(_xlfn.TEXTJOIN(", ", TRUE, IF(ISNUMBER(SEARCH("YEL", BL146:BT146)), COLUMN(BL146:BT146) - COLUMN(BL146) + 1, ""))&lt;&gt;"","YEL","")</f>
        <v>YEL</v>
      </c>
      <c r="HU146" s="9" t="str" cm="1">
        <f t="array" ref="HU146">IF(_xlfn.TEXTJOIN(", ", TRUE, IF(ISNUMBER(SEARCH("ORA", BL146:BT146)), COLUMN(BL146:BT146) - COLUMN(BL146) + 1, ""))&lt;&gt;"","ORA","")</f>
        <v/>
      </c>
      <c r="HV146" s="9" t="str" cm="1">
        <f t="array" ref="HV146">IF(_xlfn.TEXTJOIN(", ", TRUE, IF(ISNUMBER(SEARCH("BRO", BL146:BT146)), COLUMN(BL146:BT146) - COLUMN(BL146) + 1, ""))&lt;&gt;"","BRO","")</f>
        <v/>
      </c>
      <c r="HW146" s="9" t="str" cm="1">
        <f t="array" ref="HW146">IF(_xlfn.TEXTJOIN(", ", TRUE, IF(ISNUMBER(SEARCH("PUR", BL146:BT146)), COLUMN(BL146:BT146) - COLUMN(BL146) + 1, ""))&lt;&gt;"","PUR","")</f>
        <v/>
      </c>
      <c r="HX146" s="9" t="str" cm="1">
        <f t="array" ref="HX146">IF(_xlfn.TEXTJOIN(", ", TRUE, IF(ISNUMBER(SEARCH("WHI", BL146:BT146)), COLUMN(BL146:BT146) - COLUMN(BL146) + 1, ""))&lt;&gt;"","WHI","")</f>
        <v>WHI</v>
      </c>
      <c r="HY146" s="38"/>
      <c r="HZ146" s="38"/>
      <c r="IA146" s="28"/>
      <c r="IB146" s="28"/>
      <c r="IC146" s="39"/>
      <c r="ID146" s="39"/>
      <c r="IE146" s="39"/>
      <c r="IF146" s="39"/>
      <c r="IG146" s="39"/>
      <c r="IH146" s="39"/>
      <c r="II146" s="39"/>
      <c r="IJ146" s="39"/>
      <c r="IK146" s="39"/>
      <c r="IL146" s="9">
        <f t="shared" ref="IL146:IL174" si="654">SUM(IC146:IK146)</f>
        <v>0</v>
      </c>
      <c r="IM146" s="6">
        <f t="shared" ref="IM146:IM191" si="655">COUNTIF(IC146:IK146,"&gt;0")-CG146</f>
        <v>-4</v>
      </c>
      <c r="IN146" s="40" t="str">
        <f t="shared" ref="IN146:IN191" si="656">"http://mkweb.bcgsc.ca/color-summarizer/?url="&amp;D146&amp;"&amp;precision=low&amp;num_clusters="&amp;CG146&amp;"&amp;text=1"</f>
        <v>http://mkweb.bcgsc.ca/color-summarizer/?url=https://upload.wikimedia.org/wikipedia/commons/thumb/9/9d/Flag_of_Ngarchelong.svg/640px-Flag_of_Ngarchelong.svg.png&amp;precision=low&amp;num_clusters=4&amp;text=1</v>
      </c>
      <c r="IO146" s="9" t="str">
        <f t="shared" ref="IO146:IO191" si="657">IF(HP146&lt;&gt;"",CHAR(34)&amp;"black"&amp;CHAR(34),"")</f>
        <v/>
      </c>
      <c r="IP146" s="9" t="str">
        <f t="shared" ref="IP146:IP191" si="658">IF(HQ146&lt;&gt;"",CHAR(34)&amp;"blue"&amp;CHAR(34),"")</f>
        <v>"blue"</v>
      </c>
      <c r="IQ146" s="9" t="str">
        <f t="shared" ref="IQ146:IQ191" si="659">IF(HR146&lt;&gt;"",CHAR(34)&amp;"green"&amp;CHAR(34),"")</f>
        <v>"green"</v>
      </c>
      <c r="IR146" s="9" t="str">
        <f t="shared" ref="IR146:IR191" si="660">IF(HS146&lt;&gt;"",CHAR(34)&amp;"red"&amp;CHAR(34),"")</f>
        <v/>
      </c>
      <c r="IS146" s="9" t="str">
        <f t="shared" ref="IS146:IS191" si="661">IF(HT146&lt;&gt;"",CHAR(34)&amp;"yellow"&amp;CHAR(34),"")</f>
        <v>"yellow"</v>
      </c>
      <c r="IT146" s="9" t="str">
        <f t="shared" ref="IT146:IT191" si="662">IF(HU146&lt;&gt;"",CHAR(34)&amp;"orange"&amp;CHAR(34),"")</f>
        <v/>
      </c>
      <c r="IU146" s="9" t="str">
        <f t="shared" ref="IU146:IU191" si="663">IF(HV146&lt;&gt;"",CHAR(34)&amp;"brown"&amp;CHAR(34),"")</f>
        <v/>
      </c>
      <c r="IV146" s="9" t="str">
        <f t="shared" ref="IV146:IV191" si="664">IF(HW146&lt;&gt;"",CHAR(34)&amp;"purple"&amp;CHAR(34),"")</f>
        <v/>
      </c>
      <c r="IW146" s="9" t="str">
        <f t="shared" ref="IW146:IW191" si="665">IF(HX146&lt;&gt;"",CHAR(34)&amp;"white"&amp;CHAR(34),"")</f>
        <v>"white"</v>
      </c>
      <c r="IX146" s="9" t="str">
        <f t="shared" ref="IX146:IX191" si="666">"{"&amp;CHAR(34)&amp;"url"&amp;CHAR(34)&amp;":"&amp;CHAR(34)&amp;IN146&amp;CHAR(34)&amp;","&amp;CHAR(34)&amp;"name"&amp;CHAR(34)&amp;":"&amp;CHAR(34)&amp;A146&amp;CHAR(34)&amp;"},"</f>
        <v>{"url":"http://mkweb.bcgsc.ca/color-summarizer/?url=https://upload.wikimedia.org/wikipedia/commons/thumb/9/9d/Flag_of_Ngarchelong.svg/640px-Flag_of_Ngarchelong.svg.png&amp;precision=low&amp;num_clusters=4&amp;text=1","name":"[PAU] Ngarchelong"},</v>
      </c>
      <c r="IY146" s="9">
        <v>31</v>
      </c>
    </row>
    <row r="147" spans="1:259" s="9" customFormat="1" ht="38.4" customHeight="1" thickBot="1" x14ac:dyDescent="0.35">
      <c r="A147" s="79" t="s">
        <v>714</v>
      </c>
      <c r="B147" s="1" t="e" vm="146">
        <v>#VALUE!</v>
      </c>
      <c r="C147" s="2">
        <v>2</v>
      </c>
      <c r="D147" s="3" t="s">
        <v>715</v>
      </c>
      <c r="E147" s="4" t="s">
        <v>715</v>
      </c>
      <c r="F147" s="5" t="s">
        <v>322</v>
      </c>
      <c r="G147" s="6">
        <f>COUNTIF($A$1:$A$8229,A147)</f>
        <v>1</v>
      </c>
      <c r="H147" s="7"/>
      <c r="I147" s="8" t="s">
        <v>716</v>
      </c>
      <c r="J147" s="9" t="str">
        <f>""</f>
        <v/>
      </c>
      <c r="K147" s="10"/>
      <c r="L147" s="11"/>
      <c r="M147" s="11"/>
      <c r="N147" s="12" t="s">
        <v>169</v>
      </c>
      <c r="O147" s="13" t="s">
        <v>181</v>
      </c>
      <c r="P147" s="14" t="s">
        <v>717</v>
      </c>
      <c r="Q147" s="15">
        <v>2</v>
      </c>
      <c r="R147" s="16" t="s">
        <v>169</v>
      </c>
      <c r="S147" s="17">
        <v>0</v>
      </c>
      <c r="T147" s="18" t="s">
        <v>2</v>
      </c>
      <c r="U147" s="19" t="s">
        <v>2</v>
      </c>
      <c r="V147" s="19" t="s">
        <v>3</v>
      </c>
      <c r="W147" s="19" t="s">
        <v>2</v>
      </c>
      <c r="X147" s="19" t="s">
        <v>2</v>
      </c>
      <c r="Y147" s="19" t="s">
        <v>2</v>
      </c>
      <c r="Z147" s="19" t="s">
        <v>2</v>
      </c>
      <c r="AA147" s="19" t="s">
        <v>2</v>
      </c>
      <c r="AB147" s="19" t="s">
        <v>2</v>
      </c>
      <c r="AC147" s="19" t="s">
        <v>2</v>
      </c>
      <c r="AD147" s="19" t="s">
        <v>2</v>
      </c>
      <c r="AE147" s="19" t="s">
        <v>2</v>
      </c>
      <c r="AF147" s="20" t="s">
        <v>2</v>
      </c>
      <c r="AG147" s="20" t="s">
        <v>2</v>
      </c>
      <c r="AH147" s="20" t="s">
        <v>2</v>
      </c>
      <c r="AI147" s="20" t="s">
        <v>2</v>
      </c>
      <c r="AJ147" s="20" t="s">
        <v>2</v>
      </c>
      <c r="AK147" s="20" t="s">
        <v>2</v>
      </c>
      <c r="AL147" s="20" t="s">
        <v>2</v>
      </c>
      <c r="AM147" s="20" t="s">
        <v>2</v>
      </c>
      <c r="AN147" s="20" t="s">
        <v>2</v>
      </c>
      <c r="AO147" s="20" t="s">
        <v>2</v>
      </c>
      <c r="AP147" s="20" t="s">
        <v>2</v>
      </c>
      <c r="AQ147" s="20" t="s">
        <v>2</v>
      </c>
      <c r="AR147" s="20" t="s">
        <v>2</v>
      </c>
      <c r="AS147" s="20" t="s">
        <v>2</v>
      </c>
      <c r="AT147" s="21">
        <v>1</v>
      </c>
      <c r="AU147" s="20" t="s">
        <v>61</v>
      </c>
      <c r="AV147" s="20" t="str">
        <f>IF(LEFT(A147,1)="[",LEFT(A147,5)&amp;AU147&amp;A147,"")</f>
        <v>[PCN]Island[PCN] Ducie Island</v>
      </c>
      <c r="AW147" s="20" t="str">
        <f>C147&amp;H147&amp;A147</f>
        <v>2[PCN] Ducie Island</v>
      </c>
      <c r="AX147" s="22"/>
      <c r="AY147" s="22"/>
      <c r="AZ147" s="23" t="s">
        <v>9</v>
      </c>
      <c r="BA147" s="23"/>
      <c r="BB147" s="23"/>
      <c r="BC147" s="24"/>
      <c r="BD147" s="25" t="s">
        <v>10</v>
      </c>
      <c r="BE147" s="8"/>
      <c r="BF147" s="25" t="s">
        <v>6</v>
      </c>
      <c r="BG147" s="25"/>
      <c r="BH147" s="25" t="s">
        <v>10</v>
      </c>
      <c r="BI147" s="25"/>
      <c r="BJ147" s="25"/>
      <c r="BK147" s="8"/>
      <c r="BL147" s="25" t="s">
        <v>6</v>
      </c>
      <c r="BM147" s="25" t="s">
        <v>10</v>
      </c>
      <c r="BN147" s="25" t="s">
        <v>9</v>
      </c>
      <c r="BO147" s="25"/>
      <c r="BP147" s="25"/>
      <c r="BQ147" s="25"/>
      <c r="BR147" s="25"/>
      <c r="BS147" s="25"/>
      <c r="BT147" s="25"/>
      <c r="BU147" s="26"/>
      <c r="BV147" s="27"/>
      <c r="BW147" s="27">
        <v>0</v>
      </c>
      <c r="BX147" s="8"/>
      <c r="BY147" s="9" t="s">
        <v>3</v>
      </c>
      <c r="CB147" s="28"/>
      <c r="CC147" s="28"/>
      <c r="CD147" s="29">
        <v>0</v>
      </c>
      <c r="CE147" s="29">
        <v>0</v>
      </c>
      <c r="CF147" s="29" t="e">
        <v>#REF!</v>
      </c>
      <c r="CG147" s="30" cm="1">
        <f t="array" ref="CG147">SUMPRODUCT(--(LEN(TRIM(BL147:BT147))&gt;0))</f>
        <v>3</v>
      </c>
      <c r="CH147" s="20" t="str">
        <f t="shared" si="568"/>
        <v>n</v>
      </c>
      <c r="CI147" s="20" t="str">
        <f t="shared" si="569"/>
        <v>y</v>
      </c>
      <c r="CJ147" s="20" t="str">
        <f t="shared" si="570"/>
        <v>n</v>
      </c>
      <c r="CK147" s="20" t="str">
        <f t="shared" si="571"/>
        <v>n</v>
      </c>
      <c r="CL147" s="20" t="str">
        <f t="shared" si="572"/>
        <v>y</v>
      </c>
      <c r="CM147" s="20" t="str">
        <f t="shared" si="573"/>
        <v>n</v>
      </c>
      <c r="CN147" s="20" t="str">
        <f t="shared" si="574"/>
        <v>n</v>
      </c>
      <c r="CO147" s="20" t="str">
        <f t="shared" si="575"/>
        <v>n</v>
      </c>
      <c r="CP147" s="20" t="str">
        <f t="shared" si="576"/>
        <v>n</v>
      </c>
      <c r="CQ147" s="20" t="str">
        <f t="shared" si="577"/>
        <v>y</v>
      </c>
      <c r="CR147" s="20" t="str">
        <f t="shared" si="578"/>
        <v>n</v>
      </c>
      <c r="CS147" s="20" t="str">
        <f t="shared" si="579"/>
        <v>n</v>
      </c>
      <c r="CT147" s="31" t="str">
        <f t="shared" si="580"/>
        <v>"[PCN] Ducie Island"</v>
      </c>
      <c r="CU147" s="32" t="str">
        <f t="shared" si="581"/>
        <v>"rgn_Oceania"</v>
      </c>
      <c r="CV147" s="9" t="str">
        <f t="shared" si="582"/>
        <v>"https://i.ibb.co/MSJbjXV/Ducie-Island.png"</v>
      </c>
      <c r="CW147" s="9" t="str">
        <f t="shared" si="563"/>
        <v/>
      </c>
      <c r="CX147" s="9" t="str">
        <f t="shared" si="563"/>
        <v>"3Color",</v>
      </c>
      <c r="CY147" s="9" t="str">
        <f t="shared" si="563"/>
        <v/>
      </c>
      <c r="CZ147" s="9" t="str">
        <f t="shared" si="563"/>
        <v/>
      </c>
      <c r="DA147" s="9" t="str">
        <f t="shared" si="583"/>
        <v>"words2",</v>
      </c>
      <c r="DB147" s="9" t="str">
        <f t="shared" si="584"/>
        <v/>
      </c>
      <c r="DC147" s="9" t="str">
        <f t="shared" si="585"/>
        <v>"exact2",</v>
      </c>
      <c r="DD147" s="9" t="str">
        <f t="shared" si="586"/>
        <v>"lets11",</v>
      </c>
      <c r="DE147" s="9" t="str">
        <f t="shared" si="587"/>
        <v>"startD",</v>
      </c>
      <c r="DF147" s="9" t="str">
        <f t="shared" si="588"/>
        <v/>
      </c>
      <c r="DG147" s="9" t="str">
        <f t="shared" si="589"/>
        <v/>
      </c>
      <c r="DH147" s="9" t="str">
        <f t="shared" si="590"/>
        <v/>
      </c>
      <c r="DI147" s="9" t="str">
        <f t="shared" si="591"/>
        <v/>
      </c>
      <c r="DJ147" s="9" t="str">
        <f t="shared" si="592"/>
        <v/>
      </c>
      <c r="DK147" s="9" t="str">
        <f t="shared" si="593"/>
        <v/>
      </c>
      <c r="DL147" s="9" t="str">
        <f t="shared" si="594"/>
        <v/>
      </c>
      <c r="DM147" s="9" t="str" cm="1">
        <f t="array" ref="DM147">IF(CG147=3,CHAR(34) &amp; _xlfn.TEXTJOIN("", TRUE, RIGHT(HP147:HX147, 2)) &amp; CHAR(34) &amp; ",", "")</f>
        <v>"REEDEL",</v>
      </c>
      <c r="DN147" s="9" t="str">
        <f t="shared" si="595"/>
        <v/>
      </c>
      <c r="DO147" s="9" t="str">
        <f t="shared" si="596"/>
        <v/>
      </c>
      <c r="DP147" s="28" t="str">
        <f t="shared" si="597"/>
        <v/>
      </c>
      <c r="DQ147" s="28" t="str">
        <f t="shared" si="598"/>
        <v/>
      </c>
      <c r="DR147" s="28" t="str">
        <f t="shared" si="599"/>
        <v>"dgband",</v>
      </c>
      <c r="DS147" s="28" t="str">
        <f t="shared" si="600"/>
        <v/>
      </c>
      <c r="DT147" s="28" t="str">
        <f t="shared" si="601"/>
        <v/>
      </c>
      <c r="DU147" s="28" t="str">
        <f t="shared" si="602"/>
        <v/>
      </c>
      <c r="DV147" s="9" t="str">
        <f t="shared" si="603"/>
        <v/>
      </c>
      <c r="DW147" s="9" t="str">
        <f t="shared" si="564"/>
        <v>"NoBand",</v>
      </c>
      <c r="DX147" s="9" t="str">
        <f t="shared" si="564"/>
        <v/>
      </c>
      <c r="DY147" s="9" t="str">
        <f t="shared" si="564"/>
        <v/>
      </c>
      <c r="DZ147" s="9" t="str">
        <f t="shared" si="564"/>
        <v/>
      </c>
      <c r="EA147" s="9" t="str">
        <f t="shared" si="565"/>
        <v/>
      </c>
      <c r="EB147" s="9" t="str">
        <f t="shared" si="565"/>
        <v/>
      </c>
      <c r="EC147" s="9" t="str">
        <f t="shared" si="565"/>
        <v>"Horizo",</v>
      </c>
      <c r="ED147" s="9" t="str">
        <f t="shared" si="565"/>
        <v/>
      </c>
      <c r="EE147" s="9" t="str">
        <f t="shared" si="565"/>
        <v/>
      </c>
      <c r="EF147" s="9" t="str">
        <f t="shared" si="604"/>
        <v/>
      </c>
      <c r="EG147" s="9" t="str">
        <f t="shared" si="605"/>
        <v/>
      </c>
      <c r="EH147" s="9" t="str">
        <f t="shared" si="605"/>
        <v/>
      </c>
      <c r="EI147" s="9" t="str">
        <f t="shared" si="605"/>
        <v/>
      </c>
      <c r="EJ147" s="9" t="str">
        <f t="shared" si="605"/>
        <v/>
      </c>
      <c r="EK147" s="9" t="str">
        <f t="shared" si="605"/>
        <v/>
      </c>
      <c r="EL147" s="9" t="str">
        <f t="shared" si="605"/>
        <v/>
      </c>
      <c r="EM147" s="9" t="str">
        <f t="shared" si="605"/>
        <v/>
      </c>
      <c r="EN147" s="9" t="str">
        <f t="shared" si="605"/>
        <v/>
      </c>
      <c r="EO147" s="9" t="str">
        <f t="shared" si="605"/>
        <v/>
      </c>
      <c r="EP147" s="9" t="str">
        <f t="shared" si="605"/>
        <v/>
      </c>
      <c r="EQ147" s="9" t="str">
        <f t="shared" si="605"/>
        <v/>
      </c>
      <c r="ER147" s="9" t="str">
        <f t="shared" si="605"/>
        <v/>
      </c>
      <c r="ES147" s="9" t="str">
        <f t="shared" si="605"/>
        <v/>
      </c>
      <c r="ET147" s="9" t="str">
        <f t="shared" si="605"/>
        <v/>
      </c>
      <c r="EU147" s="9" t="str">
        <f t="shared" si="605"/>
        <v/>
      </c>
      <c r="EV147" s="9" t="str">
        <f t="shared" si="605"/>
        <v/>
      </c>
      <c r="EW147" s="9" t="str">
        <f t="shared" si="566"/>
        <v/>
      </c>
      <c r="EX147" s="9" t="str">
        <f t="shared" si="566"/>
        <v/>
      </c>
      <c r="EY147" s="9" t="str">
        <f t="shared" si="566"/>
        <v/>
      </c>
      <c r="EZ147" s="9" t="str">
        <f t="shared" si="566"/>
        <v/>
      </c>
      <c r="FA147" s="9" t="str">
        <f t="shared" si="606"/>
        <v>"staRED",</v>
      </c>
      <c r="FB147" s="9" t="str">
        <f t="shared" si="607"/>
        <v/>
      </c>
      <c r="FC147" s="9" t="str">
        <f t="shared" si="608"/>
        <v/>
      </c>
      <c r="FD147" s="9" t="str">
        <f t="shared" si="609"/>
        <v/>
      </c>
      <c r="FE147" s="9" t="str">
        <f t="shared" si="610"/>
        <v>"NO_BLU",</v>
      </c>
      <c r="FF147" s="9" t="str">
        <f t="shared" si="611"/>
        <v>"NO_WHI",</v>
      </c>
      <c r="FG147" s="9" t="str">
        <f t="shared" si="612"/>
        <v/>
      </c>
      <c r="FH147" s="9" t="str">
        <f t="shared" si="613"/>
        <v/>
      </c>
      <c r="FI147" s="9" t="str">
        <f t="shared" si="614"/>
        <v/>
      </c>
      <c r="FJ147" s="9" t="str">
        <f t="shared" si="615"/>
        <v>"NO_BLA",</v>
      </c>
      <c r="FK147" s="9" t="str">
        <f t="shared" si="616"/>
        <v/>
      </c>
      <c r="FL147" s="9" t="str">
        <f t="shared" si="617"/>
        <v/>
      </c>
      <c r="FM147" s="9" t="str">
        <f t="shared" si="618"/>
        <v>"BAWHNO",</v>
      </c>
      <c r="FN147" s="9" t="str">
        <f t="shared" si="619"/>
        <v>"BLWHNO",</v>
      </c>
      <c r="FO147" s="9" t="str">
        <f t="shared" si="620"/>
        <v/>
      </c>
      <c r="FP147" s="9" t="str">
        <f t="shared" si="621"/>
        <v>"WHRENO",</v>
      </c>
      <c r="FQ147" s="9" t="str">
        <f t="shared" si="622"/>
        <v>"001YEL",</v>
      </c>
      <c r="FR147" s="9" t="str">
        <f t="shared" si="623"/>
        <v/>
      </c>
      <c r="FS147" s="9" t="str">
        <f t="shared" si="624"/>
        <v>"003GRE",</v>
      </c>
      <c r="FT147" s="9" t="str">
        <f t="shared" si="625"/>
        <v>"myrGRE",</v>
      </c>
      <c r="FU147" s="9" t="str">
        <f t="shared" si="626"/>
        <v/>
      </c>
      <c r="FV147" s="9" t="str">
        <f t="shared" si="627"/>
        <v/>
      </c>
      <c r="FW147" s="9" t="str">
        <f t="shared" si="628"/>
        <v/>
      </c>
      <c r="FX147" s="9" t="str">
        <f t="shared" si="629"/>
        <v/>
      </c>
      <c r="FY147" s="9" t="str">
        <f t="shared" si="630"/>
        <v/>
      </c>
      <c r="FZ147" s="9" t="str">
        <f t="shared" si="631"/>
        <v/>
      </c>
      <c r="GA147" s="9" t="str">
        <f t="shared" si="632"/>
        <v/>
      </c>
      <c r="GB147" s="9" t="str">
        <f t="shared" si="633"/>
        <v/>
      </c>
      <c r="GC147" s="9" t="str">
        <f t="shared" si="634"/>
        <v/>
      </c>
      <c r="GD147" s="9" t="str">
        <f t="shared" si="635"/>
        <v/>
      </c>
      <c r="GE147" s="9" t="str">
        <f t="shared" si="636"/>
        <v/>
      </c>
      <c r="GF147" s="9" t="str">
        <f t="shared" ref="GF147:GF177" si="667">IFERROR(IF(SEARCH("Historical",AU147)&gt;0,CHAR(34)&amp;"histor"&amp;CHAR(34)&amp;",",""),"")</f>
        <v/>
      </c>
      <c r="GG147" s="9" t="str">
        <f t="shared" si="637"/>
        <v/>
      </c>
      <c r="GH147" s="9" t="str">
        <f t="shared" si="638"/>
        <v/>
      </c>
      <c r="GI147" s="9" t="str">
        <f t="shared" si="639"/>
        <v/>
      </c>
      <c r="GJ147" s="9" t="str">
        <f t="shared" si="640"/>
        <v/>
      </c>
      <c r="GK147" s="9" t="str">
        <f t="shared" si="641"/>
        <v>"HasSta",</v>
      </c>
      <c r="GL147" s="9" t="str">
        <f t="shared" si="567"/>
        <v>"1Stars",</v>
      </c>
      <c r="GM147" s="9" t="str">
        <f t="shared" si="567"/>
        <v/>
      </c>
      <c r="GN147" s="9" t="str">
        <f t="shared" si="567"/>
        <v/>
      </c>
      <c r="GP147" s="9" t="str">
        <f t="shared" si="642"/>
        <v>"Island"</v>
      </c>
      <c r="GS147" s="9" t="str">
        <f t="shared" si="643"/>
        <v>["3Color","words2","exact2","lets11","startD","REEDEL","dgband","NoBand","Horizo","staRED","NO_BLU","NO_WHI","NO_BLA","BAWHNO","BLWHNO","WHRENO","001YEL","003GRE","myrGRE","HasSta","1Stars"]</v>
      </c>
      <c r="GT147" s="9" t="str">
        <f t="shared" si="644"/>
        <v>"cl_YEL",</v>
      </c>
      <c r="GU147" s="9" t="str">
        <f t="shared" si="644"/>
        <v>"cl_GRE",</v>
      </c>
      <c r="GV147" s="9" t="str">
        <f t="shared" si="644"/>
        <v>"cl_RED",</v>
      </c>
      <c r="GW147" s="9" t="str">
        <f t="shared" si="644"/>
        <v/>
      </c>
      <c r="GX147" s="9" t="str">
        <f t="shared" si="644"/>
        <v/>
      </c>
      <c r="GY147" s="9" t="str">
        <f t="shared" si="644"/>
        <v/>
      </c>
      <c r="GZ147" s="9" t="str">
        <f t="shared" si="644"/>
        <v/>
      </c>
      <c r="HA147" s="9" t="str">
        <f t="shared" si="644"/>
        <v/>
      </c>
      <c r="HB147" s="9" t="str">
        <f t="shared" si="644"/>
        <v/>
      </c>
      <c r="HC147" s="9" t="str">
        <f t="shared" si="645"/>
        <v>["cl_YEL","cl_GRE","cl_RED"]</v>
      </c>
      <c r="HE147" s="33"/>
      <c r="HF147" s="34" t="str">
        <f t="shared" si="646"/>
        <v>{couname:"[PCN] Ducie Island",year:"???",region:"rgn_Oceania",Colors:["cl_YEL","cl_GRE","cl_RED"],Items:["3Color","words2","exact2","lets11","startD","REEDEL","dgband","NoBand","Horizo","staRED","NO_BLU","NO_WHI","NO_BLA","BAWHNO","BLWHNO","WHRENO","001YEL","003GRE","myrGRE","HasSta","1Stars"],Flag:"https://i.ibb.co/MSJbjXV/Ducie-Island.png",HDFlag:"https://i.ibb.co/MSJbjXV/Ducie-Island.png",type:"Island", describe: "\nN/A", isnew:"www", links: "https://vexillology.fandom.com/wiki/Flags_of_Islands_of_the_Pitcairn_Islands"},</v>
      </c>
      <c r="HG147" s="35" t="str">
        <f t="shared" si="647"/>
        <v>{couname:"[PCN] Ducie Island",year:"???",region:"rgn_Oceania",Colors:["cl_YEL","cl_GRE","cl_RED"],Items:["3Color","words2","exact2","lets11","startD","REEDEL","dgband","NoBand","Horizo","staRED","NO_BLU","NO_WHI","NO_BLA","BAWHNO","BLWHNO","WHRENO","001YEL","003GRE","myrGRE","HasSta","1Stars"],Flag:"https://i.ibb.co/MSJbjXV/Ducie-Island.png",HDFlag:"https://i.ibb.co/MSJbjXV/Ducie-Island.png",type:"Island", describe: "\nN/A", links: "https://vexillology.fandom.com/wiki/Flags_of_Islands_of_the_Pitcairn_Islands"},</v>
      </c>
      <c r="HH147" s="9" t="str">
        <f t="shared" si="648"/>
        <v>"\nN/A"</v>
      </c>
      <c r="HI147" s="9" t="str">
        <f t="shared" si="649"/>
        <v>"\nN/A"</v>
      </c>
      <c r="HJ147" s="9" t="str">
        <f t="shared" si="650"/>
        <v>"???"</v>
      </c>
      <c r="HL147" s="9" t="str">
        <f t="shared" si="651"/>
        <v>"https://vexillology.fandom.com/wiki/Flags_of_Islands_of_the_Pitcairn_Islands"</v>
      </c>
      <c r="HM147" s="34" t="str">
        <f t="shared" si="652"/>
        <v>{"couname":"[PCN] Ducie Island","year":"???","region":"rgn_Oceania","Colors":["cl_YEL","cl_GRE","cl_RED"],"Items":["3Color","words2","exact2","lets11","startD","REEDEL","dgband","NoBand","Horizo","staRED","NO_BLU","NO_WHI","NO_BLA","BAWHNO","BLWHNO","WHRENO","001YEL","003GRE","myrGRE","HasSta","1Stars"],"Flag":"https://i.ibb.co/MSJbjXV/Ducie-Island.png","HDFlag":"https://i.ibb.co/MSJbjXV/Ducie-Island.png","type":"Island", "describe": "\nN/A", "isnew": "www", "links": "https://vexillology.fandom.com/wiki/Flags_of_Islands_of_the_Pitcairn_Islands"},</v>
      </c>
      <c r="HN147" s="36" t="str">
        <f t="shared" si="653"/>
        <v>{"couname":"[PCN] Ducie Island","year":"???","region":"rgn_Oceania","Colors":["cl_YEL","cl_GRE","cl_RED"],"Items":["3Color","words2","exact2","lets11","startD","REEDEL","dgband","NoBand","Horizo","staRED","NO_BLU","NO_WHI","NO_BLA","BAWHNO","BLWHNO","WHRENO","001YEL","003GRE","myrGRE","HasSta","1Stars"],"Flag":"https://i.ibb.co/MSJbjXV/Ducie-Island.png","HDFlag":"https://i.ibb.co/MSJbjXV/Ducie-Island.png","type":"Island", "describe": "\nN/A", "isnew": "www", "links": "https://vexillology.fandom.com/wiki/Flags_of_Islands_of_the_Pitcairn_Islands"},</v>
      </c>
      <c r="HO147" s="37"/>
      <c r="HP147" s="9" t="str" cm="1">
        <f t="array" ref="HP147">IF(_xlfn.TEXTJOIN(", ", TRUE, IF(ISNUMBER(SEARCH("BLA", BL147:BT147)), COLUMN(BL147:BT147) - COLUMN(BL147) + 1, ""))&lt;&gt;"","BLA","")</f>
        <v/>
      </c>
      <c r="HQ147" s="9" t="str" cm="1">
        <f t="array" ref="HQ147">IF(_xlfn.TEXTJOIN(", ", TRUE, IF(ISNUMBER(SEARCH("BLU", BL147:BT147)), COLUMN(BL147:BT147) - COLUMN(BL147) + 1, ""))&lt;&gt;"","BLU","")</f>
        <v/>
      </c>
      <c r="HR147" s="9" t="str" cm="1">
        <f t="array" ref="HR147">IF(_xlfn.TEXTJOIN(", ", TRUE, IF(ISNUMBER(SEARCH("GRE", BL147:BT147)), COLUMN(BL147:BT147) - COLUMN(BL147) + 1, ""))&lt;&gt;"","GRE","")</f>
        <v>GRE</v>
      </c>
      <c r="HS147" s="9" t="str" cm="1">
        <f t="array" ref="HS147">IF(_xlfn.TEXTJOIN(", ", TRUE, IF(ISNUMBER(SEARCH("RED", BL147:BT147)), COLUMN(BL147:BT147) - COLUMN(BL147) + 1, ""))&lt;&gt;"","RED","")</f>
        <v>RED</v>
      </c>
      <c r="HT147" s="9" t="str" cm="1">
        <f t="array" ref="HT147">IF(_xlfn.TEXTJOIN(", ", TRUE, IF(ISNUMBER(SEARCH("YEL", BL147:BT147)), COLUMN(BL147:BT147) - COLUMN(BL147) + 1, ""))&lt;&gt;"","YEL","")</f>
        <v>YEL</v>
      </c>
      <c r="HU147" s="9" t="str" cm="1">
        <f t="array" ref="HU147">IF(_xlfn.TEXTJOIN(", ", TRUE, IF(ISNUMBER(SEARCH("ORA", BL147:BT147)), COLUMN(BL147:BT147) - COLUMN(BL147) + 1, ""))&lt;&gt;"","ORA","")</f>
        <v/>
      </c>
      <c r="HV147" s="9" t="str" cm="1">
        <f t="array" ref="HV147">IF(_xlfn.TEXTJOIN(", ", TRUE, IF(ISNUMBER(SEARCH("BRO", BL147:BT147)), COLUMN(BL147:BT147) - COLUMN(BL147) + 1, ""))&lt;&gt;"","BRO","")</f>
        <v/>
      </c>
      <c r="HW147" s="9" t="str" cm="1">
        <f t="array" ref="HW147">IF(_xlfn.TEXTJOIN(", ", TRUE, IF(ISNUMBER(SEARCH("PUR", BL147:BT147)), COLUMN(BL147:BT147) - COLUMN(BL147) + 1, ""))&lt;&gt;"","PUR","")</f>
        <v/>
      </c>
      <c r="HX147" s="9" t="str" cm="1">
        <f t="array" ref="HX147">IF(_xlfn.TEXTJOIN(", ", TRUE, IF(ISNUMBER(SEARCH("WHI", BL147:BT147)), COLUMN(BL147:BT147) - COLUMN(BL147) + 1, ""))&lt;&gt;"","WHI","")</f>
        <v/>
      </c>
      <c r="HY147" s="38"/>
      <c r="HZ147" s="38"/>
      <c r="IA147" s="28"/>
      <c r="IB147" s="28"/>
      <c r="IC147" s="39"/>
      <c r="ID147" s="39"/>
      <c r="IE147" s="39"/>
      <c r="IF147" s="39"/>
      <c r="IG147" s="39"/>
      <c r="IH147" s="39"/>
      <c r="II147" s="39"/>
      <c r="IJ147" s="39"/>
      <c r="IK147" s="39"/>
      <c r="IL147" s="9">
        <f t="shared" si="654"/>
        <v>0</v>
      </c>
      <c r="IM147" s="6">
        <f t="shared" si="655"/>
        <v>-3</v>
      </c>
      <c r="IN147" s="40" t="str">
        <f t="shared" si="656"/>
        <v>http://mkweb.bcgsc.ca/color-summarizer/?url=https://i.ibb.co/MSJbjXV/Ducie-Island.png&amp;precision=low&amp;num_clusters=3&amp;text=1</v>
      </c>
      <c r="IO147" s="9" t="str">
        <f t="shared" si="657"/>
        <v/>
      </c>
      <c r="IP147" s="9" t="str">
        <f t="shared" si="658"/>
        <v/>
      </c>
      <c r="IQ147" s="9" t="str">
        <f t="shared" si="659"/>
        <v>"green"</v>
      </c>
      <c r="IR147" s="9" t="str">
        <f t="shared" si="660"/>
        <v>"red"</v>
      </c>
      <c r="IS147" s="9" t="str">
        <f t="shared" si="661"/>
        <v>"yellow"</v>
      </c>
      <c r="IT147" s="9" t="str">
        <f t="shared" si="662"/>
        <v/>
      </c>
      <c r="IU147" s="9" t="str">
        <f t="shared" si="663"/>
        <v/>
      </c>
      <c r="IV147" s="9" t="str">
        <f t="shared" si="664"/>
        <v/>
      </c>
      <c r="IW147" s="9" t="str">
        <f t="shared" si="665"/>
        <v/>
      </c>
      <c r="IX147" s="9" t="str">
        <f t="shared" si="666"/>
        <v>{"url":"http://mkweb.bcgsc.ca/color-summarizer/?url=https://i.ibb.co/MSJbjXV/Ducie-Island.png&amp;precision=low&amp;num_clusters=3&amp;text=1","name":"[PCN] Ducie Island"},</v>
      </c>
      <c r="IY147" s="9">
        <v>327</v>
      </c>
    </row>
    <row r="148" spans="1:259" s="9" customFormat="1" ht="38.4" customHeight="1" thickBot="1" x14ac:dyDescent="0.35">
      <c r="A148" s="79" t="s">
        <v>1337</v>
      </c>
      <c r="B148" s="1" t="e" vm="147">
        <v>#VALUE!</v>
      </c>
      <c r="C148" s="2">
        <v>2</v>
      </c>
      <c r="D148" s="3" t="s">
        <v>1338</v>
      </c>
      <c r="E148" s="4" t="s">
        <v>1339</v>
      </c>
      <c r="F148" s="5" t="s">
        <v>0</v>
      </c>
      <c r="G148" s="6">
        <f>COUNTIF($A$1:$A$8283,A148)</f>
        <v>1</v>
      </c>
      <c r="H148" s="7"/>
      <c r="I148" s="8" t="s">
        <v>1340</v>
      </c>
      <c r="J148" s="9" t="str">
        <f>""</f>
        <v/>
      </c>
      <c r="K148" s="10"/>
      <c r="L148" s="11"/>
      <c r="M148" s="11"/>
      <c r="N148" s="12" t="s">
        <v>1</v>
      </c>
      <c r="O148" s="13">
        <v>2021</v>
      </c>
      <c r="P148" s="14" t="s">
        <v>1341</v>
      </c>
      <c r="Q148" s="15">
        <v>1</v>
      </c>
      <c r="R148" s="16" t="s">
        <v>1</v>
      </c>
      <c r="S148" s="17">
        <v>7</v>
      </c>
      <c r="T148" s="18" t="s">
        <v>2</v>
      </c>
      <c r="U148" s="19" t="s">
        <v>2</v>
      </c>
      <c r="V148" s="19" t="s">
        <v>3</v>
      </c>
      <c r="W148" s="19" t="s">
        <v>2</v>
      </c>
      <c r="X148" s="19" t="s">
        <v>3</v>
      </c>
      <c r="Y148" s="19" t="s">
        <v>2</v>
      </c>
      <c r="Z148" s="19" t="s">
        <v>2</v>
      </c>
      <c r="AA148" s="19" t="s">
        <v>2</v>
      </c>
      <c r="AB148" s="19" t="s">
        <v>2</v>
      </c>
      <c r="AC148" s="19" t="s">
        <v>2</v>
      </c>
      <c r="AD148" s="19" t="s">
        <v>3</v>
      </c>
      <c r="AE148" s="19" t="s">
        <v>2</v>
      </c>
      <c r="AF148" s="20" t="s">
        <v>2</v>
      </c>
      <c r="AG148" s="20" t="s">
        <v>3</v>
      </c>
      <c r="AH148" s="20" t="s">
        <v>3</v>
      </c>
      <c r="AI148" s="20" t="s">
        <v>2</v>
      </c>
      <c r="AJ148" s="20" t="s">
        <v>2</v>
      </c>
      <c r="AK148" s="20" t="s">
        <v>2</v>
      </c>
      <c r="AL148" s="20" t="s">
        <v>2</v>
      </c>
      <c r="AM148" s="20" t="s">
        <v>2</v>
      </c>
      <c r="AN148" s="20" t="s">
        <v>3</v>
      </c>
      <c r="AO148" s="20" t="s">
        <v>2</v>
      </c>
      <c r="AP148" s="20" t="s">
        <v>2</v>
      </c>
      <c r="AQ148" s="20" t="s">
        <v>2</v>
      </c>
      <c r="AR148" s="20" t="s">
        <v>2</v>
      </c>
      <c r="AS148" s="20" t="s">
        <v>2</v>
      </c>
      <c r="AT148" s="21">
        <v>0</v>
      </c>
      <c r="AU148" s="20" t="s">
        <v>1260</v>
      </c>
      <c r="AV148" s="20" t="str">
        <f>IF(LEFT(A148,1)="[",LEFT(A148,5)&amp;AU148&amp;A148,"")</f>
        <v>[PER]Department[PER] Cusco</v>
      </c>
      <c r="AW148" s="20" t="str">
        <f>C148&amp;A148</f>
        <v>2[PER] Cusco</v>
      </c>
      <c r="AX148" s="22"/>
      <c r="AY148" s="22"/>
      <c r="AZ148" s="23" t="s">
        <v>5</v>
      </c>
      <c r="BA148" s="23"/>
      <c r="BB148" s="23"/>
      <c r="BC148" s="24"/>
      <c r="BD148" s="25" t="s">
        <v>168</v>
      </c>
      <c r="BE148" s="8"/>
      <c r="BF148" s="25" t="s">
        <v>9</v>
      </c>
      <c r="BG148" s="25" t="s">
        <v>5</v>
      </c>
      <c r="BH148" s="25" t="s">
        <v>4</v>
      </c>
      <c r="BI148" s="25"/>
      <c r="BJ148" s="25"/>
      <c r="BK148" s="8"/>
      <c r="BL148" s="25" t="s">
        <v>9</v>
      </c>
      <c r="BM148" s="25" t="s">
        <v>5</v>
      </c>
      <c r="BN148" s="25" t="s">
        <v>4</v>
      </c>
      <c r="BO148" s="25" t="s">
        <v>10</v>
      </c>
      <c r="BP148" s="25" t="s">
        <v>6</v>
      </c>
      <c r="BQ148" s="25" t="s">
        <v>12</v>
      </c>
      <c r="BR148" s="25"/>
      <c r="BS148" s="25"/>
      <c r="BT148" s="25"/>
      <c r="BU148" s="26"/>
      <c r="BV148" s="27"/>
      <c r="BW148" s="27">
        <v>0</v>
      </c>
      <c r="BX148" s="8"/>
      <c r="CB148" s="28"/>
      <c r="CC148" s="28"/>
      <c r="CD148" s="29">
        <v>0</v>
      </c>
      <c r="CE148" s="29">
        <v>0</v>
      </c>
      <c r="CF148" s="29" t="e">
        <v>#REF!</v>
      </c>
      <c r="CG148" s="30" cm="1">
        <f t="array" ref="CG148">SUMPRODUCT(--(LEN(TRIM(BL148:BT148))&gt;0))</f>
        <v>6</v>
      </c>
      <c r="CH148" s="20" t="str">
        <f t="shared" si="568"/>
        <v>n</v>
      </c>
      <c r="CI148" s="20" t="str">
        <f t="shared" si="569"/>
        <v>n</v>
      </c>
      <c r="CJ148" s="20" t="str">
        <f t="shared" si="570"/>
        <v>n</v>
      </c>
      <c r="CK148" s="20" t="str">
        <f t="shared" si="571"/>
        <v>y</v>
      </c>
      <c r="CL148" s="20" t="str">
        <f t="shared" si="572"/>
        <v>n</v>
      </c>
      <c r="CM148" s="20" t="str">
        <f t="shared" si="573"/>
        <v>n</v>
      </c>
      <c r="CN148" s="20" t="str">
        <f t="shared" si="574"/>
        <v>n</v>
      </c>
      <c r="CO148" s="20" t="str">
        <f t="shared" si="575"/>
        <v>y</v>
      </c>
      <c r="CP148" s="20" t="str">
        <f t="shared" si="576"/>
        <v>y</v>
      </c>
      <c r="CQ148" s="20" t="str">
        <f t="shared" si="577"/>
        <v>n</v>
      </c>
      <c r="CR148" s="20" t="str">
        <f t="shared" si="578"/>
        <v>n</v>
      </c>
      <c r="CS148" s="20" t="str">
        <f t="shared" si="579"/>
        <v>n</v>
      </c>
      <c r="CT148" s="31" t="str">
        <f t="shared" si="580"/>
        <v>"[PER] Cusco"</v>
      </c>
      <c r="CU148" s="32" t="str">
        <f t="shared" si="581"/>
        <v>"rgn_South America"</v>
      </c>
      <c r="CV148" s="9" t="str">
        <f t="shared" si="582"/>
        <v>"https://upload.wikimedia.org/wikipedia/commons/thumb/f/ff/Flag_of_Cusco_%282021%29.svg/640px-Flag_of_Cusco_%282021%29.svg.png"</v>
      </c>
      <c r="CW148" s="9" t="str">
        <f t="shared" si="563"/>
        <v/>
      </c>
      <c r="CX148" s="9" t="str">
        <f t="shared" si="563"/>
        <v/>
      </c>
      <c r="CY148" s="9" t="str">
        <f t="shared" si="563"/>
        <v/>
      </c>
      <c r="CZ148" s="9" t="str">
        <f t="shared" si="563"/>
        <v>"5+Colo",</v>
      </c>
      <c r="DA148" s="9" t="str">
        <f t="shared" si="583"/>
        <v/>
      </c>
      <c r="DB148" s="9" t="str">
        <f t="shared" si="584"/>
        <v/>
      </c>
      <c r="DC148" s="9" t="str">
        <f t="shared" si="585"/>
        <v/>
      </c>
      <c r="DD148" s="9" t="str">
        <f t="shared" si="586"/>
        <v>"lets05",</v>
      </c>
      <c r="DE148" s="9" t="str">
        <f t="shared" si="587"/>
        <v>"startC",</v>
      </c>
      <c r="DF148" s="9" t="str">
        <f t="shared" si="588"/>
        <v/>
      </c>
      <c r="DG148" s="9" t="str">
        <f t="shared" si="589"/>
        <v/>
      </c>
      <c r="DH148" s="9" t="str">
        <f t="shared" si="590"/>
        <v/>
      </c>
      <c r="DI148" s="9" t="str">
        <f t="shared" si="591"/>
        <v/>
      </c>
      <c r="DJ148" s="9" t="str">
        <f t="shared" si="592"/>
        <v/>
      </c>
      <c r="DK148" s="9" t="str">
        <f t="shared" si="593"/>
        <v/>
      </c>
      <c r="DL148" s="9" t="str">
        <f t="shared" si="594"/>
        <v/>
      </c>
      <c r="DM148" s="9" t="str" cm="1">
        <f t="array" ref="DM148">IF(CG148=3,CHAR(34) &amp; _xlfn.TEXTJOIN("", TRUE, RIGHT(HP148:HX148, 2)) &amp; CHAR(34) &amp; ",", "")</f>
        <v/>
      </c>
      <c r="DN148" s="9" t="str">
        <f t="shared" si="595"/>
        <v/>
      </c>
      <c r="DO148" s="9" t="str">
        <f t="shared" si="596"/>
        <v/>
      </c>
      <c r="DP148" s="28" t="str">
        <f t="shared" si="597"/>
        <v>"year00",</v>
      </c>
      <c r="DQ148" s="28" t="str">
        <f t="shared" si="598"/>
        <v/>
      </c>
      <c r="DR148" s="28" t="str">
        <f t="shared" si="599"/>
        <v/>
      </c>
      <c r="DS148" s="28" t="str">
        <f t="shared" si="600"/>
        <v/>
      </c>
      <c r="DT148" s="28" t="str">
        <f t="shared" si="601"/>
        <v>"allhor",</v>
      </c>
      <c r="DU148" s="28" t="str">
        <f t="shared" si="602"/>
        <v/>
      </c>
      <c r="DV148" s="9" t="str">
        <f t="shared" si="603"/>
        <v/>
      </c>
      <c r="DW148" s="9" t="str">
        <f t="shared" si="564"/>
        <v/>
      </c>
      <c r="DX148" s="9" t="str">
        <f t="shared" si="564"/>
        <v/>
      </c>
      <c r="DY148" s="9" t="str">
        <f t="shared" si="564"/>
        <v/>
      </c>
      <c r="DZ148" s="9" t="str">
        <f t="shared" si="564"/>
        <v>"4+Band",</v>
      </c>
      <c r="EA148" s="9" t="str">
        <f t="shared" si="565"/>
        <v/>
      </c>
      <c r="EB148" s="9" t="str">
        <f t="shared" si="565"/>
        <v/>
      </c>
      <c r="EC148" s="9" t="str">
        <f t="shared" si="565"/>
        <v>"Horizo",</v>
      </c>
      <c r="ED148" s="9" t="str">
        <f t="shared" si="565"/>
        <v/>
      </c>
      <c r="EE148" s="9" t="str">
        <f t="shared" si="565"/>
        <v>"Circle",</v>
      </c>
      <c r="EF148" s="9" t="str">
        <f t="shared" si="604"/>
        <v/>
      </c>
      <c r="EG148" s="9" t="str">
        <f t="shared" si="605"/>
        <v/>
      </c>
      <c r="EH148" s="9" t="str">
        <f t="shared" si="605"/>
        <v/>
      </c>
      <c r="EI148" s="9" t="str">
        <f t="shared" si="605"/>
        <v/>
      </c>
      <c r="EJ148" s="9" t="str">
        <f t="shared" si="605"/>
        <v/>
      </c>
      <c r="EK148" s="9" t="str">
        <f t="shared" si="605"/>
        <v>"HasSun",</v>
      </c>
      <c r="EL148" s="9" t="str">
        <f t="shared" si="605"/>
        <v/>
      </c>
      <c r="EM148" s="9" t="str">
        <f t="shared" si="605"/>
        <v/>
      </c>
      <c r="EN148" s="9" t="str">
        <f t="shared" si="605"/>
        <v>"Unequa",</v>
      </c>
      <c r="EO148" s="9" t="str">
        <f t="shared" si="605"/>
        <v>"Center",</v>
      </c>
      <c r="EP148" s="9" t="str">
        <f t="shared" si="605"/>
        <v/>
      </c>
      <c r="EQ148" s="9" t="str">
        <f t="shared" si="605"/>
        <v/>
      </c>
      <c r="ER148" s="9" t="str">
        <f t="shared" si="605"/>
        <v/>
      </c>
      <c r="ES148" s="9" t="str">
        <f t="shared" si="605"/>
        <v/>
      </c>
      <c r="ET148" s="9" t="str">
        <f t="shared" si="605"/>
        <v/>
      </c>
      <c r="EU148" s="9" t="str">
        <f t="shared" si="605"/>
        <v>"Humans",</v>
      </c>
      <c r="EV148" s="9" t="str">
        <f t="shared" si="605"/>
        <v/>
      </c>
      <c r="EW148" s="9" t="str">
        <f t="shared" si="566"/>
        <v/>
      </c>
      <c r="EX148" s="9" t="str">
        <f t="shared" si="566"/>
        <v/>
      </c>
      <c r="EY148" s="9" t="str">
        <f t="shared" si="566"/>
        <v/>
      </c>
      <c r="EZ148" s="9" t="str">
        <f t="shared" si="566"/>
        <v/>
      </c>
      <c r="FA148" s="9" t="str">
        <f t="shared" si="606"/>
        <v/>
      </c>
      <c r="FB148" s="9" t="str">
        <f t="shared" si="607"/>
        <v/>
      </c>
      <c r="FC148" s="9" t="str">
        <f t="shared" si="608"/>
        <v/>
      </c>
      <c r="FD148" s="9" t="str">
        <f t="shared" si="609"/>
        <v/>
      </c>
      <c r="FE148" s="9" t="str">
        <f t="shared" si="610"/>
        <v/>
      </c>
      <c r="FF148" s="9" t="str">
        <f t="shared" si="611"/>
        <v/>
      </c>
      <c r="FG148" s="9" t="str">
        <f t="shared" si="612"/>
        <v/>
      </c>
      <c r="FH148" s="9" t="str">
        <f t="shared" si="613"/>
        <v/>
      </c>
      <c r="FI148" s="9" t="str">
        <f t="shared" si="614"/>
        <v/>
      </c>
      <c r="FJ148" s="9" t="str">
        <f t="shared" si="615"/>
        <v/>
      </c>
      <c r="FK148" s="9" t="str">
        <f t="shared" si="616"/>
        <v/>
      </c>
      <c r="FL148" s="9" t="str">
        <f t="shared" si="617"/>
        <v/>
      </c>
      <c r="FM148" s="9" t="str">
        <f t="shared" si="618"/>
        <v/>
      </c>
      <c r="FN148" s="9" t="str">
        <f t="shared" si="619"/>
        <v/>
      </c>
      <c r="FO148" s="9" t="str">
        <f t="shared" si="620"/>
        <v/>
      </c>
      <c r="FP148" s="9" t="str">
        <f t="shared" si="621"/>
        <v/>
      </c>
      <c r="FQ148" s="9" t="str">
        <f t="shared" si="622"/>
        <v>"001RED",</v>
      </c>
      <c r="FR148" s="9" t="str">
        <f t="shared" si="623"/>
        <v>"002WHI",</v>
      </c>
      <c r="FS148" s="9" t="str">
        <f t="shared" si="624"/>
        <v>"003BLU",</v>
      </c>
      <c r="FT148" s="9" t="str">
        <f t="shared" si="625"/>
        <v>"myrEQ",</v>
      </c>
      <c r="FU148" s="9" t="str">
        <f t="shared" si="626"/>
        <v/>
      </c>
      <c r="FV148" s="9" t="str">
        <f t="shared" si="627"/>
        <v/>
      </c>
      <c r="FW148" s="9" t="str">
        <f t="shared" si="628"/>
        <v/>
      </c>
      <c r="FX148" s="9" t="str">
        <f t="shared" si="629"/>
        <v/>
      </c>
      <c r="FY148" s="9" t="str">
        <f t="shared" si="630"/>
        <v/>
      </c>
      <c r="FZ148" s="9" t="str">
        <f t="shared" si="631"/>
        <v/>
      </c>
      <c r="GA148" s="9" t="str">
        <f t="shared" si="632"/>
        <v/>
      </c>
      <c r="GB148" s="9" t="str">
        <f t="shared" si="633"/>
        <v/>
      </c>
      <c r="GC148" s="9" t="str">
        <f t="shared" si="634"/>
        <v/>
      </c>
      <c r="GD148" s="9" t="str">
        <f t="shared" si="635"/>
        <v/>
      </c>
      <c r="GE148" s="9" t="str">
        <f t="shared" si="636"/>
        <v/>
      </c>
      <c r="GF148" s="9" t="str">
        <f t="shared" si="667"/>
        <v/>
      </c>
      <c r="GG148" s="9" t="str">
        <f t="shared" si="637"/>
        <v/>
      </c>
      <c r="GH148" s="9" t="str">
        <f t="shared" si="638"/>
        <v/>
      </c>
      <c r="GI148" s="9" t="str">
        <f t="shared" si="639"/>
        <v/>
      </c>
      <c r="GJ148" s="9" t="str">
        <f t="shared" si="640"/>
        <v>"NoStar",</v>
      </c>
      <c r="GK148" s="9" t="str">
        <f t="shared" si="641"/>
        <v/>
      </c>
      <c r="GL148" s="9" t="str">
        <f t="shared" si="567"/>
        <v/>
      </c>
      <c r="GM148" s="9" t="str">
        <f t="shared" si="567"/>
        <v/>
      </c>
      <c r="GN148" s="9" t="str">
        <f t="shared" si="567"/>
        <v/>
      </c>
      <c r="GP148" s="9" t="str">
        <f t="shared" si="642"/>
        <v>"Department"</v>
      </c>
      <c r="GS148" s="9" t="str">
        <f t="shared" si="643"/>
        <v>["5+Colo","lets05","startC","year00","allhor","4+Band","Horizo","Circle","HasSun","Unequa","Center","Humans","001RED","002WHI","003BLU","myrEQ","NoStar"]</v>
      </c>
      <c r="GT148" s="9" t="str">
        <f t="shared" si="644"/>
        <v>"cl_RED",</v>
      </c>
      <c r="GU148" s="9" t="str">
        <f t="shared" si="644"/>
        <v>"cl_WHI",</v>
      </c>
      <c r="GV148" s="9" t="str">
        <f t="shared" si="644"/>
        <v>"cl_BLU",</v>
      </c>
      <c r="GW148" s="9" t="str">
        <f t="shared" si="644"/>
        <v>"cl_GRE",</v>
      </c>
      <c r="GX148" s="9" t="str">
        <f t="shared" si="644"/>
        <v>"cl_YEL",</v>
      </c>
      <c r="GY148" s="9" t="str">
        <f t="shared" si="644"/>
        <v>"cl_BLA",</v>
      </c>
      <c r="GZ148" s="9" t="str">
        <f t="shared" si="644"/>
        <v/>
      </c>
      <c r="HA148" s="9" t="str">
        <f t="shared" si="644"/>
        <v/>
      </c>
      <c r="HB148" s="9" t="str">
        <f t="shared" si="644"/>
        <v/>
      </c>
      <c r="HC148" s="9" t="str">
        <f t="shared" si="645"/>
        <v>["cl_RED","cl_WHI","cl_BLU","cl_GRE","cl_YEL","cl_BLA"]</v>
      </c>
      <c r="HE148" s="33"/>
      <c r="HF148" s="34" t="str">
        <f t="shared" si="646"/>
        <v>{couname:"[PER] Cusco",year:"2021",region:"rgn_South America",Colors:["cl_RED","cl_WHI","cl_BLU","cl_GRE","cl_YEL","cl_BLA"],Items:["5+Colo","lets05","startC","year00","allhor","4+Band","Horizo","Circle","HasSun","Unequa","Center","Humans","001RED","002WHI","003BLU","myrEQ","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isnew:".", links: "https://en.wikipedia.org/wiki/Flag_of_Cusco"},</v>
      </c>
      <c r="HG148" s="35" t="str">
        <f t="shared" si="647"/>
        <v>{couname:"[PER] Cusco",year:"2021",region:"rgn_South America",Colors:["cl_RED","cl_WHI","cl_BLU","cl_GRE","cl_YEL","cl_BLA"],Items:["5+Colo","lets05","startC","year00","allhor","4+Band","Horizo","Circle","HasSun","Unequa","Center","Humans","001RED","002WHI","003BLU","myrEQ","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links: "https://en.wikipedia.org/wiki/Flag_of_Cusco"},</v>
      </c>
      <c r="HH148" s="9" t="str">
        <f t="shared" si="648"/>
        <v>"\nIt's a rainbow flag formed by 7 horizontal stripes. It was first introduced in 1973 and officially adopted in 1978. Since 2021, the flag has also featured the golden Echenique's sun."</v>
      </c>
      <c r="HI148" s="9" t="str">
        <f t="shared" si="649"/>
        <v>"\nIt's a rainbow flag formed by 7 horizontal stripes. It was first introduced in 1973 and officially adopted in 1978. Since 2021, the flag has also featured the golden Echenique's sun."</v>
      </c>
      <c r="HJ148" s="9" t="str">
        <f t="shared" si="650"/>
        <v>"2021"</v>
      </c>
      <c r="HL148" s="9" t="str">
        <f t="shared" si="651"/>
        <v>"https://en.wikipedia.org/wiki/Flag_of_Cusco"</v>
      </c>
      <c r="HM148" s="34" t="str">
        <f t="shared" si="652"/>
        <v>{"couname":"[PER] Cusco","year":"2021","region":"rgn_South America","Colors":["cl_RED","cl_WHI","cl_BLU","cl_GRE","cl_YEL","cl_BLA"],"Items":["5+Colo","lets05","startC","year00","allhor","4+Band","Horizo","Circle","HasSun","Unequa","Center","Humans","001RED","002WHI","003BLU","myrEQ","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"isnew": ".", "links": "https://en.wikipedia.org/wiki/Flag_of_Cusco"},</v>
      </c>
      <c r="HN148" s="36" t="str">
        <f t="shared" si="653"/>
        <v>{"couname":"[PER] Cusco","year":"2021","region":"rgn_South America","Colors":["cl_RED","cl_WHI","cl_BLU","cl_GRE","cl_YEL","cl_BLA"],"Items":["5+Colo","lets05","startC","year00","allhor","4+Band","Horizo","Circle","HasSun","Unequa","Center","Humans","001RED","002WHI","003BLU","myrEQ","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"isnew": ".", "links": "https://en.wikipedia.org/wiki/Flag_of_Cusco"},</v>
      </c>
      <c r="HO148" s="37"/>
      <c r="HP148" s="9" t="str" cm="1">
        <f t="array" ref="HP148">IF(_xlfn.TEXTJOIN(", ", TRUE, IF(ISNUMBER(SEARCH("BLA", BL148:BT148)), COLUMN(BL148:BT148) - COLUMN(BL148) + 1, ""))&lt;&gt;"","BLA","")</f>
        <v>BLA</v>
      </c>
      <c r="HQ148" s="9" t="str" cm="1">
        <f t="array" ref="HQ148">IF(_xlfn.TEXTJOIN(", ", TRUE, IF(ISNUMBER(SEARCH("BLU", BL148:BT148)), COLUMN(BL148:BT148) - COLUMN(BL148) + 1, ""))&lt;&gt;"","BLU","")</f>
        <v>BLU</v>
      </c>
      <c r="HR148" s="9" t="str" cm="1">
        <f t="array" ref="HR148">IF(_xlfn.TEXTJOIN(", ", TRUE, IF(ISNUMBER(SEARCH("GRE", BL148:BT148)), COLUMN(BL148:BT148) - COLUMN(BL148) + 1, ""))&lt;&gt;"","GRE","")</f>
        <v>GRE</v>
      </c>
      <c r="HS148" s="9" t="str" cm="1">
        <f t="array" ref="HS148">IF(_xlfn.TEXTJOIN(", ", TRUE, IF(ISNUMBER(SEARCH("RED", BL148:BT148)), COLUMN(BL148:BT148) - COLUMN(BL148) + 1, ""))&lt;&gt;"","RED","")</f>
        <v>RED</v>
      </c>
      <c r="HT148" s="9" t="str" cm="1">
        <f t="array" ref="HT148">IF(_xlfn.TEXTJOIN(", ", TRUE, IF(ISNUMBER(SEARCH("YEL", BL148:BT148)), COLUMN(BL148:BT148) - COLUMN(BL148) + 1, ""))&lt;&gt;"","YEL","")</f>
        <v>YEL</v>
      </c>
      <c r="HU148" s="9" t="str" cm="1">
        <f t="array" ref="HU148">IF(_xlfn.TEXTJOIN(", ", TRUE, IF(ISNUMBER(SEARCH("ORA", BL148:BT148)), COLUMN(BL148:BT148) - COLUMN(BL148) + 1, ""))&lt;&gt;"","ORA","")</f>
        <v/>
      </c>
      <c r="HV148" s="9" t="str" cm="1">
        <f t="array" ref="HV148">IF(_xlfn.TEXTJOIN(", ", TRUE, IF(ISNUMBER(SEARCH("BRO", BL148:BT148)), COLUMN(BL148:BT148) - COLUMN(BL148) + 1, ""))&lt;&gt;"","BRO","")</f>
        <v/>
      </c>
      <c r="HW148" s="9" t="str" cm="1">
        <f t="array" ref="HW148">IF(_xlfn.TEXTJOIN(", ", TRUE, IF(ISNUMBER(SEARCH("PUR", BL148:BT148)), COLUMN(BL148:BT148) - COLUMN(BL148) + 1, ""))&lt;&gt;"","PUR","")</f>
        <v/>
      </c>
      <c r="HX148" s="9" t="str" cm="1">
        <f t="array" ref="HX148">IF(_xlfn.TEXTJOIN(", ", TRUE, IF(ISNUMBER(SEARCH("WHI", BL148:BT148)), COLUMN(BL148:BT148) - COLUMN(BL148) + 1, ""))&lt;&gt;"","WHI","")</f>
        <v>WHI</v>
      </c>
      <c r="HY148" s="38"/>
      <c r="HZ148" s="38"/>
      <c r="IA148" s="28"/>
      <c r="IB148" s="28"/>
      <c r="IC148" s="39"/>
      <c r="ID148" s="39"/>
      <c r="IE148" s="39"/>
      <c r="IF148" s="39"/>
      <c r="IG148" s="39"/>
      <c r="IH148" s="39"/>
      <c r="II148" s="39"/>
      <c r="IJ148" s="39"/>
      <c r="IK148" s="39"/>
      <c r="IL148" s="9">
        <f t="shared" si="654"/>
        <v>0</v>
      </c>
      <c r="IM148" s="6">
        <f t="shared" si="655"/>
        <v>-6</v>
      </c>
      <c r="IN148" s="40" t="str">
        <f t="shared" si="656"/>
        <v>http://mkweb.bcgsc.ca/color-summarizer/?url=https://upload.wikimedia.org/wikipedia/commons/thumb/f/ff/Flag_of_Cusco_%282021%29.svg/640px-Flag_of_Cusco_%282021%29.svg.png&amp;precision=low&amp;num_clusters=6&amp;text=1</v>
      </c>
      <c r="IO148" s="9" t="str">
        <f t="shared" si="657"/>
        <v>"black"</v>
      </c>
      <c r="IP148" s="9" t="str">
        <f t="shared" si="658"/>
        <v>"blue"</v>
      </c>
      <c r="IQ148" s="9" t="str">
        <f t="shared" si="659"/>
        <v>"green"</v>
      </c>
      <c r="IR148" s="9" t="str">
        <f t="shared" si="660"/>
        <v>"red"</v>
      </c>
      <c r="IS148" s="9" t="str">
        <f t="shared" si="661"/>
        <v>"yellow"</v>
      </c>
      <c r="IT148" s="9" t="str">
        <f t="shared" si="662"/>
        <v/>
      </c>
      <c r="IU148" s="9" t="str">
        <f t="shared" si="663"/>
        <v/>
      </c>
      <c r="IV148" s="9" t="str">
        <f t="shared" si="664"/>
        <v/>
      </c>
      <c r="IW148" s="9" t="str">
        <f t="shared" si="665"/>
        <v>"white"</v>
      </c>
      <c r="IX148" s="9" t="str">
        <f t="shared" si="666"/>
        <v>{"url":"http://mkweb.bcgsc.ca/color-summarizer/?url=https://upload.wikimedia.org/wikipedia/commons/thumb/f/ff/Flag_of_Cusco_%282021%29.svg/640px-Flag_of_Cusco_%282021%29.svg.png&amp;precision=low&amp;num_clusters=6&amp;text=1","name":"[PER] Cusco"},</v>
      </c>
      <c r="IY148" s="9">
        <v>328</v>
      </c>
    </row>
    <row r="149" spans="1:259" s="9" customFormat="1" ht="38.4" customHeight="1" thickBot="1" x14ac:dyDescent="0.35">
      <c r="A149" s="79" t="s">
        <v>1342</v>
      </c>
      <c r="B149" s="1" t="e" vm="148">
        <v>#VALUE!</v>
      </c>
      <c r="C149" s="2">
        <v>2</v>
      </c>
      <c r="D149" s="3" t="s">
        <v>1343</v>
      </c>
      <c r="E149" s="4" t="s">
        <v>1344</v>
      </c>
      <c r="F149" s="5" t="s">
        <v>0</v>
      </c>
      <c r="G149" s="6">
        <f>COUNTIF($A$1:$A$8283,A149)</f>
        <v>1</v>
      </c>
      <c r="H149" s="7"/>
      <c r="I149" s="8" t="s">
        <v>1345</v>
      </c>
      <c r="J149" s="9" t="str">
        <f>""</f>
        <v/>
      </c>
      <c r="K149" s="10"/>
      <c r="L149" s="11"/>
      <c r="M149" s="11"/>
      <c r="N149" s="12" t="s">
        <v>1</v>
      </c>
      <c r="O149" s="13" t="s">
        <v>181</v>
      </c>
      <c r="P149" s="14" t="s">
        <v>1346</v>
      </c>
      <c r="Q149" s="15">
        <v>1</v>
      </c>
      <c r="R149" s="16" t="s">
        <v>1</v>
      </c>
      <c r="S149" s="17">
        <v>0</v>
      </c>
      <c r="T149" s="18" t="s">
        <v>2</v>
      </c>
      <c r="U149" s="19" t="s">
        <v>2</v>
      </c>
      <c r="V149" s="19" t="s">
        <v>2</v>
      </c>
      <c r="W149" s="19" t="s">
        <v>2</v>
      </c>
      <c r="X149" s="19" t="s">
        <v>2</v>
      </c>
      <c r="Y149" s="19" t="s">
        <v>3</v>
      </c>
      <c r="Z149" s="19" t="s">
        <v>3</v>
      </c>
      <c r="AA149" s="19" t="s">
        <v>2</v>
      </c>
      <c r="AB149" s="19" t="s">
        <v>3</v>
      </c>
      <c r="AC149" s="19" t="s">
        <v>2</v>
      </c>
      <c r="AD149" s="19" t="s">
        <v>2</v>
      </c>
      <c r="AE149" s="19" t="s">
        <v>2</v>
      </c>
      <c r="AF149" s="20" t="s">
        <v>2</v>
      </c>
      <c r="AG149" s="20" t="s">
        <v>2</v>
      </c>
      <c r="AH149" s="20" t="s">
        <v>3</v>
      </c>
      <c r="AI149" s="20" t="s">
        <v>2</v>
      </c>
      <c r="AJ149" s="20" t="s">
        <v>2</v>
      </c>
      <c r="AK149" s="20" t="s">
        <v>2</v>
      </c>
      <c r="AL149" s="20" t="s">
        <v>2</v>
      </c>
      <c r="AM149" s="20" t="s">
        <v>2</v>
      </c>
      <c r="AN149" s="20" t="s">
        <v>2</v>
      </c>
      <c r="AO149" s="20" t="s">
        <v>2</v>
      </c>
      <c r="AP149" s="20" t="s">
        <v>2</v>
      </c>
      <c r="AQ149" s="20" t="s">
        <v>3</v>
      </c>
      <c r="AR149" s="20" t="s">
        <v>2</v>
      </c>
      <c r="AS149" s="20" t="s">
        <v>2</v>
      </c>
      <c r="AT149" s="21">
        <v>2</v>
      </c>
      <c r="AU149" s="20" t="s">
        <v>183</v>
      </c>
      <c r="AV149" s="20" t="str">
        <f>IF(LEFT(A149,1)="[",LEFT(A149,5)&amp;AU149&amp;A149,"")</f>
        <v>[PER]City[PER] Lima</v>
      </c>
      <c r="AW149" s="20" t="str">
        <f>C149&amp;A149</f>
        <v>2[PER] Lima</v>
      </c>
      <c r="AX149" s="22"/>
      <c r="AY149" s="22"/>
      <c r="AZ149" s="23"/>
      <c r="BA149" s="23"/>
      <c r="BB149" s="23"/>
      <c r="BC149" s="24"/>
      <c r="BD149" s="25" t="s">
        <v>10</v>
      </c>
      <c r="BE149" s="8"/>
      <c r="BF149" s="25" t="s">
        <v>4</v>
      </c>
      <c r="BG149" s="25" t="s">
        <v>10</v>
      </c>
      <c r="BH149" s="25" t="s">
        <v>6</v>
      </c>
      <c r="BI149" s="25" t="s">
        <v>5</v>
      </c>
      <c r="BJ149" s="25" t="s">
        <v>12</v>
      </c>
      <c r="BK149" s="8"/>
      <c r="BL149" s="25" t="s">
        <v>10</v>
      </c>
      <c r="BM149" s="25" t="s">
        <v>5</v>
      </c>
      <c r="BN149" s="25" t="s">
        <v>4</v>
      </c>
      <c r="BO149" s="25" t="s">
        <v>6</v>
      </c>
      <c r="BP149" s="25" t="s">
        <v>12</v>
      </c>
      <c r="BQ149" s="25"/>
      <c r="BR149" s="25"/>
      <c r="BS149" s="25"/>
      <c r="BT149" s="25"/>
      <c r="BU149" s="26"/>
      <c r="BV149" s="27"/>
      <c r="BW149" s="27">
        <v>0</v>
      </c>
      <c r="BX149" s="8"/>
      <c r="BY149" s="9" t="s">
        <v>2</v>
      </c>
      <c r="CB149" s="28"/>
      <c r="CC149" s="28"/>
      <c r="CD149" s="29">
        <v>0</v>
      </c>
      <c r="CE149" s="29">
        <v>0</v>
      </c>
      <c r="CF149" s="29" t="e">
        <v>#REF!</v>
      </c>
      <c r="CG149" s="30" cm="1">
        <f t="array" ref="CG149">SUMPRODUCT(--(LEN(TRIM(BL149:BT149))&gt;0))</f>
        <v>5</v>
      </c>
      <c r="CH149" s="20" t="str">
        <f t="shared" si="568"/>
        <v>n</v>
      </c>
      <c r="CI149" s="20" t="str">
        <f t="shared" si="569"/>
        <v>n</v>
      </c>
      <c r="CJ149" s="20" t="str">
        <f t="shared" si="570"/>
        <v>n</v>
      </c>
      <c r="CK149" s="20" t="str">
        <f t="shared" si="571"/>
        <v>y</v>
      </c>
      <c r="CL149" s="20" t="str">
        <f t="shared" si="572"/>
        <v>y</v>
      </c>
      <c r="CM149" s="20" t="str">
        <f t="shared" si="573"/>
        <v>n</v>
      </c>
      <c r="CN149" s="20" t="str">
        <f t="shared" si="574"/>
        <v>n</v>
      </c>
      <c r="CO149" s="20" t="str">
        <f t="shared" si="575"/>
        <v>n</v>
      </c>
      <c r="CP149" s="20" t="str">
        <f t="shared" si="576"/>
        <v>n</v>
      </c>
      <c r="CQ149" s="20" t="str">
        <f t="shared" si="577"/>
        <v>n</v>
      </c>
      <c r="CR149" s="20" t="str">
        <f t="shared" si="578"/>
        <v>y</v>
      </c>
      <c r="CS149" s="20" t="str">
        <f t="shared" si="579"/>
        <v>n</v>
      </c>
      <c r="CT149" s="31" t="str">
        <f t="shared" si="580"/>
        <v>"[PER] Lima"</v>
      </c>
      <c r="CU149" s="32" t="str">
        <f t="shared" si="581"/>
        <v>"rgn_South America"</v>
      </c>
      <c r="CV149" s="9" t="str">
        <f t="shared" si="582"/>
        <v>"https://upload.wikimedia.org/wikipedia/commons/thumb/c/c2/Flag_of_Lima.svg/255px-Flag_of_Lima.svg.png"</v>
      </c>
      <c r="CW149" s="9" t="str">
        <f t="shared" si="563"/>
        <v/>
      </c>
      <c r="CX149" s="9" t="str">
        <f t="shared" si="563"/>
        <v/>
      </c>
      <c r="CY149" s="9" t="str">
        <f t="shared" si="563"/>
        <v/>
      </c>
      <c r="CZ149" s="9" t="str">
        <f t="shared" si="563"/>
        <v>"5+Colo",</v>
      </c>
      <c r="DA149" s="9" t="str">
        <f t="shared" si="583"/>
        <v/>
      </c>
      <c r="DB149" s="9" t="str">
        <f t="shared" si="584"/>
        <v/>
      </c>
      <c r="DC149" s="9" t="str">
        <f t="shared" si="585"/>
        <v/>
      </c>
      <c r="DD149" s="9" t="str">
        <f t="shared" si="586"/>
        <v>"lets04",</v>
      </c>
      <c r="DE149" s="9" t="str">
        <f t="shared" si="587"/>
        <v>"startL",</v>
      </c>
      <c r="DF149" s="9" t="str">
        <f t="shared" si="588"/>
        <v/>
      </c>
      <c r="DG149" s="9" t="str">
        <f t="shared" si="589"/>
        <v/>
      </c>
      <c r="DH149" s="9" t="str">
        <f t="shared" si="590"/>
        <v/>
      </c>
      <c r="DI149" s="9" t="str">
        <f t="shared" si="591"/>
        <v/>
      </c>
      <c r="DJ149" s="9" t="str">
        <f t="shared" si="592"/>
        <v/>
      </c>
      <c r="DK149" s="9" t="str">
        <f t="shared" si="593"/>
        <v/>
      </c>
      <c r="DL149" s="9" t="str">
        <f t="shared" si="594"/>
        <v/>
      </c>
      <c r="DM149" s="9" t="str" cm="1">
        <f t="array" ref="DM149">IF(CG149=3,CHAR(34) &amp; _xlfn.TEXTJOIN("", TRUE, RIGHT(HP149:HX149, 2)) &amp; CHAR(34) &amp; ",", "")</f>
        <v/>
      </c>
      <c r="DN149" s="9" t="str">
        <f t="shared" si="595"/>
        <v/>
      </c>
      <c r="DO149" s="9" t="str">
        <f t="shared" si="596"/>
        <v/>
      </c>
      <c r="DP149" s="28" t="str">
        <f t="shared" si="597"/>
        <v/>
      </c>
      <c r="DQ149" s="28" t="str">
        <f t="shared" si="598"/>
        <v/>
      </c>
      <c r="DR149" s="28" t="str">
        <f t="shared" si="599"/>
        <v/>
      </c>
      <c r="DS149" s="28" t="str">
        <f t="shared" si="600"/>
        <v/>
      </c>
      <c r="DT149" s="28" t="str">
        <f t="shared" si="601"/>
        <v/>
      </c>
      <c r="DU149" s="28" t="str">
        <f t="shared" si="602"/>
        <v/>
      </c>
      <c r="DV149" s="9" t="str">
        <f t="shared" si="603"/>
        <v/>
      </c>
      <c r="DW149" s="9" t="str">
        <f t="shared" si="564"/>
        <v>"NoBand",</v>
      </c>
      <c r="DX149" s="9" t="str">
        <f t="shared" si="564"/>
        <v/>
      </c>
      <c r="DY149" s="9" t="str">
        <f t="shared" si="564"/>
        <v/>
      </c>
      <c r="DZ149" s="9" t="str">
        <f t="shared" si="564"/>
        <v/>
      </c>
      <c r="EA149" s="9" t="str">
        <f t="shared" si="565"/>
        <v/>
      </c>
      <c r="EB149" s="9" t="str">
        <f t="shared" si="565"/>
        <v/>
      </c>
      <c r="EC149" s="9" t="str">
        <f t="shared" si="565"/>
        <v/>
      </c>
      <c r="ED149" s="9" t="str">
        <f t="shared" si="565"/>
        <v/>
      </c>
      <c r="EE149" s="9" t="str">
        <f t="shared" si="565"/>
        <v/>
      </c>
      <c r="EF149" s="9" t="str">
        <f t="shared" si="604"/>
        <v>"Animal",</v>
      </c>
      <c r="EG149" s="9" t="str">
        <f t="shared" si="605"/>
        <v>"Bird",</v>
      </c>
      <c r="EH149" s="9" t="str">
        <f t="shared" si="605"/>
        <v/>
      </c>
      <c r="EI149" s="9" t="str">
        <f t="shared" si="605"/>
        <v>"Texted",</v>
      </c>
      <c r="EJ149" s="9" t="str">
        <f t="shared" si="605"/>
        <v/>
      </c>
      <c r="EK149" s="9" t="str">
        <f t="shared" si="605"/>
        <v/>
      </c>
      <c r="EL149" s="9" t="str">
        <f t="shared" si="605"/>
        <v/>
      </c>
      <c r="EM149" s="9" t="str">
        <f t="shared" si="605"/>
        <v/>
      </c>
      <c r="EN149" s="9" t="str">
        <f t="shared" si="605"/>
        <v/>
      </c>
      <c r="EO149" s="9" t="str">
        <f t="shared" si="605"/>
        <v>"Center",</v>
      </c>
      <c r="EP149" s="9" t="str">
        <f t="shared" si="605"/>
        <v/>
      </c>
      <c r="EQ149" s="9" t="str">
        <f t="shared" si="605"/>
        <v/>
      </c>
      <c r="ER149" s="9" t="str">
        <f t="shared" si="605"/>
        <v/>
      </c>
      <c r="ES149" s="9" t="str">
        <f t="shared" si="605"/>
        <v/>
      </c>
      <c r="ET149" s="9" t="str">
        <f t="shared" si="605"/>
        <v/>
      </c>
      <c r="EU149" s="9" t="str">
        <f t="shared" si="605"/>
        <v/>
      </c>
      <c r="EV149" s="9" t="str">
        <f t="shared" si="605"/>
        <v/>
      </c>
      <c r="EW149" s="9" t="str">
        <f t="shared" si="566"/>
        <v/>
      </c>
      <c r="EX149" s="9" t="str">
        <f t="shared" si="566"/>
        <v>"Crowns",</v>
      </c>
      <c r="EY149" s="9" t="str">
        <f t="shared" si="566"/>
        <v/>
      </c>
      <c r="EZ149" s="9" t="str">
        <f t="shared" si="566"/>
        <v/>
      </c>
      <c r="FA149" s="9" t="str">
        <f t="shared" si="606"/>
        <v>"sta",</v>
      </c>
      <c r="FB149" s="9" t="str">
        <f t="shared" si="607"/>
        <v/>
      </c>
      <c r="FC149" s="9" t="str">
        <f t="shared" si="608"/>
        <v/>
      </c>
      <c r="FD149" s="9" t="str">
        <f t="shared" si="609"/>
        <v/>
      </c>
      <c r="FE149" s="9" t="str">
        <f t="shared" si="610"/>
        <v/>
      </c>
      <c r="FF149" s="9" t="str">
        <f t="shared" si="611"/>
        <v/>
      </c>
      <c r="FG149" s="9" t="str">
        <f t="shared" si="612"/>
        <v>"NO_RED",</v>
      </c>
      <c r="FH149" s="9" t="str">
        <f t="shared" si="613"/>
        <v/>
      </c>
      <c r="FI149" s="9" t="str">
        <f t="shared" si="614"/>
        <v/>
      </c>
      <c r="FJ149" s="9" t="str">
        <f t="shared" si="615"/>
        <v/>
      </c>
      <c r="FK149" s="9" t="str">
        <f t="shared" si="616"/>
        <v/>
      </c>
      <c r="FL149" s="9" t="str">
        <f t="shared" si="617"/>
        <v/>
      </c>
      <c r="FM149" s="9" t="str">
        <f t="shared" si="618"/>
        <v/>
      </c>
      <c r="FN149" s="9" t="str">
        <f t="shared" si="619"/>
        <v/>
      </c>
      <c r="FO149" s="9" t="str">
        <f t="shared" si="620"/>
        <v/>
      </c>
      <c r="FP149" s="9" t="str">
        <f t="shared" si="621"/>
        <v/>
      </c>
      <c r="FQ149" s="9" t="str">
        <f t="shared" si="622"/>
        <v>"001BLU",</v>
      </c>
      <c r="FR149" s="9" t="str">
        <f t="shared" si="623"/>
        <v>"002GRE",</v>
      </c>
      <c r="FS149" s="9" t="str">
        <f t="shared" si="624"/>
        <v>"003YEL",</v>
      </c>
      <c r="FT149" s="9" t="str">
        <f t="shared" si="625"/>
        <v>"myrGRE",</v>
      </c>
      <c r="FU149" s="9" t="str">
        <f t="shared" si="626"/>
        <v/>
      </c>
      <c r="FV149" s="9" t="str">
        <f t="shared" si="627"/>
        <v/>
      </c>
      <c r="FW149" s="9" t="str">
        <f t="shared" si="628"/>
        <v/>
      </c>
      <c r="FX149" s="9" t="str">
        <f t="shared" si="629"/>
        <v/>
      </c>
      <c r="FY149" s="9" t="str">
        <f t="shared" si="630"/>
        <v/>
      </c>
      <c r="FZ149" s="9" t="str">
        <f t="shared" si="631"/>
        <v/>
      </c>
      <c r="GA149" s="9" t="str">
        <f t="shared" si="632"/>
        <v/>
      </c>
      <c r="GB149" s="9" t="str">
        <f t="shared" si="633"/>
        <v/>
      </c>
      <c r="GC149" s="9" t="str">
        <f t="shared" si="634"/>
        <v/>
      </c>
      <c r="GD149" s="9" t="str">
        <f t="shared" si="635"/>
        <v/>
      </c>
      <c r="GE149" s="9" t="str">
        <f t="shared" si="636"/>
        <v/>
      </c>
      <c r="GF149" s="9" t="str">
        <f t="shared" si="667"/>
        <v/>
      </c>
      <c r="GG149" s="9" t="str">
        <f t="shared" si="637"/>
        <v/>
      </c>
      <c r="GH149" s="9" t="str">
        <f t="shared" si="638"/>
        <v/>
      </c>
      <c r="GI149" s="9" t="str">
        <f t="shared" si="639"/>
        <v/>
      </c>
      <c r="GJ149" s="9" t="str">
        <f t="shared" si="640"/>
        <v/>
      </c>
      <c r="GK149" s="9" t="str">
        <f t="shared" si="641"/>
        <v>"HasSta",</v>
      </c>
      <c r="GL149" s="9" t="str">
        <f t="shared" si="567"/>
        <v/>
      </c>
      <c r="GM149" s="9" t="str">
        <f t="shared" si="567"/>
        <v>"2Stars",</v>
      </c>
      <c r="GN149" s="9" t="str">
        <f t="shared" si="567"/>
        <v/>
      </c>
      <c r="GP149" s="9" t="str">
        <f t="shared" si="642"/>
        <v>"City"</v>
      </c>
      <c r="GS149" s="9" t="str">
        <f t="shared" si="643"/>
        <v>["5+Colo","lets04","startL","NoBand","Animal","Bird","Texted","Center","Crowns","sta","NO_RED","001BLU","002GRE","003YEL","myrGRE","HasSta","2Stars"]</v>
      </c>
      <c r="GT149" s="9" t="str">
        <f t="shared" si="644"/>
        <v>"cl_GRE",</v>
      </c>
      <c r="GU149" s="9" t="str">
        <f t="shared" si="644"/>
        <v>"cl_WHI",</v>
      </c>
      <c r="GV149" s="9" t="str">
        <f t="shared" si="644"/>
        <v>"cl_BLU",</v>
      </c>
      <c r="GW149" s="9" t="str">
        <f t="shared" si="644"/>
        <v>"cl_YEL",</v>
      </c>
      <c r="GX149" s="9" t="str">
        <f t="shared" si="644"/>
        <v>"cl_BLA",</v>
      </c>
      <c r="GY149" s="9" t="str">
        <f t="shared" si="644"/>
        <v/>
      </c>
      <c r="GZ149" s="9" t="str">
        <f t="shared" si="644"/>
        <v/>
      </c>
      <c r="HA149" s="9" t="str">
        <f t="shared" si="644"/>
        <v/>
      </c>
      <c r="HB149" s="9" t="str">
        <f t="shared" si="644"/>
        <v/>
      </c>
      <c r="HC149" s="9" t="str">
        <f t="shared" si="645"/>
        <v>["cl_GRE","cl_WHI","cl_BLU","cl_YEL","cl_BLA"]</v>
      </c>
      <c r="HE149" s="33"/>
      <c r="HF149" s="34" t="str">
        <f t="shared" si="646"/>
        <v>{couname:"[PER] Lima",year:"???",region:"rgn_South America",Colors:["cl_GRE","cl_WHI","cl_BLU","cl_YEL","cl_BLA"],Items:["5+Colo","lets04","startL","NoBand","Animal","Bird","Texted","Center","Crowns","sta","NO_RED","001BLU","002GRE","003YEL","myrGRE","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isnew:".", links: "https://en.wikipedia.org/wiki/Flag_of_Lima"},</v>
      </c>
      <c r="HG149" s="35" t="str">
        <f t="shared" si="647"/>
        <v>{couname:"[PER] Lima",year:"???",region:"rgn_South America",Colors:["cl_GRE","cl_WHI","cl_BLU","cl_YEL","cl_BLA"],Items:["5+Colo","lets04","startL","NoBand","Animal","Bird","Texted","Center","Crowns","sta","NO_RED","001BLU","002GRE","003YEL","myrGRE","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links: "https://en.wikipedia.org/wiki/Flag_of_Lima"},</v>
      </c>
      <c r="HH149" s="9" t="str">
        <f t="shared" si="648"/>
        <v>"\nIt consists of a gold background with the coat of arms in the center. The coat of arms consists of a blue shield with tree crowns and a star, surrounded by a red border with the motto Hoc signum vere regum est, loosely translated from Latin as Truly this is the sign of the king."</v>
      </c>
      <c r="HI149" s="9" t="str">
        <f t="shared" si="649"/>
        <v>"\nIt consists of a gold background with the coat of arms in the center. The coat of arms consists of a blue shield with tree crowns and a star, surrounded by a red border with the motto Hoc signum vere regum est, loosely translated from Latin as Truly this is the sign of the king."</v>
      </c>
      <c r="HJ149" s="9" t="str">
        <f t="shared" si="650"/>
        <v>"???"</v>
      </c>
      <c r="HL149" s="9" t="str">
        <f t="shared" si="651"/>
        <v>"https://en.wikipedia.org/wiki/Flag_of_Lima"</v>
      </c>
      <c r="HM149" s="34" t="str">
        <f t="shared" si="652"/>
        <v>{"couname":"[PER] Lima","year":"???","region":"rgn_South America","Colors":["cl_GRE","cl_WHI","cl_BLU","cl_YEL","cl_BLA"],"Items":["5+Colo","lets04","startL","NoBand","Animal","Bird","Texted","Center","Crowns","sta","NO_RED","001BLU","002GRE","003YEL","myrGRE","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"isnew": ".", "links": "https://en.wikipedia.org/wiki/Flag_of_Lima"},</v>
      </c>
      <c r="HN149" s="36" t="str">
        <f t="shared" si="653"/>
        <v>{"couname":"[PER] Lima","year":"???","region":"rgn_South America","Colors":["cl_GRE","cl_WHI","cl_BLU","cl_YEL","cl_BLA"],"Items":["5+Colo","lets04","startL","NoBand","Animal","Bird","Texted","Center","Crowns","sta","NO_RED","001BLU","002GRE","003YEL","myrGRE","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"isnew": ".", "links": "https://en.wikipedia.org/wiki/Flag_of_Lima"},</v>
      </c>
      <c r="HO149" s="37"/>
      <c r="HP149" s="9" t="str" cm="1">
        <f t="array" ref="HP149">IF(_xlfn.TEXTJOIN(", ", TRUE, IF(ISNUMBER(SEARCH("BLA", BL149:BT149)), COLUMN(BL149:BT149) - COLUMN(BL149) + 1, ""))&lt;&gt;"","BLA","")</f>
        <v>BLA</v>
      </c>
      <c r="HQ149" s="9" t="str" cm="1">
        <f t="array" ref="HQ149">IF(_xlfn.TEXTJOIN(", ", TRUE, IF(ISNUMBER(SEARCH("BLU", BL149:BT149)), COLUMN(BL149:BT149) - COLUMN(BL149) + 1, ""))&lt;&gt;"","BLU","")</f>
        <v>BLU</v>
      </c>
      <c r="HR149" s="9" t="str" cm="1">
        <f t="array" ref="HR149">IF(_xlfn.TEXTJOIN(", ", TRUE, IF(ISNUMBER(SEARCH("GRE", BL149:BT149)), COLUMN(BL149:BT149) - COLUMN(BL149) + 1, ""))&lt;&gt;"","GRE","")</f>
        <v>GRE</v>
      </c>
      <c r="HS149" s="9" t="str" cm="1">
        <f t="array" ref="HS149">IF(_xlfn.TEXTJOIN(", ", TRUE, IF(ISNUMBER(SEARCH("RED", BL149:BT149)), COLUMN(BL149:BT149) - COLUMN(BL149) + 1, ""))&lt;&gt;"","RED","")</f>
        <v/>
      </c>
      <c r="HT149" s="9" t="str" cm="1">
        <f t="array" ref="HT149">IF(_xlfn.TEXTJOIN(", ", TRUE, IF(ISNUMBER(SEARCH("YEL", BL149:BT149)), COLUMN(BL149:BT149) - COLUMN(BL149) + 1, ""))&lt;&gt;"","YEL","")</f>
        <v>YEL</v>
      </c>
      <c r="HU149" s="9" t="str" cm="1">
        <f t="array" ref="HU149">IF(_xlfn.TEXTJOIN(", ", TRUE, IF(ISNUMBER(SEARCH("ORA", BL149:BT149)), COLUMN(BL149:BT149) - COLUMN(BL149) + 1, ""))&lt;&gt;"","ORA","")</f>
        <v/>
      </c>
      <c r="HV149" s="9" t="str" cm="1">
        <f t="array" ref="HV149">IF(_xlfn.TEXTJOIN(", ", TRUE, IF(ISNUMBER(SEARCH("BRO", BL149:BT149)), COLUMN(BL149:BT149) - COLUMN(BL149) + 1, ""))&lt;&gt;"","BRO","")</f>
        <v/>
      </c>
      <c r="HW149" s="9" t="str" cm="1">
        <f t="array" ref="HW149">IF(_xlfn.TEXTJOIN(", ", TRUE, IF(ISNUMBER(SEARCH("PUR", BL149:BT149)), COLUMN(BL149:BT149) - COLUMN(BL149) + 1, ""))&lt;&gt;"","PUR","")</f>
        <v/>
      </c>
      <c r="HX149" s="9" t="str" cm="1">
        <f t="array" ref="HX149">IF(_xlfn.TEXTJOIN(", ", TRUE, IF(ISNUMBER(SEARCH("WHI", BL149:BT149)), COLUMN(BL149:BT149) - COLUMN(BL149) + 1, ""))&lt;&gt;"","WHI","")</f>
        <v>WHI</v>
      </c>
      <c r="HY149" s="38"/>
      <c r="HZ149" s="38"/>
      <c r="IA149" s="28"/>
      <c r="IB149" s="28"/>
      <c r="IC149" s="39"/>
      <c r="ID149" s="39"/>
      <c r="IE149" s="39"/>
      <c r="IF149" s="39"/>
      <c r="IG149" s="39"/>
      <c r="IH149" s="39"/>
      <c r="II149" s="39"/>
      <c r="IJ149" s="39"/>
      <c r="IK149" s="39"/>
      <c r="IL149" s="9">
        <f t="shared" si="654"/>
        <v>0</v>
      </c>
      <c r="IM149" s="6">
        <f t="shared" si="655"/>
        <v>-5</v>
      </c>
      <c r="IN149" s="40" t="str">
        <f t="shared" si="656"/>
        <v>http://mkweb.bcgsc.ca/color-summarizer/?url=https://upload.wikimedia.org/wikipedia/commons/thumb/c/c2/Flag_of_Lima.svg/255px-Flag_of_Lima.svg.png&amp;precision=low&amp;num_clusters=5&amp;text=1</v>
      </c>
      <c r="IO149" s="9" t="str">
        <f t="shared" si="657"/>
        <v>"black"</v>
      </c>
      <c r="IP149" s="9" t="str">
        <f t="shared" si="658"/>
        <v>"blue"</v>
      </c>
      <c r="IQ149" s="9" t="str">
        <f t="shared" si="659"/>
        <v>"green"</v>
      </c>
      <c r="IR149" s="9" t="str">
        <f t="shared" si="660"/>
        <v/>
      </c>
      <c r="IS149" s="9" t="str">
        <f t="shared" si="661"/>
        <v>"yellow"</v>
      </c>
      <c r="IT149" s="9" t="str">
        <f t="shared" si="662"/>
        <v/>
      </c>
      <c r="IU149" s="9" t="str">
        <f t="shared" si="663"/>
        <v/>
      </c>
      <c r="IV149" s="9" t="str">
        <f t="shared" si="664"/>
        <v/>
      </c>
      <c r="IW149" s="9" t="str">
        <f t="shared" si="665"/>
        <v>"white"</v>
      </c>
      <c r="IX149" s="9" t="str">
        <f t="shared" si="666"/>
        <v>{"url":"http://mkweb.bcgsc.ca/color-summarizer/?url=https://upload.wikimedia.org/wikipedia/commons/thumb/c/c2/Flag_of_Lima.svg/255px-Flag_of_Lima.svg.png&amp;precision=low&amp;num_clusters=5&amp;text=1","name":"[PER] Lima"},</v>
      </c>
      <c r="IY149" s="9">
        <v>329</v>
      </c>
    </row>
    <row r="150" spans="1:259" s="9" customFormat="1" ht="38.4" customHeight="1" thickBot="1" x14ac:dyDescent="0.35">
      <c r="A150" s="79" t="s">
        <v>724</v>
      </c>
      <c r="B150" s="1" t="e" vm="149">
        <v>#VALUE!</v>
      </c>
      <c r="C150" s="2">
        <v>2</v>
      </c>
      <c r="D150" s="3" t="s">
        <v>725</v>
      </c>
      <c r="E150" s="4" t="s">
        <v>726</v>
      </c>
      <c r="F150" s="5" t="s">
        <v>0</v>
      </c>
      <c r="G150" s="6">
        <f>COUNTIF($A$1:$A$8344,A150)</f>
        <v>1</v>
      </c>
      <c r="H150" s="7"/>
      <c r="I150" s="8" t="s">
        <v>727</v>
      </c>
      <c r="J150" s="9" t="str">
        <f>""</f>
        <v/>
      </c>
      <c r="K150" s="10"/>
      <c r="L150" s="11"/>
      <c r="M150" s="11"/>
      <c r="N150" s="12" t="s">
        <v>169</v>
      </c>
      <c r="O150" s="13" t="s">
        <v>728</v>
      </c>
      <c r="P150" s="14" t="s">
        <v>729</v>
      </c>
      <c r="Q150" s="15">
        <v>2</v>
      </c>
      <c r="R150" s="16" t="s">
        <v>169</v>
      </c>
      <c r="S150" s="17">
        <v>3</v>
      </c>
      <c r="T150" s="18" t="s">
        <v>2</v>
      </c>
      <c r="U150" s="19" t="s">
        <v>2</v>
      </c>
      <c r="V150" s="19" t="s">
        <v>2</v>
      </c>
      <c r="W150" s="19" t="s">
        <v>3</v>
      </c>
      <c r="X150" s="19" t="s">
        <v>2</v>
      </c>
      <c r="Y150" s="19" t="s">
        <v>2</v>
      </c>
      <c r="Z150" s="19" t="s">
        <v>2</v>
      </c>
      <c r="AA150" s="19" t="s">
        <v>2</v>
      </c>
      <c r="AB150" s="19" t="s">
        <v>2</v>
      </c>
      <c r="AC150" s="19" t="s">
        <v>2</v>
      </c>
      <c r="AD150" s="19" t="s">
        <v>2</v>
      </c>
      <c r="AE150" s="19" t="s">
        <v>2</v>
      </c>
      <c r="AF150" s="20" t="s">
        <v>2</v>
      </c>
      <c r="AG150" s="20" t="s">
        <v>2</v>
      </c>
      <c r="AH150" s="20" t="s">
        <v>3</v>
      </c>
      <c r="AI150" s="20" t="s">
        <v>2</v>
      </c>
      <c r="AJ150" s="20" t="s">
        <v>2</v>
      </c>
      <c r="AK150" s="20" t="s">
        <v>2</v>
      </c>
      <c r="AL150" s="20" t="s">
        <v>2</v>
      </c>
      <c r="AM150" s="20" t="s">
        <v>3</v>
      </c>
      <c r="AN150" s="20" t="s">
        <v>2</v>
      </c>
      <c r="AO150" s="20" t="s">
        <v>2</v>
      </c>
      <c r="AP150" s="20" t="s">
        <v>2</v>
      </c>
      <c r="AQ150" s="20" t="s">
        <v>2</v>
      </c>
      <c r="AR150" s="20" t="s">
        <v>2</v>
      </c>
      <c r="AS150" s="20" t="s">
        <v>2</v>
      </c>
      <c r="AT150" s="21">
        <v>5</v>
      </c>
      <c r="AU150" s="20" t="s">
        <v>730</v>
      </c>
      <c r="AV150" s="20" t="str">
        <f>IF(LEFT(A150,1)="[",LEFT(A150,5)&amp;AU150&amp;A150,"")</f>
        <v>[PLY]Archipelago[PLY] Austral Islands</v>
      </c>
      <c r="AW150" s="20" t="str">
        <f>C150&amp;H150&amp;A150</f>
        <v>2[PLY] Austral Islands</v>
      </c>
      <c r="AX150" s="22"/>
      <c r="AY150" s="22"/>
      <c r="AZ150" s="23" t="s">
        <v>5</v>
      </c>
      <c r="BA150" s="23"/>
      <c r="BB150" s="23"/>
      <c r="BC150" s="24"/>
      <c r="BD150" s="25" t="s">
        <v>5</v>
      </c>
      <c r="BE150" s="8"/>
      <c r="BF150" s="25" t="s">
        <v>5</v>
      </c>
      <c r="BG150" s="25" t="s">
        <v>9</v>
      </c>
      <c r="BH150" s="25" t="s">
        <v>5</v>
      </c>
      <c r="BI150" s="25"/>
      <c r="BJ150" s="25"/>
      <c r="BK150" s="8"/>
      <c r="BL150" s="25" t="s">
        <v>5</v>
      </c>
      <c r="BM150" s="25" t="s">
        <v>9</v>
      </c>
      <c r="BN150" s="25" t="s">
        <v>4</v>
      </c>
      <c r="BO150" s="25"/>
      <c r="BP150" s="25"/>
      <c r="BQ150" s="25"/>
      <c r="BR150" s="25"/>
      <c r="BS150" s="25"/>
      <c r="BT150" s="25"/>
      <c r="BU150" s="26" t="s">
        <v>2</v>
      </c>
      <c r="BV150" s="27"/>
      <c r="BW150" s="27">
        <v>0</v>
      </c>
      <c r="BX150" s="8"/>
      <c r="CB150" s="28"/>
      <c r="CC150" s="28"/>
      <c r="CD150" s="29">
        <v>0</v>
      </c>
      <c r="CE150" s="29">
        <v>0</v>
      </c>
      <c r="CF150" s="29" t="e">
        <v>#REF!</v>
      </c>
      <c r="CG150" s="30" cm="1">
        <f t="array" ref="CG150">SUMPRODUCT(--(LEN(TRIM(BL150:BT150))&gt;0))</f>
        <v>3</v>
      </c>
      <c r="CH150" s="20" t="str">
        <f t="shared" si="568"/>
        <v>n</v>
      </c>
      <c r="CI150" s="20" t="str">
        <f t="shared" si="569"/>
        <v>y</v>
      </c>
      <c r="CJ150" s="20" t="str">
        <f t="shared" si="570"/>
        <v>n</v>
      </c>
      <c r="CK150" s="20" t="str">
        <f t="shared" si="571"/>
        <v>n</v>
      </c>
      <c r="CL150" s="20" t="str">
        <f t="shared" si="572"/>
        <v>n</v>
      </c>
      <c r="CM150" s="20" t="str">
        <f t="shared" si="573"/>
        <v>n</v>
      </c>
      <c r="CN150" s="20" t="str">
        <f t="shared" si="574"/>
        <v>y</v>
      </c>
      <c r="CO150" s="20" t="str">
        <f t="shared" si="575"/>
        <v>n</v>
      </c>
      <c r="CP150" s="20" t="str">
        <f t="shared" si="576"/>
        <v>n</v>
      </c>
      <c r="CQ150" s="20" t="str">
        <f t="shared" si="577"/>
        <v>n</v>
      </c>
      <c r="CR150" s="20" t="str">
        <f t="shared" si="578"/>
        <v>n</v>
      </c>
      <c r="CS150" s="20" t="str">
        <f t="shared" si="579"/>
        <v>y</v>
      </c>
      <c r="CT150" s="31" t="str">
        <f t="shared" si="580"/>
        <v>"[PLY] Austral Islands"</v>
      </c>
      <c r="CU150" s="32" t="str">
        <f t="shared" si="581"/>
        <v>"rgn_Oceania"</v>
      </c>
      <c r="CV150" s="9" t="str">
        <f t="shared" si="582"/>
        <v>"https://upload.wikimedia.org/wikipedia/commons/thumb/2/2e/Flag_of_the_Austral_Islands.svg/1280px-Flag_of_the_Austral_Islands.svg.png"</v>
      </c>
      <c r="CW150" s="9" t="str">
        <f t="shared" si="563"/>
        <v/>
      </c>
      <c r="CX150" s="9" t="str">
        <f t="shared" si="563"/>
        <v>"3Color",</v>
      </c>
      <c r="CY150" s="9" t="str">
        <f t="shared" si="563"/>
        <v/>
      </c>
      <c r="CZ150" s="9" t="str">
        <f t="shared" si="563"/>
        <v/>
      </c>
      <c r="DA150" s="9" t="str">
        <f t="shared" si="583"/>
        <v>"words2",</v>
      </c>
      <c r="DB150" s="9" t="str">
        <f t="shared" si="584"/>
        <v/>
      </c>
      <c r="DC150" s="9" t="str">
        <f t="shared" si="585"/>
        <v>"exact2",</v>
      </c>
      <c r="DD150" s="9" t="str">
        <f t="shared" si="586"/>
        <v>"lets14",</v>
      </c>
      <c r="DE150" s="9" t="str">
        <f t="shared" si="587"/>
        <v>"startA",</v>
      </c>
      <c r="DF150" s="9" t="str">
        <f t="shared" si="588"/>
        <v/>
      </c>
      <c r="DG150" s="9" t="str">
        <f t="shared" si="589"/>
        <v/>
      </c>
      <c r="DH150" s="9" t="str">
        <f t="shared" si="590"/>
        <v/>
      </c>
      <c r="DI150" s="9" t="str">
        <f t="shared" si="591"/>
        <v/>
      </c>
      <c r="DJ150" s="9" t="str">
        <f t="shared" si="592"/>
        <v>"with_y",</v>
      </c>
      <c r="DK150" s="9" t="str">
        <f t="shared" si="593"/>
        <v/>
      </c>
      <c r="DL150" s="9" t="str">
        <f t="shared" si="594"/>
        <v/>
      </c>
      <c r="DM150" s="9" t="str" cm="1">
        <f t="array" ref="DM150">IF(CG150=3,CHAR(34) &amp; _xlfn.TEXTJOIN("", TRUE, RIGHT(HP150:HX150, 2)) &amp; CHAR(34) &amp; ",", "")</f>
        <v>"LUEDHI",</v>
      </c>
      <c r="DN150" s="9" t="str">
        <f t="shared" si="595"/>
        <v/>
      </c>
      <c r="DO150" s="9" t="str">
        <f t="shared" si="596"/>
        <v>"year19",</v>
      </c>
      <c r="DP150" s="28" t="str">
        <f t="shared" si="597"/>
        <v/>
      </c>
      <c r="DQ150" s="28" t="str">
        <f t="shared" si="598"/>
        <v/>
      </c>
      <c r="DR150" s="28" t="str">
        <f t="shared" si="599"/>
        <v/>
      </c>
      <c r="DS150" s="28" t="str">
        <f t="shared" si="600"/>
        <v>"allver",</v>
      </c>
      <c r="DT150" s="28" t="str">
        <f t="shared" si="601"/>
        <v/>
      </c>
      <c r="DU150" s="28" t="str">
        <f t="shared" si="602"/>
        <v/>
      </c>
      <c r="DV150" s="9" t="str">
        <f t="shared" si="603"/>
        <v/>
      </c>
      <c r="DW150" s="9" t="str">
        <f t="shared" si="564"/>
        <v/>
      </c>
      <c r="DX150" s="9" t="str">
        <f t="shared" si="564"/>
        <v/>
      </c>
      <c r="DY150" s="9" t="str">
        <f t="shared" si="564"/>
        <v>"3Bands",</v>
      </c>
      <c r="DZ150" s="9" t="str">
        <f t="shared" si="564"/>
        <v/>
      </c>
      <c r="EA150" s="9" t="str">
        <f t="shared" si="565"/>
        <v/>
      </c>
      <c r="EB150" s="9" t="str">
        <f t="shared" si="565"/>
        <v/>
      </c>
      <c r="EC150" s="9" t="str">
        <f t="shared" si="565"/>
        <v/>
      </c>
      <c r="ED150" s="9" t="str">
        <f t="shared" si="565"/>
        <v>"Vertic",</v>
      </c>
      <c r="EE150" s="9" t="str">
        <f t="shared" si="565"/>
        <v/>
      </c>
      <c r="EF150" s="9" t="str">
        <f t="shared" si="604"/>
        <v/>
      </c>
      <c r="EG150" s="9" t="str">
        <f t="shared" si="605"/>
        <v/>
      </c>
      <c r="EH150" s="9" t="str">
        <f t="shared" si="605"/>
        <v/>
      </c>
      <c r="EI150" s="9" t="str">
        <f t="shared" si="605"/>
        <v/>
      </c>
      <c r="EJ150" s="9" t="str">
        <f t="shared" si="605"/>
        <v/>
      </c>
      <c r="EK150" s="9" t="str">
        <f t="shared" si="605"/>
        <v/>
      </c>
      <c r="EL150" s="9" t="str">
        <f t="shared" si="605"/>
        <v/>
      </c>
      <c r="EM150" s="9" t="str">
        <f t="shared" si="605"/>
        <v/>
      </c>
      <c r="EN150" s="9" t="str">
        <f t="shared" si="605"/>
        <v/>
      </c>
      <c r="EO150" s="9" t="str">
        <f t="shared" si="605"/>
        <v>"Center",</v>
      </c>
      <c r="EP150" s="9" t="str">
        <f t="shared" si="605"/>
        <v/>
      </c>
      <c r="EQ150" s="9" t="str">
        <f t="shared" si="605"/>
        <v/>
      </c>
      <c r="ER150" s="9" t="str">
        <f t="shared" si="605"/>
        <v/>
      </c>
      <c r="ES150" s="9" t="str">
        <f t="shared" si="605"/>
        <v/>
      </c>
      <c r="ET150" s="9" t="str">
        <f t="shared" si="605"/>
        <v>"Geogrh",</v>
      </c>
      <c r="EU150" s="9" t="str">
        <f t="shared" si="605"/>
        <v/>
      </c>
      <c r="EV150" s="9" t="str">
        <f t="shared" si="605"/>
        <v/>
      </c>
      <c r="EW150" s="9" t="str">
        <f t="shared" si="566"/>
        <v/>
      </c>
      <c r="EX150" s="9" t="str">
        <f t="shared" si="566"/>
        <v/>
      </c>
      <c r="EY150" s="9" t="str">
        <f t="shared" si="566"/>
        <v/>
      </c>
      <c r="EZ150" s="9" t="str">
        <f t="shared" si="566"/>
        <v/>
      </c>
      <c r="FA150" s="9" t="str">
        <f t="shared" si="606"/>
        <v>"staWHI",</v>
      </c>
      <c r="FB150" s="9" t="str">
        <f t="shared" si="607"/>
        <v/>
      </c>
      <c r="FC150" s="9" t="str">
        <f t="shared" si="608"/>
        <v/>
      </c>
      <c r="FD150" s="9" t="str">
        <f t="shared" si="609"/>
        <v/>
      </c>
      <c r="FE150" s="9" t="str">
        <f t="shared" si="610"/>
        <v/>
      </c>
      <c r="FF150" s="9" t="str">
        <f t="shared" si="611"/>
        <v/>
      </c>
      <c r="FG150" s="9" t="str">
        <f t="shared" si="612"/>
        <v/>
      </c>
      <c r="FH150" s="9" t="str">
        <f t="shared" si="613"/>
        <v>"NO_GRE",</v>
      </c>
      <c r="FI150" s="9" t="str">
        <f t="shared" si="614"/>
        <v>"NO_YEL",</v>
      </c>
      <c r="FJ150" s="9" t="str">
        <f t="shared" si="615"/>
        <v>"NO_BLA",</v>
      </c>
      <c r="FK150" s="9" t="str">
        <f t="shared" si="616"/>
        <v/>
      </c>
      <c r="FL150" s="9" t="str">
        <f t="shared" si="617"/>
        <v/>
      </c>
      <c r="FM150" s="9" t="str">
        <f t="shared" si="618"/>
        <v/>
      </c>
      <c r="FN150" s="9" t="str">
        <f t="shared" si="619"/>
        <v/>
      </c>
      <c r="FO150" s="9" t="str">
        <f t="shared" si="620"/>
        <v/>
      </c>
      <c r="FP150" s="9" t="str">
        <f t="shared" si="621"/>
        <v/>
      </c>
      <c r="FQ150" s="9" t="str">
        <f t="shared" si="622"/>
        <v>"001WHI",</v>
      </c>
      <c r="FR150" s="9" t="str">
        <f t="shared" si="623"/>
        <v>"002RED",</v>
      </c>
      <c r="FS150" s="9" t="str">
        <f t="shared" si="624"/>
        <v>"003WHI",</v>
      </c>
      <c r="FT150" s="9" t="str">
        <f t="shared" si="625"/>
        <v>"myrWHI",</v>
      </c>
      <c r="FU150" s="9" t="str">
        <f t="shared" si="626"/>
        <v/>
      </c>
      <c r="FV150" s="9" t="str">
        <f t="shared" si="627"/>
        <v/>
      </c>
      <c r="FW150" s="9" t="str">
        <f t="shared" si="628"/>
        <v/>
      </c>
      <c r="FX150" s="9" t="str">
        <f t="shared" si="629"/>
        <v/>
      </c>
      <c r="FY150" s="9" t="str">
        <f t="shared" si="630"/>
        <v/>
      </c>
      <c r="FZ150" s="9" t="str">
        <f t="shared" si="631"/>
        <v/>
      </c>
      <c r="GA150" s="9" t="str">
        <f t="shared" si="632"/>
        <v/>
      </c>
      <c r="GB150" s="9" t="str">
        <f t="shared" si="633"/>
        <v/>
      </c>
      <c r="GC150" s="9" t="str">
        <f t="shared" si="634"/>
        <v/>
      </c>
      <c r="GD150" s="9" t="str">
        <f t="shared" si="635"/>
        <v/>
      </c>
      <c r="GE150" s="9" t="str">
        <f t="shared" si="636"/>
        <v/>
      </c>
      <c r="GF150" s="9" t="str">
        <f t="shared" si="667"/>
        <v/>
      </c>
      <c r="GG150" s="9" t="str">
        <f t="shared" si="637"/>
        <v/>
      </c>
      <c r="GH150" s="9" t="str">
        <f t="shared" si="638"/>
        <v/>
      </c>
      <c r="GI150" s="9" t="str">
        <f t="shared" si="639"/>
        <v/>
      </c>
      <c r="GJ150" s="9" t="str">
        <f t="shared" si="640"/>
        <v/>
      </c>
      <c r="GK150" s="9" t="str">
        <f t="shared" si="641"/>
        <v>"HasSta",</v>
      </c>
      <c r="GL150" s="9" t="str">
        <f t="shared" si="567"/>
        <v/>
      </c>
      <c r="GM150" s="9" t="str">
        <f t="shared" si="567"/>
        <v/>
      </c>
      <c r="GN150" s="9" t="str">
        <f t="shared" si="567"/>
        <v>"3+Star",</v>
      </c>
      <c r="GP150" s="9" t="str">
        <f t="shared" si="642"/>
        <v>"Archipelago"</v>
      </c>
      <c r="GS150" s="9" t="str">
        <f t="shared" si="643"/>
        <v>["3Color","words2","exact2","lets14","startA","with_y","LUEDHI","year19","allver","3Bands","Vertic","Center","Geogrh","staWHI","NO_GRE","NO_YEL","NO_BLA","001WHI","002RED","003WHI","myrWHI","HasSta","3+Star"]</v>
      </c>
      <c r="GT150" s="9" t="str">
        <f t="shared" si="644"/>
        <v>"cl_WHI",</v>
      </c>
      <c r="GU150" s="9" t="str">
        <f t="shared" si="644"/>
        <v>"cl_RED",</v>
      </c>
      <c r="GV150" s="9" t="str">
        <f t="shared" si="644"/>
        <v>"cl_BLU",</v>
      </c>
      <c r="GW150" s="9" t="str">
        <f t="shared" si="644"/>
        <v/>
      </c>
      <c r="GX150" s="9" t="str">
        <f t="shared" si="644"/>
        <v/>
      </c>
      <c r="GY150" s="9" t="str">
        <f t="shared" si="644"/>
        <v/>
      </c>
      <c r="GZ150" s="9" t="str">
        <f t="shared" si="644"/>
        <v/>
      </c>
      <c r="HA150" s="9" t="str">
        <f t="shared" si="644"/>
        <v/>
      </c>
      <c r="HB150" s="9" t="str">
        <f t="shared" si="644"/>
        <v/>
      </c>
      <c r="HC150" s="9" t="str">
        <f t="shared" si="645"/>
        <v>["cl_WHI","cl_RED","cl_BLU"]</v>
      </c>
      <c r="HE150" s="33"/>
      <c r="HF150" s="34" t="str">
        <f t="shared" si="646"/>
        <v>{couname:"[PLY] Austral Islands",year:"1985",region:"rgn_Oceania",Colors:["cl_WHI","cl_RED","cl_BLU"],Items:["3Color","words2","exact2","lets14","startA","with_y","LUEDHI","year19","allver","3Bands","Vertic","Center","Geogrh","staWHI","NO_GRE","NO_YEL","NO_BLA","001WHI","002RED","003WHI","myrWHI","HasSta","3+Star"],Flag:"https://upload.wikimedia.org/wikipedia/commons/thumb/2/2e/Flag_of_the_Austral_Islands.svg/1280px-Flag_of_the_Austral_Islands.svg.png",HDFlag:"https://upload.wikimedia.org/wikipedia/commons/thumb/2/2e/Flag_of_the_Austral_Islands.svg/2560px-Flag_of_the_Austral_Islands.svg.png",type:"Archipelago", describe: "\nIn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 isnew:".", links: "https://en.wikipedia.org/wiki/Flag_of_the_Austral_Islands"},</v>
      </c>
      <c r="HG150" s="35" t="str">
        <f t="shared" si="647"/>
        <v>{couname:"[PLY] Austral Islands",year:"1985",region:"rgn_Oceania",Colors:["cl_WHI","cl_RED","cl_BLU"],Items:["3Color","words2","exact2","lets14","startA","with_y","LUEDHI","year19","allver","3Bands","Vertic","Center","Geogrh","staWHI","NO_GRE","NO_YEL","NO_BLA","001WHI","002RED","003WHI","myrWHI","HasSta","3+Star"],Flag:"https://upload.wikimedia.org/wikipedia/commons/thumb/2/2e/Flag_of_the_Austral_Islands.svg/1280px-Flag_of_the_Austral_Islands.svg.png",HDFlag:"https://upload.wikimedia.org/wikipedia/commons/thumb/2/2e/Flag_of_the_Austral_Islands.svg/2560px-Flag_of_the_Austral_Islands.svg.png",type:"Archipelago", describe: "\nIn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 links: "https://en.wikipedia.org/wiki/Flag_of_the_Austral_Islands"},</v>
      </c>
      <c r="HH150" s="9" t="str">
        <f t="shared" si="648"/>
        <v>"\nIn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v>
      </c>
      <c r="HI150" s="9" t="str">
        <f t="shared" si="649"/>
        <v>"\nIn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v>
      </c>
      <c r="HJ150" s="9" t="str">
        <f t="shared" si="650"/>
        <v>"1985"</v>
      </c>
      <c r="HL150" s="9" t="str">
        <f t="shared" si="651"/>
        <v>"https://en.wikipedia.org/wiki/Flag_of_the_Austral_Islands"</v>
      </c>
      <c r="HM150" s="34" t="str">
        <f t="shared" si="652"/>
        <v>{"couname":"[PLY] Austral Islands","year":"1985","region":"rgn_Oceania","Colors":["cl_WHI","cl_RED","cl_BLU"],"Items":["3Color","words2","exact2","lets14","startA","with_y","LUEDHI","year19","allver","3Bands","Vertic","Center","Geogrh","staWHI","NO_GRE","NO_YEL","NO_BLA","001WHI","002RED","003WHI","myrWHI","HasSta","3+Star"],"Flag":"https://upload.wikimedia.org/wikipedia/commons/thumb/2/2e/Flag_of_the_Austral_Islands.svg/1280px-Flag_of_the_Austral_Islands.svg.png","HDFlag":"https://upload.wikimedia.org/wikipedia/commons/thumb/2/2e/Flag_of_the_Austral_Islands.svg/2560px-Flag_of_the_Austral_Islands.svg.png","type":"Archipelago", "describe": "\nIn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 "isnew": ".", "links": "https://en.wikipedia.org/wiki/Flag_of_the_Austral_Islands"},</v>
      </c>
      <c r="HN150" s="36" t="str">
        <f t="shared" si="653"/>
        <v>{"couname":"[PLY] Austral Islands","year":"1985","region":"rgn_Oceania","Colors":["cl_WHI","cl_RED","cl_BLU"],"Items":["3Color","words2","exact2","lets14","startA","with_y","LUEDHI","year19","allver","3Bands","Vertic","Center","Geogrh","staWHI","NO_GRE","NO_YEL","NO_BLA","001WHI","002RED","003WHI","myrWHI","HasSta","3+Star"],"Flag":"https://upload.wikimedia.org/wikipedia/commons/thumb/2/2e/Flag_of_the_Austral_Islands.svg/1280px-Flag_of_the_Austral_Islands.svg.png","HDFlag":"https://upload.wikimedia.org/wikipedia/commons/thumb/2/2e/Flag_of_the_Austral_Islands.svg/2560px-Flag_of_the_Austral_Islands.svg.png","type":"Archipelago", "describe": "\nIn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 "isnew": ".", "links": "https://en.wikipedia.org/wiki/Flag_of_the_Austral_Islands"},</v>
      </c>
      <c r="HO150" s="37"/>
      <c r="HP150" s="9" t="str" cm="1">
        <f t="array" ref="HP150">IF(_xlfn.TEXTJOIN(", ", TRUE, IF(ISNUMBER(SEARCH("BLA", BL150:BT150)), COLUMN(BL150:BT150) - COLUMN(BL150) + 1, ""))&lt;&gt;"","BLA","")</f>
        <v/>
      </c>
      <c r="HQ150" s="9" t="str" cm="1">
        <f t="array" ref="HQ150">IF(_xlfn.TEXTJOIN(", ", TRUE, IF(ISNUMBER(SEARCH("BLU", BL150:BT150)), COLUMN(BL150:BT150) - COLUMN(BL150) + 1, ""))&lt;&gt;"","BLU","")</f>
        <v>BLU</v>
      </c>
      <c r="HR150" s="9" t="str" cm="1">
        <f t="array" ref="HR150">IF(_xlfn.TEXTJOIN(", ", TRUE, IF(ISNUMBER(SEARCH("GRE", BL150:BT150)), COLUMN(BL150:BT150) - COLUMN(BL150) + 1, ""))&lt;&gt;"","GRE","")</f>
        <v/>
      </c>
      <c r="HS150" s="9" t="str" cm="1">
        <f t="array" ref="HS150">IF(_xlfn.TEXTJOIN(", ", TRUE, IF(ISNUMBER(SEARCH("RED", BL150:BT150)), COLUMN(BL150:BT150) - COLUMN(BL150) + 1, ""))&lt;&gt;"","RED","")</f>
        <v>RED</v>
      </c>
      <c r="HT150" s="9" t="str" cm="1">
        <f t="array" ref="HT150">IF(_xlfn.TEXTJOIN(", ", TRUE, IF(ISNUMBER(SEARCH("YEL", BL150:BT150)), COLUMN(BL150:BT150) - COLUMN(BL150) + 1, ""))&lt;&gt;"","YEL","")</f>
        <v/>
      </c>
      <c r="HU150" s="9" t="str" cm="1">
        <f t="array" ref="HU150">IF(_xlfn.TEXTJOIN(", ", TRUE, IF(ISNUMBER(SEARCH("ORA", BL150:BT150)), COLUMN(BL150:BT150) - COLUMN(BL150) + 1, ""))&lt;&gt;"","ORA","")</f>
        <v/>
      </c>
      <c r="HV150" s="9" t="str" cm="1">
        <f t="array" ref="HV150">IF(_xlfn.TEXTJOIN(", ", TRUE, IF(ISNUMBER(SEARCH("BRO", BL150:BT150)), COLUMN(BL150:BT150) - COLUMN(BL150) + 1, ""))&lt;&gt;"","BRO","")</f>
        <v/>
      </c>
      <c r="HW150" s="9" t="str" cm="1">
        <f t="array" ref="HW150">IF(_xlfn.TEXTJOIN(", ", TRUE, IF(ISNUMBER(SEARCH("PUR", BL150:BT150)), COLUMN(BL150:BT150) - COLUMN(BL150) + 1, ""))&lt;&gt;"","PUR","")</f>
        <v/>
      </c>
      <c r="HX150" s="9" t="str" cm="1">
        <f t="array" ref="HX150">IF(_xlfn.TEXTJOIN(", ", TRUE, IF(ISNUMBER(SEARCH("WHI", BL150:BT150)), COLUMN(BL150:BT150) - COLUMN(BL150) + 1, ""))&lt;&gt;"","WHI","")</f>
        <v>WHI</v>
      </c>
      <c r="HY150" s="38"/>
      <c r="HZ150" s="38"/>
      <c r="IA150" s="28"/>
      <c r="IB150" s="28"/>
      <c r="IC150" s="39"/>
      <c r="ID150" s="39"/>
      <c r="IE150" s="39"/>
      <c r="IF150" s="39"/>
      <c r="IG150" s="39"/>
      <c r="IH150" s="39"/>
      <c r="II150" s="39"/>
      <c r="IJ150" s="39"/>
      <c r="IK150" s="39"/>
      <c r="IL150" s="9">
        <f t="shared" si="654"/>
        <v>0</v>
      </c>
      <c r="IM150" s="6">
        <f t="shared" si="655"/>
        <v>-3</v>
      </c>
      <c r="IN150" s="40" t="str">
        <f t="shared" si="656"/>
        <v>http://mkweb.bcgsc.ca/color-summarizer/?url=https://upload.wikimedia.org/wikipedia/commons/thumb/2/2e/Flag_of_the_Austral_Islands.svg/1280px-Flag_of_the_Austral_Islands.svg.png&amp;precision=low&amp;num_clusters=3&amp;text=1</v>
      </c>
      <c r="IO150" s="9" t="str">
        <f t="shared" si="657"/>
        <v/>
      </c>
      <c r="IP150" s="9" t="str">
        <f t="shared" si="658"/>
        <v>"blue"</v>
      </c>
      <c r="IQ150" s="9" t="str">
        <f t="shared" si="659"/>
        <v/>
      </c>
      <c r="IR150" s="9" t="str">
        <f t="shared" si="660"/>
        <v>"red"</v>
      </c>
      <c r="IS150" s="9" t="str">
        <f t="shared" si="661"/>
        <v/>
      </c>
      <c r="IT150" s="9" t="str">
        <f t="shared" si="662"/>
        <v/>
      </c>
      <c r="IU150" s="9" t="str">
        <f t="shared" si="663"/>
        <v/>
      </c>
      <c r="IV150" s="9" t="str">
        <f t="shared" si="664"/>
        <v/>
      </c>
      <c r="IW150" s="9" t="str">
        <f t="shared" si="665"/>
        <v>"white"</v>
      </c>
      <c r="IX150" s="9" t="str">
        <f t="shared" si="666"/>
        <v>{"url":"http://mkweb.bcgsc.ca/color-summarizer/?url=https://upload.wikimedia.org/wikipedia/commons/thumb/2/2e/Flag_of_the_Austral_Islands.svg/1280px-Flag_of_the_Austral_Islands.svg.png&amp;precision=low&amp;num_clusters=3&amp;text=1","name":"[PLY] Austral Islands"},</v>
      </c>
      <c r="IY150" s="9">
        <v>330</v>
      </c>
    </row>
    <row r="151" spans="1:259" s="9" customFormat="1" ht="38.4" customHeight="1" thickBot="1" x14ac:dyDescent="0.35">
      <c r="A151" s="79" t="s">
        <v>731</v>
      </c>
      <c r="B151" s="1" t="e" vm="150">
        <v>#VALUE!</v>
      </c>
      <c r="C151" s="2">
        <v>2</v>
      </c>
      <c r="D151" s="3" t="s">
        <v>732</v>
      </c>
      <c r="E151" s="4" t="s">
        <v>733</v>
      </c>
      <c r="F151" s="5" t="s">
        <v>0</v>
      </c>
      <c r="G151" s="6">
        <f>COUNTIF($A$1:$A$8344,A151)</f>
        <v>1</v>
      </c>
      <c r="H151" s="7"/>
      <c r="I151" s="8" t="s">
        <v>734</v>
      </c>
      <c r="J151" s="9" t="str">
        <f>""</f>
        <v/>
      </c>
      <c r="K151" s="10"/>
      <c r="L151" s="11"/>
      <c r="M151" s="11"/>
      <c r="N151" s="12" t="s">
        <v>169</v>
      </c>
      <c r="O151" s="13" t="s">
        <v>735</v>
      </c>
      <c r="P151" s="14" t="s">
        <v>736</v>
      </c>
      <c r="Q151" s="15">
        <v>2</v>
      </c>
      <c r="R151" s="16" t="s">
        <v>169</v>
      </c>
      <c r="S151" s="17">
        <v>3</v>
      </c>
      <c r="T151" s="18" t="s">
        <v>2</v>
      </c>
      <c r="U151" s="19" t="s">
        <v>2</v>
      </c>
      <c r="V151" s="19" t="s">
        <v>3</v>
      </c>
      <c r="W151" s="19" t="s">
        <v>2</v>
      </c>
      <c r="X151" s="19" t="s">
        <v>2</v>
      </c>
      <c r="Y151" s="19" t="s">
        <v>2</v>
      </c>
      <c r="Z151" s="19" t="s">
        <v>2</v>
      </c>
      <c r="AA151" s="19" t="s">
        <v>2</v>
      </c>
      <c r="AB151" s="19" t="s">
        <v>2</v>
      </c>
      <c r="AC151" s="19" t="s">
        <v>2</v>
      </c>
      <c r="AD151" s="19" t="s">
        <v>2</v>
      </c>
      <c r="AE151" s="19" t="s">
        <v>2</v>
      </c>
      <c r="AF151" s="20" t="s">
        <v>2</v>
      </c>
      <c r="AG151" s="20" t="s">
        <v>2</v>
      </c>
      <c r="AH151" s="20" t="s">
        <v>2</v>
      </c>
      <c r="AI151" s="20" t="s">
        <v>2</v>
      </c>
      <c r="AJ151" s="20" t="s">
        <v>2</v>
      </c>
      <c r="AK151" s="20" t="s">
        <v>2</v>
      </c>
      <c r="AL151" s="20" t="s">
        <v>2</v>
      </c>
      <c r="AM151" s="20" t="s">
        <v>2</v>
      </c>
      <c r="AN151" s="20" t="s">
        <v>2</v>
      </c>
      <c r="AO151" s="20" t="s">
        <v>2</v>
      </c>
      <c r="AP151" s="20" t="s">
        <v>2</v>
      </c>
      <c r="AQ151" s="20" t="s">
        <v>2</v>
      </c>
      <c r="AR151" s="20" t="s">
        <v>2</v>
      </c>
      <c r="AS151" s="20" t="s">
        <v>2</v>
      </c>
      <c r="AT151" s="21">
        <v>5</v>
      </c>
      <c r="AU151" s="20" t="s">
        <v>730</v>
      </c>
      <c r="AV151" s="20" t="str">
        <f>IF(LEFT(A151,1)="[",LEFT(A151,5)&amp;AU151&amp;A151,"")</f>
        <v>[PLY]Archipelago[PLY] Gambier Islands</v>
      </c>
      <c r="AW151" s="20" t="str">
        <f>C151&amp;H151&amp;A151</f>
        <v>2[PLY] Gambier Islands</v>
      </c>
      <c r="AX151" s="22"/>
      <c r="AY151" s="22"/>
      <c r="AZ151" s="23"/>
      <c r="BA151" s="23"/>
      <c r="BB151" s="23"/>
      <c r="BC151" s="24"/>
      <c r="BD151" s="25" t="s">
        <v>5</v>
      </c>
      <c r="BE151" s="8"/>
      <c r="BF151" s="25" t="s">
        <v>5</v>
      </c>
      <c r="BG151" s="25"/>
      <c r="BH151" s="25" t="s">
        <v>9</v>
      </c>
      <c r="BI151" s="25"/>
      <c r="BJ151" s="25"/>
      <c r="BK151" s="8"/>
      <c r="BL151" s="25" t="s">
        <v>5</v>
      </c>
      <c r="BM151" s="25" t="s">
        <v>9</v>
      </c>
      <c r="BN151" s="25" t="s">
        <v>4</v>
      </c>
      <c r="BO151" s="25"/>
      <c r="BP151" s="25"/>
      <c r="BQ151" s="25"/>
      <c r="BR151" s="25"/>
      <c r="BS151" s="25"/>
      <c r="BT151" s="25"/>
      <c r="BU151" s="26" t="s">
        <v>2</v>
      </c>
      <c r="BV151" s="27"/>
      <c r="BW151" s="27">
        <v>0</v>
      </c>
      <c r="BX151" s="8"/>
      <c r="CB151" s="28"/>
      <c r="CC151" s="28"/>
      <c r="CD151" s="29">
        <v>0</v>
      </c>
      <c r="CE151" s="29">
        <v>0</v>
      </c>
      <c r="CF151" s="29" t="e">
        <v>#REF!</v>
      </c>
      <c r="CG151" s="30" cm="1">
        <f t="array" ref="CG151">SUMPRODUCT(--(LEN(TRIM(BL151:BT151))&gt;0))</f>
        <v>3</v>
      </c>
      <c r="CH151" s="20" t="str">
        <f t="shared" si="568"/>
        <v>n</v>
      </c>
      <c r="CI151" s="20" t="str">
        <f t="shared" si="569"/>
        <v>y</v>
      </c>
      <c r="CJ151" s="20" t="str">
        <f t="shared" si="570"/>
        <v>n</v>
      </c>
      <c r="CK151" s="20" t="str">
        <f t="shared" si="571"/>
        <v>n</v>
      </c>
      <c r="CL151" s="20" t="str">
        <f t="shared" si="572"/>
        <v>n</v>
      </c>
      <c r="CM151" s="20" t="str">
        <f t="shared" si="573"/>
        <v>n</v>
      </c>
      <c r="CN151" s="20" t="str">
        <f t="shared" si="574"/>
        <v>y</v>
      </c>
      <c r="CO151" s="20" t="str">
        <f t="shared" si="575"/>
        <v>n</v>
      </c>
      <c r="CP151" s="20" t="str">
        <f t="shared" si="576"/>
        <v>n</v>
      </c>
      <c r="CQ151" s="20" t="str">
        <f t="shared" si="577"/>
        <v>n</v>
      </c>
      <c r="CR151" s="20" t="str">
        <f t="shared" si="578"/>
        <v>n</v>
      </c>
      <c r="CS151" s="20" t="str">
        <f t="shared" si="579"/>
        <v>y</v>
      </c>
      <c r="CT151" s="31" t="str">
        <f t="shared" si="580"/>
        <v>"[PLY] Gambier Islands"</v>
      </c>
      <c r="CU151" s="32" t="str">
        <f t="shared" si="581"/>
        <v>"rgn_Oceania"</v>
      </c>
      <c r="CV151" s="9" t="str">
        <f t="shared" si="582"/>
        <v>"https://upload.wikimedia.org/wikipedia/commons/thumb/f/f7/Flag_of_the_Gambier_Islands.svg/1024px-Flag_of_the_Gambier_Islands.svg.png"</v>
      </c>
      <c r="CW151" s="9" t="str">
        <f t="shared" si="563"/>
        <v/>
      </c>
      <c r="CX151" s="9" t="str">
        <f t="shared" si="563"/>
        <v>"3Color",</v>
      </c>
      <c r="CY151" s="9" t="str">
        <f t="shared" si="563"/>
        <v/>
      </c>
      <c r="CZ151" s="9" t="str">
        <f t="shared" si="563"/>
        <v/>
      </c>
      <c r="DA151" s="9" t="str">
        <f t="shared" si="583"/>
        <v>"words2",</v>
      </c>
      <c r="DB151" s="9" t="str">
        <f t="shared" si="584"/>
        <v/>
      </c>
      <c r="DC151" s="9" t="str">
        <f t="shared" si="585"/>
        <v>"exact2",</v>
      </c>
      <c r="DD151" s="9" t="str">
        <f t="shared" si="586"/>
        <v>"lets14",</v>
      </c>
      <c r="DE151" s="9" t="str">
        <f t="shared" si="587"/>
        <v>"startG",</v>
      </c>
      <c r="DF151" s="9" t="str">
        <f t="shared" si="588"/>
        <v/>
      </c>
      <c r="DG151" s="9" t="str">
        <f t="shared" si="589"/>
        <v/>
      </c>
      <c r="DH151" s="9" t="str">
        <f t="shared" si="590"/>
        <v/>
      </c>
      <c r="DI151" s="9" t="str">
        <f t="shared" si="591"/>
        <v/>
      </c>
      <c r="DJ151" s="9" t="str">
        <f t="shared" si="592"/>
        <v>"with_y",</v>
      </c>
      <c r="DK151" s="9" t="str">
        <f t="shared" si="593"/>
        <v/>
      </c>
      <c r="DL151" s="9" t="str">
        <f t="shared" si="594"/>
        <v/>
      </c>
      <c r="DM151" s="9" t="str" cm="1">
        <f t="array" ref="DM151">IF(CG151=3,CHAR(34) &amp; _xlfn.TEXTJOIN("", TRUE, RIGHT(HP151:HX151, 2)) &amp; CHAR(34) &amp; ",", "")</f>
        <v>"LUEDHI",</v>
      </c>
      <c r="DN151" s="9" t="str">
        <f t="shared" si="595"/>
        <v>"year18",</v>
      </c>
      <c r="DO151" s="9" t="str">
        <f t="shared" si="596"/>
        <v/>
      </c>
      <c r="DP151" s="28" t="str">
        <f t="shared" si="597"/>
        <v/>
      </c>
      <c r="DQ151" s="28" t="str">
        <f t="shared" si="598"/>
        <v/>
      </c>
      <c r="DR151" s="28" t="str">
        <f t="shared" si="599"/>
        <v/>
      </c>
      <c r="DS151" s="28" t="str">
        <f t="shared" si="600"/>
        <v/>
      </c>
      <c r="DT151" s="28" t="str">
        <f t="shared" si="601"/>
        <v>"allhor",</v>
      </c>
      <c r="DU151" s="28" t="str">
        <f t="shared" si="602"/>
        <v/>
      </c>
      <c r="DV151" s="9" t="str">
        <f t="shared" si="603"/>
        <v/>
      </c>
      <c r="DW151" s="9" t="str">
        <f t="shared" si="564"/>
        <v/>
      </c>
      <c r="DX151" s="9" t="str">
        <f t="shared" si="564"/>
        <v/>
      </c>
      <c r="DY151" s="9" t="str">
        <f t="shared" si="564"/>
        <v>"3Bands",</v>
      </c>
      <c r="DZ151" s="9" t="str">
        <f t="shared" si="564"/>
        <v/>
      </c>
      <c r="EA151" s="9" t="str">
        <f t="shared" si="565"/>
        <v/>
      </c>
      <c r="EB151" s="9" t="str">
        <f t="shared" si="565"/>
        <v/>
      </c>
      <c r="EC151" s="9" t="str">
        <f t="shared" si="565"/>
        <v>"Horizo",</v>
      </c>
      <c r="ED151" s="9" t="str">
        <f t="shared" si="565"/>
        <v/>
      </c>
      <c r="EE151" s="9" t="str">
        <f t="shared" si="565"/>
        <v/>
      </c>
      <c r="EF151" s="9" t="str">
        <f t="shared" si="604"/>
        <v/>
      </c>
      <c r="EG151" s="9" t="str">
        <f t="shared" si="605"/>
        <v/>
      </c>
      <c r="EH151" s="9" t="str">
        <f t="shared" si="605"/>
        <v/>
      </c>
      <c r="EI151" s="9" t="str">
        <f t="shared" si="605"/>
        <v/>
      </c>
      <c r="EJ151" s="9" t="str">
        <f t="shared" si="605"/>
        <v/>
      </c>
      <c r="EK151" s="9" t="str">
        <f t="shared" si="605"/>
        <v/>
      </c>
      <c r="EL151" s="9" t="str">
        <f t="shared" si="605"/>
        <v/>
      </c>
      <c r="EM151" s="9" t="str">
        <f t="shared" si="605"/>
        <v/>
      </c>
      <c r="EN151" s="9" t="str">
        <f t="shared" si="605"/>
        <v/>
      </c>
      <c r="EO151" s="9" t="str">
        <f t="shared" si="605"/>
        <v/>
      </c>
      <c r="EP151" s="9" t="str">
        <f t="shared" si="605"/>
        <v/>
      </c>
      <c r="EQ151" s="9" t="str">
        <f t="shared" si="605"/>
        <v/>
      </c>
      <c r="ER151" s="9" t="str">
        <f t="shared" si="605"/>
        <v/>
      </c>
      <c r="ES151" s="9" t="str">
        <f t="shared" si="605"/>
        <v/>
      </c>
      <c r="ET151" s="9" t="str">
        <f t="shared" si="605"/>
        <v/>
      </c>
      <c r="EU151" s="9" t="str">
        <f t="shared" si="605"/>
        <v/>
      </c>
      <c r="EV151" s="9" t="str">
        <f t="shared" si="605"/>
        <v/>
      </c>
      <c r="EW151" s="9" t="str">
        <f t="shared" si="566"/>
        <v/>
      </c>
      <c r="EX151" s="9" t="str">
        <f t="shared" si="566"/>
        <v/>
      </c>
      <c r="EY151" s="9" t="str">
        <f t="shared" si="566"/>
        <v/>
      </c>
      <c r="EZ151" s="9" t="str">
        <f t="shared" si="566"/>
        <v/>
      </c>
      <c r="FA151" s="9" t="str">
        <f t="shared" si="606"/>
        <v>"sta",</v>
      </c>
      <c r="FB151" s="9" t="str">
        <f t="shared" si="607"/>
        <v/>
      </c>
      <c r="FC151" s="9" t="str">
        <f t="shared" si="608"/>
        <v/>
      </c>
      <c r="FD151" s="9" t="str">
        <f t="shared" si="609"/>
        <v/>
      </c>
      <c r="FE151" s="9" t="str">
        <f t="shared" si="610"/>
        <v/>
      </c>
      <c r="FF151" s="9" t="str">
        <f t="shared" si="611"/>
        <v/>
      </c>
      <c r="FG151" s="9" t="str">
        <f t="shared" si="612"/>
        <v/>
      </c>
      <c r="FH151" s="9" t="str">
        <f t="shared" si="613"/>
        <v>"NO_GRE",</v>
      </c>
      <c r="FI151" s="9" t="str">
        <f t="shared" si="614"/>
        <v>"NO_YEL",</v>
      </c>
      <c r="FJ151" s="9" t="str">
        <f t="shared" si="615"/>
        <v>"NO_BLA",</v>
      </c>
      <c r="FK151" s="9" t="str">
        <f t="shared" si="616"/>
        <v/>
      </c>
      <c r="FL151" s="9" t="str">
        <f t="shared" si="617"/>
        <v/>
      </c>
      <c r="FM151" s="9" t="str">
        <f t="shared" si="618"/>
        <v/>
      </c>
      <c r="FN151" s="9" t="str">
        <f t="shared" si="619"/>
        <v/>
      </c>
      <c r="FO151" s="9" t="str">
        <f t="shared" si="620"/>
        <v/>
      </c>
      <c r="FP151" s="9" t="str">
        <f t="shared" si="621"/>
        <v/>
      </c>
      <c r="FQ151" s="9" t="str">
        <f t="shared" si="622"/>
        <v>"001WHI",</v>
      </c>
      <c r="FR151" s="9" t="str">
        <f t="shared" si="623"/>
        <v/>
      </c>
      <c r="FS151" s="9" t="str">
        <f t="shared" si="624"/>
        <v>"003RED",</v>
      </c>
      <c r="FT151" s="9" t="str">
        <f t="shared" si="625"/>
        <v>"myrWHI",</v>
      </c>
      <c r="FU151" s="9" t="str">
        <f t="shared" si="626"/>
        <v/>
      </c>
      <c r="FV151" s="9" t="str">
        <f t="shared" si="627"/>
        <v/>
      </c>
      <c r="FW151" s="9" t="str">
        <f t="shared" si="628"/>
        <v/>
      </c>
      <c r="FX151" s="9" t="str">
        <f t="shared" si="629"/>
        <v/>
      </c>
      <c r="FY151" s="9" t="str">
        <f t="shared" si="630"/>
        <v/>
      </c>
      <c r="FZ151" s="9" t="str">
        <f t="shared" si="631"/>
        <v/>
      </c>
      <c r="GA151" s="9" t="str">
        <f t="shared" si="632"/>
        <v/>
      </c>
      <c r="GB151" s="9" t="str">
        <f t="shared" si="633"/>
        <v/>
      </c>
      <c r="GC151" s="9" t="str">
        <f t="shared" si="634"/>
        <v/>
      </c>
      <c r="GD151" s="9" t="str">
        <f t="shared" si="635"/>
        <v/>
      </c>
      <c r="GE151" s="9" t="str">
        <f t="shared" si="636"/>
        <v/>
      </c>
      <c r="GF151" s="9" t="str">
        <f t="shared" si="667"/>
        <v/>
      </c>
      <c r="GG151" s="9" t="str">
        <f t="shared" si="637"/>
        <v/>
      </c>
      <c r="GH151" s="9" t="str">
        <f t="shared" si="638"/>
        <v/>
      </c>
      <c r="GI151" s="9" t="str">
        <f t="shared" si="639"/>
        <v/>
      </c>
      <c r="GJ151" s="9" t="str">
        <f t="shared" si="640"/>
        <v/>
      </c>
      <c r="GK151" s="9" t="str">
        <f t="shared" si="641"/>
        <v>"HasSta",</v>
      </c>
      <c r="GL151" s="9" t="str">
        <f t="shared" si="567"/>
        <v/>
      </c>
      <c r="GM151" s="9" t="str">
        <f t="shared" si="567"/>
        <v/>
      </c>
      <c r="GN151" s="9" t="str">
        <f t="shared" si="567"/>
        <v>"3+Star",</v>
      </c>
      <c r="GP151" s="9" t="str">
        <f t="shared" si="642"/>
        <v>"Archipelago"</v>
      </c>
      <c r="GS151" s="9" t="str">
        <f t="shared" si="643"/>
        <v>["3Color","words2","exact2","lets14","startG","with_y","LUEDHI","year18","allhor","3Bands","Horizo","sta","NO_GRE","NO_YEL","NO_BLA","001WHI","003RED","myrWHI","HasSta","3+Star"]</v>
      </c>
      <c r="GT151" s="9" t="str">
        <f t="shared" si="644"/>
        <v>"cl_WHI",</v>
      </c>
      <c r="GU151" s="9" t="str">
        <f t="shared" si="644"/>
        <v>"cl_RED",</v>
      </c>
      <c r="GV151" s="9" t="str">
        <f t="shared" si="644"/>
        <v>"cl_BLU",</v>
      </c>
      <c r="GW151" s="9" t="str">
        <f t="shared" si="644"/>
        <v/>
      </c>
      <c r="GX151" s="9" t="str">
        <f t="shared" si="644"/>
        <v/>
      </c>
      <c r="GY151" s="9" t="str">
        <f t="shared" si="644"/>
        <v/>
      </c>
      <c r="GZ151" s="9" t="str">
        <f t="shared" si="644"/>
        <v/>
      </c>
      <c r="HA151" s="9" t="str">
        <f t="shared" si="644"/>
        <v/>
      </c>
      <c r="HB151" s="9" t="str">
        <f t="shared" si="644"/>
        <v/>
      </c>
      <c r="HC151" s="9" t="str">
        <f t="shared" si="645"/>
        <v>["cl_WHI","cl_RED","cl_BLU"]</v>
      </c>
      <c r="HE151" s="33"/>
      <c r="HF151" s="34" t="str">
        <f t="shared" si="646"/>
        <v>{couname:"[PLY] Gambier Islands",year:"1837",region:"rgn_Oceania",Colors:["cl_WHI","cl_RED","cl_BLU"],Items:["3Color","words2","exact2","lets14","startG","with_y","LUEDHI","year18","allhor","3Bands","Horizo","sta","NO_GRE","NO_YEL","NO_BLA","001WHI","003RED","myrWHI","HasSta","3+Star"],Flag:"https://upload.wikimedia.org/wikipedia/commons/thumb/f/f7/Flag_of_the_Gambier_Islands.svg/1024px-Flag_of_the_Gambier_Islands.svg.png",HDFlag:"https://upload.wikimedia.org/wikipedia/commons/thumb/f/f7/Flag_of_the_Gambier_Islands.svg/2560px-Flag_of_the_Gambier_Islands.svg.png",type:"Archipelago", describe: "\nEach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 isnew:".", links: "https://en.wikipedia.org/wiki/Flag_of_the_Gambier_Islands"},</v>
      </c>
      <c r="HG151" s="35" t="str">
        <f t="shared" si="647"/>
        <v>{couname:"[PLY] Gambier Islands",year:"1837",region:"rgn_Oceania",Colors:["cl_WHI","cl_RED","cl_BLU"],Items:["3Color","words2","exact2","lets14","startG","with_y","LUEDHI","year18","allhor","3Bands","Horizo","sta","NO_GRE","NO_YEL","NO_BLA","001WHI","003RED","myrWHI","HasSta","3+Star"],Flag:"https://upload.wikimedia.org/wikipedia/commons/thumb/f/f7/Flag_of_the_Gambier_Islands.svg/1024px-Flag_of_the_Gambier_Islands.svg.png",HDFlag:"https://upload.wikimedia.org/wikipedia/commons/thumb/f/f7/Flag_of_the_Gambier_Islands.svg/2560px-Flag_of_the_Gambier_Islands.svg.png",type:"Archipelago", describe: "\nEach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 links: "https://en.wikipedia.org/wiki/Flag_of_the_Gambier_Islands"},</v>
      </c>
      <c r="HH151" s="9" t="str">
        <f t="shared" si="648"/>
        <v>"\nEach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v>
      </c>
      <c r="HI151" s="9" t="str">
        <f t="shared" si="649"/>
        <v>"\nEach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v>
      </c>
      <c r="HJ151" s="9" t="str">
        <f t="shared" si="650"/>
        <v>"1837"</v>
      </c>
      <c r="HL151" s="9" t="str">
        <f t="shared" si="651"/>
        <v>"https://en.wikipedia.org/wiki/Flag_of_the_Gambier_Islands"</v>
      </c>
      <c r="HM151" s="34" t="str">
        <f t="shared" si="652"/>
        <v>{"couname":"[PLY] Gambier Islands","year":"1837","region":"rgn_Oceania","Colors":["cl_WHI","cl_RED","cl_BLU"],"Items":["3Color","words2","exact2","lets14","startG","with_y","LUEDHI","year18","allhor","3Bands","Horizo","sta","NO_GRE","NO_YEL","NO_BLA","001WHI","003RED","myrWHI","HasSta","3+Star"],"Flag":"https://upload.wikimedia.org/wikipedia/commons/thumb/f/f7/Flag_of_the_Gambier_Islands.svg/1024px-Flag_of_the_Gambier_Islands.svg.png","HDFlag":"https://upload.wikimedia.org/wikipedia/commons/thumb/f/f7/Flag_of_the_Gambier_Islands.svg/2560px-Flag_of_the_Gambier_Islands.svg.png","type":"Archipelago", "describe": "\nEach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 "isnew": ".", "links": "https://en.wikipedia.org/wiki/Flag_of_the_Gambier_Islands"},</v>
      </c>
      <c r="HN151" s="36" t="str">
        <f t="shared" si="653"/>
        <v>{"couname":"[PLY] Gambier Islands","year":"1837","region":"rgn_Oceania","Colors":["cl_WHI","cl_RED","cl_BLU"],"Items":["3Color","words2","exact2","lets14","startG","with_y","LUEDHI","year18","allhor","3Bands","Horizo","sta","NO_GRE","NO_YEL","NO_BLA","001WHI","003RED","myrWHI","HasSta","3+Star"],"Flag":"https://upload.wikimedia.org/wikipedia/commons/thumb/f/f7/Flag_of_the_Gambier_Islands.svg/1024px-Flag_of_the_Gambier_Islands.svg.png","HDFlag":"https://upload.wikimedia.org/wikipedia/commons/thumb/f/f7/Flag_of_the_Gambier_Islands.svg/2560px-Flag_of_the_Gambier_Islands.svg.png","type":"Archipelago", "describe": "\nEach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 "isnew": ".", "links": "https://en.wikipedia.org/wiki/Flag_of_the_Gambier_Islands"},</v>
      </c>
      <c r="HO151" s="37"/>
      <c r="HP151" s="9" t="str" cm="1">
        <f t="array" ref="HP151">IF(_xlfn.TEXTJOIN(", ", TRUE, IF(ISNUMBER(SEARCH("BLA", BL151:BT151)), COLUMN(BL151:BT151) - COLUMN(BL151) + 1, ""))&lt;&gt;"","BLA","")</f>
        <v/>
      </c>
      <c r="HQ151" s="9" t="str" cm="1">
        <f t="array" ref="HQ151">IF(_xlfn.TEXTJOIN(", ", TRUE, IF(ISNUMBER(SEARCH("BLU", BL151:BT151)), COLUMN(BL151:BT151) - COLUMN(BL151) + 1, ""))&lt;&gt;"","BLU","")</f>
        <v>BLU</v>
      </c>
      <c r="HR151" s="9" t="str" cm="1">
        <f t="array" ref="HR151">IF(_xlfn.TEXTJOIN(", ", TRUE, IF(ISNUMBER(SEARCH("GRE", BL151:BT151)), COLUMN(BL151:BT151) - COLUMN(BL151) + 1, ""))&lt;&gt;"","GRE","")</f>
        <v/>
      </c>
      <c r="HS151" s="9" t="str" cm="1">
        <f t="array" ref="HS151">IF(_xlfn.TEXTJOIN(", ", TRUE, IF(ISNUMBER(SEARCH("RED", BL151:BT151)), COLUMN(BL151:BT151) - COLUMN(BL151) + 1, ""))&lt;&gt;"","RED","")</f>
        <v>RED</v>
      </c>
      <c r="HT151" s="9" t="str" cm="1">
        <f t="array" ref="HT151">IF(_xlfn.TEXTJOIN(", ", TRUE, IF(ISNUMBER(SEARCH("YEL", BL151:BT151)), COLUMN(BL151:BT151) - COLUMN(BL151) + 1, ""))&lt;&gt;"","YEL","")</f>
        <v/>
      </c>
      <c r="HU151" s="9" t="str" cm="1">
        <f t="array" ref="HU151">IF(_xlfn.TEXTJOIN(", ", TRUE, IF(ISNUMBER(SEARCH("ORA", BL151:BT151)), COLUMN(BL151:BT151) - COLUMN(BL151) + 1, ""))&lt;&gt;"","ORA","")</f>
        <v/>
      </c>
      <c r="HV151" s="9" t="str" cm="1">
        <f t="array" ref="HV151">IF(_xlfn.TEXTJOIN(", ", TRUE, IF(ISNUMBER(SEARCH("BRO", BL151:BT151)), COLUMN(BL151:BT151) - COLUMN(BL151) + 1, ""))&lt;&gt;"","BRO","")</f>
        <v/>
      </c>
      <c r="HW151" s="9" t="str" cm="1">
        <f t="array" ref="HW151">IF(_xlfn.TEXTJOIN(", ", TRUE, IF(ISNUMBER(SEARCH("PUR", BL151:BT151)), COLUMN(BL151:BT151) - COLUMN(BL151) + 1, ""))&lt;&gt;"","PUR","")</f>
        <v/>
      </c>
      <c r="HX151" s="9" t="str" cm="1">
        <f t="array" ref="HX151">IF(_xlfn.TEXTJOIN(", ", TRUE, IF(ISNUMBER(SEARCH("WHI", BL151:BT151)), COLUMN(BL151:BT151) - COLUMN(BL151) + 1, ""))&lt;&gt;"","WHI","")</f>
        <v>WHI</v>
      </c>
      <c r="HY151" s="38"/>
      <c r="HZ151" s="38"/>
      <c r="IA151" s="28"/>
      <c r="IB151" s="28"/>
      <c r="IC151" s="39"/>
      <c r="ID151" s="39"/>
      <c r="IE151" s="39"/>
      <c r="IF151" s="39"/>
      <c r="IG151" s="39"/>
      <c r="IH151" s="39"/>
      <c r="II151" s="39"/>
      <c r="IJ151" s="39"/>
      <c r="IK151" s="39"/>
      <c r="IL151" s="9">
        <f t="shared" si="654"/>
        <v>0</v>
      </c>
      <c r="IM151" s="6">
        <f t="shared" si="655"/>
        <v>-3</v>
      </c>
      <c r="IN151" s="40" t="str">
        <f t="shared" si="656"/>
        <v>http://mkweb.bcgsc.ca/color-summarizer/?url=https://upload.wikimedia.org/wikipedia/commons/thumb/f/f7/Flag_of_the_Gambier_Islands.svg/1024px-Flag_of_the_Gambier_Islands.svg.png&amp;precision=low&amp;num_clusters=3&amp;text=1</v>
      </c>
      <c r="IO151" s="9" t="str">
        <f t="shared" si="657"/>
        <v/>
      </c>
      <c r="IP151" s="9" t="str">
        <f t="shared" si="658"/>
        <v>"blue"</v>
      </c>
      <c r="IQ151" s="9" t="str">
        <f t="shared" si="659"/>
        <v/>
      </c>
      <c r="IR151" s="9" t="str">
        <f t="shared" si="660"/>
        <v>"red"</v>
      </c>
      <c r="IS151" s="9" t="str">
        <f t="shared" si="661"/>
        <v/>
      </c>
      <c r="IT151" s="9" t="str">
        <f t="shared" si="662"/>
        <v/>
      </c>
      <c r="IU151" s="9" t="str">
        <f t="shared" si="663"/>
        <v/>
      </c>
      <c r="IV151" s="9" t="str">
        <f t="shared" si="664"/>
        <v/>
      </c>
      <c r="IW151" s="9" t="str">
        <f t="shared" si="665"/>
        <v>"white"</v>
      </c>
      <c r="IX151" s="9" t="str">
        <f t="shared" si="666"/>
        <v>{"url":"http://mkweb.bcgsc.ca/color-summarizer/?url=https://upload.wikimedia.org/wikipedia/commons/thumb/f/f7/Flag_of_the_Gambier_Islands.svg/1024px-Flag_of_the_Gambier_Islands.svg.png&amp;precision=low&amp;num_clusters=3&amp;text=1","name":"[PLY] Gambier Islands"},</v>
      </c>
      <c r="IY151" s="9">
        <v>331</v>
      </c>
    </row>
    <row r="152" spans="1:259" s="9" customFormat="1" ht="38.4" customHeight="1" thickBot="1" x14ac:dyDescent="0.35">
      <c r="A152" s="79" t="s">
        <v>737</v>
      </c>
      <c r="B152" s="1" t="e" vm="151">
        <v>#VALUE!</v>
      </c>
      <c r="C152" s="2">
        <v>2</v>
      </c>
      <c r="D152" s="3" t="s">
        <v>738</v>
      </c>
      <c r="E152" s="4" t="s">
        <v>739</v>
      </c>
      <c r="F152" s="5" t="s">
        <v>0</v>
      </c>
      <c r="G152" s="6">
        <f>COUNTIF($A$1:$A$8344,A152)</f>
        <v>1</v>
      </c>
      <c r="H152" s="7"/>
      <c r="I152" s="8" t="s">
        <v>740</v>
      </c>
      <c r="J152" s="9" t="str">
        <f>""</f>
        <v/>
      </c>
      <c r="K152" s="10"/>
      <c r="L152" s="11"/>
      <c r="M152" s="11"/>
      <c r="N152" s="12" t="s">
        <v>169</v>
      </c>
      <c r="O152" s="13" t="s">
        <v>181</v>
      </c>
      <c r="P152" s="14" t="s">
        <v>741</v>
      </c>
      <c r="Q152" s="15">
        <v>2</v>
      </c>
      <c r="R152" s="16" t="s">
        <v>169</v>
      </c>
      <c r="S152" s="17">
        <v>7</v>
      </c>
      <c r="T152" s="18" t="s">
        <v>2</v>
      </c>
      <c r="U152" s="19" t="s">
        <v>2</v>
      </c>
      <c r="V152" s="19" t="s">
        <v>3</v>
      </c>
      <c r="W152" s="19" t="s">
        <v>2</v>
      </c>
      <c r="X152" s="19" t="s">
        <v>2</v>
      </c>
      <c r="Y152" s="19" t="s">
        <v>2</v>
      </c>
      <c r="Z152" s="19" t="s">
        <v>2</v>
      </c>
      <c r="AA152" s="19" t="s">
        <v>2</v>
      </c>
      <c r="AB152" s="19" t="s">
        <v>2</v>
      </c>
      <c r="AC152" s="19" t="s">
        <v>2</v>
      </c>
      <c r="AD152" s="19" t="s">
        <v>2</v>
      </c>
      <c r="AE152" s="19" t="s">
        <v>2</v>
      </c>
      <c r="AF152" s="20" t="s">
        <v>2</v>
      </c>
      <c r="AG152" s="20" t="s">
        <v>2</v>
      </c>
      <c r="AH152" s="20" t="s">
        <v>2</v>
      </c>
      <c r="AI152" s="20" t="s">
        <v>2</v>
      </c>
      <c r="AJ152" s="20" t="s">
        <v>2</v>
      </c>
      <c r="AK152" s="20" t="s">
        <v>3</v>
      </c>
      <c r="AL152" s="20" t="s">
        <v>2</v>
      </c>
      <c r="AM152" s="20" t="s">
        <v>2</v>
      </c>
      <c r="AN152" s="20" t="s">
        <v>2</v>
      </c>
      <c r="AO152" s="20" t="s">
        <v>2</v>
      </c>
      <c r="AP152" s="20" t="s">
        <v>2</v>
      </c>
      <c r="AQ152" s="20" t="s">
        <v>2</v>
      </c>
      <c r="AR152" s="20" t="s">
        <v>3</v>
      </c>
      <c r="AS152" s="20" t="s">
        <v>2</v>
      </c>
      <c r="AT152" s="21">
        <v>0</v>
      </c>
      <c r="AU152" s="20" t="s">
        <v>730</v>
      </c>
      <c r="AV152" s="20" t="str">
        <f>IF(LEFT(A152,1)="[",LEFT(A152,5)&amp;AU152&amp;A152,"")</f>
        <v>[PLY]Archipelago[PLY] Leeward Islands</v>
      </c>
      <c r="AW152" s="20" t="str">
        <f>C152&amp;H152&amp;A152</f>
        <v>2[PLY] Leeward Islands</v>
      </c>
      <c r="AX152" s="22"/>
      <c r="AY152" s="22"/>
      <c r="AZ152" s="23" t="s">
        <v>5</v>
      </c>
      <c r="BA152" s="23"/>
      <c r="BB152" s="23"/>
      <c r="BC152" s="24"/>
      <c r="BD152" s="25" t="s">
        <v>10</v>
      </c>
      <c r="BE152" s="8"/>
      <c r="BF152" s="25"/>
      <c r="BG152" s="25"/>
      <c r="BH152" s="25"/>
      <c r="BI152" s="25"/>
      <c r="BJ152" s="25"/>
      <c r="BK152" s="8"/>
      <c r="BL152" s="25" t="s">
        <v>10</v>
      </c>
      <c r="BM152" s="25" t="s">
        <v>6</v>
      </c>
      <c r="BN152" s="25" t="s">
        <v>5</v>
      </c>
      <c r="BO152" s="25" t="s">
        <v>13</v>
      </c>
      <c r="BP152" s="25" t="s">
        <v>12</v>
      </c>
      <c r="BQ152" s="25"/>
      <c r="BR152" s="25"/>
      <c r="BS152" s="25"/>
      <c r="BT152" s="25"/>
      <c r="BU152" s="26"/>
      <c r="BV152" s="27"/>
      <c r="BW152" s="27">
        <v>0</v>
      </c>
      <c r="BX152" s="8"/>
      <c r="BY152" s="9" t="s">
        <v>2</v>
      </c>
      <c r="CB152" s="28"/>
      <c r="CC152" s="28"/>
      <c r="CD152" s="29">
        <v>0</v>
      </c>
      <c r="CE152" s="29">
        <v>0</v>
      </c>
      <c r="CF152" s="29" t="e">
        <v>#REF!</v>
      </c>
      <c r="CG152" s="30" cm="1">
        <f t="array" ref="CG152">SUMPRODUCT(--(LEN(TRIM(BL152:BT152))&gt;0))</f>
        <v>5</v>
      </c>
      <c r="CH152" s="20" t="str">
        <f t="shared" si="568"/>
        <v>n</v>
      </c>
      <c r="CI152" s="20" t="str">
        <f t="shared" si="569"/>
        <v>n</v>
      </c>
      <c r="CJ152" s="20" t="str">
        <f t="shared" si="570"/>
        <v>n</v>
      </c>
      <c r="CK152" s="20" t="str">
        <f t="shared" si="571"/>
        <v>y</v>
      </c>
      <c r="CL152" s="20" t="str">
        <f t="shared" si="572"/>
        <v>n</v>
      </c>
      <c r="CM152" s="20" t="str">
        <f t="shared" si="573"/>
        <v>n</v>
      </c>
      <c r="CN152" s="20" t="str">
        <f t="shared" si="574"/>
        <v>n</v>
      </c>
      <c r="CO152" s="20" t="str">
        <f t="shared" si="575"/>
        <v>y</v>
      </c>
      <c r="CP152" s="20" t="str">
        <f t="shared" si="576"/>
        <v>y</v>
      </c>
      <c r="CQ152" s="20" t="str">
        <f t="shared" si="577"/>
        <v>n</v>
      </c>
      <c r="CR152" s="20" t="str">
        <f t="shared" si="578"/>
        <v>n</v>
      </c>
      <c r="CS152" s="20" t="str">
        <f t="shared" si="579"/>
        <v>n</v>
      </c>
      <c r="CT152" s="31" t="str">
        <f t="shared" si="580"/>
        <v>"[PLY] Leeward Islands"</v>
      </c>
      <c r="CU152" s="32" t="str">
        <f t="shared" si="581"/>
        <v>"rgn_Oceania"</v>
      </c>
      <c r="CV152" s="9" t="str">
        <f t="shared" si="582"/>
        <v>"https://upload.wikimedia.org/wikipedia/commons/thumb/e/e0/Flag_of_the_Leeward_Islands.svg/1024px-Flag_of_the_Leeward_Islands.svg.png"</v>
      </c>
      <c r="CW152" s="9" t="str">
        <f t="shared" si="563"/>
        <v/>
      </c>
      <c r="CX152" s="9" t="str">
        <f t="shared" si="563"/>
        <v/>
      </c>
      <c r="CY152" s="9" t="str">
        <f t="shared" si="563"/>
        <v/>
      </c>
      <c r="CZ152" s="9" t="str">
        <f t="shared" si="563"/>
        <v>"5+Colo",</v>
      </c>
      <c r="DA152" s="9" t="str">
        <f t="shared" si="583"/>
        <v>"words2",</v>
      </c>
      <c r="DB152" s="9" t="str">
        <f t="shared" si="584"/>
        <v/>
      </c>
      <c r="DC152" s="9" t="str">
        <f t="shared" si="585"/>
        <v>"exact2",</v>
      </c>
      <c r="DD152" s="9" t="str">
        <f t="shared" si="586"/>
        <v>"lets14",</v>
      </c>
      <c r="DE152" s="9" t="str">
        <f t="shared" si="587"/>
        <v>"startL",</v>
      </c>
      <c r="DF152" s="9" t="str">
        <f t="shared" si="588"/>
        <v/>
      </c>
      <c r="DG152" s="9" t="str">
        <f t="shared" si="589"/>
        <v/>
      </c>
      <c r="DH152" s="9" t="str">
        <f t="shared" si="590"/>
        <v/>
      </c>
      <c r="DI152" s="9" t="str">
        <f t="shared" si="591"/>
        <v>"with_w",</v>
      </c>
      <c r="DJ152" s="9" t="str">
        <f t="shared" si="592"/>
        <v>"with_y",</v>
      </c>
      <c r="DK152" s="9" t="str">
        <f t="shared" si="593"/>
        <v/>
      </c>
      <c r="DL152" s="9" t="str">
        <f t="shared" si="594"/>
        <v/>
      </c>
      <c r="DM152" s="9" t="str" cm="1">
        <f t="array" ref="DM152">IF(CG152=3,CHAR(34) &amp; _xlfn.TEXTJOIN("", TRUE, RIGHT(HP152:HX152, 2)) &amp; CHAR(34) &amp; ",", "")</f>
        <v/>
      </c>
      <c r="DN152" s="9" t="str">
        <f t="shared" si="595"/>
        <v/>
      </c>
      <c r="DO152" s="9" t="str">
        <f t="shared" si="596"/>
        <v/>
      </c>
      <c r="DP152" s="28" t="str">
        <f t="shared" si="597"/>
        <v/>
      </c>
      <c r="DQ152" s="28" t="str">
        <f t="shared" si="598"/>
        <v/>
      </c>
      <c r="DR152" s="28" t="str">
        <f t="shared" si="599"/>
        <v/>
      </c>
      <c r="DS152" s="28" t="str">
        <f t="shared" si="600"/>
        <v/>
      </c>
      <c r="DT152" s="28" t="str">
        <f t="shared" si="601"/>
        <v>"allhor",</v>
      </c>
      <c r="DU152" s="28" t="str">
        <f t="shared" si="602"/>
        <v/>
      </c>
      <c r="DV152" s="9" t="str">
        <f t="shared" si="603"/>
        <v/>
      </c>
      <c r="DW152" s="9" t="str">
        <f t="shared" si="564"/>
        <v/>
      </c>
      <c r="DX152" s="9" t="str">
        <f t="shared" si="564"/>
        <v/>
      </c>
      <c r="DY152" s="9" t="str">
        <f t="shared" si="564"/>
        <v/>
      </c>
      <c r="DZ152" s="9" t="str">
        <f t="shared" si="564"/>
        <v>"4+Band",</v>
      </c>
      <c r="EA152" s="9" t="str">
        <f t="shared" si="565"/>
        <v/>
      </c>
      <c r="EB152" s="9" t="str">
        <f t="shared" si="565"/>
        <v/>
      </c>
      <c r="EC152" s="9" t="str">
        <f t="shared" si="565"/>
        <v>"Horizo",</v>
      </c>
      <c r="ED152" s="9" t="str">
        <f t="shared" si="565"/>
        <v/>
      </c>
      <c r="EE152" s="9" t="str">
        <f t="shared" si="565"/>
        <v/>
      </c>
      <c r="EF152" s="9" t="str">
        <f t="shared" si="604"/>
        <v/>
      </c>
      <c r="EG152" s="9" t="str">
        <f t="shared" si="605"/>
        <v/>
      </c>
      <c r="EH152" s="9" t="str">
        <f t="shared" si="605"/>
        <v/>
      </c>
      <c r="EI152" s="9" t="str">
        <f t="shared" si="605"/>
        <v/>
      </c>
      <c r="EJ152" s="9" t="str">
        <f t="shared" si="605"/>
        <v/>
      </c>
      <c r="EK152" s="9" t="str">
        <f t="shared" si="605"/>
        <v/>
      </c>
      <c r="EL152" s="9" t="str">
        <f t="shared" si="605"/>
        <v/>
      </c>
      <c r="EM152" s="9" t="str">
        <f t="shared" si="605"/>
        <v/>
      </c>
      <c r="EN152" s="9" t="str">
        <f t="shared" si="605"/>
        <v/>
      </c>
      <c r="EO152" s="9" t="str">
        <f t="shared" si="605"/>
        <v/>
      </c>
      <c r="EP152" s="9" t="str">
        <f t="shared" si="605"/>
        <v/>
      </c>
      <c r="EQ152" s="9" t="str">
        <f t="shared" si="605"/>
        <v/>
      </c>
      <c r="ER152" s="9" t="str">
        <f t="shared" si="605"/>
        <v>"OnlyBa",</v>
      </c>
      <c r="ES152" s="9" t="str">
        <f t="shared" si="605"/>
        <v/>
      </c>
      <c r="ET152" s="9" t="str">
        <f t="shared" si="605"/>
        <v/>
      </c>
      <c r="EU152" s="9" t="str">
        <f t="shared" si="605"/>
        <v/>
      </c>
      <c r="EV152" s="9" t="str">
        <f t="shared" si="605"/>
        <v/>
      </c>
      <c r="EW152" s="9" t="str">
        <f t="shared" si="566"/>
        <v/>
      </c>
      <c r="EX152" s="9" t="str">
        <f t="shared" si="566"/>
        <v/>
      </c>
      <c r="EY152" s="9" t="str">
        <f t="shared" si="566"/>
        <v>"Rotate",</v>
      </c>
      <c r="EZ152" s="9" t="str">
        <f t="shared" si="566"/>
        <v/>
      </c>
      <c r="FA152" s="9" t="str">
        <f t="shared" si="606"/>
        <v/>
      </c>
      <c r="FB152" s="9" t="str">
        <f t="shared" si="607"/>
        <v/>
      </c>
      <c r="FC152" s="9" t="str">
        <f t="shared" si="608"/>
        <v/>
      </c>
      <c r="FD152" s="9" t="str">
        <f t="shared" si="609"/>
        <v/>
      </c>
      <c r="FE152" s="9" t="str">
        <f t="shared" si="610"/>
        <v>"NO_BLU",</v>
      </c>
      <c r="FF152" s="9" t="str">
        <f t="shared" si="611"/>
        <v/>
      </c>
      <c r="FG152" s="9" t="str">
        <f t="shared" si="612"/>
        <v>"NO_RED",</v>
      </c>
      <c r="FH152" s="9" t="str">
        <f t="shared" si="613"/>
        <v/>
      </c>
      <c r="FI152" s="9" t="str">
        <f t="shared" si="614"/>
        <v/>
      </c>
      <c r="FJ152" s="9" t="str">
        <f t="shared" si="615"/>
        <v/>
      </c>
      <c r="FK152" s="9" t="str">
        <f t="shared" si="616"/>
        <v/>
      </c>
      <c r="FL152" s="9" t="str">
        <f t="shared" si="617"/>
        <v/>
      </c>
      <c r="FM152" s="9" t="str">
        <f t="shared" si="618"/>
        <v/>
      </c>
      <c r="FN152" s="9" t="str">
        <f t="shared" si="619"/>
        <v/>
      </c>
      <c r="FO152" s="9" t="str">
        <f t="shared" si="620"/>
        <v>"BLRENO",</v>
      </c>
      <c r="FP152" s="9" t="str">
        <f t="shared" si="621"/>
        <v/>
      </c>
      <c r="FQ152" s="9" t="str">
        <f t="shared" si="622"/>
        <v/>
      </c>
      <c r="FR152" s="9" t="str">
        <f t="shared" si="623"/>
        <v/>
      </c>
      <c r="FS152" s="9" t="str">
        <f t="shared" si="624"/>
        <v/>
      </c>
      <c r="FT152" s="9" t="str">
        <f t="shared" si="625"/>
        <v>"myrGRE",</v>
      </c>
      <c r="FU152" s="9" t="str">
        <f t="shared" si="626"/>
        <v/>
      </c>
      <c r="FV152" s="9" t="str">
        <f t="shared" si="627"/>
        <v/>
      </c>
      <c r="FW152" s="9" t="str">
        <f t="shared" si="628"/>
        <v/>
      </c>
      <c r="FX152" s="9" t="str">
        <f t="shared" si="629"/>
        <v/>
      </c>
      <c r="FY152" s="9" t="str">
        <f t="shared" si="630"/>
        <v/>
      </c>
      <c r="FZ152" s="9" t="str">
        <f t="shared" si="631"/>
        <v/>
      </c>
      <c r="GA152" s="9" t="str">
        <f t="shared" si="632"/>
        <v/>
      </c>
      <c r="GB152" s="9" t="str">
        <f t="shared" si="633"/>
        <v/>
      </c>
      <c r="GC152" s="9" t="str">
        <f t="shared" si="634"/>
        <v/>
      </c>
      <c r="GD152" s="9" t="str">
        <f t="shared" si="635"/>
        <v/>
      </c>
      <c r="GE152" s="9" t="str">
        <f t="shared" si="636"/>
        <v/>
      </c>
      <c r="GF152" s="9" t="str">
        <f t="shared" si="667"/>
        <v/>
      </c>
      <c r="GG152" s="9" t="str">
        <f t="shared" si="637"/>
        <v/>
      </c>
      <c r="GH152" s="9" t="str">
        <f t="shared" si="638"/>
        <v/>
      </c>
      <c r="GI152" s="9" t="str">
        <f t="shared" si="639"/>
        <v/>
      </c>
      <c r="GJ152" s="9" t="str">
        <f t="shared" si="640"/>
        <v>"NoStar",</v>
      </c>
      <c r="GK152" s="9" t="str">
        <f t="shared" si="641"/>
        <v/>
      </c>
      <c r="GL152" s="9" t="str">
        <f t="shared" si="567"/>
        <v/>
      </c>
      <c r="GM152" s="9" t="str">
        <f t="shared" si="567"/>
        <v/>
      </c>
      <c r="GN152" s="9" t="str">
        <f t="shared" si="567"/>
        <v/>
      </c>
      <c r="GP152" s="9" t="str">
        <f t="shared" si="642"/>
        <v>"Archipelago"</v>
      </c>
      <c r="GS152" s="9" t="str">
        <f t="shared" si="643"/>
        <v>["5+Colo","words2","exact2","lets14","startL","with_w","with_y","allhor","4+Band","Horizo","OnlyBa","Rotate","NO_BLU","NO_RED","BLRENO","myrGRE","NoStar"]</v>
      </c>
      <c r="GT152" s="9" t="str">
        <f t="shared" si="644"/>
        <v>"cl_GRE",</v>
      </c>
      <c r="GU152" s="9" t="str">
        <f t="shared" si="644"/>
        <v>"cl_YEL",</v>
      </c>
      <c r="GV152" s="9" t="str">
        <f t="shared" si="644"/>
        <v>"cl_WHI",</v>
      </c>
      <c r="GW152" s="9" t="str">
        <f t="shared" si="644"/>
        <v>"cl_BRO",</v>
      </c>
      <c r="GX152" s="9" t="str">
        <f t="shared" si="644"/>
        <v>"cl_BLA",</v>
      </c>
      <c r="GY152" s="9" t="str">
        <f t="shared" si="644"/>
        <v/>
      </c>
      <c r="GZ152" s="9" t="str">
        <f t="shared" si="644"/>
        <v/>
      </c>
      <c r="HA152" s="9" t="str">
        <f t="shared" si="644"/>
        <v/>
      </c>
      <c r="HB152" s="9" t="str">
        <f t="shared" si="644"/>
        <v/>
      </c>
      <c r="HC152" s="9" t="str">
        <f t="shared" si="645"/>
        <v>["cl_GRE","cl_YEL","cl_WHI","cl_BRO","cl_BLA"]</v>
      </c>
      <c r="HE152" s="33"/>
      <c r="HF152" s="34" t="str">
        <f t="shared" si="646"/>
        <v>{couname:"[PLY] Leeward Islands",year:"???",region:"rgn_Oceania",Colors:["cl_GRE","cl_YEL","cl_WHI","cl_BRO","cl_BLA"],Items:["5+Colo","words2","exact2","lets14","startL","with_w","with_y","allhor","4+Band","Horizo","OnlyBa","Rotate","NO_BLU","NO_RED","BLRENO","myrGRE","NoStar"],Flag:"https://upload.wikimedia.org/wikipedia/commons/thumb/e/e0/Flag_of_the_Leeward_Islands.svg/1024px-Flag_of_the_Leeward_Islands.svg.png",HDFlag:"https://upload.wikimedia.org/wikipedia/commons/thumb/e/e0/Flag_of_the_Leeward_Islands.svg/2560px-Flag_of_the_Leeward_Islands.svg.png",type:"Archipelago", describe: "\nNot available", isnew:".", links: "https://www.fotw.info/flags/pf-li.html"},</v>
      </c>
      <c r="HG152" s="35" t="str">
        <f t="shared" si="647"/>
        <v>{couname:"[PLY] Leeward Islands",year:"???",region:"rgn_Oceania",Colors:["cl_GRE","cl_YEL","cl_WHI","cl_BRO","cl_BLA"],Items:["5+Colo","words2","exact2","lets14","startL","with_w","with_y","allhor","4+Band","Horizo","OnlyBa","Rotate","NO_BLU","NO_RED","BLRENO","myrGRE","NoStar"],Flag:"https://upload.wikimedia.org/wikipedia/commons/thumb/e/e0/Flag_of_the_Leeward_Islands.svg/1024px-Flag_of_the_Leeward_Islands.svg.png",HDFlag:"https://upload.wikimedia.org/wikipedia/commons/thumb/e/e0/Flag_of_the_Leeward_Islands.svg/2560px-Flag_of_the_Leeward_Islands.svg.png",type:"Archipelago", describe: "\nNot available", links: "https://www.fotw.info/flags/pf-li.html"},</v>
      </c>
      <c r="HH152" s="9" t="str">
        <f t="shared" si="648"/>
        <v>"\nNot available"</v>
      </c>
      <c r="HI152" s="9" t="str">
        <f t="shared" si="649"/>
        <v>"\nNot available"</v>
      </c>
      <c r="HJ152" s="9" t="str">
        <f t="shared" si="650"/>
        <v>"???"</v>
      </c>
      <c r="HL152" s="9" t="str">
        <f t="shared" si="651"/>
        <v>"https://www.fotw.info/flags/pf-li.html"</v>
      </c>
      <c r="HM152" s="34" t="str">
        <f t="shared" si="652"/>
        <v>{"couname":"[PLY] Leeward Islands","year":"???","region":"rgn_Oceania","Colors":["cl_GRE","cl_YEL","cl_WHI","cl_BRO","cl_BLA"],"Items":["5+Colo","words2","exact2","lets14","startL","with_w","with_y","allhor","4+Band","Horizo","OnlyBa","Rotate","NO_BLU","NO_RED","BLRENO","myrGRE","NoStar"],"Flag":"https://upload.wikimedia.org/wikipedia/commons/thumb/e/e0/Flag_of_the_Leeward_Islands.svg/1024px-Flag_of_the_Leeward_Islands.svg.png","HDFlag":"https://upload.wikimedia.org/wikipedia/commons/thumb/e/e0/Flag_of_the_Leeward_Islands.svg/2560px-Flag_of_the_Leeward_Islands.svg.png","type":"Archipelago", "describe": "\nNot available", "isnew": ".", "links": "https://www.fotw.info/flags/pf-li.html"},</v>
      </c>
      <c r="HN152" s="36" t="str">
        <f t="shared" si="653"/>
        <v>{"couname":"[PLY] Leeward Islands","year":"???","region":"rgn_Oceania","Colors":["cl_GRE","cl_YEL","cl_WHI","cl_BRO","cl_BLA"],"Items":["5+Colo","words2","exact2","lets14","startL","with_w","with_y","allhor","4+Band","Horizo","OnlyBa","Rotate","NO_BLU","NO_RED","BLRENO","myrGRE","NoStar"],"Flag":"https://upload.wikimedia.org/wikipedia/commons/thumb/e/e0/Flag_of_the_Leeward_Islands.svg/1024px-Flag_of_the_Leeward_Islands.svg.png","HDFlag":"https://upload.wikimedia.org/wikipedia/commons/thumb/e/e0/Flag_of_the_Leeward_Islands.svg/2560px-Flag_of_the_Leeward_Islands.svg.png","type":"Archipelago", "describe": "\nNot available", "isnew": ".", "links": "https://www.fotw.info/flags/pf-li.html"},</v>
      </c>
      <c r="HO152" s="37"/>
      <c r="HP152" s="9" t="str" cm="1">
        <f t="array" ref="HP152">IF(_xlfn.TEXTJOIN(", ", TRUE, IF(ISNUMBER(SEARCH("BLA", BL152:BT152)), COLUMN(BL152:BT152) - COLUMN(BL152) + 1, ""))&lt;&gt;"","BLA","")</f>
        <v>BLA</v>
      </c>
      <c r="HQ152" s="9" t="str" cm="1">
        <f t="array" ref="HQ152">IF(_xlfn.TEXTJOIN(", ", TRUE, IF(ISNUMBER(SEARCH("BLU", BL152:BT152)), COLUMN(BL152:BT152) - COLUMN(BL152) + 1, ""))&lt;&gt;"","BLU","")</f>
        <v/>
      </c>
      <c r="HR152" s="9" t="str" cm="1">
        <f t="array" ref="HR152">IF(_xlfn.TEXTJOIN(", ", TRUE, IF(ISNUMBER(SEARCH("GRE", BL152:BT152)), COLUMN(BL152:BT152) - COLUMN(BL152) + 1, ""))&lt;&gt;"","GRE","")</f>
        <v>GRE</v>
      </c>
      <c r="HS152" s="9" t="str" cm="1">
        <f t="array" ref="HS152">IF(_xlfn.TEXTJOIN(", ", TRUE, IF(ISNUMBER(SEARCH("RED", BL152:BT152)), COLUMN(BL152:BT152) - COLUMN(BL152) + 1, ""))&lt;&gt;"","RED","")</f>
        <v/>
      </c>
      <c r="HT152" s="9" t="str" cm="1">
        <f t="array" ref="HT152">IF(_xlfn.TEXTJOIN(", ", TRUE, IF(ISNUMBER(SEARCH("YEL", BL152:BT152)), COLUMN(BL152:BT152) - COLUMN(BL152) + 1, ""))&lt;&gt;"","YEL","")</f>
        <v>YEL</v>
      </c>
      <c r="HU152" s="9" t="str" cm="1">
        <f t="array" ref="HU152">IF(_xlfn.TEXTJOIN(", ", TRUE, IF(ISNUMBER(SEARCH("ORA", BL152:BT152)), COLUMN(BL152:BT152) - COLUMN(BL152) + 1, ""))&lt;&gt;"","ORA","")</f>
        <v/>
      </c>
      <c r="HV152" s="9" t="str" cm="1">
        <f t="array" ref="HV152">IF(_xlfn.TEXTJOIN(", ", TRUE, IF(ISNUMBER(SEARCH("BRO", BL152:BT152)), COLUMN(BL152:BT152) - COLUMN(BL152) + 1, ""))&lt;&gt;"","BRO","")</f>
        <v>BRO</v>
      </c>
      <c r="HW152" s="9" t="str" cm="1">
        <f t="array" ref="HW152">IF(_xlfn.TEXTJOIN(", ", TRUE, IF(ISNUMBER(SEARCH("PUR", BL152:BT152)), COLUMN(BL152:BT152) - COLUMN(BL152) + 1, ""))&lt;&gt;"","PUR","")</f>
        <v/>
      </c>
      <c r="HX152" s="9" t="str" cm="1">
        <f t="array" ref="HX152">IF(_xlfn.TEXTJOIN(", ", TRUE, IF(ISNUMBER(SEARCH("WHI", BL152:BT152)), COLUMN(BL152:BT152) - COLUMN(BL152) + 1, ""))&lt;&gt;"","WHI","")</f>
        <v>WHI</v>
      </c>
      <c r="HY152" s="38"/>
      <c r="HZ152" s="38"/>
      <c r="IA152" s="28"/>
      <c r="IB152" s="28"/>
      <c r="IC152" s="39"/>
      <c r="ID152" s="39"/>
      <c r="IE152" s="39"/>
      <c r="IF152" s="39"/>
      <c r="IG152" s="39"/>
      <c r="IH152" s="39"/>
      <c r="II152" s="39"/>
      <c r="IJ152" s="39"/>
      <c r="IK152" s="39"/>
      <c r="IL152" s="9">
        <f t="shared" si="654"/>
        <v>0</v>
      </c>
      <c r="IM152" s="6">
        <f t="shared" si="655"/>
        <v>-5</v>
      </c>
      <c r="IN152" s="40" t="str">
        <f t="shared" si="656"/>
        <v>http://mkweb.bcgsc.ca/color-summarizer/?url=https://upload.wikimedia.org/wikipedia/commons/thumb/e/e0/Flag_of_the_Leeward_Islands.svg/1024px-Flag_of_the_Leeward_Islands.svg.png&amp;precision=low&amp;num_clusters=5&amp;text=1</v>
      </c>
      <c r="IO152" s="9" t="str">
        <f t="shared" si="657"/>
        <v>"black"</v>
      </c>
      <c r="IP152" s="9" t="str">
        <f t="shared" si="658"/>
        <v/>
      </c>
      <c r="IQ152" s="9" t="str">
        <f t="shared" si="659"/>
        <v>"green"</v>
      </c>
      <c r="IR152" s="9" t="str">
        <f t="shared" si="660"/>
        <v/>
      </c>
      <c r="IS152" s="9" t="str">
        <f t="shared" si="661"/>
        <v>"yellow"</v>
      </c>
      <c r="IT152" s="9" t="str">
        <f t="shared" si="662"/>
        <v/>
      </c>
      <c r="IU152" s="9" t="str">
        <f t="shared" si="663"/>
        <v>"brown"</v>
      </c>
      <c r="IV152" s="9" t="str">
        <f t="shared" si="664"/>
        <v/>
      </c>
      <c r="IW152" s="9" t="str">
        <f t="shared" si="665"/>
        <v>"white"</v>
      </c>
      <c r="IX152" s="9" t="str">
        <f t="shared" si="666"/>
        <v>{"url":"http://mkweb.bcgsc.ca/color-summarizer/?url=https://upload.wikimedia.org/wikipedia/commons/thumb/e/e0/Flag_of_the_Leeward_Islands.svg/1024px-Flag_of_the_Leeward_Islands.svg.png&amp;precision=low&amp;num_clusters=5&amp;text=1","name":"[PLY] Leeward Islands"},</v>
      </c>
      <c r="IY152" s="9">
        <v>332</v>
      </c>
    </row>
    <row r="153" spans="1:259" s="9" customFormat="1" ht="38.4" customHeight="1" thickBot="1" x14ac:dyDescent="0.35">
      <c r="A153" s="79" t="s">
        <v>742</v>
      </c>
      <c r="B153" s="1" t="e" vm="152">
        <v>#VALUE!</v>
      </c>
      <c r="C153" s="2">
        <v>2</v>
      </c>
      <c r="D153" s="3" t="s">
        <v>743</v>
      </c>
      <c r="E153" s="4" t="s">
        <v>744</v>
      </c>
      <c r="F153" s="5" t="s">
        <v>0</v>
      </c>
      <c r="G153" s="6">
        <f>COUNTIF($A$1:$A$8344,A153)</f>
        <v>1</v>
      </c>
      <c r="H153" s="7"/>
      <c r="I153" s="8" t="s">
        <v>745</v>
      </c>
      <c r="J153" s="9" t="str">
        <f>""</f>
        <v/>
      </c>
      <c r="K153" s="10"/>
      <c r="L153" s="11"/>
      <c r="M153" s="11"/>
      <c r="N153" s="12" t="s">
        <v>169</v>
      </c>
      <c r="O153" s="13" t="s">
        <v>746</v>
      </c>
      <c r="P153" s="14" t="s">
        <v>747</v>
      </c>
      <c r="Q153" s="15">
        <v>2</v>
      </c>
      <c r="R153" s="16" t="s">
        <v>169</v>
      </c>
      <c r="S153" s="17">
        <v>2</v>
      </c>
      <c r="T153" s="18" t="s">
        <v>2</v>
      </c>
      <c r="U153" s="19" t="s">
        <v>2</v>
      </c>
      <c r="V153" s="19" t="s">
        <v>3</v>
      </c>
      <c r="W153" s="19" t="s">
        <v>2</v>
      </c>
      <c r="X153" s="19" t="s">
        <v>2</v>
      </c>
      <c r="Y153" s="19" t="s">
        <v>2</v>
      </c>
      <c r="Z153" s="19" t="s">
        <v>2</v>
      </c>
      <c r="AA153" s="19" t="s">
        <v>2</v>
      </c>
      <c r="AB153" s="19" t="s">
        <v>2</v>
      </c>
      <c r="AC153" s="19" t="s">
        <v>2</v>
      </c>
      <c r="AD153" s="19" t="s">
        <v>2</v>
      </c>
      <c r="AE153" s="19" t="s">
        <v>2</v>
      </c>
      <c r="AF153" s="20" t="s">
        <v>3</v>
      </c>
      <c r="AG153" s="20" t="s">
        <v>2</v>
      </c>
      <c r="AH153" s="20" t="s">
        <v>2</v>
      </c>
      <c r="AI153" s="20" t="s">
        <v>2</v>
      </c>
      <c r="AJ153" s="20" t="s">
        <v>2</v>
      </c>
      <c r="AK153" s="20" t="s">
        <v>2</v>
      </c>
      <c r="AL153" s="20" t="s">
        <v>2</v>
      </c>
      <c r="AM153" s="20" t="s">
        <v>2</v>
      </c>
      <c r="AN153" s="20" t="s">
        <v>3</v>
      </c>
      <c r="AO153" s="20" t="s">
        <v>2</v>
      </c>
      <c r="AP153" s="20" t="s">
        <v>2</v>
      </c>
      <c r="AQ153" s="20" t="s">
        <v>2</v>
      </c>
      <c r="AR153" s="20" t="s">
        <v>2</v>
      </c>
      <c r="AS153" s="20" t="s">
        <v>2</v>
      </c>
      <c r="AT153" s="21"/>
      <c r="AU153" s="20" t="s">
        <v>730</v>
      </c>
      <c r="AV153" s="20" t="str">
        <f>IF(LEFT(A153,1)="[",LEFT(A153,5)&amp;AU153&amp;A153,"")</f>
        <v>[PLY]Archipelago[PLY] Marquesas Islands</v>
      </c>
      <c r="AW153" s="20" t="str">
        <f>C153&amp;H153&amp;A153</f>
        <v>2[PLY] Marquesas Islands</v>
      </c>
      <c r="AX153" s="22"/>
      <c r="AY153" s="22"/>
      <c r="AZ153" s="23"/>
      <c r="BA153" s="23"/>
      <c r="BB153" s="23"/>
      <c r="BC153" s="24"/>
      <c r="BD153" s="25" t="s">
        <v>4</v>
      </c>
      <c r="BE153" s="8"/>
      <c r="BF153" s="25" t="s">
        <v>4</v>
      </c>
      <c r="BG153" s="25" t="s">
        <v>5</v>
      </c>
      <c r="BH153" s="25" t="s">
        <v>15</v>
      </c>
      <c r="BI153" s="25"/>
      <c r="BJ153" s="25"/>
      <c r="BK153" s="8"/>
      <c r="BL153" s="25" t="s">
        <v>4</v>
      </c>
      <c r="BM153" s="25" t="s">
        <v>5</v>
      </c>
      <c r="BN153" s="25" t="s">
        <v>15</v>
      </c>
      <c r="BO153" s="25"/>
      <c r="BP153" s="25"/>
      <c r="BQ153" s="25"/>
      <c r="BR153" s="25"/>
      <c r="BS153" s="25"/>
      <c r="BT153" s="25"/>
      <c r="BU153" s="26"/>
      <c r="BV153" s="27"/>
      <c r="BW153" s="27">
        <v>0</v>
      </c>
      <c r="BX153" s="8"/>
      <c r="CB153" s="28"/>
      <c r="CC153" s="28"/>
      <c r="CD153" s="29">
        <v>0</v>
      </c>
      <c r="CE153" s="29">
        <v>0</v>
      </c>
      <c r="CF153" s="29" t="e">
        <v>#REF!</v>
      </c>
      <c r="CG153" s="30" cm="1">
        <f t="array" ref="CG153">SUMPRODUCT(--(LEN(TRIM(BL153:BT153))&gt;0))</f>
        <v>3</v>
      </c>
      <c r="CH153" s="20" t="str">
        <f t="shared" si="568"/>
        <v>n</v>
      </c>
      <c r="CI153" s="20" t="str">
        <f t="shared" si="569"/>
        <v>y</v>
      </c>
      <c r="CJ153" s="20" t="str">
        <f t="shared" si="570"/>
        <v>n</v>
      </c>
      <c r="CK153" s="20" t="str">
        <f t="shared" si="571"/>
        <v>n</v>
      </c>
      <c r="CL153" s="20" t="str">
        <f t="shared" si="572"/>
        <v>n</v>
      </c>
      <c r="CM153" s="20" t="str">
        <f t="shared" si="573"/>
        <v>y</v>
      </c>
      <c r="CN153" s="20" t="str">
        <f t="shared" si="574"/>
        <v>n</v>
      </c>
      <c r="CO153" s="20" t="str">
        <f t="shared" si="575"/>
        <v>n</v>
      </c>
      <c r="CP153" s="20" t="str">
        <f t="shared" si="576"/>
        <v>y</v>
      </c>
      <c r="CQ153" s="20" t="str">
        <f t="shared" si="577"/>
        <v>n</v>
      </c>
      <c r="CR153" s="20" t="str">
        <f t="shared" si="578"/>
        <v>n</v>
      </c>
      <c r="CS153" s="20" t="str">
        <f t="shared" si="579"/>
        <v>n</v>
      </c>
      <c r="CT153" s="31" t="str">
        <f t="shared" si="580"/>
        <v>"[PLY] Marquesas Islands"</v>
      </c>
      <c r="CU153" s="32" t="str">
        <f t="shared" si="581"/>
        <v>"rgn_Oceania"</v>
      </c>
      <c r="CV153" s="9" t="str">
        <f t="shared" si="582"/>
        <v>"https://upload.wikimedia.org/wikipedia/commons/thumb/3/3f/Flag_of_Marquesas_Islands.svg/1024px-Flag_of_Marquesas_Islands.svg.png"</v>
      </c>
      <c r="CW153" s="9" t="str">
        <f t="shared" si="563"/>
        <v/>
      </c>
      <c r="CX153" s="9" t="str">
        <f t="shared" si="563"/>
        <v>"3Color",</v>
      </c>
      <c r="CY153" s="9" t="str">
        <f t="shared" si="563"/>
        <v/>
      </c>
      <c r="CZ153" s="9" t="str">
        <f t="shared" si="563"/>
        <v/>
      </c>
      <c r="DA153" s="9" t="str">
        <f t="shared" si="583"/>
        <v>"words2",</v>
      </c>
      <c r="DB153" s="9" t="str">
        <f t="shared" si="584"/>
        <v/>
      </c>
      <c r="DC153" s="9" t="str">
        <f t="shared" si="585"/>
        <v>"exact2",</v>
      </c>
      <c r="DD153" s="9" t="str">
        <f t="shared" si="586"/>
        <v>"lets16",</v>
      </c>
      <c r="DE153" s="9" t="str">
        <f t="shared" si="587"/>
        <v>"startM",</v>
      </c>
      <c r="DF153" s="9" t="str">
        <f t="shared" si="588"/>
        <v/>
      </c>
      <c r="DG153" s="9" t="str">
        <f t="shared" si="589"/>
        <v>"with_q",</v>
      </c>
      <c r="DH153" s="9" t="str">
        <f t="shared" si="590"/>
        <v/>
      </c>
      <c r="DI153" s="9" t="str">
        <f t="shared" si="591"/>
        <v/>
      </c>
      <c r="DJ153" s="9" t="str">
        <f t="shared" si="592"/>
        <v>"with_y",</v>
      </c>
      <c r="DK153" s="9" t="str">
        <f t="shared" si="593"/>
        <v/>
      </c>
      <c r="DL153" s="9" t="str">
        <f t="shared" si="594"/>
        <v/>
      </c>
      <c r="DM153" s="9" t="str" cm="1">
        <f t="array" ref="DM153">IF(CG153=3,CHAR(34) &amp; _xlfn.TEXTJOIN("", TRUE, RIGHT(HP153:HX153, 2)) &amp; CHAR(34) &amp; ",", "")</f>
        <v>"LUURHI",</v>
      </c>
      <c r="DN153" s="9" t="str">
        <f t="shared" si="595"/>
        <v/>
      </c>
      <c r="DO153" s="9" t="str">
        <f t="shared" si="596"/>
        <v>"year19",</v>
      </c>
      <c r="DP153" s="28" t="str">
        <f t="shared" si="597"/>
        <v>"year00",</v>
      </c>
      <c r="DQ153" s="28" t="str">
        <f t="shared" si="598"/>
        <v/>
      </c>
      <c r="DR153" s="28" t="str">
        <f t="shared" si="599"/>
        <v/>
      </c>
      <c r="DS153" s="28" t="str">
        <f t="shared" si="600"/>
        <v/>
      </c>
      <c r="DT153" s="28" t="str">
        <f t="shared" si="601"/>
        <v>"allhor",</v>
      </c>
      <c r="DU153" s="28" t="str">
        <f t="shared" si="602"/>
        <v/>
      </c>
      <c r="DV153" s="9" t="str">
        <f t="shared" si="603"/>
        <v/>
      </c>
      <c r="DW153" s="9" t="str">
        <f t="shared" si="564"/>
        <v/>
      </c>
      <c r="DX153" s="9" t="str">
        <f t="shared" si="564"/>
        <v>"2Bands",</v>
      </c>
      <c r="DY153" s="9" t="str">
        <f t="shared" si="564"/>
        <v/>
      </c>
      <c r="DZ153" s="9" t="str">
        <f t="shared" si="564"/>
        <v/>
      </c>
      <c r="EA153" s="9" t="str">
        <f t="shared" si="565"/>
        <v/>
      </c>
      <c r="EB153" s="9" t="str">
        <f t="shared" si="565"/>
        <v/>
      </c>
      <c r="EC153" s="9" t="str">
        <f t="shared" si="565"/>
        <v>"Horizo",</v>
      </c>
      <c r="ED153" s="9" t="str">
        <f t="shared" si="565"/>
        <v/>
      </c>
      <c r="EE153" s="9" t="str">
        <f t="shared" si="565"/>
        <v/>
      </c>
      <c r="EF153" s="9" t="str">
        <f t="shared" si="604"/>
        <v/>
      </c>
      <c r="EG153" s="9" t="str">
        <f t="shared" si="605"/>
        <v/>
      </c>
      <c r="EH153" s="9" t="str">
        <f t="shared" si="605"/>
        <v/>
      </c>
      <c r="EI153" s="9" t="str">
        <f t="shared" si="605"/>
        <v/>
      </c>
      <c r="EJ153" s="9" t="str">
        <f t="shared" si="605"/>
        <v/>
      </c>
      <c r="EK153" s="9" t="str">
        <f t="shared" si="605"/>
        <v/>
      </c>
      <c r="EL153" s="9" t="str">
        <f t="shared" si="605"/>
        <v/>
      </c>
      <c r="EM153" s="9" t="str">
        <f t="shared" si="605"/>
        <v>"Trside",</v>
      </c>
      <c r="EN153" s="9" t="str">
        <f t="shared" si="605"/>
        <v/>
      </c>
      <c r="EO153" s="9" t="str">
        <f t="shared" si="605"/>
        <v/>
      </c>
      <c r="EP153" s="9" t="str">
        <f t="shared" si="605"/>
        <v/>
      </c>
      <c r="EQ153" s="9" t="str">
        <f t="shared" si="605"/>
        <v/>
      </c>
      <c r="ER153" s="9" t="str">
        <f t="shared" si="605"/>
        <v/>
      </c>
      <c r="ES153" s="9" t="str">
        <f t="shared" si="605"/>
        <v/>
      </c>
      <c r="ET153" s="9" t="str">
        <f t="shared" si="605"/>
        <v/>
      </c>
      <c r="EU153" s="9" t="str">
        <f t="shared" si="605"/>
        <v>"Humans",</v>
      </c>
      <c r="EV153" s="9" t="str">
        <f t="shared" si="605"/>
        <v/>
      </c>
      <c r="EW153" s="9" t="str">
        <f t="shared" si="566"/>
        <v/>
      </c>
      <c r="EX153" s="9" t="str">
        <f t="shared" si="566"/>
        <v/>
      </c>
      <c r="EY153" s="9" t="str">
        <f t="shared" si="566"/>
        <v/>
      </c>
      <c r="EZ153" s="9" t="str">
        <f t="shared" si="566"/>
        <v/>
      </c>
      <c r="FA153" s="9" t="str">
        <f t="shared" si="606"/>
        <v/>
      </c>
      <c r="FB153" s="9" t="str">
        <f t="shared" si="607"/>
        <v/>
      </c>
      <c r="FC153" s="9" t="str">
        <f t="shared" si="608"/>
        <v/>
      </c>
      <c r="FD153" s="9" t="str">
        <f t="shared" si="609"/>
        <v/>
      </c>
      <c r="FE153" s="9" t="str">
        <f t="shared" si="610"/>
        <v/>
      </c>
      <c r="FF153" s="9" t="str">
        <f t="shared" si="611"/>
        <v/>
      </c>
      <c r="FG153" s="9" t="str">
        <f t="shared" si="612"/>
        <v>"NO_RED",</v>
      </c>
      <c r="FH153" s="9" t="str">
        <f t="shared" si="613"/>
        <v>"NO_GRE",</v>
      </c>
      <c r="FI153" s="9" t="str">
        <f t="shared" si="614"/>
        <v>"NO_YEL",</v>
      </c>
      <c r="FJ153" s="9" t="str">
        <f t="shared" si="615"/>
        <v>"NO_BLA",</v>
      </c>
      <c r="FK153" s="9" t="str">
        <f t="shared" si="616"/>
        <v/>
      </c>
      <c r="FL153" s="9" t="str">
        <f t="shared" si="617"/>
        <v/>
      </c>
      <c r="FM153" s="9" t="str">
        <f t="shared" si="618"/>
        <v/>
      </c>
      <c r="FN153" s="9" t="str">
        <f t="shared" si="619"/>
        <v/>
      </c>
      <c r="FO153" s="9" t="str">
        <f t="shared" si="620"/>
        <v/>
      </c>
      <c r="FP153" s="9" t="str">
        <f t="shared" si="621"/>
        <v/>
      </c>
      <c r="FQ153" s="9" t="str">
        <f t="shared" si="622"/>
        <v>"001BLU",</v>
      </c>
      <c r="FR153" s="9" t="str">
        <f t="shared" si="623"/>
        <v>"002WHI",</v>
      </c>
      <c r="FS153" s="9" t="str">
        <f t="shared" si="624"/>
        <v>"003PUR",</v>
      </c>
      <c r="FT153" s="9" t="str">
        <f t="shared" si="625"/>
        <v>"myrBLU",</v>
      </c>
      <c r="FU153" s="9" t="str">
        <f t="shared" si="626"/>
        <v/>
      </c>
      <c r="FV153" s="9" t="str">
        <f t="shared" si="627"/>
        <v/>
      </c>
      <c r="FW153" s="9" t="str">
        <f t="shared" si="628"/>
        <v/>
      </c>
      <c r="FX153" s="9" t="str">
        <f t="shared" si="629"/>
        <v/>
      </c>
      <c r="FY153" s="9" t="str">
        <f t="shared" si="630"/>
        <v/>
      </c>
      <c r="FZ153" s="9" t="str">
        <f t="shared" si="631"/>
        <v/>
      </c>
      <c r="GA153" s="9" t="str">
        <f t="shared" si="632"/>
        <v/>
      </c>
      <c r="GB153" s="9" t="str">
        <f t="shared" si="633"/>
        <v/>
      </c>
      <c r="GC153" s="9" t="str">
        <f t="shared" si="634"/>
        <v/>
      </c>
      <c r="GD153" s="9" t="str">
        <f t="shared" si="635"/>
        <v/>
      </c>
      <c r="GE153" s="9" t="str">
        <f t="shared" si="636"/>
        <v/>
      </c>
      <c r="GF153" s="9" t="str">
        <f t="shared" si="667"/>
        <v/>
      </c>
      <c r="GG153" s="9" t="str">
        <f t="shared" si="637"/>
        <v/>
      </c>
      <c r="GH153" s="9" t="str">
        <f t="shared" si="638"/>
        <v/>
      </c>
      <c r="GI153" s="9" t="str">
        <f t="shared" si="639"/>
        <v/>
      </c>
      <c r="GJ153" s="9" t="str">
        <f t="shared" si="640"/>
        <v>"NoStar",</v>
      </c>
      <c r="GK153" s="9" t="str">
        <f t="shared" si="641"/>
        <v/>
      </c>
      <c r="GL153" s="9" t="str">
        <f t="shared" si="567"/>
        <v/>
      </c>
      <c r="GM153" s="9" t="str">
        <f t="shared" si="567"/>
        <v/>
      </c>
      <c r="GN153" s="9" t="str">
        <f t="shared" si="567"/>
        <v/>
      </c>
      <c r="GP153" s="9" t="str">
        <f t="shared" si="642"/>
        <v>"Archipelago"</v>
      </c>
      <c r="GS153" s="9" t="str">
        <f t="shared" si="643"/>
        <v>["3Color","words2","exact2","lets16","startM","with_q","with_y","LUURHI","year19","year00","allhor","2Bands","Horizo","Trside","Humans","NO_RED","NO_GRE","NO_YEL","NO_BLA","001BLU","002WHI","003PUR","myrBLU","NoStar"]</v>
      </c>
      <c r="GT153" s="9" t="str">
        <f t="shared" si="644"/>
        <v>"cl_BLU",</v>
      </c>
      <c r="GU153" s="9" t="str">
        <f t="shared" si="644"/>
        <v>"cl_WHI",</v>
      </c>
      <c r="GV153" s="9" t="str">
        <f t="shared" si="644"/>
        <v>"cl_PUR",</v>
      </c>
      <c r="GW153" s="9" t="str">
        <f t="shared" si="644"/>
        <v/>
      </c>
      <c r="GX153" s="9" t="str">
        <f t="shared" si="644"/>
        <v/>
      </c>
      <c r="GY153" s="9" t="str">
        <f t="shared" si="644"/>
        <v/>
      </c>
      <c r="GZ153" s="9" t="str">
        <f t="shared" si="644"/>
        <v/>
      </c>
      <c r="HA153" s="9" t="str">
        <f t="shared" si="644"/>
        <v/>
      </c>
      <c r="HB153" s="9" t="str">
        <f t="shared" si="644"/>
        <v/>
      </c>
      <c r="HC153" s="9" t="str">
        <f t="shared" si="645"/>
        <v>["cl_BLU","cl_WHI","cl_PUR"]</v>
      </c>
      <c r="HE153" s="33"/>
      <c r="HF153" s="34" t="str">
        <f t="shared" si="646"/>
        <v>{couname:"[PLY] Marquesas Islands",year:"1998, 2017",region:"rgn_Oceania",Colors:["cl_BLU","cl_WHI","cl_PUR"],Items:["3Color","words2","exact2","lets16","startM","with_q","with_y","LUURHI","year19","year00","allhor","2Bands","Horizo","Trside","Humans","NO_RED","NO_GRE","NO_YEL","NO_BLA","001BLU","002WHI","003PUR","myrBLU","NoStar"],Flag:"https://upload.wikimedia.org/wikipedia/commons/thumb/3/3f/Flag_of_Marquesas_Islands.svg/1024px-Flag_of_Marquesas_Islands.svg.png",HDFlag:"https://upload.wikimedia.org/wikipedia/commons/thumb/3/3f/Flag_of_Marquesas_Islands.svg/2560px-Flag_of_Marquesas_Islands.svg.png",type:"Archipelago", describe: "\nThe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 isnew:".", links: "https://en.wikipedia.org/wiki/Flag_of_the_Marquesas_Islands"},</v>
      </c>
      <c r="HG153" s="35" t="str">
        <f t="shared" si="647"/>
        <v>{couname:"[PLY] Marquesas Islands",year:"1998, 2017",region:"rgn_Oceania",Colors:["cl_BLU","cl_WHI","cl_PUR"],Items:["3Color","words2","exact2","lets16","startM","with_q","with_y","LUURHI","year19","year00","allhor","2Bands","Horizo","Trside","Humans","NO_RED","NO_GRE","NO_YEL","NO_BLA","001BLU","002WHI","003PUR","myrBLU","NoStar"],Flag:"https://upload.wikimedia.org/wikipedia/commons/thumb/3/3f/Flag_of_Marquesas_Islands.svg/1024px-Flag_of_Marquesas_Islands.svg.png",HDFlag:"https://upload.wikimedia.org/wikipedia/commons/thumb/3/3f/Flag_of_Marquesas_Islands.svg/2560px-Flag_of_Marquesas_Islands.svg.png",type:"Archipelago", describe: "\nThe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 links: "https://en.wikipedia.org/wiki/Flag_of_the_Marquesas_Islands"},</v>
      </c>
      <c r="HH153" s="9" t="str">
        <f t="shared" si="648"/>
        <v>"\nThe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v>
      </c>
      <c r="HI153" s="9" t="str">
        <f t="shared" si="649"/>
        <v>"\nThe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v>
      </c>
      <c r="HJ153" s="9" t="str">
        <f t="shared" si="650"/>
        <v>"1998, 2017"</v>
      </c>
      <c r="HL153" s="9" t="str">
        <f t="shared" si="651"/>
        <v>"https://en.wikipedia.org/wiki/Flag_of_the_Marquesas_Islands"</v>
      </c>
      <c r="HM153" s="34" t="str">
        <f t="shared" si="652"/>
        <v>{"couname":"[PLY] Marquesas Islands","year":"1998, 2017","region":"rgn_Oceania","Colors":["cl_BLU","cl_WHI","cl_PUR"],"Items":["3Color","words2","exact2","lets16","startM","with_q","with_y","LUURHI","year19","year00","allhor","2Bands","Horizo","Trside","Humans","NO_RED","NO_GRE","NO_YEL","NO_BLA","001BLU","002WHI","003PUR","myrBLU","NoStar"],"Flag":"https://upload.wikimedia.org/wikipedia/commons/thumb/3/3f/Flag_of_Marquesas_Islands.svg/1024px-Flag_of_Marquesas_Islands.svg.png","HDFlag":"https://upload.wikimedia.org/wikipedia/commons/thumb/3/3f/Flag_of_Marquesas_Islands.svg/2560px-Flag_of_Marquesas_Islands.svg.png","type":"Archipelago", "describe": "\nThe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 "isnew": ".", "links": "https://en.wikipedia.org/wiki/Flag_of_the_Marquesas_Islands"},</v>
      </c>
      <c r="HN153" s="36" t="str">
        <f t="shared" si="653"/>
        <v>{"couname":"[PLY] Marquesas Islands","year":"1998, 2017","region":"rgn_Oceania","Colors":["cl_BLU","cl_WHI","cl_PUR"],"Items":["3Color","words2","exact2","lets16","startM","with_q","with_y","LUURHI","year19","year00","allhor","2Bands","Horizo","Trside","Humans","NO_RED","NO_GRE","NO_YEL","NO_BLA","001BLU","002WHI","003PUR","myrBLU","NoStar"],"Flag":"https://upload.wikimedia.org/wikipedia/commons/thumb/3/3f/Flag_of_Marquesas_Islands.svg/1024px-Flag_of_Marquesas_Islands.svg.png","HDFlag":"https://upload.wikimedia.org/wikipedia/commons/thumb/3/3f/Flag_of_Marquesas_Islands.svg/2560px-Flag_of_Marquesas_Islands.svg.png","type":"Archipelago", "describe": "\nThe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 "isnew": ".", "links": "https://en.wikipedia.org/wiki/Flag_of_the_Marquesas_Islands"},</v>
      </c>
      <c r="HO153" s="37"/>
      <c r="HP153" s="9" t="str" cm="1">
        <f t="array" ref="HP153">IF(_xlfn.TEXTJOIN(", ", TRUE, IF(ISNUMBER(SEARCH("BLA", BL153:BT153)), COLUMN(BL153:BT153) - COLUMN(BL153) + 1, ""))&lt;&gt;"","BLA","")</f>
        <v/>
      </c>
      <c r="HQ153" s="9" t="str" cm="1">
        <f t="array" ref="HQ153">IF(_xlfn.TEXTJOIN(", ", TRUE, IF(ISNUMBER(SEARCH("BLU", BL153:BT153)), COLUMN(BL153:BT153) - COLUMN(BL153) + 1, ""))&lt;&gt;"","BLU","")</f>
        <v>BLU</v>
      </c>
      <c r="HR153" s="9" t="str" cm="1">
        <f t="array" ref="HR153">IF(_xlfn.TEXTJOIN(", ", TRUE, IF(ISNUMBER(SEARCH("GRE", BL153:BT153)), COLUMN(BL153:BT153) - COLUMN(BL153) + 1, ""))&lt;&gt;"","GRE","")</f>
        <v/>
      </c>
      <c r="HS153" s="9" t="str" cm="1">
        <f t="array" ref="HS153">IF(_xlfn.TEXTJOIN(", ", TRUE, IF(ISNUMBER(SEARCH("RED", BL153:BT153)), COLUMN(BL153:BT153) - COLUMN(BL153) + 1, ""))&lt;&gt;"","RED","")</f>
        <v/>
      </c>
      <c r="HT153" s="9" t="str" cm="1">
        <f t="array" ref="HT153">IF(_xlfn.TEXTJOIN(", ", TRUE, IF(ISNUMBER(SEARCH("YEL", BL153:BT153)), COLUMN(BL153:BT153) - COLUMN(BL153) + 1, ""))&lt;&gt;"","YEL","")</f>
        <v/>
      </c>
      <c r="HU153" s="9" t="str" cm="1">
        <f t="array" ref="HU153">IF(_xlfn.TEXTJOIN(", ", TRUE, IF(ISNUMBER(SEARCH("ORA", BL153:BT153)), COLUMN(BL153:BT153) - COLUMN(BL153) + 1, ""))&lt;&gt;"","ORA","")</f>
        <v/>
      </c>
      <c r="HV153" s="9" t="str" cm="1">
        <f t="array" ref="HV153">IF(_xlfn.TEXTJOIN(", ", TRUE, IF(ISNUMBER(SEARCH("BRO", BL153:BT153)), COLUMN(BL153:BT153) - COLUMN(BL153) + 1, ""))&lt;&gt;"","BRO","")</f>
        <v/>
      </c>
      <c r="HW153" s="9" t="str" cm="1">
        <f t="array" ref="HW153">IF(_xlfn.TEXTJOIN(", ", TRUE, IF(ISNUMBER(SEARCH("PUR", BL153:BT153)), COLUMN(BL153:BT153) - COLUMN(BL153) + 1, ""))&lt;&gt;"","PUR","")</f>
        <v>PUR</v>
      </c>
      <c r="HX153" s="9" t="str" cm="1">
        <f t="array" ref="HX153">IF(_xlfn.TEXTJOIN(", ", TRUE, IF(ISNUMBER(SEARCH("WHI", BL153:BT153)), COLUMN(BL153:BT153) - COLUMN(BL153) + 1, ""))&lt;&gt;"","WHI","")</f>
        <v>WHI</v>
      </c>
      <c r="HY153" s="38"/>
      <c r="HZ153" s="38"/>
      <c r="IA153" s="28"/>
      <c r="IB153" s="28"/>
      <c r="IC153" s="39"/>
      <c r="ID153" s="39"/>
      <c r="IE153" s="39"/>
      <c r="IF153" s="39"/>
      <c r="IG153" s="39"/>
      <c r="IH153" s="39"/>
      <c r="II153" s="39"/>
      <c r="IJ153" s="39"/>
      <c r="IK153" s="39"/>
      <c r="IL153" s="9">
        <f t="shared" si="654"/>
        <v>0</v>
      </c>
      <c r="IM153" s="6">
        <f t="shared" si="655"/>
        <v>-3</v>
      </c>
      <c r="IN153" s="40" t="str">
        <f t="shared" si="656"/>
        <v>http://mkweb.bcgsc.ca/color-summarizer/?url=https://upload.wikimedia.org/wikipedia/commons/thumb/3/3f/Flag_of_Marquesas_Islands.svg/1024px-Flag_of_Marquesas_Islands.svg.png&amp;precision=low&amp;num_clusters=3&amp;text=1</v>
      </c>
      <c r="IO153" s="9" t="str">
        <f t="shared" si="657"/>
        <v/>
      </c>
      <c r="IP153" s="9" t="str">
        <f t="shared" si="658"/>
        <v>"blue"</v>
      </c>
      <c r="IQ153" s="9" t="str">
        <f t="shared" si="659"/>
        <v/>
      </c>
      <c r="IR153" s="9" t="str">
        <f t="shared" si="660"/>
        <v/>
      </c>
      <c r="IS153" s="9" t="str">
        <f t="shared" si="661"/>
        <v/>
      </c>
      <c r="IT153" s="9" t="str">
        <f t="shared" si="662"/>
        <v/>
      </c>
      <c r="IU153" s="9" t="str">
        <f t="shared" si="663"/>
        <v/>
      </c>
      <c r="IV153" s="9" t="str">
        <f t="shared" si="664"/>
        <v>"purple"</v>
      </c>
      <c r="IW153" s="9" t="str">
        <f t="shared" si="665"/>
        <v>"white"</v>
      </c>
      <c r="IX153" s="9" t="str">
        <f t="shared" si="666"/>
        <v>{"url":"http://mkweb.bcgsc.ca/color-summarizer/?url=https://upload.wikimedia.org/wikipedia/commons/thumb/3/3f/Flag_of_Marquesas_Islands.svg/1024px-Flag_of_Marquesas_Islands.svg.png&amp;precision=low&amp;num_clusters=3&amp;text=1","name":"[PLY] Marquesas Islands"},</v>
      </c>
      <c r="IY153" s="9">
        <v>333</v>
      </c>
    </row>
    <row r="154" spans="1:259" s="9" customFormat="1" ht="38.4" customHeight="1" thickBot="1" x14ac:dyDescent="0.35">
      <c r="A154" s="79" t="s">
        <v>748</v>
      </c>
      <c r="B154" s="1" t="e" vm="153">
        <v>#VALUE!</v>
      </c>
      <c r="C154" s="2">
        <v>2</v>
      </c>
      <c r="D154" s="3" t="s">
        <v>749</v>
      </c>
      <c r="E154" s="4" t="s">
        <v>750</v>
      </c>
      <c r="F154" s="5" t="s">
        <v>0</v>
      </c>
      <c r="G154" s="6">
        <f>COUNTIF($A$1:$A$8344,A154)</f>
        <v>1</v>
      </c>
      <c r="H154" s="7"/>
      <c r="I154" s="8" t="s">
        <v>751</v>
      </c>
      <c r="J154" s="9" t="str">
        <f>""</f>
        <v/>
      </c>
      <c r="K154" s="10"/>
      <c r="L154" s="11"/>
      <c r="M154" s="11"/>
      <c r="N154" s="12" t="s">
        <v>169</v>
      </c>
      <c r="O154" s="13" t="s">
        <v>728</v>
      </c>
      <c r="P154" s="14" t="s">
        <v>752</v>
      </c>
      <c r="Q154" s="15">
        <v>2</v>
      </c>
      <c r="R154" s="16" t="s">
        <v>169</v>
      </c>
      <c r="S154" s="17">
        <v>4</v>
      </c>
      <c r="T154" s="18" t="s">
        <v>2</v>
      </c>
      <c r="U154" s="19" t="s">
        <v>2</v>
      </c>
      <c r="V154" s="19" t="s">
        <v>3</v>
      </c>
      <c r="W154" s="19" t="s">
        <v>3</v>
      </c>
      <c r="X154" s="19" t="s">
        <v>2</v>
      </c>
      <c r="Y154" s="19" t="s">
        <v>2</v>
      </c>
      <c r="Z154" s="19" t="s">
        <v>2</v>
      </c>
      <c r="AA154" s="19" t="s">
        <v>2</v>
      </c>
      <c r="AB154" s="19" t="s">
        <v>2</v>
      </c>
      <c r="AC154" s="19" t="s">
        <v>2</v>
      </c>
      <c r="AD154" s="19" t="s">
        <v>2</v>
      </c>
      <c r="AE154" s="19" t="s">
        <v>2</v>
      </c>
      <c r="AF154" s="20" t="s">
        <v>2</v>
      </c>
      <c r="AG154" s="20" t="s">
        <v>3</v>
      </c>
      <c r="AH154" s="20" t="s">
        <v>2</v>
      </c>
      <c r="AI154" s="20" t="s">
        <v>2</v>
      </c>
      <c r="AJ154" s="20" t="s">
        <v>2</v>
      </c>
      <c r="AK154" s="20" t="s">
        <v>2</v>
      </c>
      <c r="AL154" s="20" t="s">
        <v>2</v>
      </c>
      <c r="AM154" s="20" t="s">
        <v>2</v>
      </c>
      <c r="AN154" s="20" t="s">
        <v>2</v>
      </c>
      <c r="AO154" s="20" t="s">
        <v>2</v>
      </c>
      <c r="AP154" s="20" t="s">
        <v>2</v>
      </c>
      <c r="AQ154" s="20" t="s">
        <v>2</v>
      </c>
      <c r="AR154" s="20" t="s">
        <v>2</v>
      </c>
      <c r="AS154" s="20" t="s">
        <v>2</v>
      </c>
      <c r="AT154" s="21">
        <v>16</v>
      </c>
      <c r="AU154" s="20" t="s">
        <v>730</v>
      </c>
      <c r="AV154" s="20" t="str">
        <f>IF(LEFT(A154,1)="[",LEFT(A154,5)&amp;AU154&amp;A154,"")</f>
        <v>[PLY]Archipelago[PLY] Tuamotu Archipelago</v>
      </c>
      <c r="AW154" s="20" t="str">
        <f>C154&amp;H154&amp;A154</f>
        <v>2[PLY] Tuamotu Archipelago</v>
      </c>
      <c r="AX154" s="22"/>
      <c r="AY154" s="22"/>
      <c r="AZ154" s="23"/>
      <c r="BA154" s="23"/>
      <c r="BB154" s="23"/>
      <c r="BC154" s="24"/>
      <c r="BD154" s="25" t="s">
        <v>5</v>
      </c>
      <c r="BE154" s="8"/>
      <c r="BF154" s="25"/>
      <c r="BG154" s="25"/>
      <c r="BH154" s="25"/>
      <c r="BI154" s="25"/>
      <c r="BJ154" s="25"/>
      <c r="BK154" s="8"/>
      <c r="BL154" s="25" t="s">
        <v>5</v>
      </c>
      <c r="BM154" s="25" t="s">
        <v>10</v>
      </c>
      <c r="BN154" s="25" t="s">
        <v>6</v>
      </c>
      <c r="BO154" s="25"/>
      <c r="BP154" s="25"/>
      <c r="BQ154" s="25"/>
      <c r="BR154" s="25"/>
      <c r="BS154" s="25"/>
      <c r="BT154" s="25"/>
      <c r="BU154" s="26"/>
      <c r="BV154" s="27"/>
      <c r="BW154" s="27">
        <v>0</v>
      </c>
      <c r="BX154" s="8"/>
      <c r="BY154" s="9" t="s">
        <v>2</v>
      </c>
      <c r="CB154" s="28"/>
      <c r="CC154" s="28"/>
      <c r="CD154" s="29">
        <v>0</v>
      </c>
      <c r="CE154" s="29">
        <v>0</v>
      </c>
      <c r="CF154" s="29" t="e">
        <v>#REF!</v>
      </c>
      <c r="CG154" s="30" cm="1">
        <f t="array" ref="CG154">SUMPRODUCT(--(LEN(TRIM(BL154:BT154))&gt;0))</f>
        <v>3</v>
      </c>
      <c r="CH154" s="20" t="str">
        <f t="shared" si="568"/>
        <v>n</v>
      </c>
      <c r="CI154" s="20" t="str">
        <f t="shared" si="569"/>
        <v>y</v>
      </c>
      <c r="CJ154" s="20" t="str">
        <f t="shared" si="570"/>
        <v>n</v>
      </c>
      <c r="CK154" s="20" t="str">
        <f t="shared" si="571"/>
        <v>n</v>
      </c>
      <c r="CL154" s="20" t="str">
        <f t="shared" si="572"/>
        <v>n</v>
      </c>
      <c r="CM154" s="20" t="str">
        <f t="shared" si="573"/>
        <v>n</v>
      </c>
      <c r="CN154" s="20" t="str">
        <f t="shared" si="574"/>
        <v>n</v>
      </c>
      <c r="CO154" s="20" t="str">
        <f t="shared" si="575"/>
        <v>y</v>
      </c>
      <c r="CP154" s="20" t="str">
        <f t="shared" si="576"/>
        <v>n</v>
      </c>
      <c r="CQ154" s="20" t="str">
        <f t="shared" si="577"/>
        <v>n</v>
      </c>
      <c r="CR154" s="20" t="str">
        <f t="shared" si="578"/>
        <v>n</v>
      </c>
      <c r="CS154" s="20" t="str">
        <f t="shared" si="579"/>
        <v>y</v>
      </c>
      <c r="CT154" s="31" t="str">
        <f t="shared" si="580"/>
        <v>"[PLY] Tuamotu Archipelago"</v>
      </c>
      <c r="CU154" s="32" t="str">
        <f t="shared" si="581"/>
        <v>"rgn_Oceania"</v>
      </c>
      <c r="CV154" s="9" t="str">
        <f t="shared" si="582"/>
        <v>"https://upload.wikimedia.org/wikipedia/commons/thumb/d/dc/Flag_of_Tuamotu_Archipelago.svg/640px-Flag_of_Tuamotu_Archipelago.svg.png"</v>
      </c>
      <c r="CW154" s="9" t="str">
        <f t="shared" si="563"/>
        <v/>
      </c>
      <c r="CX154" s="9" t="str">
        <f t="shared" si="563"/>
        <v>"3Color",</v>
      </c>
      <c r="CY154" s="9" t="str">
        <f t="shared" si="563"/>
        <v/>
      </c>
      <c r="CZ154" s="9" t="str">
        <f t="shared" si="563"/>
        <v/>
      </c>
      <c r="DA154" s="9" t="str">
        <f t="shared" si="583"/>
        <v>"words2",</v>
      </c>
      <c r="DB154" s="9" t="str">
        <f t="shared" si="584"/>
        <v/>
      </c>
      <c r="DC154" s="9" t="str">
        <f t="shared" si="585"/>
        <v>"exact2",</v>
      </c>
      <c r="DD154" s="9" t="str">
        <f t="shared" si="586"/>
        <v>"lets18",</v>
      </c>
      <c r="DE154" s="9" t="str">
        <f t="shared" si="587"/>
        <v>"startT",</v>
      </c>
      <c r="DF154" s="9" t="str">
        <f t="shared" si="588"/>
        <v/>
      </c>
      <c r="DG154" s="9" t="str">
        <f t="shared" si="589"/>
        <v/>
      </c>
      <c r="DH154" s="9" t="str">
        <f t="shared" si="590"/>
        <v/>
      </c>
      <c r="DI154" s="9" t="str">
        <f t="shared" si="591"/>
        <v/>
      </c>
      <c r="DJ154" s="9" t="str">
        <f t="shared" si="592"/>
        <v>"with_y",</v>
      </c>
      <c r="DK154" s="9" t="str">
        <f t="shared" si="593"/>
        <v/>
      </c>
      <c r="DL154" s="9" t="str">
        <f t="shared" si="594"/>
        <v/>
      </c>
      <c r="DM154" s="9" t="str" cm="1">
        <f t="array" ref="DM154">IF(CG154=3,CHAR(34) &amp; _xlfn.TEXTJOIN("", TRUE, RIGHT(HP154:HX154, 2)) &amp; CHAR(34) &amp; ",", "")</f>
        <v>"REELHI",</v>
      </c>
      <c r="DN154" s="9" t="str">
        <f t="shared" si="595"/>
        <v/>
      </c>
      <c r="DO154" s="9" t="str">
        <f t="shared" si="596"/>
        <v>"year19",</v>
      </c>
      <c r="DP154" s="28" t="str">
        <f t="shared" si="597"/>
        <v/>
      </c>
      <c r="DQ154" s="28" t="str">
        <f t="shared" si="598"/>
        <v/>
      </c>
      <c r="DR154" s="28" t="str">
        <f t="shared" si="599"/>
        <v/>
      </c>
      <c r="DS154" s="28" t="str">
        <f t="shared" si="600"/>
        <v/>
      </c>
      <c r="DT154" s="28" t="str">
        <f t="shared" si="601"/>
        <v/>
      </c>
      <c r="DU154" s="28" t="str">
        <f t="shared" si="602"/>
        <v/>
      </c>
      <c r="DV154" s="9" t="str">
        <f t="shared" si="603"/>
        <v/>
      </c>
      <c r="DW154" s="9" t="str">
        <f t="shared" si="564"/>
        <v/>
      </c>
      <c r="DX154" s="9" t="str">
        <f t="shared" si="564"/>
        <v/>
      </c>
      <c r="DY154" s="9" t="str">
        <f t="shared" si="564"/>
        <v/>
      </c>
      <c r="DZ154" s="9" t="str">
        <f t="shared" si="564"/>
        <v>"4+Band",</v>
      </c>
      <c r="EA154" s="9" t="str">
        <f t="shared" si="565"/>
        <v/>
      </c>
      <c r="EB154" s="9" t="str">
        <f t="shared" si="565"/>
        <v/>
      </c>
      <c r="EC154" s="9" t="str">
        <f t="shared" si="565"/>
        <v>"Horizo",</v>
      </c>
      <c r="ED154" s="9" t="str">
        <f t="shared" si="565"/>
        <v>"Vertic",</v>
      </c>
      <c r="EE154" s="9" t="str">
        <f t="shared" si="565"/>
        <v/>
      </c>
      <c r="EF154" s="9" t="str">
        <f t="shared" si="604"/>
        <v/>
      </c>
      <c r="EG154" s="9" t="str">
        <f t="shared" si="605"/>
        <v/>
      </c>
      <c r="EH154" s="9" t="str">
        <f t="shared" si="605"/>
        <v/>
      </c>
      <c r="EI154" s="9" t="str">
        <f t="shared" si="605"/>
        <v/>
      </c>
      <c r="EJ154" s="9" t="str">
        <f t="shared" si="605"/>
        <v/>
      </c>
      <c r="EK154" s="9" t="str">
        <f t="shared" si="605"/>
        <v/>
      </c>
      <c r="EL154" s="9" t="str">
        <f t="shared" si="605"/>
        <v/>
      </c>
      <c r="EM154" s="9" t="str">
        <f t="shared" si="605"/>
        <v/>
      </c>
      <c r="EN154" s="9" t="str">
        <f t="shared" si="605"/>
        <v>"Unequa",</v>
      </c>
      <c r="EO154" s="9" t="str">
        <f t="shared" si="605"/>
        <v/>
      </c>
      <c r="EP154" s="9" t="str">
        <f t="shared" si="605"/>
        <v/>
      </c>
      <c r="EQ154" s="9" t="str">
        <f t="shared" si="605"/>
        <v/>
      </c>
      <c r="ER154" s="9" t="str">
        <f t="shared" si="605"/>
        <v/>
      </c>
      <c r="ES154" s="9" t="str">
        <f t="shared" si="605"/>
        <v/>
      </c>
      <c r="ET154" s="9" t="str">
        <f t="shared" si="605"/>
        <v/>
      </c>
      <c r="EU154" s="9" t="str">
        <f t="shared" si="605"/>
        <v/>
      </c>
      <c r="EV154" s="9" t="str">
        <f t="shared" si="605"/>
        <v/>
      </c>
      <c r="EW154" s="9" t="str">
        <f t="shared" si="566"/>
        <v/>
      </c>
      <c r="EX154" s="9" t="str">
        <f t="shared" si="566"/>
        <v/>
      </c>
      <c r="EY154" s="9" t="str">
        <f t="shared" si="566"/>
        <v/>
      </c>
      <c r="EZ154" s="9" t="str">
        <f t="shared" si="566"/>
        <v/>
      </c>
      <c r="FA154" s="9" t="str">
        <f t="shared" si="606"/>
        <v>"sta",</v>
      </c>
      <c r="FB154" s="9" t="str">
        <f t="shared" si="607"/>
        <v/>
      </c>
      <c r="FC154" s="9" t="str">
        <f t="shared" si="608"/>
        <v/>
      </c>
      <c r="FD154" s="9" t="str">
        <f t="shared" si="609"/>
        <v/>
      </c>
      <c r="FE154" s="9" t="str">
        <f t="shared" si="610"/>
        <v>"NO_BLU",</v>
      </c>
      <c r="FF154" s="9" t="str">
        <f t="shared" si="611"/>
        <v/>
      </c>
      <c r="FG154" s="9" t="str">
        <f t="shared" si="612"/>
        <v>"NO_RED",</v>
      </c>
      <c r="FH154" s="9" t="str">
        <f t="shared" si="613"/>
        <v/>
      </c>
      <c r="FI154" s="9" t="str">
        <f t="shared" si="614"/>
        <v/>
      </c>
      <c r="FJ154" s="9" t="str">
        <f t="shared" si="615"/>
        <v>"NO_BLA",</v>
      </c>
      <c r="FK154" s="9" t="str">
        <f t="shared" si="616"/>
        <v/>
      </c>
      <c r="FL154" s="9" t="str">
        <f t="shared" si="617"/>
        <v/>
      </c>
      <c r="FM154" s="9" t="str">
        <f t="shared" si="618"/>
        <v/>
      </c>
      <c r="FN154" s="9" t="str">
        <f t="shared" si="619"/>
        <v/>
      </c>
      <c r="FO154" s="9" t="str">
        <f t="shared" si="620"/>
        <v>"BLRENO",</v>
      </c>
      <c r="FP154" s="9" t="str">
        <f t="shared" si="621"/>
        <v/>
      </c>
      <c r="FQ154" s="9" t="str">
        <f t="shared" si="622"/>
        <v/>
      </c>
      <c r="FR154" s="9" t="str">
        <f t="shared" si="623"/>
        <v/>
      </c>
      <c r="FS154" s="9" t="str">
        <f t="shared" si="624"/>
        <v/>
      </c>
      <c r="FT154" s="9" t="str">
        <f t="shared" si="625"/>
        <v>"myrWHI",</v>
      </c>
      <c r="FU154" s="9" t="str">
        <f t="shared" si="626"/>
        <v/>
      </c>
      <c r="FV154" s="9" t="str">
        <f t="shared" si="627"/>
        <v/>
      </c>
      <c r="FW154" s="9" t="str">
        <f t="shared" si="628"/>
        <v/>
      </c>
      <c r="FX154" s="9" t="str">
        <f t="shared" si="629"/>
        <v/>
      </c>
      <c r="FY154" s="9" t="str">
        <f t="shared" si="630"/>
        <v/>
      </c>
      <c r="FZ154" s="9" t="str">
        <f t="shared" si="631"/>
        <v/>
      </c>
      <c r="GA154" s="9" t="str">
        <f t="shared" si="632"/>
        <v/>
      </c>
      <c r="GB154" s="9" t="str">
        <f t="shared" si="633"/>
        <v/>
      </c>
      <c r="GC154" s="9" t="str">
        <f t="shared" si="634"/>
        <v/>
      </c>
      <c r="GD154" s="9" t="str">
        <f t="shared" si="635"/>
        <v/>
      </c>
      <c r="GE154" s="9" t="str">
        <f t="shared" si="636"/>
        <v/>
      </c>
      <c r="GF154" s="9" t="str">
        <f t="shared" si="667"/>
        <v/>
      </c>
      <c r="GG154" s="9" t="str">
        <f t="shared" si="637"/>
        <v/>
      </c>
      <c r="GH154" s="9" t="str">
        <f t="shared" si="638"/>
        <v/>
      </c>
      <c r="GI154" s="9" t="str">
        <f t="shared" si="639"/>
        <v/>
      </c>
      <c r="GJ154" s="9" t="str">
        <f t="shared" si="640"/>
        <v/>
      </c>
      <c r="GK154" s="9" t="str">
        <f t="shared" si="641"/>
        <v>"HasSta",</v>
      </c>
      <c r="GL154" s="9" t="str">
        <f t="shared" si="567"/>
        <v/>
      </c>
      <c r="GM154" s="9" t="str">
        <f t="shared" si="567"/>
        <v/>
      </c>
      <c r="GN154" s="9" t="str">
        <f t="shared" si="567"/>
        <v>"3+Star",</v>
      </c>
      <c r="GP154" s="9" t="str">
        <f t="shared" si="642"/>
        <v>"Archipelago"</v>
      </c>
      <c r="GS154" s="9" t="str">
        <f t="shared" si="643"/>
        <v>["3Color","words2","exact2","lets18","startT","with_y","REELHI","year19","4+Band","Horizo","Vertic","Unequa","sta","NO_BLU","NO_RED","NO_BLA","BLRENO","myrWHI","HasSta","3+Star"]</v>
      </c>
      <c r="GT154" s="9" t="str">
        <f t="shared" si="644"/>
        <v>"cl_WHI",</v>
      </c>
      <c r="GU154" s="9" t="str">
        <f t="shared" si="644"/>
        <v>"cl_GRE",</v>
      </c>
      <c r="GV154" s="9" t="str">
        <f t="shared" si="644"/>
        <v>"cl_YEL",</v>
      </c>
      <c r="GW154" s="9" t="str">
        <f t="shared" si="644"/>
        <v/>
      </c>
      <c r="GX154" s="9" t="str">
        <f t="shared" si="644"/>
        <v/>
      </c>
      <c r="GY154" s="9" t="str">
        <f t="shared" si="644"/>
        <v/>
      </c>
      <c r="GZ154" s="9" t="str">
        <f t="shared" si="644"/>
        <v/>
      </c>
      <c r="HA154" s="9" t="str">
        <f t="shared" si="644"/>
        <v/>
      </c>
      <c r="HB154" s="9" t="str">
        <f t="shared" si="644"/>
        <v/>
      </c>
      <c r="HC154" s="9" t="str">
        <f t="shared" si="645"/>
        <v>["cl_WHI","cl_GRE","cl_YEL"]</v>
      </c>
      <c r="HE154" s="33"/>
      <c r="HF154" s="34" t="str">
        <f t="shared" si="646"/>
        <v>{couname:"[PLY] Tuamotu Archipelago",year:"1985",region:"rgn_Oceania",Colors:["cl_WHI","cl_GRE","cl_YEL"],Items:["3Color","words2","exact2","lets18","startT","with_y","REELHI","year19","4+Band","Horizo","Vertic","Unequa","sta","NO_BLU","NO_RED","NO_BLA","BLRENO","myrWHI","HasSta","3+Star"],Flag:"https://upload.wikimedia.org/wikipedia/commons/thumb/d/dc/Flag_of_Tuamotu_Archipelago.svg/640px-Flag_of_Tuamotu_Archipelago.svg.png",HDFlag:"https://upload.wikimedia.org/wikipedia/commons/thumb/d/dc/Flag_of_Tuamotu_Archipelago.svg/2560px-Flag_of_Tuamotu_Archipelago.svg.png",type:"Archipelago", describe: "\nThe sixteen stars represent the sixteen municipalities forming the archipelago and not its number of islands and atolls. The red and white stripes recall the flag of French Polynesia, whereas the blue stripe recalls the French flag and represents also the sky and the sea.", isnew:".", links: "https://vexillology.fandom.com/wiki/Tuamotu_Archipelago"},</v>
      </c>
      <c r="HG154" s="35" t="str">
        <f t="shared" si="647"/>
        <v>{couname:"[PLY] Tuamotu Archipelago",year:"1985",region:"rgn_Oceania",Colors:["cl_WHI","cl_GRE","cl_YEL"],Items:["3Color","words2","exact2","lets18","startT","with_y","REELHI","year19","4+Band","Horizo","Vertic","Unequa","sta","NO_BLU","NO_RED","NO_BLA","BLRENO","myrWHI","HasSta","3+Star"],Flag:"https://upload.wikimedia.org/wikipedia/commons/thumb/d/dc/Flag_of_Tuamotu_Archipelago.svg/640px-Flag_of_Tuamotu_Archipelago.svg.png",HDFlag:"https://upload.wikimedia.org/wikipedia/commons/thumb/d/dc/Flag_of_Tuamotu_Archipelago.svg/2560px-Flag_of_Tuamotu_Archipelago.svg.png",type:"Archipelago", describe: "\nThe sixteen stars represent the sixteen municipalities forming the archipelago and not its number of islands and atolls. The red and white stripes recall the flag of French Polynesia, whereas the blue stripe recalls the French flag and represents also the sky and the sea.", links: "https://vexillology.fandom.com/wiki/Tuamotu_Archipelago"},</v>
      </c>
      <c r="HH154" s="9" t="str">
        <f t="shared" si="648"/>
        <v>"\nThe sixteen stars represent the sixteen municipalities forming the archipelago and not its number of islands and atolls. The red and white stripes recall the flag of French Polynesia, whereas the blue stripe recalls the French flag and represents also the sky and the sea."</v>
      </c>
      <c r="HI154" s="9" t="str">
        <f t="shared" si="649"/>
        <v>"\nThe sixteen stars represent the sixteen municipalities forming the archipelago and not its number of islands and atolls. The red and white stripes recall the flag of French Polynesia, whereas the blue stripe recalls the French flag and represents also the sky and the sea."</v>
      </c>
      <c r="HJ154" s="9" t="str">
        <f t="shared" si="650"/>
        <v>"1985"</v>
      </c>
      <c r="HL154" s="9" t="str">
        <f t="shared" si="651"/>
        <v>"https://vexillology.fandom.com/wiki/Tuamotu_Archipelago"</v>
      </c>
      <c r="HM154" s="34" t="str">
        <f t="shared" si="652"/>
        <v>{"couname":"[PLY] Tuamotu Archipelago","year":"1985","region":"rgn_Oceania","Colors":["cl_WHI","cl_GRE","cl_YEL"],"Items":["3Color","words2","exact2","lets18","startT","with_y","REELHI","year19","4+Band","Horizo","Vertic","Unequa","sta","NO_BLU","NO_RED","NO_BLA","BLRENO","myrWHI","HasSta","3+Star"],"Flag":"https://upload.wikimedia.org/wikipedia/commons/thumb/d/dc/Flag_of_Tuamotu_Archipelago.svg/640px-Flag_of_Tuamotu_Archipelago.svg.png","HDFlag":"https://upload.wikimedia.org/wikipedia/commons/thumb/d/dc/Flag_of_Tuamotu_Archipelago.svg/2560px-Flag_of_Tuamotu_Archipelago.svg.png","type":"Archipelago", "describe": "\nThe sixteen stars represent the sixteen municipalities forming the archipelago and not its number of islands and atolls. The red and white stripes recall the flag of French Polynesia, whereas the blue stripe recalls the French flag and represents also the sky and the sea.", "isnew": ".", "links": "https://vexillology.fandom.com/wiki/Tuamotu_Archipelago"},</v>
      </c>
      <c r="HN154" s="36" t="str">
        <f t="shared" si="653"/>
        <v>{"couname":"[PLY] Tuamotu Archipelago","year":"1985","region":"rgn_Oceania","Colors":["cl_WHI","cl_GRE","cl_YEL"],"Items":["3Color","words2","exact2","lets18","startT","with_y","REELHI","year19","4+Band","Horizo","Vertic","Unequa","sta","NO_BLU","NO_RED","NO_BLA","BLRENO","myrWHI","HasSta","3+Star"],"Flag":"https://upload.wikimedia.org/wikipedia/commons/thumb/d/dc/Flag_of_Tuamotu_Archipelago.svg/640px-Flag_of_Tuamotu_Archipelago.svg.png","HDFlag":"https://upload.wikimedia.org/wikipedia/commons/thumb/d/dc/Flag_of_Tuamotu_Archipelago.svg/2560px-Flag_of_Tuamotu_Archipelago.svg.png","type":"Archipelago", "describe": "\nThe sixteen stars represent the sixteen municipalities forming the archipelago and not its number of islands and atolls. The red and white stripes recall the flag of French Polynesia, whereas the blue stripe recalls the French flag and represents also the sky and the sea.", "isnew": ".", "links": "https://vexillology.fandom.com/wiki/Tuamotu_Archipelago"},</v>
      </c>
      <c r="HO154" s="37"/>
      <c r="HP154" s="9" t="str" cm="1">
        <f t="array" ref="HP154">IF(_xlfn.TEXTJOIN(", ", TRUE, IF(ISNUMBER(SEARCH("BLA", BL154:BT154)), COLUMN(BL154:BT154) - COLUMN(BL154) + 1, ""))&lt;&gt;"","BLA","")</f>
        <v/>
      </c>
      <c r="HQ154" s="9" t="str" cm="1">
        <f t="array" ref="HQ154">IF(_xlfn.TEXTJOIN(", ", TRUE, IF(ISNUMBER(SEARCH("BLU", BL154:BT154)), COLUMN(BL154:BT154) - COLUMN(BL154) + 1, ""))&lt;&gt;"","BLU","")</f>
        <v/>
      </c>
      <c r="HR154" s="9" t="str" cm="1">
        <f t="array" ref="HR154">IF(_xlfn.TEXTJOIN(", ", TRUE, IF(ISNUMBER(SEARCH("GRE", BL154:BT154)), COLUMN(BL154:BT154) - COLUMN(BL154) + 1, ""))&lt;&gt;"","GRE","")</f>
        <v>GRE</v>
      </c>
      <c r="HS154" s="9" t="str" cm="1">
        <f t="array" ref="HS154">IF(_xlfn.TEXTJOIN(", ", TRUE, IF(ISNUMBER(SEARCH("RED", BL154:BT154)), COLUMN(BL154:BT154) - COLUMN(BL154) + 1, ""))&lt;&gt;"","RED","")</f>
        <v/>
      </c>
      <c r="HT154" s="9" t="str" cm="1">
        <f t="array" ref="HT154">IF(_xlfn.TEXTJOIN(", ", TRUE, IF(ISNUMBER(SEARCH("YEL", BL154:BT154)), COLUMN(BL154:BT154) - COLUMN(BL154) + 1, ""))&lt;&gt;"","YEL","")</f>
        <v>YEL</v>
      </c>
      <c r="HU154" s="9" t="str" cm="1">
        <f t="array" ref="HU154">IF(_xlfn.TEXTJOIN(", ", TRUE, IF(ISNUMBER(SEARCH("ORA", BL154:BT154)), COLUMN(BL154:BT154) - COLUMN(BL154) + 1, ""))&lt;&gt;"","ORA","")</f>
        <v/>
      </c>
      <c r="HV154" s="9" t="str" cm="1">
        <f t="array" ref="HV154">IF(_xlfn.TEXTJOIN(", ", TRUE, IF(ISNUMBER(SEARCH("BRO", BL154:BT154)), COLUMN(BL154:BT154) - COLUMN(BL154) + 1, ""))&lt;&gt;"","BRO","")</f>
        <v/>
      </c>
      <c r="HW154" s="9" t="str" cm="1">
        <f t="array" ref="HW154">IF(_xlfn.TEXTJOIN(", ", TRUE, IF(ISNUMBER(SEARCH("PUR", BL154:BT154)), COLUMN(BL154:BT154) - COLUMN(BL154) + 1, ""))&lt;&gt;"","PUR","")</f>
        <v/>
      </c>
      <c r="HX154" s="9" t="str" cm="1">
        <f t="array" ref="HX154">IF(_xlfn.TEXTJOIN(", ", TRUE, IF(ISNUMBER(SEARCH("WHI", BL154:BT154)), COLUMN(BL154:BT154) - COLUMN(BL154) + 1, ""))&lt;&gt;"","WHI","")</f>
        <v>WHI</v>
      </c>
      <c r="HY154" s="38"/>
      <c r="HZ154" s="38"/>
      <c r="IA154" s="28"/>
      <c r="IB154" s="28"/>
      <c r="IC154" s="39"/>
      <c r="ID154" s="39"/>
      <c r="IE154" s="39"/>
      <c r="IF154" s="39"/>
      <c r="IG154" s="39"/>
      <c r="IH154" s="39"/>
      <c r="II154" s="39"/>
      <c r="IJ154" s="39"/>
      <c r="IK154" s="39"/>
      <c r="IL154" s="9">
        <f t="shared" si="654"/>
        <v>0</v>
      </c>
      <c r="IM154" s="6">
        <f t="shared" si="655"/>
        <v>-3</v>
      </c>
      <c r="IN154" s="40" t="str">
        <f t="shared" si="656"/>
        <v>http://mkweb.bcgsc.ca/color-summarizer/?url=https://upload.wikimedia.org/wikipedia/commons/thumb/d/dc/Flag_of_Tuamotu_Archipelago.svg/640px-Flag_of_Tuamotu_Archipelago.svg.png&amp;precision=low&amp;num_clusters=3&amp;text=1</v>
      </c>
      <c r="IO154" s="9" t="str">
        <f t="shared" si="657"/>
        <v/>
      </c>
      <c r="IP154" s="9" t="str">
        <f t="shared" si="658"/>
        <v/>
      </c>
      <c r="IQ154" s="9" t="str">
        <f t="shared" si="659"/>
        <v>"green"</v>
      </c>
      <c r="IR154" s="9" t="str">
        <f t="shared" si="660"/>
        <v/>
      </c>
      <c r="IS154" s="9" t="str">
        <f t="shared" si="661"/>
        <v>"yellow"</v>
      </c>
      <c r="IT154" s="9" t="str">
        <f t="shared" si="662"/>
        <v/>
      </c>
      <c r="IU154" s="9" t="str">
        <f t="shared" si="663"/>
        <v/>
      </c>
      <c r="IV154" s="9" t="str">
        <f t="shared" si="664"/>
        <v/>
      </c>
      <c r="IW154" s="9" t="str">
        <f t="shared" si="665"/>
        <v>"white"</v>
      </c>
      <c r="IX154" s="9" t="str">
        <f t="shared" si="666"/>
        <v>{"url":"http://mkweb.bcgsc.ca/color-summarizer/?url=https://upload.wikimedia.org/wikipedia/commons/thumb/d/dc/Flag_of_Tuamotu_Archipelago.svg/640px-Flag_of_Tuamotu_Archipelago.svg.png&amp;precision=low&amp;num_clusters=3&amp;text=1","name":"[PLY] Tuamotu Archipelago"},</v>
      </c>
      <c r="IY154" s="9">
        <v>334</v>
      </c>
    </row>
    <row r="155" spans="1:259" s="9" customFormat="1" ht="38.4" customHeight="1" thickBot="1" x14ac:dyDescent="0.35">
      <c r="A155" s="79" t="s">
        <v>761</v>
      </c>
      <c r="B155" s="1" t="e" vm="154">
        <v>#VALUE!</v>
      </c>
      <c r="C155" s="2">
        <v>2</v>
      </c>
      <c r="D155" s="3" t="s">
        <v>762</v>
      </c>
      <c r="E155" s="4" t="s">
        <v>763</v>
      </c>
      <c r="F155" s="5" t="s">
        <v>0</v>
      </c>
      <c r="G155" s="6">
        <f>COUNTIF($A$1:$A$8279,A155)</f>
        <v>1</v>
      </c>
      <c r="H155" s="7"/>
      <c r="I155" s="8" t="s">
        <v>764</v>
      </c>
      <c r="J155" s="9" t="str">
        <f>""</f>
        <v/>
      </c>
      <c r="K155" s="10"/>
      <c r="L155" s="11"/>
      <c r="M155" s="11"/>
      <c r="N155" s="12" t="s">
        <v>169</v>
      </c>
      <c r="O155" s="13">
        <v>1975</v>
      </c>
      <c r="P155" s="14" t="s">
        <v>765</v>
      </c>
      <c r="Q155" s="15">
        <v>1</v>
      </c>
      <c r="R155" s="16" t="s">
        <v>169</v>
      </c>
      <c r="S155" s="17">
        <v>0</v>
      </c>
      <c r="T155" s="18" t="s">
        <v>3</v>
      </c>
      <c r="U155" s="19" t="s">
        <v>2</v>
      </c>
      <c r="V155" s="19" t="s">
        <v>2</v>
      </c>
      <c r="W155" s="19" t="s">
        <v>2</v>
      </c>
      <c r="X155" s="19" t="s">
        <v>3</v>
      </c>
      <c r="Y155" s="19" t="s">
        <v>2</v>
      </c>
      <c r="Z155" s="19" t="s">
        <v>2</v>
      </c>
      <c r="AA155" s="19" t="s">
        <v>2</v>
      </c>
      <c r="AB155" s="19" t="s">
        <v>2</v>
      </c>
      <c r="AC155" s="19" t="s">
        <v>2</v>
      </c>
      <c r="AD155" s="19" t="s">
        <v>2</v>
      </c>
      <c r="AE155" s="19" t="s">
        <v>2</v>
      </c>
      <c r="AF155" s="20" t="s">
        <v>2</v>
      </c>
      <c r="AG155" s="20" t="s">
        <v>2</v>
      </c>
      <c r="AH155" s="20" t="s">
        <v>3</v>
      </c>
      <c r="AI155" s="20" t="s">
        <v>2</v>
      </c>
      <c r="AJ155" s="20" t="s">
        <v>2</v>
      </c>
      <c r="AK155" s="20" t="s">
        <v>2</v>
      </c>
      <c r="AL155" s="20" t="s">
        <v>2</v>
      </c>
      <c r="AM155" s="20" t="s">
        <v>2</v>
      </c>
      <c r="AN155" s="20" t="s">
        <v>2</v>
      </c>
      <c r="AO155" s="20" t="s">
        <v>2</v>
      </c>
      <c r="AP155" s="20" t="s">
        <v>2</v>
      </c>
      <c r="AQ155" s="20" t="s">
        <v>2</v>
      </c>
      <c r="AR155" s="20" t="s">
        <v>2</v>
      </c>
      <c r="AS155" s="20" t="s">
        <v>2</v>
      </c>
      <c r="AT155" s="21">
        <v>0</v>
      </c>
      <c r="AU155" s="20" t="s">
        <v>766</v>
      </c>
      <c r="AV155" s="20" t="str">
        <f>IF(LEFT(A155,1)="[",LEFT(A155,5)&amp;AU155&amp;A155,"")</f>
        <v>[PNG]Autonomous Region[PNG] Bougainville</v>
      </c>
      <c r="AW155" s="20" t="str">
        <f>C155&amp;H155&amp;A155</f>
        <v>2[PNG] Bougainville</v>
      </c>
      <c r="AX155" s="22"/>
      <c r="AY155" s="22"/>
      <c r="AZ155" s="23" t="s">
        <v>5</v>
      </c>
      <c r="BA155" s="23"/>
      <c r="BB155" s="23"/>
      <c r="BC155" s="24"/>
      <c r="BD155" s="25" t="s">
        <v>168</v>
      </c>
      <c r="BE155" s="8"/>
      <c r="BF155" s="25" t="s">
        <v>10</v>
      </c>
      <c r="BG155" s="25"/>
      <c r="BH155" s="25" t="s">
        <v>6</v>
      </c>
      <c r="BI155" s="25"/>
      <c r="BJ155" s="25"/>
      <c r="BK155" s="8"/>
      <c r="BL155" s="25" t="s">
        <v>10</v>
      </c>
      <c r="BM155" s="25" t="s">
        <v>6</v>
      </c>
      <c r="BN155" s="25" t="s">
        <v>4</v>
      </c>
      <c r="BO155" s="25" t="s">
        <v>5</v>
      </c>
      <c r="BP155" s="25"/>
      <c r="BQ155" s="25"/>
      <c r="BR155" s="25"/>
      <c r="BS155" s="25"/>
      <c r="BT155" s="25"/>
      <c r="BU155" s="26" t="s">
        <v>2</v>
      </c>
      <c r="BV155" s="27"/>
      <c r="BW155" s="27">
        <v>0</v>
      </c>
      <c r="BX155" s="8"/>
      <c r="CB155" s="28"/>
      <c r="CC155" s="28"/>
      <c r="CD155" s="29">
        <v>1</v>
      </c>
      <c r="CE155" s="29">
        <v>0</v>
      </c>
      <c r="CF155" s="29" t="e">
        <v>#REF!</v>
      </c>
      <c r="CG155" s="30" cm="1">
        <f t="array" ref="CG155">SUMPRODUCT(--(LEN(TRIM(BL155:BT155))&gt;0))</f>
        <v>4</v>
      </c>
      <c r="CH155" s="20" t="str">
        <f t="shared" si="568"/>
        <v>n</v>
      </c>
      <c r="CI155" s="20" t="str">
        <f t="shared" si="569"/>
        <v>n</v>
      </c>
      <c r="CJ155" s="20" t="str">
        <f t="shared" si="570"/>
        <v>y</v>
      </c>
      <c r="CK155" s="20" t="str">
        <f t="shared" si="571"/>
        <v>n</v>
      </c>
      <c r="CL155" s="20" t="str">
        <f t="shared" si="572"/>
        <v>y</v>
      </c>
      <c r="CM155" s="20" t="str">
        <f t="shared" si="573"/>
        <v>n</v>
      </c>
      <c r="CN155" s="20" t="str">
        <f t="shared" si="574"/>
        <v>n</v>
      </c>
      <c r="CO155" s="20" t="str">
        <f t="shared" si="575"/>
        <v>n</v>
      </c>
      <c r="CP155" s="20" t="str">
        <f t="shared" si="576"/>
        <v>y</v>
      </c>
      <c r="CQ155" s="20" t="str">
        <f t="shared" si="577"/>
        <v>n</v>
      </c>
      <c r="CR155" s="20" t="str">
        <f t="shared" si="578"/>
        <v>n</v>
      </c>
      <c r="CS155" s="20" t="str">
        <f t="shared" si="579"/>
        <v>n</v>
      </c>
      <c r="CT155" s="31" t="str">
        <f t="shared" si="580"/>
        <v>"[PNG] Bougainville"</v>
      </c>
      <c r="CU155" s="32" t="str">
        <f t="shared" si="581"/>
        <v>"rgn_Oceania"</v>
      </c>
      <c r="CV155" s="9" t="str">
        <f t="shared" si="582"/>
        <v>"https://upload.wikimedia.org/wikipedia/commons/thumb/e/e4/Flag_of_Bougainville.svg/640px-Flag_of_Bougainville.svg.png"</v>
      </c>
      <c r="CW155" s="9" t="str">
        <f t="shared" si="563"/>
        <v/>
      </c>
      <c r="CX155" s="9" t="str">
        <f t="shared" si="563"/>
        <v/>
      </c>
      <c r="CY155" s="9" t="str">
        <f t="shared" si="563"/>
        <v>"4Color",</v>
      </c>
      <c r="CZ155" s="9" t="str">
        <f t="shared" si="563"/>
        <v/>
      </c>
      <c r="DA155" s="9" t="str">
        <f t="shared" si="583"/>
        <v/>
      </c>
      <c r="DB155" s="9" t="str">
        <f t="shared" si="584"/>
        <v/>
      </c>
      <c r="DC155" s="9" t="str">
        <f t="shared" si="585"/>
        <v/>
      </c>
      <c r="DD155" s="9" t="str">
        <f t="shared" si="586"/>
        <v>"lets12",</v>
      </c>
      <c r="DE155" s="9" t="str">
        <f t="shared" si="587"/>
        <v>"startB",</v>
      </c>
      <c r="DF155" s="9" t="str">
        <f t="shared" si="588"/>
        <v/>
      </c>
      <c r="DG155" s="9" t="str">
        <f t="shared" si="589"/>
        <v/>
      </c>
      <c r="DH155" s="9" t="str">
        <f t="shared" si="590"/>
        <v>"with_v",</v>
      </c>
      <c r="DI155" s="9" t="str">
        <f t="shared" si="591"/>
        <v/>
      </c>
      <c r="DJ155" s="9" t="str">
        <f t="shared" si="592"/>
        <v/>
      </c>
      <c r="DK155" s="9" t="str">
        <f t="shared" si="593"/>
        <v/>
      </c>
      <c r="DL155" s="9" t="str">
        <f t="shared" si="594"/>
        <v/>
      </c>
      <c r="DM155" s="9" t="str" cm="1">
        <f t="array" ref="DM155">IF(CG155=3,CHAR(34) &amp; _xlfn.TEXTJOIN("", TRUE, RIGHT(HP155:HX155, 2)) &amp; CHAR(34) &amp; ",", "")</f>
        <v/>
      </c>
      <c r="DN155" s="9" t="str">
        <f t="shared" si="595"/>
        <v/>
      </c>
      <c r="DO155" s="9" t="str">
        <f t="shared" si="596"/>
        <v>"year19",</v>
      </c>
      <c r="DP155" s="28" t="str">
        <f t="shared" si="597"/>
        <v/>
      </c>
      <c r="DQ155" s="28" t="str">
        <f t="shared" si="598"/>
        <v/>
      </c>
      <c r="DR155" s="28" t="str">
        <f t="shared" si="599"/>
        <v/>
      </c>
      <c r="DS155" s="28" t="str">
        <f t="shared" si="600"/>
        <v/>
      </c>
      <c r="DT155" s="28" t="str">
        <f t="shared" si="601"/>
        <v/>
      </c>
      <c r="DU155" s="28" t="str">
        <f t="shared" si="602"/>
        <v/>
      </c>
      <c r="DV155" s="9" t="str">
        <f t="shared" si="603"/>
        <v/>
      </c>
      <c r="DW155" s="9" t="str">
        <f t="shared" si="564"/>
        <v>"NoBand",</v>
      </c>
      <c r="DX155" s="9" t="str">
        <f t="shared" si="564"/>
        <v/>
      </c>
      <c r="DY155" s="9" t="str">
        <f t="shared" si="564"/>
        <v/>
      </c>
      <c r="DZ155" s="9" t="str">
        <f t="shared" si="564"/>
        <v/>
      </c>
      <c r="EA155" s="9" t="str">
        <f t="shared" si="565"/>
        <v>"Diagon",</v>
      </c>
      <c r="EB155" s="9" t="str">
        <f t="shared" si="565"/>
        <v/>
      </c>
      <c r="EC155" s="9" t="str">
        <f t="shared" si="565"/>
        <v/>
      </c>
      <c r="ED155" s="9" t="str">
        <f t="shared" si="565"/>
        <v/>
      </c>
      <c r="EE155" s="9" t="str">
        <f t="shared" si="565"/>
        <v>"Circle",</v>
      </c>
      <c r="EF155" s="9" t="str">
        <f t="shared" si="604"/>
        <v/>
      </c>
      <c r="EG155" s="9" t="str">
        <f t="shared" si="605"/>
        <v/>
      </c>
      <c r="EH155" s="9" t="str">
        <f t="shared" si="605"/>
        <v/>
      </c>
      <c r="EI155" s="9" t="str">
        <f t="shared" si="605"/>
        <v/>
      </c>
      <c r="EJ155" s="9" t="str">
        <f t="shared" si="605"/>
        <v/>
      </c>
      <c r="EK155" s="9" t="str">
        <f t="shared" si="605"/>
        <v/>
      </c>
      <c r="EL155" s="9" t="str">
        <f t="shared" si="605"/>
        <v/>
      </c>
      <c r="EM155" s="9" t="str">
        <f t="shared" si="605"/>
        <v/>
      </c>
      <c r="EN155" s="9" t="str">
        <f t="shared" si="605"/>
        <v/>
      </c>
      <c r="EO155" s="9" t="str">
        <f t="shared" si="605"/>
        <v>"Center",</v>
      </c>
      <c r="EP155" s="9" t="str">
        <f t="shared" si="605"/>
        <v/>
      </c>
      <c r="EQ155" s="9" t="str">
        <f t="shared" si="605"/>
        <v/>
      </c>
      <c r="ER155" s="9" t="str">
        <f t="shared" si="605"/>
        <v/>
      </c>
      <c r="ES155" s="9" t="str">
        <f t="shared" si="605"/>
        <v/>
      </c>
      <c r="ET155" s="9" t="str">
        <f t="shared" si="605"/>
        <v/>
      </c>
      <c r="EU155" s="9" t="str">
        <f t="shared" si="605"/>
        <v/>
      </c>
      <c r="EV155" s="9" t="str">
        <f t="shared" si="605"/>
        <v/>
      </c>
      <c r="EW155" s="9" t="str">
        <f t="shared" si="566"/>
        <v/>
      </c>
      <c r="EX155" s="9" t="str">
        <f t="shared" si="566"/>
        <v/>
      </c>
      <c r="EY155" s="9" t="str">
        <f t="shared" si="566"/>
        <v/>
      </c>
      <c r="EZ155" s="9" t="str">
        <f t="shared" si="566"/>
        <v/>
      </c>
      <c r="FA155" s="9" t="str">
        <f t="shared" si="606"/>
        <v/>
      </c>
      <c r="FB155" s="9" t="str">
        <f t="shared" si="607"/>
        <v/>
      </c>
      <c r="FC155" s="9" t="str">
        <f t="shared" si="608"/>
        <v/>
      </c>
      <c r="FD155" s="9" t="str">
        <f t="shared" si="609"/>
        <v/>
      </c>
      <c r="FE155" s="9" t="str">
        <f t="shared" si="610"/>
        <v/>
      </c>
      <c r="FF155" s="9" t="str">
        <f t="shared" si="611"/>
        <v/>
      </c>
      <c r="FG155" s="9" t="str">
        <f t="shared" si="612"/>
        <v>"NO_RED",</v>
      </c>
      <c r="FH155" s="9" t="str">
        <f t="shared" si="613"/>
        <v/>
      </c>
      <c r="FI155" s="9" t="str">
        <f t="shared" si="614"/>
        <v/>
      </c>
      <c r="FJ155" s="9" t="str">
        <f t="shared" si="615"/>
        <v>"NO_BLA",</v>
      </c>
      <c r="FK155" s="9" t="str">
        <f t="shared" si="616"/>
        <v/>
      </c>
      <c r="FL155" s="9" t="str">
        <f t="shared" si="617"/>
        <v/>
      </c>
      <c r="FM155" s="9" t="str">
        <f t="shared" si="618"/>
        <v/>
      </c>
      <c r="FN155" s="9" t="str">
        <f t="shared" si="619"/>
        <v/>
      </c>
      <c r="FO155" s="9" t="str">
        <f t="shared" si="620"/>
        <v/>
      </c>
      <c r="FP155" s="9" t="str">
        <f t="shared" si="621"/>
        <v/>
      </c>
      <c r="FQ155" s="9" t="str">
        <f t="shared" si="622"/>
        <v>"001GRE",</v>
      </c>
      <c r="FR155" s="9" t="str">
        <f t="shared" si="623"/>
        <v/>
      </c>
      <c r="FS155" s="9" t="str">
        <f t="shared" si="624"/>
        <v>"003YEL",</v>
      </c>
      <c r="FT155" s="9" t="str">
        <f t="shared" si="625"/>
        <v>"myrEQ",</v>
      </c>
      <c r="FU155" s="9" t="str">
        <f t="shared" si="626"/>
        <v/>
      </c>
      <c r="FV155" s="9" t="str">
        <f t="shared" si="627"/>
        <v/>
      </c>
      <c r="FW155" s="9" t="str">
        <f t="shared" si="628"/>
        <v/>
      </c>
      <c r="FX155" s="9" t="str">
        <f t="shared" si="629"/>
        <v/>
      </c>
      <c r="FY155" s="9" t="str">
        <f t="shared" si="630"/>
        <v/>
      </c>
      <c r="FZ155" s="9" t="str">
        <f t="shared" si="631"/>
        <v/>
      </c>
      <c r="GA155" s="9" t="str">
        <f t="shared" si="632"/>
        <v/>
      </c>
      <c r="GB155" s="9" t="str">
        <f t="shared" si="633"/>
        <v/>
      </c>
      <c r="GC155" s="9" t="str">
        <f t="shared" si="634"/>
        <v/>
      </c>
      <c r="GD155" s="9" t="str">
        <f t="shared" si="635"/>
        <v/>
      </c>
      <c r="GE155" s="9" t="str">
        <f t="shared" si="636"/>
        <v/>
      </c>
      <c r="GF155" s="9" t="str">
        <f t="shared" si="667"/>
        <v/>
      </c>
      <c r="GG155" s="9" t="str">
        <f t="shared" si="637"/>
        <v/>
      </c>
      <c r="GH155" s="9" t="str">
        <f t="shared" si="638"/>
        <v>"southc",</v>
      </c>
      <c r="GI155" s="9" t="str">
        <f t="shared" si="639"/>
        <v/>
      </c>
      <c r="GJ155" s="9" t="str">
        <f t="shared" si="640"/>
        <v>"NoStar",</v>
      </c>
      <c r="GK155" s="9" t="str">
        <f t="shared" si="641"/>
        <v/>
      </c>
      <c r="GL155" s="9" t="str">
        <f t="shared" si="567"/>
        <v/>
      </c>
      <c r="GM155" s="9" t="str">
        <f t="shared" si="567"/>
        <v/>
      </c>
      <c r="GN155" s="9" t="str">
        <f t="shared" si="567"/>
        <v/>
      </c>
      <c r="GP155" s="9" t="str">
        <f t="shared" si="642"/>
        <v>"Autonomous Region"</v>
      </c>
      <c r="GS155" s="9" t="str">
        <f t="shared" si="643"/>
        <v>["4Color","lets12","startB","with_v","year19","NoBand","Diagon","Circle","Center","NO_RED","NO_BLA","001GRE","003YEL","myrEQ","southc","NoStar"]</v>
      </c>
      <c r="GT155" s="9" t="str">
        <f t="shared" si="644"/>
        <v>"cl_GRE",</v>
      </c>
      <c r="GU155" s="9" t="str">
        <f t="shared" si="644"/>
        <v>"cl_YEL",</v>
      </c>
      <c r="GV155" s="9" t="str">
        <f t="shared" si="644"/>
        <v>"cl_BLU",</v>
      </c>
      <c r="GW155" s="9" t="str">
        <f t="shared" si="644"/>
        <v>"cl_WHI",</v>
      </c>
      <c r="GX155" s="9" t="str">
        <f t="shared" si="644"/>
        <v/>
      </c>
      <c r="GY155" s="9" t="str">
        <f t="shared" si="644"/>
        <v/>
      </c>
      <c r="GZ155" s="9" t="str">
        <f t="shared" si="644"/>
        <v/>
      </c>
      <c r="HA155" s="9" t="str">
        <f t="shared" si="644"/>
        <v/>
      </c>
      <c r="HB155" s="9" t="str">
        <f t="shared" si="644"/>
        <v/>
      </c>
      <c r="HC155" s="9" t="str">
        <f t="shared" si="645"/>
        <v>["cl_GRE","cl_YEL","cl_BLU","cl_WHI"]</v>
      </c>
      <c r="HE155" s="33"/>
      <c r="HF155" s="34" t="str">
        <f t="shared" si="646"/>
        <v>{couname:"[PNG] Bougainville",year:"1975",region:"rgn_Oceania",Colors:["cl_GRE","cl_YEL","cl_BLU","cl_WHI"],Items:["4Color","lets12","startB","with_v","year19","NoBand","Diagon","Circle","Center","NO_RED","NO_BLA","001GRE","003YEL","myrEQ","southc","NoStar"],Flag:"https://upload.wikimedia.org/wikipedia/commons/thumb/e/e4/Flag_of_Bougainville.svg/640px-Flag_of_Bougainville.svg.png",HDFlag:"https://upload.wikimedia.org/wikipedia/commons/thumb/e/e4/Flag_of_Bougainville.svg/1280px-Flag_of_Bougainville.svg.png",type:"Autonomous Region", describe: "\nAccording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 isnew:".", links: "https://en.wikipedia.org/wiki/Flag_of_Bougainville"},</v>
      </c>
      <c r="HG155" s="35" t="str">
        <f t="shared" si="647"/>
        <v>{couname:"[PNG] Bougainville",year:"1975",region:"rgn_Oceania",Colors:["cl_GRE","cl_YEL","cl_BLU","cl_WHI"],Items:["4Color","lets12","startB","with_v","year19","NoBand","Diagon","Circle","Center","NO_RED","NO_BLA","001GRE","003YEL","myrEQ","southc","NoStar"],Flag:"https://upload.wikimedia.org/wikipedia/commons/thumb/e/e4/Flag_of_Bougainville.svg/640px-Flag_of_Bougainville.svg.png",HDFlag:"https://upload.wikimedia.org/wikipedia/commons/thumb/e/e4/Flag_of_Bougainville.svg/1280px-Flag_of_Bougainville.svg.png",type:"Autonomous Region", describe: "\nAccording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 links: "https://en.wikipedia.org/wiki/Flag_of_Bougainville"},</v>
      </c>
      <c r="HH155" s="9" t="str">
        <f t="shared" si="648"/>
        <v>"\nAccording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v>
      </c>
      <c r="HI155" s="9" t="str">
        <f t="shared" si="649"/>
        <v>"\nAccording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v>
      </c>
      <c r="HJ155" s="9" t="str">
        <f t="shared" si="650"/>
        <v>"1975"</v>
      </c>
      <c r="HL155" s="9" t="str">
        <f t="shared" si="651"/>
        <v>"https://en.wikipedia.org/wiki/Flag_of_Bougainville"</v>
      </c>
      <c r="HM155" s="34" t="str">
        <f t="shared" si="652"/>
        <v>{"couname":"[PNG] Bougainville","year":"1975","region":"rgn_Oceania","Colors":["cl_GRE","cl_YEL","cl_BLU","cl_WHI"],"Items":["4Color","lets12","startB","with_v","year19","NoBand","Diagon","Circle","Center","NO_RED","NO_BLA","001GRE","003YEL","myrEQ","southc","NoStar"],"Flag":"https://upload.wikimedia.org/wikipedia/commons/thumb/e/e4/Flag_of_Bougainville.svg/640px-Flag_of_Bougainville.svg.png","HDFlag":"https://upload.wikimedia.org/wikipedia/commons/thumb/e/e4/Flag_of_Bougainville.svg/1280px-Flag_of_Bougainville.svg.png","type":"Autonomous Region", "describe": "\nAccording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 "isnew": ".", "links": "https://en.wikipedia.org/wiki/Flag_of_Bougainville"},</v>
      </c>
      <c r="HN155" s="36" t="str">
        <f t="shared" si="653"/>
        <v>{"couname":"[PNG] Bougainville","year":"1975","region":"rgn_Oceania","Colors":["cl_GRE","cl_YEL","cl_BLU","cl_WHI"],"Items":["4Color","lets12","startB","with_v","year19","NoBand","Diagon","Circle","Center","NO_RED","NO_BLA","001GRE","003YEL","myrEQ","southc","NoStar"],"Flag":"https://upload.wikimedia.org/wikipedia/commons/thumb/e/e4/Flag_of_Bougainville.svg/640px-Flag_of_Bougainville.svg.png","HDFlag":"https://upload.wikimedia.org/wikipedia/commons/thumb/e/e4/Flag_of_Bougainville.svg/1280px-Flag_of_Bougainville.svg.png","type":"Autonomous Region", "describe": "\nAccording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 "isnew": ".", "links": "https://en.wikipedia.org/wiki/Flag_of_Bougainville"},</v>
      </c>
      <c r="HO155" s="37"/>
      <c r="HP155" s="9" t="str" cm="1">
        <f t="array" ref="HP155">IF(_xlfn.TEXTJOIN(", ", TRUE, IF(ISNUMBER(SEARCH("BLA", BL155:BT155)), COLUMN(BL155:BT155) - COLUMN(BL155) + 1, ""))&lt;&gt;"","BLA","")</f>
        <v/>
      </c>
      <c r="HQ155" s="9" t="str" cm="1">
        <f t="array" ref="HQ155">IF(_xlfn.TEXTJOIN(", ", TRUE, IF(ISNUMBER(SEARCH("BLU", BL155:BT155)), COLUMN(BL155:BT155) - COLUMN(BL155) + 1, ""))&lt;&gt;"","BLU","")</f>
        <v>BLU</v>
      </c>
      <c r="HR155" s="9" t="str" cm="1">
        <f t="array" ref="HR155">IF(_xlfn.TEXTJOIN(", ", TRUE, IF(ISNUMBER(SEARCH("GRE", BL155:BT155)), COLUMN(BL155:BT155) - COLUMN(BL155) + 1, ""))&lt;&gt;"","GRE","")</f>
        <v>GRE</v>
      </c>
      <c r="HS155" s="9" t="str" cm="1">
        <f t="array" ref="HS155">IF(_xlfn.TEXTJOIN(", ", TRUE, IF(ISNUMBER(SEARCH("RED", BL155:BT155)), COLUMN(BL155:BT155) - COLUMN(BL155) + 1, ""))&lt;&gt;"","RED","")</f>
        <v/>
      </c>
      <c r="HT155" s="9" t="str" cm="1">
        <f t="array" ref="HT155">IF(_xlfn.TEXTJOIN(", ", TRUE, IF(ISNUMBER(SEARCH("YEL", BL155:BT155)), COLUMN(BL155:BT155) - COLUMN(BL155) + 1, ""))&lt;&gt;"","YEL","")</f>
        <v>YEL</v>
      </c>
      <c r="HU155" s="9" t="str" cm="1">
        <f t="array" ref="HU155">IF(_xlfn.TEXTJOIN(", ", TRUE, IF(ISNUMBER(SEARCH("ORA", BL155:BT155)), COLUMN(BL155:BT155) - COLUMN(BL155) + 1, ""))&lt;&gt;"","ORA","")</f>
        <v/>
      </c>
      <c r="HV155" s="9" t="str" cm="1">
        <f t="array" ref="HV155">IF(_xlfn.TEXTJOIN(", ", TRUE, IF(ISNUMBER(SEARCH("BRO", BL155:BT155)), COLUMN(BL155:BT155) - COLUMN(BL155) + 1, ""))&lt;&gt;"","BRO","")</f>
        <v/>
      </c>
      <c r="HW155" s="9" t="str" cm="1">
        <f t="array" ref="HW155">IF(_xlfn.TEXTJOIN(", ", TRUE, IF(ISNUMBER(SEARCH("PUR", BL155:BT155)), COLUMN(BL155:BT155) - COLUMN(BL155) + 1, ""))&lt;&gt;"","PUR","")</f>
        <v/>
      </c>
      <c r="HX155" s="9" t="str" cm="1">
        <f t="array" ref="HX155">IF(_xlfn.TEXTJOIN(", ", TRUE, IF(ISNUMBER(SEARCH("WHI", BL155:BT155)), COLUMN(BL155:BT155) - COLUMN(BL155) + 1, ""))&lt;&gt;"","WHI","")</f>
        <v>WHI</v>
      </c>
      <c r="HY155" s="38"/>
      <c r="HZ155" s="38"/>
      <c r="IA155" s="28"/>
      <c r="IB155" s="28"/>
      <c r="IC155" s="39"/>
      <c r="ID155" s="39"/>
      <c r="IE155" s="39"/>
      <c r="IF155" s="39"/>
      <c r="IG155" s="39"/>
      <c r="IH155" s="39"/>
      <c r="II155" s="39"/>
      <c r="IJ155" s="39"/>
      <c r="IK155" s="39"/>
      <c r="IL155" s="9">
        <f t="shared" si="654"/>
        <v>0</v>
      </c>
      <c r="IM155" s="6">
        <f t="shared" si="655"/>
        <v>-4</v>
      </c>
      <c r="IN155" s="40" t="str">
        <f t="shared" si="656"/>
        <v>http://mkweb.bcgsc.ca/color-summarizer/?url=https://upload.wikimedia.org/wikipedia/commons/thumb/e/e4/Flag_of_Bougainville.svg/640px-Flag_of_Bougainville.svg.png&amp;precision=low&amp;num_clusters=4&amp;text=1</v>
      </c>
      <c r="IO155" s="9" t="str">
        <f t="shared" si="657"/>
        <v/>
      </c>
      <c r="IP155" s="9" t="str">
        <f t="shared" si="658"/>
        <v>"blue"</v>
      </c>
      <c r="IQ155" s="9" t="str">
        <f t="shared" si="659"/>
        <v>"green"</v>
      </c>
      <c r="IR155" s="9" t="str">
        <f t="shared" si="660"/>
        <v/>
      </c>
      <c r="IS155" s="9" t="str">
        <f t="shared" si="661"/>
        <v>"yellow"</v>
      </c>
      <c r="IT155" s="9" t="str">
        <f t="shared" si="662"/>
        <v/>
      </c>
      <c r="IU155" s="9" t="str">
        <f t="shared" si="663"/>
        <v/>
      </c>
      <c r="IV155" s="9" t="str">
        <f t="shared" si="664"/>
        <v/>
      </c>
      <c r="IW155" s="9" t="str">
        <f t="shared" si="665"/>
        <v>"white"</v>
      </c>
      <c r="IX155" s="9" t="str">
        <f t="shared" si="666"/>
        <v>{"url":"http://mkweb.bcgsc.ca/color-summarizer/?url=https://upload.wikimedia.org/wikipedia/commons/thumb/e/e4/Flag_of_Bougainville.svg/640px-Flag_of_Bougainville.svg.png&amp;precision=low&amp;num_clusters=4&amp;text=1","name":"[PNG] Bougainville"},</v>
      </c>
      <c r="IY155" s="9">
        <v>335</v>
      </c>
    </row>
    <row r="156" spans="1:259" s="9" customFormat="1" ht="38.4" customHeight="1" thickBot="1" x14ac:dyDescent="0.35">
      <c r="A156" s="79" t="s">
        <v>767</v>
      </c>
      <c r="B156" s="1"/>
      <c r="C156" s="2">
        <v>2</v>
      </c>
      <c r="D156" s="3" t="s">
        <v>768</v>
      </c>
      <c r="E156" s="4" t="s">
        <v>768</v>
      </c>
      <c r="F156" s="5" t="s">
        <v>0</v>
      </c>
      <c r="G156" s="6">
        <f>COUNTIF($A$1:$A$8279,A156)</f>
        <v>1</v>
      </c>
      <c r="H156" s="7"/>
      <c r="I156" s="8" t="s">
        <v>769</v>
      </c>
      <c r="J156" s="9" t="str">
        <f>""</f>
        <v/>
      </c>
      <c r="K156" s="10"/>
      <c r="L156" s="11"/>
      <c r="M156" s="11"/>
      <c r="N156" s="12" t="s">
        <v>169</v>
      </c>
      <c r="O156" s="13" t="s">
        <v>181</v>
      </c>
      <c r="P156" s="14" t="s">
        <v>770</v>
      </c>
      <c r="Q156" s="15">
        <v>2</v>
      </c>
      <c r="R156" s="16" t="s">
        <v>169</v>
      </c>
      <c r="S156" s="17">
        <v>0</v>
      </c>
      <c r="T156" s="18" t="s">
        <v>3</v>
      </c>
      <c r="U156" s="19" t="s">
        <v>2</v>
      </c>
      <c r="V156" s="19" t="s">
        <v>2</v>
      </c>
      <c r="W156" s="19" t="s">
        <v>2</v>
      </c>
      <c r="X156" s="19" t="s">
        <v>2</v>
      </c>
      <c r="Y156" s="19" t="s">
        <v>2</v>
      </c>
      <c r="Z156" s="19" t="s">
        <v>2</v>
      </c>
      <c r="AA156" s="19" t="s">
        <v>2</v>
      </c>
      <c r="AB156" s="19" t="s">
        <v>2</v>
      </c>
      <c r="AC156" s="19" t="s">
        <v>2</v>
      </c>
      <c r="AD156" s="19" t="s">
        <v>2</v>
      </c>
      <c r="AE156" s="19" t="s">
        <v>2</v>
      </c>
      <c r="AF156" s="20" t="s">
        <v>2</v>
      </c>
      <c r="AG156" s="20" t="s">
        <v>2</v>
      </c>
      <c r="AH156" s="20" t="s">
        <v>2</v>
      </c>
      <c r="AI156" s="20" t="s">
        <v>2</v>
      </c>
      <c r="AJ156" s="20" t="s">
        <v>2</v>
      </c>
      <c r="AK156" s="20" t="s">
        <v>2</v>
      </c>
      <c r="AL156" s="20" t="s">
        <v>2</v>
      </c>
      <c r="AM156" s="20" t="s">
        <v>2</v>
      </c>
      <c r="AN156" s="20" t="s">
        <v>2</v>
      </c>
      <c r="AO156" s="20" t="s">
        <v>2</v>
      </c>
      <c r="AP156" s="20" t="s">
        <v>3</v>
      </c>
      <c r="AQ156" s="20" t="s">
        <v>2</v>
      </c>
      <c r="AR156" s="20" t="s">
        <v>2</v>
      </c>
      <c r="AS156" s="20" t="s">
        <v>2</v>
      </c>
      <c r="AT156" s="21">
        <v>6</v>
      </c>
      <c r="AU156" s="20" t="s">
        <v>185</v>
      </c>
      <c r="AV156" s="20" t="str">
        <f>IF(LEFT(A156,1)="[",LEFT(A156,5)&amp;AU156&amp;A156,"")</f>
        <v>[PNG]Province[PNG] Central Province</v>
      </c>
      <c r="AW156" s="20" t="str">
        <f>C156&amp;H156&amp;A156</f>
        <v>2[PNG] Central Province</v>
      </c>
      <c r="AX156" s="22"/>
      <c r="AY156" s="22"/>
      <c r="AZ156" s="23" t="s">
        <v>5</v>
      </c>
      <c r="BA156" s="23"/>
      <c r="BB156" s="23"/>
      <c r="BC156" s="24"/>
      <c r="BD156" s="25" t="s">
        <v>5</v>
      </c>
      <c r="BE156" s="8"/>
      <c r="BF156" s="25" t="s">
        <v>9</v>
      </c>
      <c r="BG156" s="25" t="s">
        <v>9</v>
      </c>
      <c r="BH156" s="25" t="s">
        <v>9</v>
      </c>
      <c r="BI156" s="25" t="s">
        <v>5</v>
      </c>
      <c r="BJ156" s="25" t="s">
        <v>12</v>
      </c>
      <c r="BK156" s="8"/>
      <c r="BL156" s="25" t="s">
        <v>9</v>
      </c>
      <c r="BM156" s="25" t="s">
        <v>5</v>
      </c>
      <c r="BN156" s="25" t="s">
        <v>12</v>
      </c>
      <c r="BO156" s="25" t="s">
        <v>4</v>
      </c>
      <c r="BP156" s="25"/>
      <c r="BQ156" s="25"/>
      <c r="BR156" s="25"/>
      <c r="BS156" s="25"/>
      <c r="BT156" s="25"/>
      <c r="BU156" s="26" t="s">
        <v>2</v>
      </c>
      <c r="BV156" s="27"/>
      <c r="BW156" s="27">
        <v>0</v>
      </c>
      <c r="BX156" s="8"/>
      <c r="CB156" s="28"/>
      <c r="CC156" s="28"/>
      <c r="CD156" s="29">
        <v>0</v>
      </c>
      <c r="CE156" s="29">
        <v>0</v>
      </c>
      <c r="CF156" s="29" t="e">
        <v>#REF!</v>
      </c>
      <c r="CG156" s="30" cm="1">
        <f t="array" ref="CG156">SUMPRODUCT(--(LEN(TRIM(BL156:BT156))&gt;0))</f>
        <v>4</v>
      </c>
      <c r="CH156" s="20" t="str">
        <f t="shared" si="568"/>
        <v>n</v>
      </c>
      <c r="CI156" s="20" t="str">
        <f t="shared" si="569"/>
        <v>n</v>
      </c>
      <c r="CJ156" s="20" t="str">
        <f t="shared" si="570"/>
        <v>y</v>
      </c>
      <c r="CK156" s="20" t="str">
        <f t="shared" si="571"/>
        <v>n</v>
      </c>
      <c r="CL156" s="20" t="str">
        <f t="shared" si="572"/>
        <v>y</v>
      </c>
      <c r="CM156" s="20" t="str">
        <f t="shared" si="573"/>
        <v>n</v>
      </c>
      <c r="CN156" s="20" t="str">
        <f t="shared" si="574"/>
        <v>n</v>
      </c>
      <c r="CO156" s="20" t="str">
        <f t="shared" si="575"/>
        <v>n</v>
      </c>
      <c r="CP156" s="20" t="str">
        <f t="shared" si="576"/>
        <v>n</v>
      </c>
      <c r="CQ156" s="20" t="str">
        <f t="shared" si="577"/>
        <v>n</v>
      </c>
      <c r="CR156" s="20" t="str">
        <f t="shared" si="578"/>
        <v>n</v>
      </c>
      <c r="CS156" s="20" t="str">
        <f t="shared" si="579"/>
        <v>y</v>
      </c>
      <c r="CT156" s="31" t="str">
        <f t="shared" si="580"/>
        <v>"[PNG] Central Province"</v>
      </c>
      <c r="CU156" s="32" t="str">
        <f t="shared" si="581"/>
        <v>"rgn_Oceania"</v>
      </c>
      <c r="CV156" s="9" t="str">
        <f t="shared" si="582"/>
        <v>"https://upload.wikimedia.org/wikipedia/commons/8/84/Flag_of_Central_Province%2C_Papua_New_Guinea.svg"</v>
      </c>
      <c r="CW156" s="9" t="str">
        <f t="shared" si="563"/>
        <v/>
      </c>
      <c r="CX156" s="9" t="str">
        <f t="shared" si="563"/>
        <v/>
      </c>
      <c r="CY156" s="9" t="str">
        <f t="shared" si="563"/>
        <v>"4Color",</v>
      </c>
      <c r="CZ156" s="9" t="str">
        <f t="shared" si="563"/>
        <v/>
      </c>
      <c r="DA156" s="9" t="str">
        <f t="shared" si="583"/>
        <v>"words2",</v>
      </c>
      <c r="DB156" s="9" t="str">
        <f t="shared" si="584"/>
        <v/>
      </c>
      <c r="DC156" s="9" t="str">
        <f t="shared" si="585"/>
        <v>"exact2",</v>
      </c>
      <c r="DD156" s="9" t="str">
        <f t="shared" si="586"/>
        <v>"lets15",</v>
      </c>
      <c r="DE156" s="9" t="str">
        <f t="shared" si="587"/>
        <v>"startC",</v>
      </c>
      <c r="DF156" s="9" t="str">
        <f t="shared" si="588"/>
        <v/>
      </c>
      <c r="DG156" s="9" t="str">
        <f t="shared" si="589"/>
        <v/>
      </c>
      <c r="DH156" s="9" t="str">
        <f t="shared" si="590"/>
        <v>"with_v",</v>
      </c>
      <c r="DI156" s="9" t="str">
        <f t="shared" si="591"/>
        <v/>
      </c>
      <c r="DJ156" s="9" t="str">
        <f t="shared" si="592"/>
        <v/>
      </c>
      <c r="DK156" s="9" t="str">
        <f t="shared" si="593"/>
        <v/>
      </c>
      <c r="DL156" s="9" t="str">
        <f t="shared" si="594"/>
        <v/>
      </c>
      <c r="DM156" s="9" t="str" cm="1">
        <f t="array" ref="DM156">IF(CG156=3,CHAR(34) &amp; _xlfn.TEXTJOIN("", TRUE, RIGHT(HP156:HX156, 2)) &amp; CHAR(34) &amp; ",", "")</f>
        <v/>
      </c>
      <c r="DN156" s="9" t="str">
        <f t="shared" si="595"/>
        <v/>
      </c>
      <c r="DO156" s="9" t="str">
        <f t="shared" si="596"/>
        <v/>
      </c>
      <c r="DP156" s="28" t="str">
        <f t="shared" si="597"/>
        <v/>
      </c>
      <c r="DQ156" s="28" t="str">
        <f t="shared" si="598"/>
        <v/>
      </c>
      <c r="DR156" s="28" t="str">
        <f t="shared" si="599"/>
        <v/>
      </c>
      <c r="DS156" s="28" t="str">
        <f t="shared" si="600"/>
        <v/>
      </c>
      <c r="DT156" s="28" t="str">
        <f t="shared" si="601"/>
        <v/>
      </c>
      <c r="DU156" s="28" t="str">
        <f t="shared" si="602"/>
        <v/>
      </c>
      <c r="DV156" s="9" t="str">
        <f t="shared" si="603"/>
        <v/>
      </c>
      <c r="DW156" s="9" t="str">
        <f t="shared" si="564"/>
        <v>"NoBand",</v>
      </c>
      <c r="DX156" s="9" t="str">
        <f t="shared" si="564"/>
        <v/>
      </c>
      <c r="DY156" s="9" t="str">
        <f t="shared" si="564"/>
        <v/>
      </c>
      <c r="DZ156" s="9" t="str">
        <f t="shared" si="564"/>
        <v/>
      </c>
      <c r="EA156" s="9" t="str">
        <f t="shared" si="565"/>
        <v>"Diagon",</v>
      </c>
      <c r="EB156" s="9" t="str">
        <f t="shared" si="565"/>
        <v/>
      </c>
      <c r="EC156" s="9" t="str">
        <f t="shared" si="565"/>
        <v/>
      </c>
      <c r="ED156" s="9" t="str">
        <f t="shared" si="565"/>
        <v/>
      </c>
      <c r="EE156" s="9" t="str">
        <f t="shared" si="565"/>
        <v/>
      </c>
      <c r="EF156" s="9" t="str">
        <f t="shared" si="604"/>
        <v/>
      </c>
      <c r="EG156" s="9" t="str">
        <f t="shared" si="605"/>
        <v/>
      </c>
      <c r="EH156" s="9" t="str">
        <f t="shared" si="605"/>
        <v/>
      </c>
      <c r="EI156" s="9" t="str">
        <f t="shared" si="605"/>
        <v/>
      </c>
      <c r="EJ156" s="9" t="str">
        <f t="shared" si="605"/>
        <v/>
      </c>
      <c r="EK156" s="9" t="str">
        <f t="shared" si="605"/>
        <v/>
      </c>
      <c r="EL156" s="9" t="str">
        <f t="shared" si="605"/>
        <v/>
      </c>
      <c r="EM156" s="9" t="str">
        <f t="shared" si="605"/>
        <v/>
      </c>
      <c r="EN156" s="9" t="str">
        <f t="shared" si="605"/>
        <v/>
      </c>
      <c r="EO156" s="9" t="str">
        <f t="shared" si="605"/>
        <v/>
      </c>
      <c r="EP156" s="9" t="str">
        <f t="shared" si="605"/>
        <v/>
      </c>
      <c r="EQ156" s="9" t="str">
        <f t="shared" si="605"/>
        <v/>
      </c>
      <c r="ER156" s="9" t="str">
        <f t="shared" si="605"/>
        <v/>
      </c>
      <c r="ES156" s="9" t="str">
        <f t="shared" si="605"/>
        <v/>
      </c>
      <c r="ET156" s="9" t="str">
        <f t="shared" si="605"/>
        <v/>
      </c>
      <c r="EU156" s="9" t="str">
        <f t="shared" si="605"/>
        <v/>
      </c>
      <c r="EV156" s="9" t="str">
        <f t="shared" si="605"/>
        <v/>
      </c>
      <c r="EW156" s="9" t="str">
        <f t="shared" si="566"/>
        <v>"Ships!",</v>
      </c>
      <c r="EX156" s="9" t="str">
        <f t="shared" si="566"/>
        <v/>
      </c>
      <c r="EY156" s="9" t="str">
        <f t="shared" si="566"/>
        <v/>
      </c>
      <c r="EZ156" s="9" t="str">
        <f t="shared" si="566"/>
        <v/>
      </c>
      <c r="FA156" s="9" t="str">
        <f t="shared" si="606"/>
        <v>"staWHI",</v>
      </c>
      <c r="FB156" s="9" t="str">
        <f t="shared" si="607"/>
        <v/>
      </c>
      <c r="FC156" s="9" t="str">
        <f t="shared" si="608"/>
        <v/>
      </c>
      <c r="FD156" s="9" t="str">
        <f t="shared" si="609"/>
        <v/>
      </c>
      <c r="FE156" s="9" t="str">
        <f t="shared" si="610"/>
        <v/>
      </c>
      <c r="FF156" s="9" t="str">
        <f t="shared" si="611"/>
        <v/>
      </c>
      <c r="FG156" s="9" t="str">
        <f t="shared" si="612"/>
        <v/>
      </c>
      <c r="FH156" s="9" t="str">
        <f t="shared" si="613"/>
        <v>"NO_GRE",</v>
      </c>
      <c r="FI156" s="9" t="str">
        <f t="shared" si="614"/>
        <v>"NO_YEL",</v>
      </c>
      <c r="FJ156" s="9" t="str">
        <f t="shared" si="615"/>
        <v/>
      </c>
      <c r="FK156" s="9" t="str">
        <f t="shared" si="616"/>
        <v/>
      </c>
      <c r="FL156" s="9" t="str">
        <f t="shared" si="617"/>
        <v/>
      </c>
      <c r="FM156" s="9" t="str">
        <f t="shared" si="618"/>
        <v/>
      </c>
      <c r="FN156" s="9" t="str">
        <f t="shared" si="619"/>
        <v/>
      </c>
      <c r="FO156" s="9" t="str">
        <f t="shared" si="620"/>
        <v/>
      </c>
      <c r="FP156" s="9" t="str">
        <f t="shared" si="621"/>
        <v/>
      </c>
      <c r="FQ156" s="9" t="str">
        <f t="shared" si="622"/>
        <v>"001RED",</v>
      </c>
      <c r="FR156" s="9" t="str">
        <f t="shared" si="623"/>
        <v>"002RED",</v>
      </c>
      <c r="FS156" s="9" t="str">
        <f t="shared" si="624"/>
        <v>"003RED",</v>
      </c>
      <c r="FT156" s="9" t="str">
        <f t="shared" si="625"/>
        <v>"myrWHI",</v>
      </c>
      <c r="FU156" s="9" t="str">
        <f t="shared" si="626"/>
        <v/>
      </c>
      <c r="FV156" s="9" t="str">
        <f t="shared" si="627"/>
        <v/>
      </c>
      <c r="FW156" s="9" t="str">
        <f t="shared" si="628"/>
        <v/>
      </c>
      <c r="FX156" s="9" t="str">
        <f t="shared" si="629"/>
        <v/>
      </c>
      <c r="FY156" s="9" t="str">
        <f t="shared" si="630"/>
        <v/>
      </c>
      <c r="FZ156" s="9" t="str">
        <f t="shared" si="631"/>
        <v/>
      </c>
      <c r="GA156" s="9" t="str">
        <f t="shared" si="632"/>
        <v/>
      </c>
      <c r="GB156" s="9" t="str">
        <f t="shared" si="633"/>
        <v/>
      </c>
      <c r="GC156" s="9" t="str">
        <f t="shared" si="634"/>
        <v/>
      </c>
      <c r="GD156" s="9" t="str">
        <f t="shared" si="635"/>
        <v/>
      </c>
      <c r="GE156" s="9" t="str">
        <f t="shared" si="636"/>
        <v/>
      </c>
      <c r="GF156" s="9" t="str">
        <f t="shared" si="667"/>
        <v/>
      </c>
      <c r="GG156" s="9" t="str">
        <f t="shared" si="637"/>
        <v/>
      </c>
      <c r="GH156" s="9" t="str">
        <f t="shared" si="638"/>
        <v/>
      </c>
      <c r="GI156" s="9" t="str">
        <f t="shared" si="639"/>
        <v/>
      </c>
      <c r="GJ156" s="9" t="str">
        <f t="shared" si="640"/>
        <v/>
      </c>
      <c r="GK156" s="9" t="str">
        <f t="shared" si="641"/>
        <v>"HasSta",</v>
      </c>
      <c r="GL156" s="9" t="str">
        <f t="shared" si="567"/>
        <v/>
      </c>
      <c r="GM156" s="9" t="str">
        <f t="shared" si="567"/>
        <v/>
      </c>
      <c r="GN156" s="9" t="str">
        <f t="shared" si="567"/>
        <v>"3+Star",</v>
      </c>
      <c r="GP156" s="9" t="str">
        <f t="shared" si="642"/>
        <v>"Province"</v>
      </c>
      <c r="GS156" s="9" t="str">
        <f t="shared" si="643"/>
        <v>["4Color","words2","exact2","lets15","startC","with_v","NoBand","Diagon","Ships!","staWHI","NO_GRE","NO_YEL","001RED","002RED","003RED","myrWHI","HasSta","3+Star"]</v>
      </c>
      <c r="GT156" s="9" t="str">
        <f t="shared" si="644"/>
        <v>"cl_RED",</v>
      </c>
      <c r="GU156" s="9" t="str">
        <f t="shared" si="644"/>
        <v>"cl_WHI",</v>
      </c>
      <c r="GV156" s="9" t="str">
        <f t="shared" si="644"/>
        <v>"cl_BLA",</v>
      </c>
      <c r="GW156" s="9" t="str">
        <f t="shared" si="644"/>
        <v>"cl_BLU",</v>
      </c>
      <c r="GX156" s="9" t="str">
        <f t="shared" si="644"/>
        <v/>
      </c>
      <c r="GY156" s="9" t="str">
        <f t="shared" si="644"/>
        <v/>
      </c>
      <c r="GZ156" s="9" t="str">
        <f t="shared" si="644"/>
        <v/>
      </c>
      <c r="HA156" s="9" t="str">
        <f t="shared" si="644"/>
        <v/>
      </c>
      <c r="HB156" s="9" t="str">
        <f t="shared" si="644"/>
        <v/>
      </c>
      <c r="HC156" s="9" t="str">
        <f t="shared" si="645"/>
        <v>["cl_RED","cl_WHI","cl_BLA","cl_BLU"]</v>
      </c>
      <c r="HE156" s="33"/>
      <c r="HF156" s="34" t="str">
        <f t="shared" si="646"/>
        <v>{couname:"[PNG] Central Province",year:"???",region:"rgn_Oceania",Colors:["cl_RED","cl_WHI","cl_BLA","cl_BLU"],Items:["4Color","words2","exact2","lets15","startC","with_v","NoBand","Diagon","Ships!","staWHI","NO_GRE","NO_YEL","001RED","002RED","003RED","myrWHI","HasSta","3+Star"],Flag:"https://upload.wikimedia.org/wikipedia/commons/8/84/Flag_of_Central_Province%2C_Papua_New_Guinea.svg",HDFlag:"https://upload.wikimedia.org/wikipedia/commons/8/84/Flag_of_Central_Province%2C_Papua_New_Guinea.svg",type:"Province", describe: "\nNot Available", isnew:".", links: "https://en.wikipedia.org/wiki/Central_Province_(Papua_New_Guinea)"},</v>
      </c>
      <c r="HG156" s="35" t="str">
        <f t="shared" si="647"/>
        <v>{couname:"[PNG] Central Province",year:"???",region:"rgn_Oceania",Colors:["cl_RED","cl_WHI","cl_BLA","cl_BLU"],Items:["4Color","words2","exact2","lets15","startC","with_v","NoBand","Diagon","Ships!","staWHI","NO_GRE","NO_YEL","001RED","002RED","003RED","myrWHI","HasSta","3+Star"],Flag:"https://upload.wikimedia.org/wikipedia/commons/8/84/Flag_of_Central_Province%2C_Papua_New_Guinea.svg",HDFlag:"https://upload.wikimedia.org/wikipedia/commons/8/84/Flag_of_Central_Province%2C_Papua_New_Guinea.svg",type:"Province", describe: "\nNot Available", links: "https://en.wikipedia.org/wiki/Central_Province_(Papua_New_Guinea)"},</v>
      </c>
      <c r="HH156" s="9" t="str">
        <f t="shared" si="648"/>
        <v>"\nNot Available"</v>
      </c>
      <c r="HI156" s="9" t="str">
        <f t="shared" si="649"/>
        <v>"\nNot Available"</v>
      </c>
      <c r="HJ156" s="9" t="str">
        <f t="shared" si="650"/>
        <v>"???"</v>
      </c>
      <c r="HL156" s="9" t="str">
        <f t="shared" si="651"/>
        <v>"https://en.wikipedia.org/wiki/Central_Province_(Papua_New_Guinea)"</v>
      </c>
      <c r="HM156" s="34" t="str">
        <f t="shared" si="652"/>
        <v>{"couname":"[PNG] Central Province","year":"???","region":"rgn_Oceania","Colors":["cl_RED","cl_WHI","cl_BLA","cl_BLU"],"Items":["4Color","words2","exact2","lets15","startC","with_v","NoBand","Diagon","Ships!","staWHI","NO_GRE","NO_YEL","001RED","002RED","003RED","myrWHI","HasSta","3+Star"],"Flag":"https://upload.wikimedia.org/wikipedia/commons/8/84/Flag_of_Central_Province%2C_Papua_New_Guinea.svg","HDFlag":"https://upload.wikimedia.org/wikipedia/commons/8/84/Flag_of_Central_Province%2C_Papua_New_Guinea.svg","type":"Province", "describe": "\nNot Available", "isnew": ".", "links": "https://en.wikipedia.org/wiki/Central_Province_(Papua_New_Guinea)"},</v>
      </c>
      <c r="HN156" s="36" t="str">
        <f t="shared" si="653"/>
        <v>{"couname":"[PNG] Central Province","year":"???","region":"rgn_Oceania","Colors":["cl_RED","cl_WHI","cl_BLA","cl_BLU"],"Items":["4Color","words2","exact2","lets15","startC","with_v","NoBand","Diagon","Ships!","staWHI","NO_GRE","NO_YEL","001RED","002RED","003RED","myrWHI","HasSta","3+Star"],"Flag":"https://upload.wikimedia.org/wikipedia/commons/8/84/Flag_of_Central_Province%2C_Papua_New_Guinea.svg","HDFlag":"https://upload.wikimedia.org/wikipedia/commons/8/84/Flag_of_Central_Province%2C_Papua_New_Guinea.svg","type":"Province", "describe": "\nNot Available", "isnew": ".", "links": "https://en.wikipedia.org/wiki/Central_Province_(Papua_New_Guinea)"},</v>
      </c>
      <c r="HO156" s="37"/>
      <c r="HP156" s="9" t="str" cm="1">
        <f t="array" ref="HP156">IF(_xlfn.TEXTJOIN(", ", TRUE, IF(ISNUMBER(SEARCH("BLA", BL156:BT156)), COLUMN(BL156:BT156) - COLUMN(BL156) + 1, ""))&lt;&gt;"","BLA","")</f>
        <v>BLA</v>
      </c>
      <c r="HQ156" s="9" t="str" cm="1">
        <f t="array" ref="HQ156">IF(_xlfn.TEXTJOIN(", ", TRUE, IF(ISNUMBER(SEARCH("BLU", BL156:BT156)), COLUMN(BL156:BT156) - COLUMN(BL156) + 1, ""))&lt;&gt;"","BLU","")</f>
        <v>BLU</v>
      </c>
      <c r="HR156" s="9" t="str" cm="1">
        <f t="array" ref="HR156">IF(_xlfn.TEXTJOIN(", ", TRUE, IF(ISNUMBER(SEARCH("GRE", BL156:BT156)), COLUMN(BL156:BT156) - COLUMN(BL156) + 1, ""))&lt;&gt;"","GRE","")</f>
        <v/>
      </c>
      <c r="HS156" s="9" t="str" cm="1">
        <f t="array" ref="HS156">IF(_xlfn.TEXTJOIN(", ", TRUE, IF(ISNUMBER(SEARCH("RED", BL156:BT156)), COLUMN(BL156:BT156) - COLUMN(BL156) + 1, ""))&lt;&gt;"","RED","")</f>
        <v>RED</v>
      </c>
      <c r="HT156" s="9" t="str" cm="1">
        <f t="array" ref="HT156">IF(_xlfn.TEXTJOIN(", ", TRUE, IF(ISNUMBER(SEARCH("YEL", BL156:BT156)), COLUMN(BL156:BT156) - COLUMN(BL156) + 1, ""))&lt;&gt;"","YEL","")</f>
        <v/>
      </c>
      <c r="HU156" s="9" t="str" cm="1">
        <f t="array" ref="HU156">IF(_xlfn.TEXTJOIN(", ", TRUE, IF(ISNUMBER(SEARCH("ORA", BL156:BT156)), COLUMN(BL156:BT156) - COLUMN(BL156) + 1, ""))&lt;&gt;"","ORA","")</f>
        <v/>
      </c>
      <c r="HV156" s="9" t="str" cm="1">
        <f t="array" ref="HV156">IF(_xlfn.TEXTJOIN(", ", TRUE, IF(ISNUMBER(SEARCH("BRO", BL156:BT156)), COLUMN(BL156:BT156) - COLUMN(BL156) + 1, ""))&lt;&gt;"","BRO","")</f>
        <v/>
      </c>
      <c r="HW156" s="9" t="str" cm="1">
        <f t="array" ref="HW156">IF(_xlfn.TEXTJOIN(", ", TRUE, IF(ISNUMBER(SEARCH("PUR", BL156:BT156)), COLUMN(BL156:BT156) - COLUMN(BL156) + 1, ""))&lt;&gt;"","PUR","")</f>
        <v/>
      </c>
      <c r="HX156" s="9" t="str" cm="1">
        <f t="array" ref="HX156">IF(_xlfn.TEXTJOIN(", ", TRUE, IF(ISNUMBER(SEARCH("WHI", BL156:BT156)), COLUMN(BL156:BT156) - COLUMN(BL156) + 1, ""))&lt;&gt;"","WHI","")</f>
        <v>WHI</v>
      </c>
      <c r="HY156" s="38"/>
      <c r="HZ156" s="38"/>
      <c r="IA156" s="28"/>
      <c r="IB156" s="28"/>
      <c r="IC156" s="39"/>
      <c r="ID156" s="39"/>
      <c r="IE156" s="39"/>
      <c r="IF156" s="39"/>
      <c r="IG156" s="39"/>
      <c r="IH156" s="39"/>
      <c r="II156" s="39"/>
      <c r="IJ156" s="39"/>
      <c r="IK156" s="39"/>
      <c r="IL156" s="9">
        <f t="shared" si="654"/>
        <v>0</v>
      </c>
      <c r="IM156" s="6">
        <f t="shared" si="655"/>
        <v>-4</v>
      </c>
      <c r="IN156" s="40" t="str">
        <f t="shared" si="656"/>
        <v>http://mkweb.bcgsc.ca/color-summarizer/?url=https://upload.wikimedia.org/wikipedia/commons/8/84/Flag_of_Central_Province%2C_Papua_New_Guinea.svg&amp;precision=low&amp;num_clusters=4&amp;text=1</v>
      </c>
      <c r="IO156" s="9" t="str">
        <f t="shared" si="657"/>
        <v>"black"</v>
      </c>
      <c r="IP156" s="9" t="str">
        <f t="shared" si="658"/>
        <v>"blue"</v>
      </c>
      <c r="IQ156" s="9" t="str">
        <f t="shared" si="659"/>
        <v/>
      </c>
      <c r="IR156" s="9" t="str">
        <f t="shared" si="660"/>
        <v>"red"</v>
      </c>
      <c r="IS156" s="9" t="str">
        <f t="shared" si="661"/>
        <v/>
      </c>
      <c r="IT156" s="9" t="str">
        <f t="shared" si="662"/>
        <v/>
      </c>
      <c r="IU156" s="9" t="str">
        <f t="shared" si="663"/>
        <v/>
      </c>
      <c r="IV156" s="9" t="str">
        <f t="shared" si="664"/>
        <v/>
      </c>
      <c r="IW156" s="9" t="str">
        <f t="shared" si="665"/>
        <v>"white"</v>
      </c>
      <c r="IX156" s="9" t="str">
        <f t="shared" si="666"/>
        <v>{"url":"http://mkweb.bcgsc.ca/color-summarizer/?url=https://upload.wikimedia.org/wikipedia/commons/8/84/Flag_of_Central_Province%2C_Papua_New_Guinea.svg&amp;precision=low&amp;num_clusters=4&amp;text=1","name":"[PNG] Central Province"},</v>
      </c>
      <c r="IY156" s="9">
        <v>336</v>
      </c>
    </row>
    <row r="157" spans="1:259" s="9" customFormat="1" ht="38.4" customHeight="1" thickBot="1" x14ac:dyDescent="0.35">
      <c r="A157" s="79" t="s">
        <v>771</v>
      </c>
      <c r="B157" s="1"/>
      <c r="C157" s="2">
        <v>2</v>
      </c>
      <c r="D157" s="3" t="s">
        <v>772</v>
      </c>
      <c r="E157" s="4" t="s">
        <v>772</v>
      </c>
      <c r="F157" s="5" t="s">
        <v>0</v>
      </c>
      <c r="G157" s="6">
        <f>COUNTIF($A$1:$A$8279,A157)</f>
        <v>1</v>
      </c>
      <c r="H157" s="7"/>
      <c r="I157" s="8" t="s">
        <v>773</v>
      </c>
      <c r="J157" s="9" t="str">
        <f>""</f>
        <v/>
      </c>
      <c r="K157" s="10"/>
      <c r="L157" s="11"/>
      <c r="M157" s="11"/>
      <c r="N157" s="12" t="s">
        <v>169</v>
      </c>
      <c r="O157" s="13" t="s">
        <v>181</v>
      </c>
      <c r="P157" s="14" t="s">
        <v>770</v>
      </c>
      <c r="Q157" s="15">
        <v>1</v>
      </c>
      <c r="R157" s="16" t="s">
        <v>169</v>
      </c>
      <c r="S157" s="17">
        <v>3</v>
      </c>
      <c r="T157" s="18" t="s">
        <v>3</v>
      </c>
      <c r="U157" s="19" t="s">
        <v>2</v>
      </c>
      <c r="V157" s="19" t="s">
        <v>2</v>
      </c>
      <c r="W157" s="19" t="s">
        <v>2</v>
      </c>
      <c r="X157" s="19" t="s">
        <v>3</v>
      </c>
      <c r="Y157" s="19" t="s">
        <v>3</v>
      </c>
      <c r="Z157" s="19" t="s">
        <v>2</v>
      </c>
      <c r="AA157" s="19" t="s">
        <v>3</v>
      </c>
      <c r="AB157" s="19" t="s">
        <v>2</v>
      </c>
      <c r="AC157" s="19" t="s">
        <v>3</v>
      </c>
      <c r="AD157" s="19" t="s">
        <v>2</v>
      </c>
      <c r="AE157" s="19" t="s">
        <v>2</v>
      </c>
      <c r="AF157" s="20" t="s">
        <v>2</v>
      </c>
      <c r="AG157" s="20" t="s">
        <v>3</v>
      </c>
      <c r="AH157" s="20" t="s">
        <v>2</v>
      </c>
      <c r="AI157" s="20" t="s">
        <v>2</v>
      </c>
      <c r="AJ157" s="20" t="s">
        <v>2</v>
      </c>
      <c r="AK157" s="20" t="s">
        <v>2</v>
      </c>
      <c r="AL157" s="20" t="s">
        <v>2</v>
      </c>
      <c r="AM157" s="20" t="s">
        <v>2</v>
      </c>
      <c r="AN157" s="20" t="s">
        <v>2</v>
      </c>
      <c r="AO157" s="20" t="s">
        <v>2</v>
      </c>
      <c r="AP157" s="20" t="s">
        <v>2</v>
      </c>
      <c r="AQ157" s="20" t="s">
        <v>2</v>
      </c>
      <c r="AR157" s="20" t="s">
        <v>2</v>
      </c>
      <c r="AS157" s="20" t="s">
        <v>2</v>
      </c>
      <c r="AT157" s="21">
        <v>5</v>
      </c>
      <c r="AU157" s="20" t="s">
        <v>185</v>
      </c>
      <c r="AV157" s="20" t="str">
        <f>IF(LEFT(A157,1)="[",LEFT(A157,5)&amp;AU157&amp;A157,"")</f>
        <v>[PNG]Province[PNG] Chimbu</v>
      </c>
      <c r="AW157" s="20" t="str">
        <f>C157&amp;H157&amp;A157</f>
        <v>2[PNG] Chimbu</v>
      </c>
      <c r="AX157" s="22"/>
      <c r="AY157" s="22"/>
      <c r="AZ157" s="23" t="s">
        <v>6</v>
      </c>
      <c r="BA157" s="23"/>
      <c r="BB157" s="23"/>
      <c r="BC157" s="24"/>
      <c r="BD157" s="25" t="s">
        <v>4</v>
      </c>
      <c r="BE157" s="8"/>
      <c r="BF157" s="25"/>
      <c r="BG157" s="25"/>
      <c r="BH157" s="25"/>
      <c r="BI157" s="25"/>
      <c r="BJ157" s="25"/>
      <c r="BK157" s="8"/>
      <c r="BL157" s="25" t="s">
        <v>4</v>
      </c>
      <c r="BM157" s="25" t="s">
        <v>5</v>
      </c>
      <c r="BN157" s="25" t="s">
        <v>10</v>
      </c>
      <c r="BO157" s="25" t="s">
        <v>6</v>
      </c>
      <c r="BP157" s="25"/>
      <c r="BQ157" s="25"/>
      <c r="BR157" s="25"/>
      <c r="BS157" s="25"/>
      <c r="BT157" s="25"/>
      <c r="BU157" s="26"/>
      <c r="BV157" s="27"/>
      <c r="BW157" s="27">
        <v>0</v>
      </c>
      <c r="BX157" s="8"/>
      <c r="BY157" s="9" t="s">
        <v>2</v>
      </c>
      <c r="CB157" s="28"/>
      <c r="CC157" s="28"/>
      <c r="CD157" s="29">
        <v>0</v>
      </c>
      <c r="CE157" s="29">
        <v>0</v>
      </c>
      <c r="CF157" s="29" t="e">
        <v>#REF!</v>
      </c>
      <c r="CG157" s="30" cm="1">
        <f t="array" ref="CG157">SUMPRODUCT(--(LEN(TRIM(BL157:BT157))&gt;0))</f>
        <v>4</v>
      </c>
      <c r="CH157" s="20" t="str">
        <f t="shared" si="568"/>
        <v>n</v>
      </c>
      <c r="CI157" s="20" t="str">
        <f t="shared" si="569"/>
        <v>n</v>
      </c>
      <c r="CJ157" s="20" t="str">
        <f t="shared" si="570"/>
        <v>y</v>
      </c>
      <c r="CK157" s="20" t="str">
        <f t="shared" si="571"/>
        <v>n</v>
      </c>
      <c r="CL157" s="20" t="str">
        <f t="shared" si="572"/>
        <v>n</v>
      </c>
      <c r="CM157" s="20" t="str">
        <f t="shared" si="573"/>
        <v>n</v>
      </c>
      <c r="CN157" s="20" t="str">
        <f t="shared" si="574"/>
        <v>y</v>
      </c>
      <c r="CO157" s="20" t="str">
        <f t="shared" si="575"/>
        <v>n</v>
      </c>
      <c r="CP157" s="20" t="str">
        <f t="shared" si="576"/>
        <v>n</v>
      </c>
      <c r="CQ157" s="20" t="str">
        <f t="shared" si="577"/>
        <v>n</v>
      </c>
      <c r="CR157" s="20" t="str">
        <f t="shared" si="578"/>
        <v>n</v>
      </c>
      <c r="CS157" s="20" t="str">
        <f t="shared" si="579"/>
        <v>y</v>
      </c>
      <c r="CT157" s="31" t="str">
        <f t="shared" si="580"/>
        <v>"[PNG] Chimbu"</v>
      </c>
      <c r="CU157" s="32" t="str">
        <f t="shared" si="581"/>
        <v>"rgn_Oceania"</v>
      </c>
      <c r="CV157" s="9" t="str">
        <f t="shared" si="582"/>
        <v>"https://upload.wikimedia.org/wikipedia/commons/e/ea/Flag_of_Chimbu.svg"</v>
      </c>
      <c r="CW157" s="9" t="str">
        <f t="shared" si="563"/>
        <v/>
      </c>
      <c r="CX157" s="9" t="str">
        <f t="shared" si="563"/>
        <v/>
      </c>
      <c r="CY157" s="9" t="str">
        <f t="shared" si="563"/>
        <v>"4Color",</v>
      </c>
      <c r="CZ157" s="9" t="str">
        <f t="shared" si="563"/>
        <v/>
      </c>
      <c r="DA157" s="9" t="str">
        <f t="shared" si="583"/>
        <v/>
      </c>
      <c r="DB157" s="9" t="str">
        <f t="shared" si="584"/>
        <v/>
      </c>
      <c r="DC157" s="9" t="str">
        <f t="shared" si="585"/>
        <v/>
      </c>
      <c r="DD157" s="9" t="str">
        <f t="shared" si="586"/>
        <v>"lets06",</v>
      </c>
      <c r="DE157" s="9" t="str">
        <f t="shared" si="587"/>
        <v>"startC",</v>
      </c>
      <c r="DF157" s="9" t="str">
        <f t="shared" si="588"/>
        <v/>
      </c>
      <c r="DG157" s="9" t="str">
        <f t="shared" si="589"/>
        <v/>
      </c>
      <c r="DH157" s="9" t="str">
        <f t="shared" si="590"/>
        <v/>
      </c>
      <c r="DI157" s="9" t="str">
        <f t="shared" si="591"/>
        <v/>
      </c>
      <c r="DJ157" s="9" t="str">
        <f t="shared" si="592"/>
        <v/>
      </c>
      <c r="DK157" s="9" t="str">
        <f t="shared" si="593"/>
        <v/>
      </c>
      <c r="DL157" s="9" t="str">
        <f t="shared" si="594"/>
        <v/>
      </c>
      <c r="DM157" s="9" t="str" cm="1">
        <f t="array" ref="DM157">IF(CG157=3,CHAR(34) &amp; _xlfn.TEXTJOIN("", TRUE, RIGHT(HP157:HX157, 2)) &amp; CHAR(34) &amp; ",", "")</f>
        <v/>
      </c>
      <c r="DN157" s="9" t="str">
        <f t="shared" si="595"/>
        <v/>
      </c>
      <c r="DO157" s="9" t="str">
        <f t="shared" si="596"/>
        <v/>
      </c>
      <c r="DP157" s="28" t="str">
        <f t="shared" si="597"/>
        <v/>
      </c>
      <c r="DQ157" s="28" t="str">
        <f t="shared" si="598"/>
        <v/>
      </c>
      <c r="DR157" s="28" t="str">
        <f t="shared" si="599"/>
        <v/>
      </c>
      <c r="DS157" s="28" t="str">
        <f t="shared" si="600"/>
        <v/>
      </c>
      <c r="DT157" s="28" t="str">
        <f t="shared" si="601"/>
        <v/>
      </c>
      <c r="DU157" s="28" t="str">
        <f t="shared" si="602"/>
        <v/>
      </c>
      <c r="DV157" s="9" t="str">
        <f t="shared" si="603"/>
        <v/>
      </c>
      <c r="DW157" s="9" t="str">
        <f t="shared" si="564"/>
        <v/>
      </c>
      <c r="DX157" s="9" t="str">
        <f t="shared" si="564"/>
        <v/>
      </c>
      <c r="DY157" s="9" t="str">
        <f t="shared" si="564"/>
        <v>"3Bands",</v>
      </c>
      <c r="DZ157" s="9" t="str">
        <f t="shared" si="564"/>
        <v/>
      </c>
      <c r="EA157" s="9" t="str">
        <f t="shared" si="565"/>
        <v>"Diagon",</v>
      </c>
      <c r="EB157" s="9" t="str">
        <f t="shared" si="565"/>
        <v/>
      </c>
      <c r="EC157" s="9" t="str">
        <f t="shared" si="565"/>
        <v/>
      </c>
      <c r="ED157" s="9" t="str">
        <f t="shared" si="565"/>
        <v/>
      </c>
      <c r="EE157" s="9" t="str">
        <f t="shared" si="565"/>
        <v>"Circle",</v>
      </c>
      <c r="EF157" s="9" t="str">
        <f t="shared" si="604"/>
        <v>"Animal",</v>
      </c>
      <c r="EG157" s="9" t="str">
        <f t="shared" si="605"/>
        <v/>
      </c>
      <c r="EH157" s="9" t="str">
        <f t="shared" si="605"/>
        <v>"Plants",</v>
      </c>
      <c r="EI157" s="9" t="str">
        <f t="shared" si="605"/>
        <v/>
      </c>
      <c r="EJ157" s="9" t="str">
        <f t="shared" si="605"/>
        <v>"Weapon",</v>
      </c>
      <c r="EK157" s="9" t="str">
        <f t="shared" si="605"/>
        <v/>
      </c>
      <c r="EL157" s="9" t="str">
        <f t="shared" si="605"/>
        <v/>
      </c>
      <c r="EM157" s="9" t="str">
        <f t="shared" si="605"/>
        <v/>
      </c>
      <c r="EN157" s="9" t="str">
        <f t="shared" si="605"/>
        <v>"Unequa",</v>
      </c>
      <c r="EO157" s="9" t="str">
        <f t="shared" si="605"/>
        <v/>
      </c>
      <c r="EP157" s="9" t="str">
        <f t="shared" si="605"/>
        <v/>
      </c>
      <c r="EQ157" s="9" t="str">
        <f t="shared" si="605"/>
        <v/>
      </c>
      <c r="ER157" s="9" t="str">
        <f t="shared" si="605"/>
        <v/>
      </c>
      <c r="ES157" s="9" t="str">
        <f t="shared" si="605"/>
        <v/>
      </c>
      <c r="ET157" s="9" t="str">
        <f t="shared" si="605"/>
        <v/>
      </c>
      <c r="EU157" s="9" t="str">
        <f t="shared" si="605"/>
        <v/>
      </c>
      <c r="EV157" s="9" t="str">
        <f t="shared" si="605"/>
        <v/>
      </c>
      <c r="EW157" s="9" t="str">
        <f t="shared" si="566"/>
        <v/>
      </c>
      <c r="EX157" s="9" t="str">
        <f t="shared" si="566"/>
        <v/>
      </c>
      <c r="EY157" s="9" t="str">
        <f t="shared" si="566"/>
        <v/>
      </c>
      <c r="EZ157" s="9" t="str">
        <f t="shared" si="566"/>
        <v/>
      </c>
      <c r="FA157" s="9" t="str">
        <f t="shared" si="606"/>
        <v>"staYEL",</v>
      </c>
      <c r="FB157" s="9" t="str">
        <f t="shared" si="607"/>
        <v/>
      </c>
      <c r="FC157" s="9" t="str">
        <f t="shared" si="608"/>
        <v/>
      </c>
      <c r="FD157" s="9" t="str">
        <f t="shared" si="609"/>
        <v/>
      </c>
      <c r="FE157" s="9" t="str">
        <f t="shared" si="610"/>
        <v/>
      </c>
      <c r="FF157" s="9" t="str">
        <f t="shared" si="611"/>
        <v/>
      </c>
      <c r="FG157" s="9" t="str">
        <f t="shared" si="612"/>
        <v>"NO_RED",</v>
      </c>
      <c r="FH157" s="9" t="str">
        <f t="shared" si="613"/>
        <v/>
      </c>
      <c r="FI157" s="9" t="str">
        <f t="shared" si="614"/>
        <v/>
      </c>
      <c r="FJ157" s="9" t="str">
        <f t="shared" si="615"/>
        <v>"NO_BLA",</v>
      </c>
      <c r="FK157" s="9" t="str">
        <f t="shared" si="616"/>
        <v/>
      </c>
      <c r="FL157" s="9" t="str">
        <f t="shared" si="617"/>
        <v/>
      </c>
      <c r="FM157" s="9" t="str">
        <f t="shared" si="618"/>
        <v/>
      </c>
      <c r="FN157" s="9" t="str">
        <f t="shared" si="619"/>
        <v/>
      </c>
      <c r="FO157" s="9" t="str">
        <f t="shared" si="620"/>
        <v/>
      </c>
      <c r="FP157" s="9" t="str">
        <f t="shared" si="621"/>
        <v/>
      </c>
      <c r="FQ157" s="9" t="str">
        <f t="shared" si="622"/>
        <v/>
      </c>
      <c r="FR157" s="9" t="str">
        <f t="shared" si="623"/>
        <v/>
      </c>
      <c r="FS157" s="9" t="str">
        <f t="shared" si="624"/>
        <v/>
      </c>
      <c r="FT157" s="9" t="str">
        <f t="shared" si="625"/>
        <v>"myrBLU",</v>
      </c>
      <c r="FU157" s="9" t="str">
        <f t="shared" si="626"/>
        <v/>
      </c>
      <c r="FV157" s="9" t="str">
        <f t="shared" si="627"/>
        <v/>
      </c>
      <c r="FW157" s="9" t="str">
        <f t="shared" si="628"/>
        <v/>
      </c>
      <c r="FX157" s="9" t="str">
        <f t="shared" si="629"/>
        <v/>
      </c>
      <c r="FY157" s="9" t="str">
        <f t="shared" si="630"/>
        <v/>
      </c>
      <c r="FZ157" s="9" t="str">
        <f t="shared" si="631"/>
        <v/>
      </c>
      <c r="GA157" s="9" t="str">
        <f t="shared" si="632"/>
        <v/>
      </c>
      <c r="GB157" s="9" t="str">
        <f t="shared" si="633"/>
        <v/>
      </c>
      <c r="GC157" s="9" t="str">
        <f t="shared" si="634"/>
        <v/>
      </c>
      <c r="GD157" s="9" t="str">
        <f t="shared" si="635"/>
        <v/>
      </c>
      <c r="GE157" s="9" t="str">
        <f t="shared" si="636"/>
        <v/>
      </c>
      <c r="GF157" s="9" t="str">
        <f t="shared" si="667"/>
        <v/>
      </c>
      <c r="GG157" s="9" t="str">
        <f t="shared" si="637"/>
        <v/>
      </c>
      <c r="GH157" s="9" t="str">
        <f t="shared" si="638"/>
        <v/>
      </c>
      <c r="GI157" s="9" t="str">
        <f t="shared" si="639"/>
        <v/>
      </c>
      <c r="GJ157" s="9" t="str">
        <f t="shared" si="640"/>
        <v/>
      </c>
      <c r="GK157" s="9" t="str">
        <f t="shared" si="641"/>
        <v>"HasSta",</v>
      </c>
      <c r="GL157" s="9" t="str">
        <f t="shared" si="567"/>
        <v/>
      </c>
      <c r="GM157" s="9" t="str">
        <f t="shared" si="567"/>
        <v/>
      </c>
      <c r="GN157" s="9" t="str">
        <f t="shared" si="567"/>
        <v>"3+Star",</v>
      </c>
      <c r="GP157" s="9" t="str">
        <f t="shared" si="642"/>
        <v>"Province"</v>
      </c>
      <c r="GS157" s="9" t="str">
        <f t="shared" si="643"/>
        <v>["4Color","lets06","startC","3Bands","Diagon","Circle","Animal","Plants","Weapon","Unequa","staYEL","NO_RED","NO_BLA","myrBLU","HasSta","3+Star"]</v>
      </c>
      <c r="GT157" s="9" t="str">
        <f t="shared" si="644"/>
        <v>"cl_BLU",</v>
      </c>
      <c r="GU157" s="9" t="str">
        <f t="shared" si="644"/>
        <v>"cl_WHI",</v>
      </c>
      <c r="GV157" s="9" t="str">
        <f t="shared" si="644"/>
        <v>"cl_GRE",</v>
      </c>
      <c r="GW157" s="9" t="str">
        <f t="shared" si="644"/>
        <v>"cl_YEL",</v>
      </c>
      <c r="GX157" s="9" t="str">
        <f t="shared" si="644"/>
        <v/>
      </c>
      <c r="GY157" s="9" t="str">
        <f t="shared" si="644"/>
        <v/>
      </c>
      <c r="GZ157" s="9" t="str">
        <f t="shared" si="644"/>
        <v/>
      </c>
      <c r="HA157" s="9" t="str">
        <f t="shared" si="644"/>
        <v/>
      </c>
      <c r="HB157" s="9" t="str">
        <f t="shared" si="644"/>
        <v/>
      </c>
      <c r="HC157" s="9" t="str">
        <f t="shared" si="645"/>
        <v>["cl_BLU","cl_WHI","cl_GRE","cl_YEL"]</v>
      </c>
      <c r="HE157" s="33"/>
      <c r="HF157" s="34" t="str">
        <f t="shared" si="646"/>
        <v>{couname:"[PNG] Chimbu",year:"???",region:"rgn_Oceania",Colors:["cl_BLU","cl_WHI","cl_GRE","cl_YEL"],Items:["4Color","lets06","startC","3Bands","Diagon","Circle","Animal","Plants","Weapon","Unequa","staYEL","NO_RED","NO_BLA","myrBLU","HasSta","3+Star"],Flag:"https://upload.wikimedia.org/wikipedia/commons/e/ea/Flag_of_Chimbu.svg",HDFlag:"https://upload.wikimedia.org/wikipedia/commons/e/ea/Flag_of_Chimbu.svg",type:"Province", describe: "\nNot Available", isnew:".", links: "https://en.wikipedia.org/wiki/Chimbu_Province"},</v>
      </c>
      <c r="HG157" s="35" t="str">
        <f t="shared" si="647"/>
        <v>{couname:"[PNG] Chimbu",year:"???",region:"rgn_Oceania",Colors:["cl_BLU","cl_WHI","cl_GRE","cl_YEL"],Items:["4Color","lets06","startC","3Bands","Diagon","Circle","Animal","Plants","Weapon","Unequa","staYEL","NO_RED","NO_BLA","myrBLU","HasSta","3+Star"],Flag:"https://upload.wikimedia.org/wikipedia/commons/e/ea/Flag_of_Chimbu.svg",HDFlag:"https://upload.wikimedia.org/wikipedia/commons/e/ea/Flag_of_Chimbu.svg",type:"Province", describe: "\nNot Available", links: "https://en.wikipedia.org/wiki/Chimbu_Province"},</v>
      </c>
      <c r="HH157" s="9" t="str">
        <f t="shared" si="648"/>
        <v>"\nNot Available"</v>
      </c>
      <c r="HI157" s="9" t="str">
        <f t="shared" si="649"/>
        <v>"\nNot Available"</v>
      </c>
      <c r="HJ157" s="9" t="str">
        <f t="shared" si="650"/>
        <v>"???"</v>
      </c>
      <c r="HL157" s="9" t="str">
        <f t="shared" si="651"/>
        <v>"https://en.wikipedia.org/wiki/Chimbu_Province"</v>
      </c>
      <c r="HM157" s="34" t="str">
        <f t="shared" si="652"/>
        <v>{"couname":"[PNG] Chimbu","year":"???","region":"rgn_Oceania","Colors":["cl_BLU","cl_WHI","cl_GRE","cl_YEL"],"Items":["4Color","lets06","startC","3Bands","Diagon","Circle","Animal","Plants","Weapon","Unequa","staYEL","NO_RED","NO_BLA","myrBLU","HasSta","3+Star"],"Flag":"https://upload.wikimedia.org/wikipedia/commons/e/ea/Flag_of_Chimbu.svg","HDFlag":"https://upload.wikimedia.org/wikipedia/commons/e/ea/Flag_of_Chimbu.svg","type":"Province", "describe": "\nNot Available", "isnew": ".", "links": "https://en.wikipedia.org/wiki/Chimbu_Province"},</v>
      </c>
      <c r="HN157" s="36" t="str">
        <f t="shared" si="653"/>
        <v>{"couname":"[PNG] Chimbu","year":"???","region":"rgn_Oceania","Colors":["cl_BLU","cl_WHI","cl_GRE","cl_YEL"],"Items":["4Color","lets06","startC","3Bands","Diagon","Circle","Animal","Plants","Weapon","Unequa","staYEL","NO_RED","NO_BLA","myrBLU","HasSta","3+Star"],"Flag":"https://upload.wikimedia.org/wikipedia/commons/e/ea/Flag_of_Chimbu.svg","HDFlag":"https://upload.wikimedia.org/wikipedia/commons/e/ea/Flag_of_Chimbu.svg","type":"Province", "describe": "\nNot Available", "isnew": ".", "links": "https://en.wikipedia.org/wiki/Chimbu_Province"},</v>
      </c>
      <c r="HO157" s="37"/>
      <c r="HP157" s="9" t="str" cm="1">
        <f t="array" ref="HP157">IF(_xlfn.TEXTJOIN(", ", TRUE, IF(ISNUMBER(SEARCH("BLA", BL157:BT157)), COLUMN(BL157:BT157) - COLUMN(BL157) + 1, ""))&lt;&gt;"","BLA","")</f>
        <v/>
      </c>
      <c r="HQ157" s="9" t="str" cm="1">
        <f t="array" ref="HQ157">IF(_xlfn.TEXTJOIN(", ", TRUE, IF(ISNUMBER(SEARCH("BLU", BL157:BT157)), COLUMN(BL157:BT157) - COLUMN(BL157) + 1, ""))&lt;&gt;"","BLU","")</f>
        <v>BLU</v>
      </c>
      <c r="HR157" s="9" t="str" cm="1">
        <f t="array" ref="HR157">IF(_xlfn.TEXTJOIN(", ", TRUE, IF(ISNUMBER(SEARCH("GRE", BL157:BT157)), COLUMN(BL157:BT157) - COLUMN(BL157) + 1, ""))&lt;&gt;"","GRE","")</f>
        <v>GRE</v>
      </c>
      <c r="HS157" s="9" t="str" cm="1">
        <f t="array" ref="HS157">IF(_xlfn.TEXTJOIN(", ", TRUE, IF(ISNUMBER(SEARCH("RED", BL157:BT157)), COLUMN(BL157:BT157) - COLUMN(BL157) + 1, ""))&lt;&gt;"","RED","")</f>
        <v/>
      </c>
      <c r="HT157" s="9" t="str" cm="1">
        <f t="array" ref="HT157">IF(_xlfn.TEXTJOIN(", ", TRUE, IF(ISNUMBER(SEARCH("YEL", BL157:BT157)), COLUMN(BL157:BT157) - COLUMN(BL157) + 1, ""))&lt;&gt;"","YEL","")</f>
        <v>YEL</v>
      </c>
      <c r="HU157" s="9" t="str" cm="1">
        <f t="array" ref="HU157">IF(_xlfn.TEXTJOIN(", ", TRUE, IF(ISNUMBER(SEARCH("ORA", BL157:BT157)), COLUMN(BL157:BT157) - COLUMN(BL157) + 1, ""))&lt;&gt;"","ORA","")</f>
        <v/>
      </c>
      <c r="HV157" s="9" t="str" cm="1">
        <f t="array" ref="HV157">IF(_xlfn.TEXTJOIN(", ", TRUE, IF(ISNUMBER(SEARCH("BRO", BL157:BT157)), COLUMN(BL157:BT157) - COLUMN(BL157) + 1, ""))&lt;&gt;"","BRO","")</f>
        <v/>
      </c>
      <c r="HW157" s="9" t="str" cm="1">
        <f t="array" ref="HW157">IF(_xlfn.TEXTJOIN(", ", TRUE, IF(ISNUMBER(SEARCH("PUR", BL157:BT157)), COLUMN(BL157:BT157) - COLUMN(BL157) + 1, ""))&lt;&gt;"","PUR","")</f>
        <v/>
      </c>
      <c r="HX157" s="9" t="str" cm="1">
        <f t="array" ref="HX157">IF(_xlfn.TEXTJOIN(", ", TRUE, IF(ISNUMBER(SEARCH("WHI", BL157:BT157)), COLUMN(BL157:BT157) - COLUMN(BL157) + 1, ""))&lt;&gt;"","WHI","")</f>
        <v>WHI</v>
      </c>
      <c r="HY157" s="38"/>
      <c r="HZ157" s="38"/>
      <c r="IA157" s="28"/>
      <c r="IB157" s="28"/>
      <c r="IC157" s="39"/>
      <c r="ID157" s="39"/>
      <c r="IE157" s="39"/>
      <c r="IF157" s="39"/>
      <c r="IG157" s="39"/>
      <c r="IH157" s="39"/>
      <c r="II157" s="39"/>
      <c r="IJ157" s="39"/>
      <c r="IK157" s="39"/>
      <c r="IL157" s="9">
        <f t="shared" si="654"/>
        <v>0</v>
      </c>
      <c r="IM157" s="6">
        <f t="shared" si="655"/>
        <v>-4</v>
      </c>
      <c r="IN157" s="40" t="str">
        <f t="shared" si="656"/>
        <v>http://mkweb.bcgsc.ca/color-summarizer/?url=https://upload.wikimedia.org/wikipedia/commons/e/ea/Flag_of_Chimbu.svg&amp;precision=low&amp;num_clusters=4&amp;text=1</v>
      </c>
      <c r="IO157" s="9" t="str">
        <f t="shared" si="657"/>
        <v/>
      </c>
      <c r="IP157" s="9" t="str">
        <f t="shared" si="658"/>
        <v>"blue"</v>
      </c>
      <c r="IQ157" s="9" t="str">
        <f t="shared" si="659"/>
        <v>"green"</v>
      </c>
      <c r="IR157" s="9" t="str">
        <f t="shared" si="660"/>
        <v/>
      </c>
      <c r="IS157" s="9" t="str">
        <f t="shared" si="661"/>
        <v>"yellow"</v>
      </c>
      <c r="IT157" s="9" t="str">
        <f t="shared" si="662"/>
        <v/>
      </c>
      <c r="IU157" s="9" t="str">
        <f t="shared" si="663"/>
        <v/>
      </c>
      <c r="IV157" s="9" t="str">
        <f t="shared" si="664"/>
        <v/>
      </c>
      <c r="IW157" s="9" t="str">
        <f t="shared" si="665"/>
        <v>"white"</v>
      </c>
      <c r="IX157" s="9" t="str">
        <f t="shared" si="666"/>
        <v>{"url":"http://mkweb.bcgsc.ca/color-summarizer/?url=https://upload.wikimedia.org/wikipedia/commons/e/ea/Flag_of_Chimbu.svg&amp;precision=low&amp;num_clusters=4&amp;text=1","name":"[PNG] Chimbu"},</v>
      </c>
      <c r="IY157" s="9">
        <v>337</v>
      </c>
    </row>
    <row r="158" spans="1:259" s="9" customFormat="1" ht="38.4" customHeight="1" thickBot="1" x14ac:dyDescent="0.35">
      <c r="A158" s="79" t="s">
        <v>1355</v>
      </c>
      <c r="B158" s="1" t="e" vm="155">
        <v>#VALUE!</v>
      </c>
      <c r="C158" s="2">
        <v>2</v>
      </c>
      <c r="D158" s="3" t="s">
        <v>1356</v>
      </c>
      <c r="E158" s="4" t="s">
        <v>1357</v>
      </c>
      <c r="F158" s="5" t="s">
        <v>0</v>
      </c>
      <c r="G158" s="6">
        <f>COUNTIF($A$1:$A$8281,A158)</f>
        <v>1</v>
      </c>
      <c r="H158" s="7"/>
      <c r="I158" s="8" t="s">
        <v>1358</v>
      </c>
      <c r="J158" s="9" t="str">
        <f>""</f>
        <v/>
      </c>
      <c r="K158" s="10"/>
      <c r="L158" s="11"/>
      <c r="M158" s="11"/>
      <c r="N158" s="12" t="s">
        <v>1</v>
      </c>
      <c r="O158" s="13">
        <v>1961</v>
      </c>
      <c r="P158" s="14" t="s">
        <v>1359</v>
      </c>
      <c r="Q158" s="15">
        <v>1</v>
      </c>
      <c r="R158" s="16" t="s">
        <v>1</v>
      </c>
      <c r="S158" s="17">
        <v>3</v>
      </c>
      <c r="T158" s="18" t="s">
        <v>2</v>
      </c>
      <c r="U158" s="19" t="s">
        <v>3</v>
      </c>
      <c r="V158" s="19" t="s">
        <v>3</v>
      </c>
      <c r="W158" s="19" t="s">
        <v>2</v>
      </c>
      <c r="X158" s="19" t="s">
        <v>2</v>
      </c>
      <c r="Y158" s="19" t="s">
        <v>3</v>
      </c>
      <c r="Z158" s="19" t="s">
        <v>2</v>
      </c>
      <c r="AA158" s="19" t="s">
        <v>3</v>
      </c>
      <c r="AB158" s="19" t="s">
        <v>2</v>
      </c>
      <c r="AC158" s="19" t="s">
        <v>2</v>
      </c>
      <c r="AD158" s="19" t="s">
        <v>2</v>
      </c>
      <c r="AE158" s="19" t="s">
        <v>2</v>
      </c>
      <c r="AF158" s="20" t="s">
        <v>2</v>
      </c>
      <c r="AG158" s="20" t="s">
        <v>3</v>
      </c>
      <c r="AH158" s="20" t="s">
        <v>3</v>
      </c>
      <c r="AI158" s="20" t="s">
        <v>2</v>
      </c>
      <c r="AJ158" s="20" t="s">
        <v>2</v>
      </c>
      <c r="AK158" s="20" t="s">
        <v>2</v>
      </c>
      <c r="AL158" s="20" t="s">
        <v>2</v>
      </c>
      <c r="AM158" s="20" t="s">
        <v>2</v>
      </c>
      <c r="AN158" s="20" t="s">
        <v>3</v>
      </c>
      <c r="AO158" s="20" t="s">
        <v>3</v>
      </c>
      <c r="AP158" s="20" t="s">
        <v>2</v>
      </c>
      <c r="AQ158" s="20" t="s">
        <v>2</v>
      </c>
      <c r="AR158" s="20" t="s">
        <v>2</v>
      </c>
      <c r="AS158" s="20" t="s">
        <v>2</v>
      </c>
      <c r="AT158" s="21">
        <v>0</v>
      </c>
      <c r="AU158" s="20" t="s">
        <v>1360</v>
      </c>
      <c r="AV158" s="20" t="str">
        <f>IF(LEFT(A158,1)="[",LEFT(A158,5)&amp;AU158&amp;A158,"")</f>
        <v>[PRY]Capital City[PRY] Asunción</v>
      </c>
      <c r="AW158" s="20" t="str">
        <f>C158&amp;A158</f>
        <v>2[PRY] Asunción</v>
      </c>
      <c r="AX158" s="22"/>
      <c r="AY158" s="22"/>
      <c r="AZ158" s="23" t="s">
        <v>6</v>
      </c>
      <c r="BA158" s="23"/>
      <c r="BB158" s="23"/>
      <c r="BC158" s="24"/>
      <c r="BD158" s="25" t="s">
        <v>4</v>
      </c>
      <c r="BE158" s="8"/>
      <c r="BF158" s="25" t="s">
        <v>10</v>
      </c>
      <c r="BG158" s="25" t="s">
        <v>5</v>
      </c>
      <c r="BH158" s="25" t="s">
        <v>4</v>
      </c>
      <c r="BI158" s="25"/>
      <c r="BJ158" s="25"/>
      <c r="BK158" s="8"/>
      <c r="BL158" s="25" t="s">
        <v>10</v>
      </c>
      <c r="BM158" s="25" t="s">
        <v>5</v>
      </c>
      <c r="BN158" s="25" t="s">
        <v>4</v>
      </c>
      <c r="BO158" s="25" t="s">
        <v>6</v>
      </c>
      <c r="BP158" s="25"/>
      <c r="BQ158" s="25"/>
      <c r="BR158" s="25"/>
      <c r="BS158" s="25"/>
      <c r="BT158" s="25"/>
      <c r="BU158" s="26"/>
      <c r="BV158" s="27"/>
      <c r="BW158" s="27">
        <v>0</v>
      </c>
      <c r="BX158" s="8"/>
      <c r="BY158" s="9" t="s">
        <v>3</v>
      </c>
      <c r="CB158" s="28"/>
      <c r="CC158" s="28"/>
      <c r="CD158" s="29">
        <v>0</v>
      </c>
      <c r="CE158" s="29">
        <v>0</v>
      </c>
      <c r="CF158" s="29" t="e">
        <v>#REF!</v>
      </c>
      <c r="CG158" s="30" cm="1">
        <f t="array" ref="CG158">SUMPRODUCT(--(LEN(TRIM(BL158:BT158))&gt;0))</f>
        <v>4</v>
      </c>
      <c r="CH158" s="20" t="str">
        <f t="shared" si="568"/>
        <v>n</v>
      </c>
      <c r="CI158" s="20" t="str">
        <f t="shared" si="569"/>
        <v>n</v>
      </c>
      <c r="CJ158" s="20" t="str">
        <f t="shared" si="570"/>
        <v>y</v>
      </c>
      <c r="CK158" s="20" t="str">
        <f t="shared" si="571"/>
        <v>n</v>
      </c>
      <c r="CL158" s="20" t="str">
        <f t="shared" si="572"/>
        <v>n</v>
      </c>
      <c r="CM158" s="20" t="str">
        <f t="shared" si="573"/>
        <v>n</v>
      </c>
      <c r="CN158" s="20" t="str">
        <f t="shared" si="574"/>
        <v>y</v>
      </c>
      <c r="CO158" s="20" t="str">
        <f t="shared" si="575"/>
        <v>n</v>
      </c>
      <c r="CP158" s="20" t="str">
        <f t="shared" si="576"/>
        <v>y</v>
      </c>
      <c r="CQ158" s="20" t="str">
        <f t="shared" si="577"/>
        <v>n</v>
      </c>
      <c r="CR158" s="20" t="str">
        <f t="shared" si="578"/>
        <v>n</v>
      </c>
      <c r="CS158" s="20" t="str">
        <f t="shared" si="579"/>
        <v>n</v>
      </c>
      <c r="CT158" s="31" t="str">
        <f t="shared" si="580"/>
        <v>"[PRY] Asunción"</v>
      </c>
      <c r="CU158" s="32" t="str">
        <f t="shared" si="581"/>
        <v>"rgn_South America"</v>
      </c>
      <c r="CV158" s="9" t="str">
        <f t="shared" si="582"/>
        <v>"https://upload.wikimedia.org/wikipedia/commons/thumb/d/d5/Flag_of_Asunci%C3%B3n.svg/320px-Flag_of_Asunci%C3%B3n.svg.png"</v>
      </c>
      <c r="CW158" s="9" t="str">
        <f t="shared" si="563"/>
        <v/>
      </c>
      <c r="CX158" s="9" t="str">
        <f t="shared" si="563"/>
        <v/>
      </c>
      <c r="CY158" s="9" t="str">
        <f t="shared" si="563"/>
        <v>"4Color",</v>
      </c>
      <c r="CZ158" s="9" t="str">
        <f t="shared" si="563"/>
        <v/>
      </c>
      <c r="DA158" s="9" t="str">
        <f t="shared" si="583"/>
        <v/>
      </c>
      <c r="DB158" s="9" t="str">
        <f t="shared" si="584"/>
        <v/>
      </c>
      <c r="DC158" s="9" t="str">
        <f t="shared" si="585"/>
        <v/>
      </c>
      <c r="DD158" s="9" t="str">
        <f t="shared" si="586"/>
        <v>"lets08",</v>
      </c>
      <c r="DE158" s="9" t="str">
        <f t="shared" si="587"/>
        <v>"startA",</v>
      </c>
      <c r="DF158" s="9" t="str">
        <f t="shared" si="588"/>
        <v/>
      </c>
      <c r="DG158" s="9" t="str">
        <f t="shared" si="589"/>
        <v/>
      </c>
      <c r="DH158" s="9" t="str">
        <f t="shared" si="590"/>
        <v/>
      </c>
      <c r="DI158" s="9" t="str">
        <f t="shared" si="591"/>
        <v/>
      </c>
      <c r="DJ158" s="9" t="str">
        <f t="shared" si="592"/>
        <v>"with_y",</v>
      </c>
      <c r="DK158" s="9" t="str">
        <f t="shared" si="593"/>
        <v/>
      </c>
      <c r="DL158" s="9" t="str">
        <f t="shared" si="594"/>
        <v/>
      </c>
      <c r="DM158" s="9" t="str" cm="1">
        <f t="array" ref="DM158">IF(CG158=3,CHAR(34) &amp; _xlfn.TEXTJOIN("", TRUE, RIGHT(HP158:HX158, 2)) &amp; CHAR(34) &amp; ",", "")</f>
        <v/>
      </c>
      <c r="DN158" s="9" t="str">
        <f t="shared" si="595"/>
        <v/>
      </c>
      <c r="DO158" s="9" t="str">
        <f t="shared" si="596"/>
        <v>"year19",</v>
      </c>
      <c r="DP158" s="28" t="str">
        <f t="shared" si="597"/>
        <v/>
      </c>
      <c r="DQ158" s="28" t="str">
        <f t="shared" si="598"/>
        <v/>
      </c>
      <c r="DR158" s="28" t="str">
        <f t="shared" si="599"/>
        <v>"dgband",</v>
      </c>
      <c r="DS158" s="28" t="str">
        <f t="shared" si="600"/>
        <v/>
      </c>
      <c r="DT158" s="28" t="str">
        <f t="shared" si="601"/>
        <v/>
      </c>
      <c r="DU158" s="28" t="str">
        <f t="shared" si="602"/>
        <v/>
      </c>
      <c r="DV158" s="9" t="str">
        <f t="shared" si="603"/>
        <v/>
      </c>
      <c r="DW158" s="9" t="str">
        <f t="shared" si="564"/>
        <v/>
      </c>
      <c r="DX158" s="9" t="str">
        <f t="shared" si="564"/>
        <v/>
      </c>
      <c r="DY158" s="9" t="str">
        <f t="shared" si="564"/>
        <v>"3Bands",</v>
      </c>
      <c r="DZ158" s="9" t="str">
        <f t="shared" si="564"/>
        <v/>
      </c>
      <c r="EA158" s="9" t="str">
        <f t="shared" si="565"/>
        <v/>
      </c>
      <c r="EB158" s="9" t="str">
        <f t="shared" si="565"/>
        <v>"Crosse",</v>
      </c>
      <c r="EC158" s="9" t="str">
        <f t="shared" si="565"/>
        <v>"Horizo",</v>
      </c>
      <c r="ED158" s="9" t="str">
        <f t="shared" si="565"/>
        <v/>
      </c>
      <c r="EE158" s="9" t="str">
        <f t="shared" si="565"/>
        <v/>
      </c>
      <c r="EF158" s="9" t="str">
        <f t="shared" si="604"/>
        <v>"Animal",</v>
      </c>
      <c r="EG158" s="9" t="str">
        <f t="shared" si="605"/>
        <v/>
      </c>
      <c r="EH158" s="9" t="str">
        <f t="shared" si="605"/>
        <v>"Plants",</v>
      </c>
      <c r="EI158" s="9" t="str">
        <f t="shared" si="605"/>
        <v/>
      </c>
      <c r="EJ158" s="9" t="str">
        <f t="shared" si="605"/>
        <v/>
      </c>
      <c r="EK158" s="9" t="str">
        <f t="shared" si="605"/>
        <v/>
      </c>
      <c r="EL158" s="9" t="str">
        <f t="shared" si="605"/>
        <v/>
      </c>
      <c r="EM158" s="9" t="str">
        <f t="shared" si="605"/>
        <v/>
      </c>
      <c r="EN158" s="9" t="str">
        <f t="shared" si="605"/>
        <v>"Unequa",</v>
      </c>
      <c r="EO158" s="9" t="str">
        <f t="shared" si="605"/>
        <v>"Center",</v>
      </c>
      <c r="EP158" s="9" t="str">
        <f t="shared" si="605"/>
        <v/>
      </c>
      <c r="EQ158" s="9" t="str">
        <f t="shared" si="605"/>
        <v/>
      </c>
      <c r="ER158" s="9" t="str">
        <f t="shared" si="605"/>
        <v/>
      </c>
      <c r="ES158" s="9" t="str">
        <f t="shared" si="605"/>
        <v/>
      </c>
      <c r="ET158" s="9" t="str">
        <f t="shared" si="605"/>
        <v/>
      </c>
      <c r="EU158" s="9" t="str">
        <f t="shared" si="605"/>
        <v>"Humans",</v>
      </c>
      <c r="EV158" s="9" t="str">
        <f t="shared" si="605"/>
        <v>"Builds",</v>
      </c>
      <c r="EW158" s="9" t="str">
        <f t="shared" si="566"/>
        <v/>
      </c>
      <c r="EX158" s="9" t="str">
        <f t="shared" si="566"/>
        <v/>
      </c>
      <c r="EY158" s="9" t="str">
        <f t="shared" si="566"/>
        <v/>
      </c>
      <c r="EZ158" s="9" t="str">
        <f t="shared" si="566"/>
        <v/>
      </c>
      <c r="FA158" s="9" t="str">
        <f t="shared" si="606"/>
        <v/>
      </c>
      <c r="FB158" s="9" t="str">
        <f t="shared" si="607"/>
        <v/>
      </c>
      <c r="FC158" s="9" t="str">
        <f t="shared" si="608"/>
        <v/>
      </c>
      <c r="FD158" s="9" t="str">
        <f t="shared" si="609"/>
        <v/>
      </c>
      <c r="FE158" s="9" t="str">
        <f t="shared" si="610"/>
        <v/>
      </c>
      <c r="FF158" s="9" t="str">
        <f t="shared" si="611"/>
        <v/>
      </c>
      <c r="FG158" s="9" t="str">
        <f t="shared" si="612"/>
        <v>"NO_RED",</v>
      </c>
      <c r="FH158" s="9" t="str">
        <f t="shared" si="613"/>
        <v/>
      </c>
      <c r="FI158" s="9" t="str">
        <f t="shared" si="614"/>
        <v/>
      </c>
      <c r="FJ158" s="9" t="str">
        <f t="shared" si="615"/>
        <v>"NO_BLA",</v>
      </c>
      <c r="FK158" s="9" t="str">
        <f t="shared" si="616"/>
        <v/>
      </c>
      <c r="FL158" s="9" t="str">
        <f t="shared" si="617"/>
        <v/>
      </c>
      <c r="FM158" s="9" t="str">
        <f t="shared" si="618"/>
        <v/>
      </c>
      <c r="FN158" s="9" t="str">
        <f t="shared" si="619"/>
        <v/>
      </c>
      <c r="FO158" s="9" t="str">
        <f t="shared" si="620"/>
        <v/>
      </c>
      <c r="FP158" s="9" t="str">
        <f t="shared" si="621"/>
        <v/>
      </c>
      <c r="FQ158" s="9" t="str">
        <f t="shared" si="622"/>
        <v>"001GRE",</v>
      </c>
      <c r="FR158" s="9" t="str">
        <f t="shared" si="623"/>
        <v>"002WHI",</v>
      </c>
      <c r="FS158" s="9" t="str">
        <f t="shared" si="624"/>
        <v>"003BLU",</v>
      </c>
      <c r="FT158" s="9" t="str">
        <f t="shared" si="625"/>
        <v>"myrBLU",</v>
      </c>
      <c r="FU158" s="9" t="str">
        <f t="shared" si="626"/>
        <v/>
      </c>
      <c r="FV158" s="9" t="str">
        <f t="shared" si="627"/>
        <v/>
      </c>
      <c r="FW158" s="9" t="str">
        <f t="shared" si="628"/>
        <v/>
      </c>
      <c r="FX158" s="9" t="str">
        <f t="shared" si="629"/>
        <v/>
      </c>
      <c r="FY158" s="9" t="str">
        <f t="shared" si="630"/>
        <v/>
      </c>
      <c r="FZ158" s="9" t="str">
        <f t="shared" si="631"/>
        <v/>
      </c>
      <c r="GA158" s="9" t="str">
        <f t="shared" si="632"/>
        <v/>
      </c>
      <c r="GB158" s="9" t="str">
        <f t="shared" si="633"/>
        <v/>
      </c>
      <c r="GC158" s="9" t="str">
        <f t="shared" si="634"/>
        <v/>
      </c>
      <c r="GD158" s="9" t="str">
        <f t="shared" si="635"/>
        <v/>
      </c>
      <c r="GE158" s="9" t="str">
        <f t="shared" si="636"/>
        <v/>
      </c>
      <c r="GF158" s="9" t="str">
        <f t="shared" si="667"/>
        <v/>
      </c>
      <c r="GG158" s="9" t="str">
        <f t="shared" si="637"/>
        <v/>
      </c>
      <c r="GH158" s="9" t="str">
        <f t="shared" si="638"/>
        <v/>
      </c>
      <c r="GI158" s="9" t="str">
        <f t="shared" si="639"/>
        <v/>
      </c>
      <c r="GJ158" s="9" t="str">
        <f t="shared" si="640"/>
        <v>"NoStar",</v>
      </c>
      <c r="GK158" s="9" t="str">
        <f t="shared" si="641"/>
        <v/>
      </c>
      <c r="GL158" s="9" t="str">
        <f t="shared" si="567"/>
        <v/>
      </c>
      <c r="GM158" s="9" t="str">
        <f t="shared" si="567"/>
        <v/>
      </c>
      <c r="GN158" s="9" t="str">
        <f t="shared" si="567"/>
        <v/>
      </c>
      <c r="GP158" s="9" t="str">
        <f t="shared" si="642"/>
        <v>"Capital City"</v>
      </c>
      <c r="GS158" s="9" t="str">
        <f t="shared" si="643"/>
        <v>["4Color","lets08","startA","with_y","year19","dgband","3Bands","Crosse","Horizo","Animal","Plants","Unequa","Center","Humans","Builds","NO_RED","NO_BLA","001GRE","002WHI","003BLU","myrBLU","NoStar"]</v>
      </c>
      <c r="GT158" s="9" t="str">
        <f t="shared" si="644"/>
        <v>"cl_GRE",</v>
      </c>
      <c r="GU158" s="9" t="str">
        <f t="shared" si="644"/>
        <v>"cl_WHI",</v>
      </c>
      <c r="GV158" s="9" t="str">
        <f t="shared" si="644"/>
        <v>"cl_BLU",</v>
      </c>
      <c r="GW158" s="9" t="str">
        <f t="shared" si="644"/>
        <v>"cl_YEL",</v>
      </c>
      <c r="GX158" s="9" t="str">
        <f t="shared" si="644"/>
        <v/>
      </c>
      <c r="GY158" s="9" t="str">
        <f t="shared" si="644"/>
        <v/>
      </c>
      <c r="GZ158" s="9" t="str">
        <f t="shared" si="644"/>
        <v/>
      </c>
      <c r="HA158" s="9" t="str">
        <f t="shared" si="644"/>
        <v/>
      </c>
      <c r="HB158" s="9" t="str">
        <f t="shared" si="644"/>
        <v/>
      </c>
      <c r="HC158" s="9" t="str">
        <f t="shared" si="645"/>
        <v>["cl_GRE","cl_WHI","cl_BLU","cl_YEL"]</v>
      </c>
      <c r="HE158" s="33"/>
      <c r="HF158" s="34" t="str">
        <f t="shared" si="646"/>
        <v>{couname:"[PRY] Asunción",year:"1961",region:"rgn_South America",Colors:["cl_GRE","cl_WHI","cl_BLU","cl_YEL"],Items:["4Color","lets08","startA","with_y","year19","dgband","3Bands","Crosse","Horizo","Animal","Plants","Unequa","Center","Humans","Builds","NO_RED","NO_BLA","001GRE","002WHI","003BLU","myrBLU","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isnew:".", links: "https://www.crwflags.com/fotw/flags/py-as.html"},</v>
      </c>
      <c r="HG158" s="35" t="str">
        <f t="shared" si="647"/>
        <v>{couname:"[PRY] Asunción",year:"1961",region:"rgn_South America",Colors:["cl_GRE","cl_WHI","cl_BLU","cl_YEL"],Items:["4Color","lets08","startA","with_y","year19","dgband","3Bands","Crosse","Horizo","Animal","Plants","Unequa","Center","Humans","Builds","NO_RED","NO_BLA","001GRE","002WHI","003BLU","myrBLU","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links: "https://www.crwflags.com/fotw/flags/py-as.html"},</v>
      </c>
      <c r="HH158" s="9" t="str">
        <f t="shared" si="648"/>
        <v>"\nThe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v>
      </c>
      <c r="HI158" s="9" t="str">
        <f t="shared" si="649"/>
        <v>"\nThe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v>
      </c>
      <c r="HJ158" s="9" t="str">
        <f t="shared" si="650"/>
        <v>"1961"</v>
      </c>
      <c r="HL158" s="9" t="str">
        <f t="shared" si="651"/>
        <v>"https://www.crwflags.com/fotw/flags/py-as.html"</v>
      </c>
      <c r="HM158" s="34" t="str">
        <f t="shared" si="652"/>
        <v>{"couname":"[PRY] Asunción","year":"1961","region":"rgn_South America","Colors":["cl_GRE","cl_WHI","cl_BLU","cl_YEL"],"Items":["4Color","lets08","startA","with_y","year19","dgband","3Bands","Crosse","Horizo","Animal","Plants","Unequa","Center","Humans","Builds","NO_RED","NO_BLA","001GRE","002WHI","003BLU","myrBLU","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"isnew": ".", "links": "https://www.crwflags.com/fotw/flags/py-as.html"},</v>
      </c>
      <c r="HN158" s="36" t="str">
        <f t="shared" si="653"/>
        <v>{"couname":"[PRY] Asunción","year":"1961","region":"rgn_South America","Colors":["cl_GRE","cl_WHI","cl_BLU","cl_YEL"],"Items":["4Color","lets08","startA","with_y","year19","dgband","3Bands","Crosse","Horizo","Animal","Plants","Unequa","Center","Humans","Builds","NO_RED","NO_BLA","001GRE","002WHI","003BLU","myrBLU","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"isnew": ".", "links": "https://www.crwflags.com/fotw/flags/py-as.html"},</v>
      </c>
      <c r="HO158" s="37"/>
      <c r="HP158" s="9" t="str" cm="1">
        <f t="array" ref="HP158">IF(_xlfn.TEXTJOIN(", ", TRUE, IF(ISNUMBER(SEARCH("BLA", BL158:BT158)), COLUMN(BL158:BT158) - COLUMN(BL158) + 1, ""))&lt;&gt;"","BLA","")</f>
        <v/>
      </c>
      <c r="HQ158" s="9" t="str" cm="1">
        <f t="array" ref="HQ158">IF(_xlfn.TEXTJOIN(", ", TRUE, IF(ISNUMBER(SEARCH("BLU", BL158:BT158)), COLUMN(BL158:BT158) - COLUMN(BL158) + 1, ""))&lt;&gt;"","BLU","")</f>
        <v>BLU</v>
      </c>
      <c r="HR158" s="9" t="str" cm="1">
        <f t="array" ref="HR158">IF(_xlfn.TEXTJOIN(", ", TRUE, IF(ISNUMBER(SEARCH("GRE", BL158:BT158)), COLUMN(BL158:BT158) - COLUMN(BL158) + 1, ""))&lt;&gt;"","GRE","")</f>
        <v>GRE</v>
      </c>
      <c r="HS158" s="9" t="str" cm="1">
        <f t="array" ref="HS158">IF(_xlfn.TEXTJOIN(", ", TRUE, IF(ISNUMBER(SEARCH("RED", BL158:BT158)), COLUMN(BL158:BT158) - COLUMN(BL158) + 1, ""))&lt;&gt;"","RED","")</f>
        <v/>
      </c>
      <c r="HT158" s="9" t="str" cm="1">
        <f t="array" ref="HT158">IF(_xlfn.TEXTJOIN(", ", TRUE, IF(ISNUMBER(SEARCH("YEL", BL158:BT158)), COLUMN(BL158:BT158) - COLUMN(BL158) + 1, ""))&lt;&gt;"","YEL","")</f>
        <v>YEL</v>
      </c>
      <c r="HU158" s="9" t="str" cm="1">
        <f t="array" ref="HU158">IF(_xlfn.TEXTJOIN(", ", TRUE, IF(ISNUMBER(SEARCH("ORA", BL158:BT158)), COLUMN(BL158:BT158) - COLUMN(BL158) + 1, ""))&lt;&gt;"","ORA","")</f>
        <v/>
      </c>
      <c r="HV158" s="9" t="str" cm="1">
        <f t="array" ref="HV158">IF(_xlfn.TEXTJOIN(", ", TRUE, IF(ISNUMBER(SEARCH("BRO", BL158:BT158)), COLUMN(BL158:BT158) - COLUMN(BL158) + 1, ""))&lt;&gt;"","BRO","")</f>
        <v/>
      </c>
      <c r="HW158" s="9" t="str" cm="1">
        <f t="array" ref="HW158">IF(_xlfn.TEXTJOIN(", ", TRUE, IF(ISNUMBER(SEARCH("PUR", BL158:BT158)), COLUMN(BL158:BT158) - COLUMN(BL158) + 1, ""))&lt;&gt;"","PUR","")</f>
        <v/>
      </c>
      <c r="HX158" s="9" t="str" cm="1">
        <f t="array" ref="HX158">IF(_xlfn.TEXTJOIN(", ", TRUE, IF(ISNUMBER(SEARCH("WHI", BL158:BT158)), COLUMN(BL158:BT158) - COLUMN(BL158) + 1, ""))&lt;&gt;"","WHI","")</f>
        <v>WHI</v>
      </c>
      <c r="HY158" s="38"/>
      <c r="HZ158" s="38"/>
      <c r="IA158" s="28"/>
      <c r="IB158" s="28"/>
      <c r="IC158" s="39"/>
      <c r="ID158" s="39"/>
      <c r="IE158" s="39"/>
      <c r="IF158" s="39"/>
      <c r="IG158" s="39"/>
      <c r="IH158" s="39"/>
      <c r="II158" s="39"/>
      <c r="IJ158" s="39"/>
      <c r="IK158" s="39"/>
      <c r="IL158" s="9">
        <f t="shared" si="654"/>
        <v>0</v>
      </c>
      <c r="IM158" s="6">
        <f t="shared" si="655"/>
        <v>-4</v>
      </c>
      <c r="IN158" s="40" t="str">
        <f t="shared" si="656"/>
        <v>http://mkweb.bcgsc.ca/color-summarizer/?url=https://upload.wikimedia.org/wikipedia/commons/thumb/d/d5/Flag_of_Asunci%C3%B3n.svg/320px-Flag_of_Asunci%C3%B3n.svg.png&amp;precision=low&amp;num_clusters=4&amp;text=1</v>
      </c>
      <c r="IO158" s="9" t="str">
        <f t="shared" si="657"/>
        <v/>
      </c>
      <c r="IP158" s="9" t="str">
        <f t="shared" si="658"/>
        <v>"blue"</v>
      </c>
      <c r="IQ158" s="9" t="str">
        <f t="shared" si="659"/>
        <v>"green"</v>
      </c>
      <c r="IR158" s="9" t="str">
        <f t="shared" si="660"/>
        <v/>
      </c>
      <c r="IS158" s="9" t="str">
        <f t="shared" si="661"/>
        <v>"yellow"</v>
      </c>
      <c r="IT158" s="9" t="str">
        <f t="shared" si="662"/>
        <v/>
      </c>
      <c r="IU158" s="9" t="str">
        <f t="shared" si="663"/>
        <v/>
      </c>
      <c r="IV158" s="9" t="str">
        <f t="shared" si="664"/>
        <v/>
      </c>
      <c r="IW158" s="9" t="str">
        <f t="shared" si="665"/>
        <v>"white"</v>
      </c>
      <c r="IX158" s="9" t="str">
        <f t="shared" si="666"/>
        <v>{"url":"http://mkweb.bcgsc.ca/color-summarizer/?url=https://upload.wikimedia.org/wikipedia/commons/thumb/d/d5/Flag_of_Asunci%C3%B3n.svg/320px-Flag_of_Asunci%C3%B3n.svg.png&amp;precision=low&amp;num_clusters=4&amp;text=1","name":"[PRY] Asunción"},</v>
      </c>
      <c r="IY158" s="9">
        <v>338</v>
      </c>
    </row>
    <row r="159" spans="1:259" s="9" customFormat="1" ht="38.4" customHeight="1" thickBot="1" x14ac:dyDescent="0.35">
      <c r="A159" s="79" t="s">
        <v>1361</v>
      </c>
      <c r="B159" s="1" t="e" vm="156">
        <v>#VALUE!</v>
      </c>
      <c r="C159" s="2">
        <v>2</v>
      </c>
      <c r="D159" s="3" t="s">
        <v>1362</v>
      </c>
      <c r="E159" s="4" t="s">
        <v>1362</v>
      </c>
      <c r="F159" s="5" t="s">
        <v>0</v>
      </c>
      <c r="G159" s="6">
        <f>COUNTIF($A$1:$A$8281,A159)</f>
        <v>1</v>
      </c>
      <c r="H159" s="7"/>
      <c r="I159" s="8" t="s">
        <v>1350</v>
      </c>
      <c r="J159" s="9" t="str">
        <f>""</f>
        <v/>
      </c>
      <c r="K159" s="10"/>
      <c r="L159" s="11"/>
      <c r="M159" s="11"/>
      <c r="N159" s="12" t="s">
        <v>1</v>
      </c>
      <c r="O159" s="13" t="s">
        <v>1352</v>
      </c>
      <c r="P159" s="14" t="s">
        <v>1363</v>
      </c>
      <c r="Q159" s="15">
        <v>1</v>
      </c>
      <c r="R159" s="16" t="s">
        <v>1</v>
      </c>
      <c r="S159" s="17">
        <v>3</v>
      </c>
      <c r="T159" s="18" t="s">
        <v>2</v>
      </c>
      <c r="U159" s="19" t="s">
        <v>2</v>
      </c>
      <c r="V159" s="19" t="s">
        <v>3</v>
      </c>
      <c r="W159" s="19" t="s">
        <v>2</v>
      </c>
      <c r="X159" s="19" t="s">
        <v>3</v>
      </c>
      <c r="Y159" s="19" t="s">
        <v>3</v>
      </c>
      <c r="Z159" s="19" t="s">
        <v>2</v>
      </c>
      <c r="AA159" s="19" t="s">
        <v>2</v>
      </c>
      <c r="AB159" s="19" t="s">
        <v>3</v>
      </c>
      <c r="AC159" s="19" t="s">
        <v>2</v>
      </c>
      <c r="AD159" s="19" t="s">
        <v>2</v>
      </c>
      <c r="AE159" s="19" t="s">
        <v>2</v>
      </c>
      <c r="AF159" s="20" t="s">
        <v>2</v>
      </c>
      <c r="AG159" s="20" t="s">
        <v>2</v>
      </c>
      <c r="AH159" s="20" t="s">
        <v>3</v>
      </c>
      <c r="AI159" s="20" t="s">
        <v>2</v>
      </c>
      <c r="AJ159" s="20" t="s">
        <v>2</v>
      </c>
      <c r="AK159" s="20" t="s">
        <v>2</v>
      </c>
      <c r="AL159" s="20" t="s">
        <v>2</v>
      </c>
      <c r="AM159" s="20" t="s">
        <v>2</v>
      </c>
      <c r="AN159" s="20" t="s">
        <v>2</v>
      </c>
      <c r="AO159" s="20" t="s">
        <v>2</v>
      </c>
      <c r="AP159" s="20" t="s">
        <v>2</v>
      </c>
      <c r="AQ159" s="20" t="s">
        <v>2</v>
      </c>
      <c r="AR159" s="20" t="s">
        <v>2</v>
      </c>
      <c r="AS159" s="20" t="s">
        <v>2</v>
      </c>
      <c r="AT159" s="21">
        <v>0</v>
      </c>
      <c r="AU159" s="20" t="s">
        <v>1364</v>
      </c>
      <c r="AV159" s="20" t="str">
        <f>IF(LEFT(A159,1)="[",LEFT(A159,5)&amp;AU159&amp;A159,"")</f>
        <v>[PRY]Other[PRY] Paraguay (Reverse)</v>
      </c>
      <c r="AW159" s="20" t="str">
        <f>C159&amp;A159</f>
        <v>2[PRY] Paraguay (Reverse)</v>
      </c>
      <c r="AX159" s="22"/>
      <c r="AY159" s="22"/>
      <c r="AZ159" s="23"/>
      <c r="BA159" s="23"/>
      <c r="BB159" s="23"/>
      <c r="BC159" s="24"/>
      <c r="BD159" s="25" t="s">
        <v>5</v>
      </c>
      <c r="BE159" s="8"/>
      <c r="BF159" s="25"/>
      <c r="BG159" s="25"/>
      <c r="BH159" s="25"/>
      <c r="BI159" s="25"/>
      <c r="BJ159" s="25"/>
      <c r="BK159" s="8"/>
      <c r="BL159" s="25" t="s">
        <v>9</v>
      </c>
      <c r="BM159" s="25" t="s">
        <v>5</v>
      </c>
      <c r="BN159" s="25" t="s">
        <v>12</v>
      </c>
      <c r="BO159" s="25"/>
      <c r="BP159" s="25"/>
      <c r="BQ159" s="25"/>
      <c r="BR159" s="25"/>
      <c r="BS159" s="25"/>
      <c r="BT159" s="25"/>
      <c r="BU159" s="26"/>
      <c r="BV159" s="27"/>
      <c r="BW159" s="27">
        <v>0</v>
      </c>
      <c r="BX159" s="8"/>
      <c r="BY159" s="9" t="s">
        <v>2</v>
      </c>
      <c r="CB159" s="28"/>
      <c r="CC159" s="28"/>
      <c r="CD159" s="29">
        <v>0</v>
      </c>
      <c r="CE159" s="29">
        <v>0</v>
      </c>
      <c r="CF159" s="29" t="e">
        <v>#REF!</v>
      </c>
      <c r="CG159" s="30" cm="1">
        <f t="array" ref="CG159">SUMPRODUCT(--(LEN(TRIM(BL159:BT159))&gt;0))</f>
        <v>3</v>
      </c>
      <c r="CH159" s="20" t="str">
        <f t="shared" si="568"/>
        <v>n</v>
      </c>
      <c r="CI159" s="20" t="str">
        <f t="shared" si="569"/>
        <v>y</v>
      </c>
      <c r="CJ159" s="20" t="str">
        <f t="shared" si="570"/>
        <v>n</v>
      </c>
      <c r="CK159" s="20" t="str">
        <f t="shared" si="571"/>
        <v>n</v>
      </c>
      <c r="CL159" s="20" t="str">
        <f t="shared" si="572"/>
        <v>n</v>
      </c>
      <c r="CM159" s="20" t="str">
        <f t="shared" si="573"/>
        <v>n</v>
      </c>
      <c r="CN159" s="20" t="str">
        <f t="shared" si="574"/>
        <v>y</v>
      </c>
      <c r="CO159" s="20" t="str">
        <f t="shared" si="575"/>
        <v>n</v>
      </c>
      <c r="CP159" s="20" t="str">
        <f t="shared" si="576"/>
        <v>y</v>
      </c>
      <c r="CQ159" s="20" t="str">
        <f t="shared" si="577"/>
        <v>n</v>
      </c>
      <c r="CR159" s="20" t="str">
        <f t="shared" si="578"/>
        <v>n</v>
      </c>
      <c r="CS159" s="20" t="str">
        <f t="shared" si="579"/>
        <v>n</v>
      </c>
      <c r="CT159" s="31" t="str">
        <f t="shared" si="580"/>
        <v>"[PRY] Paraguay (Reverse)"</v>
      </c>
      <c r="CU159" s="32" t="str">
        <f t="shared" si="581"/>
        <v>"rgn_South America"</v>
      </c>
      <c r="CV159" s="9" t="str">
        <f t="shared" si="582"/>
        <v>"https://upload.wikimedia.org/wikipedia/commons/thumb/f/f1/Flag_of_Paraguay_%28reverse%29.svg/2560px-Flag_of_Paraguay_%28reverse%29.svg.png"</v>
      </c>
      <c r="CW159" s="9" t="str">
        <f t="shared" si="563"/>
        <v/>
      </c>
      <c r="CX159" s="9" t="str">
        <f t="shared" si="563"/>
        <v>"3Color",</v>
      </c>
      <c r="CY159" s="9" t="str">
        <f t="shared" si="563"/>
        <v/>
      </c>
      <c r="CZ159" s="9" t="str">
        <f t="shared" si="563"/>
        <v/>
      </c>
      <c r="DA159" s="9" t="str">
        <f t="shared" si="583"/>
        <v/>
      </c>
      <c r="DB159" s="9" t="str">
        <f t="shared" si="584"/>
        <v/>
      </c>
      <c r="DC159" s="9" t="str">
        <f t="shared" si="585"/>
        <v/>
      </c>
      <c r="DD159" s="9" t="str">
        <f t="shared" si="586"/>
        <v>"lets08",</v>
      </c>
      <c r="DE159" s="9" t="str">
        <f t="shared" si="587"/>
        <v>"startP",</v>
      </c>
      <c r="DF159" s="9" t="str">
        <f t="shared" si="588"/>
        <v/>
      </c>
      <c r="DG159" s="9" t="str">
        <f t="shared" si="589"/>
        <v/>
      </c>
      <c r="DH159" s="9" t="str">
        <f t="shared" si="590"/>
        <v>"with_v",</v>
      </c>
      <c r="DI159" s="9" t="str">
        <f t="shared" si="591"/>
        <v/>
      </c>
      <c r="DJ159" s="9" t="str">
        <f t="shared" si="592"/>
        <v>"with_y",</v>
      </c>
      <c r="DK159" s="9" t="str">
        <f t="shared" si="593"/>
        <v/>
      </c>
      <c r="DL159" s="9" t="str">
        <f t="shared" si="594"/>
        <v/>
      </c>
      <c r="DM159" s="9" t="str" cm="1">
        <f t="array" ref="DM159">IF(CG159=3,CHAR(34) &amp; _xlfn.TEXTJOIN("", TRUE, RIGHT(HP159:HX159, 2)) &amp; CHAR(34) &amp; ",", "")</f>
        <v>"LAEDHI",</v>
      </c>
      <c r="DN159" s="9" t="str">
        <f t="shared" si="595"/>
        <v>"year18",</v>
      </c>
      <c r="DO159" s="9" t="str">
        <f t="shared" si="596"/>
        <v/>
      </c>
      <c r="DP159" s="28" t="str">
        <f t="shared" si="597"/>
        <v>"year00",</v>
      </c>
      <c r="DQ159" s="28" t="str">
        <f t="shared" si="598"/>
        <v/>
      </c>
      <c r="DR159" s="28" t="str">
        <f t="shared" si="599"/>
        <v/>
      </c>
      <c r="DS159" s="28" t="str">
        <f t="shared" si="600"/>
        <v/>
      </c>
      <c r="DT159" s="28" t="str">
        <f t="shared" si="601"/>
        <v>"allhor",</v>
      </c>
      <c r="DU159" s="28" t="str">
        <f t="shared" si="602"/>
        <v/>
      </c>
      <c r="DV159" s="9" t="str">
        <f t="shared" si="603"/>
        <v/>
      </c>
      <c r="DW159" s="9" t="str">
        <f t="shared" si="564"/>
        <v/>
      </c>
      <c r="DX159" s="9" t="str">
        <f t="shared" si="564"/>
        <v/>
      </c>
      <c r="DY159" s="9" t="str">
        <f t="shared" si="564"/>
        <v>"3Bands",</v>
      </c>
      <c r="DZ159" s="9" t="str">
        <f t="shared" si="564"/>
        <v/>
      </c>
      <c r="EA159" s="9" t="str">
        <f t="shared" si="565"/>
        <v/>
      </c>
      <c r="EB159" s="9" t="str">
        <f t="shared" si="565"/>
        <v/>
      </c>
      <c r="EC159" s="9" t="str">
        <f t="shared" si="565"/>
        <v>"Horizo",</v>
      </c>
      <c r="ED159" s="9" t="str">
        <f t="shared" si="565"/>
        <v/>
      </c>
      <c r="EE159" s="9" t="str">
        <f t="shared" si="565"/>
        <v>"Circle",</v>
      </c>
      <c r="EF159" s="9" t="str">
        <f t="shared" si="604"/>
        <v>"Animal",</v>
      </c>
      <c r="EG159" s="9" t="str">
        <f t="shared" si="605"/>
        <v/>
      </c>
      <c r="EH159" s="9" t="str">
        <f t="shared" si="605"/>
        <v/>
      </c>
      <c r="EI159" s="9" t="str">
        <f t="shared" si="605"/>
        <v>"Texted",</v>
      </c>
      <c r="EJ159" s="9" t="str">
        <f t="shared" si="605"/>
        <v/>
      </c>
      <c r="EK159" s="9" t="str">
        <f t="shared" si="605"/>
        <v/>
      </c>
      <c r="EL159" s="9" t="str">
        <f t="shared" si="605"/>
        <v/>
      </c>
      <c r="EM159" s="9" t="str">
        <f t="shared" si="605"/>
        <v/>
      </c>
      <c r="EN159" s="9" t="str">
        <f t="shared" si="605"/>
        <v/>
      </c>
      <c r="EO159" s="9" t="str">
        <f t="shared" si="605"/>
        <v>"Center",</v>
      </c>
      <c r="EP159" s="9" t="str">
        <f t="shared" si="605"/>
        <v/>
      </c>
      <c r="EQ159" s="9" t="str">
        <f t="shared" si="605"/>
        <v/>
      </c>
      <c r="ER159" s="9" t="str">
        <f t="shared" si="605"/>
        <v/>
      </c>
      <c r="ES159" s="9" t="str">
        <f t="shared" si="605"/>
        <v/>
      </c>
      <c r="ET159" s="9" t="str">
        <f t="shared" si="605"/>
        <v/>
      </c>
      <c r="EU159" s="9" t="str">
        <f t="shared" si="605"/>
        <v/>
      </c>
      <c r="EV159" s="9" t="str">
        <f t="shared" si="605"/>
        <v/>
      </c>
      <c r="EW159" s="9" t="str">
        <f t="shared" si="566"/>
        <v/>
      </c>
      <c r="EX159" s="9" t="str">
        <f t="shared" si="566"/>
        <v/>
      </c>
      <c r="EY159" s="9" t="str">
        <f t="shared" si="566"/>
        <v/>
      </c>
      <c r="EZ159" s="9" t="str">
        <f t="shared" si="566"/>
        <v/>
      </c>
      <c r="FA159" s="9" t="str">
        <f t="shared" si="606"/>
        <v/>
      </c>
      <c r="FB159" s="9" t="str">
        <f t="shared" si="607"/>
        <v/>
      </c>
      <c r="FC159" s="9" t="str">
        <f t="shared" si="608"/>
        <v/>
      </c>
      <c r="FD159" s="9" t="str">
        <f t="shared" si="609"/>
        <v/>
      </c>
      <c r="FE159" s="9" t="str">
        <f t="shared" si="610"/>
        <v>"NO_BLU",</v>
      </c>
      <c r="FF159" s="9" t="str">
        <f t="shared" si="611"/>
        <v/>
      </c>
      <c r="FG159" s="9" t="str">
        <f t="shared" si="612"/>
        <v/>
      </c>
      <c r="FH159" s="9" t="str">
        <f t="shared" si="613"/>
        <v>"NO_GRE",</v>
      </c>
      <c r="FI159" s="9" t="str">
        <f t="shared" si="614"/>
        <v>"NO_YEL",</v>
      </c>
      <c r="FJ159" s="9" t="str">
        <f t="shared" si="615"/>
        <v/>
      </c>
      <c r="FK159" s="9" t="str">
        <f t="shared" si="616"/>
        <v/>
      </c>
      <c r="FL159" s="9" t="str">
        <f t="shared" si="617"/>
        <v/>
      </c>
      <c r="FM159" s="9" t="str">
        <f t="shared" si="618"/>
        <v/>
      </c>
      <c r="FN159" s="9" t="str">
        <f t="shared" si="619"/>
        <v/>
      </c>
      <c r="FO159" s="9" t="str">
        <f t="shared" si="620"/>
        <v/>
      </c>
      <c r="FP159" s="9" t="str">
        <f t="shared" si="621"/>
        <v/>
      </c>
      <c r="FQ159" s="9" t="str">
        <f t="shared" si="622"/>
        <v/>
      </c>
      <c r="FR159" s="9" t="str">
        <f t="shared" si="623"/>
        <v/>
      </c>
      <c r="FS159" s="9" t="str">
        <f t="shared" si="624"/>
        <v/>
      </c>
      <c r="FT159" s="9" t="str">
        <f t="shared" si="625"/>
        <v>"myrWHI",</v>
      </c>
      <c r="FU159" s="9" t="str">
        <f t="shared" si="626"/>
        <v/>
      </c>
      <c r="FV159" s="9" t="str">
        <f t="shared" si="627"/>
        <v/>
      </c>
      <c r="FW159" s="9" t="str">
        <f t="shared" si="628"/>
        <v/>
      </c>
      <c r="FX159" s="9" t="str">
        <f t="shared" si="629"/>
        <v/>
      </c>
      <c r="FY159" s="9" t="str">
        <f t="shared" si="630"/>
        <v/>
      </c>
      <c r="FZ159" s="9" t="str">
        <f t="shared" si="631"/>
        <v/>
      </c>
      <c r="GA159" s="9" t="str">
        <f t="shared" si="632"/>
        <v/>
      </c>
      <c r="GB159" s="9" t="str">
        <f t="shared" si="633"/>
        <v/>
      </c>
      <c r="GC159" s="9" t="str">
        <f t="shared" si="634"/>
        <v/>
      </c>
      <c r="GD159" s="9" t="str">
        <f t="shared" si="635"/>
        <v/>
      </c>
      <c r="GE159" s="9" t="str">
        <f t="shared" si="636"/>
        <v/>
      </c>
      <c r="GF159" s="9" t="str">
        <f t="shared" si="667"/>
        <v/>
      </c>
      <c r="GG159" s="9" t="str">
        <f t="shared" si="637"/>
        <v/>
      </c>
      <c r="GH159" s="9" t="str">
        <f t="shared" si="638"/>
        <v/>
      </c>
      <c r="GI159" s="9" t="str">
        <f t="shared" si="639"/>
        <v/>
      </c>
      <c r="GJ159" s="9" t="str">
        <f t="shared" si="640"/>
        <v>"NoStar",</v>
      </c>
      <c r="GK159" s="9" t="str">
        <f t="shared" si="641"/>
        <v/>
      </c>
      <c r="GL159" s="9" t="str">
        <f t="shared" si="567"/>
        <v/>
      </c>
      <c r="GM159" s="9" t="str">
        <f t="shared" si="567"/>
        <v/>
      </c>
      <c r="GN159" s="9" t="str">
        <f t="shared" si="567"/>
        <v/>
      </c>
      <c r="GP159" s="9" t="str">
        <f t="shared" si="642"/>
        <v>"Other"</v>
      </c>
      <c r="GS159" s="9" t="str">
        <f t="shared" si="643"/>
        <v>["3Color","lets08","startP","with_v","with_y","LAEDHI","year18","year00","allhor","3Bands","Horizo","Circle","Animal","Texted","Center","NO_BLU","NO_GRE","NO_YEL","myrWHI","NoStar"]</v>
      </c>
      <c r="GT159" s="9" t="str">
        <f t="shared" si="644"/>
        <v>"cl_RED",</v>
      </c>
      <c r="GU159" s="9" t="str">
        <f t="shared" si="644"/>
        <v>"cl_WHI",</v>
      </c>
      <c r="GV159" s="9" t="str">
        <f t="shared" si="644"/>
        <v>"cl_BLA",</v>
      </c>
      <c r="GW159" s="9" t="str">
        <f t="shared" si="644"/>
        <v/>
      </c>
      <c r="GX159" s="9" t="str">
        <f t="shared" si="644"/>
        <v/>
      </c>
      <c r="GY159" s="9" t="str">
        <f t="shared" si="644"/>
        <v/>
      </c>
      <c r="GZ159" s="9" t="str">
        <f t="shared" si="644"/>
        <v/>
      </c>
      <c r="HA159" s="9" t="str">
        <f t="shared" si="644"/>
        <v/>
      </c>
      <c r="HB159" s="9" t="str">
        <f t="shared" si="644"/>
        <v/>
      </c>
      <c r="HC159" s="9" t="str">
        <f t="shared" si="645"/>
        <v>["cl_RED","cl_WHI","cl_BLA"]</v>
      </c>
      <c r="HE159" s="33"/>
      <c r="HF159" s="34" t="str">
        <f t="shared" si="646"/>
        <v>{couname:"[PRY] Paraguay (Reverse)",year:"1842, 2013 ",region:"rgn_South America",Colors:["cl_RED","cl_WHI","cl_BLA"],Items:["3Color","lets08","startP","with_v","with_y","LAEDHI","year18","year00","allhor","3Bands","Horizo","Circle","Animal","Texted","Center","NO_BLU","NO_GRE","NO_YEL","myrWHI","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isnew:".", links: "https://en.wikipedia.org/wiki/Flag_of_Paraguay"},</v>
      </c>
      <c r="HG159" s="35" t="str">
        <f t="shared" si="647"/>
        <v>{couname:"[PRY] Paraguay (Reverse)",year:"1842, 2013 ",region:"rgn_South America",Colors:["cl_RED","cl_WHI","cl_BLA"],Items:["3Color","lets08","startP","with_v","with_y","LAEDHI","year18","year00","allhor","3Bands","Horizo","Circle","Animal","Texted","Center","NO_BLU","NO_GRE","NO_YEL","myrWHI","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links: "https://en.wikipedia.org/wiki/Flag_of_Paraguay"},</v>
      </c>
      <c r="HH159" s="9" t="str">
        <f t="shared" si="648"/>
        <v>"\nThe emblem on the reverse side is the seal of the treasury: a yellow lion below a red Phrygian cap on the top of a pole (symbolising courage) and the words Paz y Justicia ('Peace and Justice')."</v>
      </c>
      <c r="HI159" s="9" t="str">
        <f t="shared" si="649"/>
        <v>"\nThe emblem on the reverse side is the seal of the treasury: a yellow lion below a red Phrygian cap on the top of a pole (symbolising courage) and the words Paz y Justicia ('Peace and Justice')."</v>
      </c>
      <c r="HJ159" s="9" t="str">
        <f t="shared" si="650"/>
        <v>"1842, 2013 "</v>
      </c>
      <c r="HL159" s="9" t="str">
        <f t="shared" si="651"/>
        <v>"https://en.wikipedia.org/wiki/Flag_of_Paraguay"</v>
      </c>
      <c r="HM159" s="34" t="str">
        <f t="shared" si="652"/>
        <v>{"couname":"[PRY] Paraguay (Reverse)","year":"1842, 2013 ","region":"rgn_South America","Colors":["cl_RED","cl_WHI","cl_BLA"],"Items":["3Color","lets08","startP","with_v","with_y","LAEDHI","year18","year00","allhor","3Bands","Horizo","Circle","Animal","Texted","Center","NO_BLU","NO_GRE","NO_YEL","myrWHI","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"isnew": ".", "links": "https://en.wikipedia.org/wiki/Flag_of_Paraguay"},</v>
      </c>
      <c r="HN159" s="36" t="str">
        <f t="shared" si="653"/>
        <v>{"couname":"[PRY] Paraguay (Reverse)","year":"1842, 2013 ","region":"rgn_South America","Colors":["cl_RED","cl_WHI","cl_BLA"],"Items":["3Color","lets08","startP","with_v","with_y","LAEDHI","year18","year00","allhor","3Bands","Horizo","Circle","Animal","Texted","Center","NO_BLU","NO_GRE","NO_YEL","myrWHI","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"isnew": ".", "links": "https://en.wikipedia.org/wiki/Flag_of_Paraguay"},</v>
      </c>
      <c r="HO159" s="37"/>
      <c r="HP159" s="9" t="str" cm="1">
        <f t="array" ref="HP159">IF(_xlfn.TEXTJOIN(", ", TRUE, IF(ISNUMBER(SEARCH("BLA", BL159:BT159)), COLUMN(BL159:BT159) - COLUMN(BL159) + 1, ""))&lt;&gt;"","BLA","")</f>
        <v>BLA</v>
      </c>
      <c r="HQ159" s="9" t="str" cm="1">
        <f t="array" ref="HQ159">IF(_xlfn.TEXTJOIN(", ", TRUE, IF(ISNUMBER(SEARCH("BLU", BL159:BT159)), COLUMN(BL159:BT159) - COLUMN(BL159) + 1, ""))&lt;&gt;"","BLU","")</f>
        <v/>
      </c>
      <c r="HR159" s="9" t="str" cm="1">
        <f t="array" ref="HR159">IF(_xlfn.TEXTJOIN(", ", TRUE, IF(ISNUMBER(SEARCH("GRE", BL159:BT159)), COLUMN(BL159:BT159) - COLUMN(BL159) + 1, ""))&lt;&gt;"","GRE","")</f>
        <v/>
      </c>
      <c r="HS159" s="9" t="str" cm="1">
        <f t="array" ref="HS159">IF(_xlfn.TEXTJOIN(", ", TRUE, IF(ISNUMBER(SEARCH("RED", BL159:BT159)), COLUMN(BL159:BT159) - COLUMN(BL159) + 1, ""))&lt;&gt;"","RED","")</f>
        <v>RED</v>
      </c>
      <c r="HT159" s="9" t="str" cm="1">
        <f t="array" ref="HT159">IF(_xlfn.TEXTJOIN(", ", TRUE, IF(ISNUMBER(SEARCH("YEL", BL159:BT159)), COLUMN(BL159:BT159) - COLUMN(BL159) + 1, ""))&lt;&gt;"","YEL","")</f>
        <v/>
      </c>
      <c r="HU159" s="9" t="str" cm="1">
        <f t="array" ref="HU159">IF(_xlfn.TEXTJOIN(", ", TRUE, IF(ISNUMBER(SEARCH("ORA", BL159:BT159)), COLUMN(BL159:BT159) - COLUMN(BL159) + 1, ""))&lt;&gt;"","ORA","")</f>
        <v/>
      </c>
      <c r="HV159" s="9" t="str" cm="1">
        <f t="array" ref="HV159">IF(_xlfn.TEXTJOIN(", ", TRUE, IF(ISNUMBER(SEARCH("BRO", BL159:BT159)), COLUMN(BL159:BT159) - COLUMN(BL159) + 1, ""))&lt;&gt;"","BRO","")</f>
        <v/>
      </c>
      <c r="HW159" s="9" t="str" cm="1">
        <f t="array" ref="HW159">IF(_xlfn.TEXTJOIN(", ", TRUE, IF(ISNUMBER(SEARCH("PUR", BL159:BT159)), COLUMN(BL159:BT159) - COLUMN(BL159) + 1, ""))&lt;&gt;"","PUR","")</f>
        <v/>
      </c>
      <c r="HX159" s="9" t="str" cm="1">
        <f t="array" ref="HX159">IF(_xlfn.TEXTJOIN(", ", TRUE, IF(ISNUMBER(SEARCH("WHI", BL159:BT159)), COLUMN(BL159:BT159) - COLUMN(BL159) + 1, ""))&lt;&gt;"","WHI","")</f>
        <v>WHI</v>
      </c>
      <c r="HY159" s="38"/>
      <c r="HZ159" s="38"/>
      <c r="IA159" s="28"/>
      <c r="IB159" s="28"/>
      <c r="IC159" s="39"/>
      <c r="ID159" s="39"/>
      <c r="IE159" s="39"/>
      <c r="IF159" s="39"/>
      <c r="IG159" s="39"/>
      <c r="IH159" s="39"/>
      <c r="II159" s="39"/>
      <c r="IJ159" s="39"/>
      <c r="IK159" s="39"/>
      <c r="IL159" s="9">
        <f t="shared" si="654"/>
        <v>0</v>
      </c>
      <c r="IM159" s="6">
        <f t="shared" si="655"/>
        <v>-3</v>
      </c>
      <c r="IN159" s="40" t="str">
        <f t="shared" si="656"/>
        <v>http://mkweb.bcgsc.ca/color-summarizer/?url=https://upload.wikimedia.org/wikipedia/commons/thumb/f/f1/Flag_of_Paraguay_%28reverse%29.svg/2560px-Flag_of_Paraguay_%28reverse%29.svg.png&amp;precision=low&amp;num_clusters=3&amp;text=1</v>
      </c>
      <c r="IO159" s="9" t="str">
        <f t="shared" si="657"/>
        <v>"black"</v>
      </c>
      <c r="IP159" s="9" t="str">
        <f t="shared" si="658"/>
        <v/>
      </c>
      <c r="IQ159" s="9" t="str">
        <f t="shared" si="659"/>
        <v/>
      </c>
      <c r="IR159" s="9" t="str">
        <f t="shared" si="660"/>
        <v>"red"</v>
      </c>
      <c r="IS159" s="9" t="str">
        <f t="shared" si="661"/>
        <v/>
      </c>
      <c r="IT159" s="9" t="str">
        <f t="shared" si="662"/>
        <v/>
      </c>
      <c r="IU159" s="9" t="str">
        <f t="shared" si="663"/>
        <v/>
      </c>
      <c r="IV159" s="9" t="str">
        <f t="shared" si="664"/>
        <v/>
      </c>
      <c r="IW159" s="9" t="str">
        <f t="shared" si="665"/>
        <v>"white"</v>
      </c>
      <c r="IX159" s="9" t="str">
        <f t="shared" si="666"/>
        <v>{"url":"http://mkweb.bcgsc.ca/color-summarizer/?url=https://upload.wikimedia.org/wikipedia/commons/thumb/f/f1/Flag_of_Paraguay_%28reverse%29.svg/2560px-Flag_of_Paraguay_%28reverse%29.svg.png&amp;precision=low&amp;num_clusters=3&amp;text=1","name":"[PRY] Paraguay (Reverse)"},</v>
      </c>
      <c r="IY159" s="9">
        <v>339</v>
      </c>
    </row>
    <row r="160" spans="1:259" s="9" customFormat="1" ht="38.4" customHeight="1" thickBot="1" x14ac:dyDescent="0.35">
      <c r="A160" s="79" t="s">
        <v>782</v>
      </c>
      <c r="B160" s="1" t="e" vm="157">
        <v>#VALUE!</v>
      </c>
      <c r="C160" s="2">
        <v>2</v>
      </c>
      <c r="D160" s="3" t="s">
        <v>783</v>
      </c>
      <c r="E160" s="4" t="s">
        <v>784</v>
      </c>
      <c r="F160" s="5" t="s">
        <v>0</v>
      </c>
      <c r="G160" s="6">
        <f>COUNTIF($A$1:$A$8338,A160)</f>
        <v>1</v>
      </c>
      <c r="H160" s="7"/>
      <c r="I160" s="8" t="s">
        <v>777</v>
      </c>
      <c r="J160" s="9" t="str">
        <f>""</f>
        <v/>
      </c>
      <c r="K160" s="10"/>
      <c r="L160" s="11"/>
      <c r="M160" s="11"/>
      <c r="N160" s="12" t="s">
        <v>169</v>
      </c>
      <c r="O160" s="13" t="s">
        <v>181</v>
      </c>
      <c r="P160" s="14" t="s">
        <v>785</v>
      </c>
      <c r="Q160" s="15">
        <v>2</v>
      </c>
      <c r="R160" s="16" t="s">
        <v>169</v>
      </c>
      <c r="S160" s="17">
        <v>0</v>
      </c>
      <c r="T160" s="18" t="s">
        <v>3</v>
      </c>
      <c r="U160" s="19" t="s">
        <v>2</v>
      </c>
      <c r="V160" s="19" t="s">
        <v>2</v>
      </c>
      <c r="W160" s="19" t="s">
        <v>2</v>
      </c>
      <c r="X160" s="19" t="s">
        <v>2</v>
      </c>
      <c r="Y160" s="19" t="s">
        <v>2</v>
      </c>
      <c r="Z160" s="19" t="s">
        <v>2</v>
      </c>
      <c r="AA160" s="19" t="s">
        <v>2</v>
      </c>
      <c r="AB160" s="19" t="s">
        <v>2</v>
      </c>
      <c r="AC160" s="19" t="s">
        <v>2</v>
      </c>
      <c r="AD160" s="19" t="s">
        <v>2</v>
      </c>
      <c r="AE160" s="19" t="s">
        <v>2</v>
      </c>
      <c r="AF160" s="20" t="s">
        <v>2</v>
      </c>
      <c r="AG160" s="20" t="s">
        <v>2</v>
      </c>
      <c r="AH160" s="20" t="s">
        <v>2</v>
      </c>
      <c r="AI160" s="20" t="s">
        <v>3</v>
      </c>
      <c r="AJ160" s="20" t="s">
        <v>2</v>
      </c>
      <c r="AK160" s="20" t="s">
        <v>2</v>
      </c>
      <c r="AL160" s="20" t="s">
        <v>2</v>
      </c>
      <c r="AM160" s="20" t="s">
        <v>2</v>
      </c>
      <c r="AN160" s="20" t="s">
        <v>2</v>
      </c>
      <c r="AO160" s="20" t="s">
        <v>2</v>
      </c>
      <c r="AP160" s="20" t="s">
        <v>2</v>
      </c>
      <c r="AQ160" s="20" t="s">
        <v>2</v>
      </c>
      <c r="AR160" s="20" t="s">
        <v>2</v>
      </c>
      <c r="AS160" s="20" t="s">
        <v>2</v>
      </c>
      <c r="AT160" s="21">
        <v>7</v>
      </c>
      <c r="AU160" s="20" t="s">
        <v>185</v>
      </c>
      <c r="AV160" s="20" t="str">
        <f>IF(LEFT(A160,1)="[",LEFT(A160,5)&amp;AU160&amp;A160,"")</f>
        <v>[SOL]Province[SOL] Temotu Province</v>
      </c>
      <c r="AW160" s="20" t="str">
        <f>C160&amp;H160&amp;A160</f>
        <v>2[SOL] Temotu Province</v>
      </c>
      <c r="AX160" s="22"/>
      <c r="AY160" s="22"/>
      <c r="AZ160" s="23" t="s">
        <v>4</v>
      </c>
      <c r="BA160" s="23"/>
      <c r="BB160" s="23"/>
      <c r="BC160" s="24"/>
      <c r="BD160" s="25" t="s">
        <v>9</v>
      </c>
      <c r="BE160" s="8"/>
      <c r="BF160" s="25" t="s">
        <v>9</v>
      </c>
      <c r="BG160" s="25" t="s">
        <v>5</v>
      </c>
      <c r="BH160" s="25" t="s">
        <v>9</v>
      </c>
      <c r="BI160" s="25"/>
      <c r="BJ160" s="25"/>
      <c r="BK160" s="8"/>
      <c r="BL160" s="25" t="s">
        <v>9</v>
      </c>
      <c r="BM160" s="25" t="s">
        <v>5</v>
      </c>
      <c r="BN160" s="25" t="s">
        <v>4</v>
      </c>
      <c r="BO160" s="25"/>
      <c r="BP160" s="25"/>
      <c r="BQ160" s="25"/>
      <c r="BR160" s="25"/>
      <c r="BS160" s="25"/>
      <c r="BT160" s="25"/>
      <c r="BU160" s="26"/>
      <c r="BV160" s="27"/>
      <c r="BW160" s="27">
        <v>0</v>
      </c>
      <c r="BX160" s="8"/>
      <c r="BY160" s="9" t="s">
        <v>3</v>
      </c>
      <c r="CB160" s="28"/>
      <c r="CC160" s="28"/>
      <c r="CD160" s="29">
        <v>0</v>
      </c>
      <c r="CE160" s="29">
        <v>0</v>
      </c>
      <c r="CF160" s="29" t="e">
        <v>#REF!</v>
      </c>
      <c r="CG160" s="30" cm="1">
        <f t="array" ref="CG160">SUMPRODUCT(--(LEN(TRIM(BL160:BT160))&gt;0))</f>
        <v>3</v>
      </c>
      <c r="CH160" s="20" t="str">
        <f t="shared" si="568"/>
        <v>n</v>
      </c>
      <c r="CI160" s="20" t="str">
        <f t="shared" si="569"/>
        <v>y</v>
      </c>
      <c r="CJ160" s="20" t="str">
        <f t="shared" si="570"/>
        <v>n</v>
      </c>
      <c r="CK160" s="20" t="str">
        <f t="shared" si="571"/>
        <v>n</v>
      </c>
      <c r="CL160" s="20" t="str">
        <f t="shared" si="572"/>
        <v>y</v>
      </c>
      <c r="CM160" s="20" t="str">
        <f t="shared" si="573"/>
        <v>n</v>
      </c>
      <c r="CN160" s="20" t="str">
        <f t="shared" si="574"/>
        <v>n</v>
      </c>
      <c r="CO160" s="20" t="str">
        <f t="shared" si="575"/>
        <v>n</v>
      </c>
      <c r="CP160" s="20" t="str">
        <f t="shared" si="576"/>
        <v>n</v>
      </c>
      <c r="CQ160" s="20" t="str">
        <f t="shared" si="577"/>
        <v>n</v>
      </c>
      <c r="CR160" s="20" t="str">
        <f t="shared" si="578"/>
        <v>n</v>
      </c>
      <c r="CS160" s="20" t="str">
        <f t="shared" si="579"/>
        <v>y</v>
      </c>
      <c r="CT160" s="31" t="str">
        <f t="shared" si="580"/>
        <v>"[SOL] Temotu Province"</v>
      </c>
      <c r="CU160" s="32" t="str">
        <f t="shared" si="581"/>
        <v>"rgn_Oceania"</v>
      </c>
      <c r="CV160" s="9" t="str">
        <f t="shared" si="582"/>
        <v>"https://upload.wikimedia.org/wikipedia/commons/thumb/b/b3/Temotu_province_flag.svg/640px-Temotu_province_flag.svg.png"</v>
      </c>
      <c r="CW160" s="9" t="str">
        <f t="shared" si="563"/>
        <v/>
      </c>
      <c r="CX160" s="9" t="str">
        <f t="shared" si="563"/>
        <v>"3Color",</v>
      </c>
      <c r="CY160" s="9" t="str">
        <f t="shared" si="563"/>
        <v/>
      </c>
      <c r="CZ160" s="9" t="str">
        <f t="shared" si="563"/>
        <v/>
      </c>
      <c r="DA160" s="9" t="str">
        <f t="shared" si="583"/>
        <v>"words2",</v>
      </c>
      <c r="DB160" s="9" t="str">
        <f t="shared" si="584"/>
        <v/>
      </c>
      <c r="DC160" s="9" t="str">
        <f t="shared" si="585"/>
        <v>"exact2",</v>
      </c>
      <c r="DD160" s="9" t="str">
        <f t="shared" si="586"/>
        <v>"lets14",</v>
      </c>
      <c r="DE160" s="9" t="str">
        <f t="shared" si="587"/>
        <v>"startT",</v>
      </c>
      <c r="DF160" s="9" t="str">
        <f t="shared" si="588"/>
        <v/>
      </c>
      <c r="DG160" s="9" t="str">
        <f t="shared" si="589"/>
        <v/>
      </c>
      <c r="DH160" s="9" t="str">
        <f t="shared" si="590"/>
        <v>"with_v",</v>
      </c>
      <c r="DI160" s="9" t="str">
        <f t="shared" si="591"/>
        <v/>
      </c>
      <c r="DJ160" s="9" t="str">
        <f t="shared" si="592"/>
        <v/>
      </c>
      <c r="DK160" s="9" t="str">
        <f t="shared" si="593"/>
        <v/>
      </c>
      <c r="DL160" s="9" t="str">
        <f t="shared" si="594"/>
        <v/>
      </c>
      <c r="DM160" s="9" t="str" cm="1">
        <f t="array" ref="DM160">IF(CG160=3,CHAR(34) &amp; _xlfn.TEXTJOIN("", TRUE, RIGHT(HP160:HX160, 2)) &amp; CHAR(34) &amp; ",", "")</f>
        <v>"LUEDHI",</v>
      </c>
      <c r="DN160" s="9" t="str">
        <f t="shared" si="595"/>
        <v/>
      </c>
      <c r="DO160" s="9" t="str">
        <f t="shared" si="596"/>
        <v/>
      </c>
      <c r="DP160" s="28" t="str">
        <f t="shared" si="597"/>
        <v/>
      </c>
      <c r="DQ160" s="28" t="str">
        <f t="shared" si="598"/>
        <v/>
      </c>
      <c r="DR160" s="28" t="str">
        <f t="shared" si="599"/>
        <v>"dgband",</v>
      </c>
      <c r="DS160" s="28" t="str">
        <f t="shared" si="600"/>
        <v/>
      </c>
      <c r="DT160" s="28" t="str">
        <f t="shared" si="601"/>
        <v/>
      </c>
      <c r="DU160" s="28" t="str">
        <f t="shared" si="602"/>
        <v>"alldia",</v>
      </c>
      <c r="DV160" s="9" t="str">
        <f t="shared" si="603"/>
        <v/>
      </c>
      <c r="DW160" s="9" t="str">
        <f t="shared" si="564"/>
        <v>"NoBand",</v>
      </c>
      <c r="DX160" s="9" t="str">
        <f t="shared" si="564"/>
        <v/>
      </c>
      <c r="DY160" s="9" t="str">
        <f t="shared" si="564"/>
        <v/>
      </c>
      <c r="DZ160" s="9" t="str">
        <f t="shared" si="564"/>
        <v/>
      </c>
      <c r="EA160" s="9" t="str">
        <f t="shared" si="565"/>
        <v>"Diagon",</v>
      </c>
      <c r="EB160" s="9" t="str">
        <f t="shared" si="565"/>
        <v/>
      </c>
      <c r="EC160" s="9" t="str">
        <f t="shared" si="565"/>
        <v/>
      </c>
      <c r="ED160" s="9" t="str">
        <f t="shared" si="565"/>
        <v/>
      </c>
      <c r="EE160" s="9" t="str">
        <f t="shared" si="565"/>
        <v/>
      </c>
      <c r="EF160" s="9" t="str">
        <f t="shared" si="604"/>
        <v/>
      </c>
      <c r="EG160" s="9" t="str">
        <f t="shared" si="605"/>
        <v/>
      </c>
      <c r="EH160" s="9" t="str">
        <f t="shared" si="605"/>
        <v/>
      </c>
      <c r="EI160" s="9" t="str">
        <f t="shared" si="605"/>
        <v/>
      </c>
      <c r="EJ160" s="9" t="str">
        <f t="shared" si="605"/>
        <v/>
      </c>
      <c r="EK160" s="9" t="str">
        <f t="shared" si="605"/>
        <v/>
      </c>
      <c r="EL160" s="9" t="str">
        <f t="shared" si="605"/>
        <v/>
      </c>
      <c r="EM160" s="9" t="str">
        <f t="shared" si="605"/>
        <v/>
      </c>
      <c r="EN160" s="9" t="str">
        <f t="shared" si="605"/>
        <v/>
      </c>
      <c r="EO160" s="9" t="str">
        <f t="shared" si="605"/>
        <v/>
      </c>
      <c r="EP160" s="9" t="str">
        <f t="shared" si="605"/>
        <v>"Canton",</v>
      </c>
      <c r="EQ160" s="9" t="str">
        <f t="shared" si="605"/>
        <v/>
      </c>
      <c r="ER160" s="9" t="str">
        <f t="shared" si="605"/>
        <v/>
      </c>
      <c r="ES160" s="9" t="str">
        <f t="shared" si="605"/>
        <v/>
      </c>
      <c r="ET160" s="9" t="str">
        <f t="shared" si="605"/>
        <v/>
      </c>
      <c r="EU160" s="9" t="str">
        <f t="shared" si="605"/>
        <v/>
      </c>
      <c r="EV160" s="9" t="str">
        <f t="shared" si="605"/>
        <v/>
      </c>
      <c r="EW160" s="9" t="str">
        <f t="shared" si="566"/>
        <v/>
      </c>
      <c r="EX160" s="9" t="str">
        <f t="shared" si="566"/>
        <v/>
      </c>
      <c r="EY160" s="9" t="str">
        <f t="shared" si="566"/>
        <v/>
      </c>
      <c r="EZ160" s="9" t="str">
        <f t="shared" si="566"/>
        <v/>
      </c>
      <c r="FA160" s="9" t="str">
        <f t="shared" si="606"/>
        <v>"staBLU",</v>
      </c>
      <c r="FB160" s="9" t="str">
        <f t="shared" si="607"/>
        <v/>
      </c>
      <c r="FC160" s="9" t="str">
        <f t="shared" si="608"/>
        <v/>
      </c>
      <c r="FD160" s="9" t="str">
        <f t="shared" si="609"/>
        <v/>
      </c>
      <c r="FE160" s="9" t="str">
        <f t="shared" si="610"/>
        <v/>
      </c>
      <c r="FF160" s="9" t="str">
        <f t="shared" si="611"/>
        <v/>
      </c>
      <c r="FG160" s="9" t="str">
        <f t="shared" si="612"/>
        <v/>
      </c>
      <c r="FH160" s="9" t="str">
        <f t="shared" si="613"/>
        <v>"NO_GRE",</v>
      </c>
      <c r="FI160" s="9" t="str">
        <f t="shared" si="614"/>
        <v>"NO_YEL",</v>
      </c>
      <c r="FJ160" s="9" t="str">
        <f t="shared" si="615"/>
        <v>"NO_BLA",</v>
      </c>
      <c r="FK160" s="9" t="str">
        <f t="shared" si="616"/>
        <v/>
      </c>
      <c r="FL160" s="9" t="str">
        <f t="shared" si="617"/>
        <v/>
      </c>
      <c r="FM160" s="9" t="str">
        <f t="shared" si="618"/>
        <v/>
      </c>
      <c r="FN160" s="9" t="str">
        <f t="shared" si="619"/>
        <v/>
      </c>
      <c r="FO160" s="9" t="str">
        <f t="shared" si="620"/>
        <v/>
      </c>
      <c r="FP160" s="9" t="str">
        <f t="shared" si="621"/>
        <v/>
      </c>
      <c r="FQ160" s="9" t="str">
        <f t="shared" si="622"/>
        <v>"001RED",</v>
      </c>
      <c r="FR160" s="9" t="str">
        <f t="shared" si="623"/>
        <v>"002WHI",</v>
      </c>
      <c r="FS160" s="9" t="str">
        <f t="shared" si="624"/>
        <v>"003RED",</v>
      </c>
      <c r="FT160" s="9" t="str">
        <f t="shared" si="625"/>
        <v>"myrRED",</v>
      </c>
      <c r="FU160" s="9" t="str">
        <f t="shared" si="626"/>
        <v/>
      </c>
      <c r="FV160" s="9" t="str">
        <f t="shared" si="627"/>
        <v/>
      </c>
      <c r="FW160" s="9" t="str">
        <f t="shared" si="628"/>
        <v/>
      </c>
      <c r="FX160" s="9" t="str">
        <f t="shared" si="629"/>
        <v/>
      </c>
      <c r="FY160" s="9" t="str">
        <f t="shared" si="630"/>
        <v/>
      </c>
      <c r="FZ160" s="9" t="str">
        <f t="shared" si="631"/>
        <v/>
      </c>
      <c r="GA160" s="9" t="str">
        <f t="shared" si="632"/>
        <v/>
      </c>
      <c r="GB160" s="9" t="str">
        <f t="shared" si="633"/>
        <v/>
      </c>
      <c r="GC160" s="9" t="str">
        <f t="shared" si="634"/>
        <v/>
      </c>
      <c r="GD160" s="9" t="str">
        <f t="shared" si="635"/>
        <v/>
      </c>
      <c r="GE160" s="9" t="str">
        <f t="shared" si="636"/>
        <v/>
      </c>
      <c r="GF160" s="9" t="str">
        <f t="shared" si="667"/>
        <v/>
      </c>
      <c r="GG160" s="9" t="str">
        <f t="shared" si="637"/>
        <v/>
      </c>
      <c r="GH160" s="9" t="str">
        <f t="shared" si="638"/>
        <v/>
      </c>
      <c r="GI160" s="9" t="str">
        <f t="shared" si="639"/>
        <v/>
      </c>
      <c r="GJ160" s="9" t="str">
        <f t="shared" si="640"/>
        <v/>
      </c>
      <c r="GK160" s="9" t="str">
        <f t="shared" si="641"/>
        <v>"HasSta",</v>
      </c>
      <c r="GL160" s="9" t="str">
        <f t="shared" si="567"/>
        <v/>
      </c>
      <c r="GM160" s="9" t="str">
        <f t="shared" si="567"/>
        <v/>
      </c>
      <c r="GN160" s="9" t="str">
        <f t="shared" si="567"/>
        <v>"3+Star",</v>
      </c>
      <c r="GP160" s="9" t="str">
        <f t="shared" si="642"/>
        <v>"Province"</v>
      </c>
      <c r="GS160" s="9" t="str">
        <f t="shared" si="643"/>
        <v>["3Color","words2","exact2","lets14","startT","with_v","LUEDHI","dgband","alldia","NoBand","Diagon","Canton","staBLU","NO_GRE","NO_YEL","NO_BLA","001RED","002WHI","003RED","myrRED","HasSta","3+Star"]</v>
      </c>
      <c r="GT160" s="9" t="str">
        <f t="shared" si="644"/>
        <v>"cl_RED",</v>
      </c>
      <c r="GU160" s="9" t="str">
        <f t="shared" si="644"/>
        <v>"cl_WHI",</v>
      </c>
      <c r="GV160" s="9" t="str">
        <f t="shared" si="644"/>
        <v>"cl_BLU",</v>
      </c>
      <c r="GW160" s="9" t="str">
        <f t="shared" si="644"/>
        <v/>
      </c>
      <c r="GX160" s="9" t="str">
        <f t="shared" si="644"/>
        <v/>
      </c>
      <c r="GY160" s="9" t="str">
        <f t="shared" si="644"/>
        <v/>
      </c>
      <c r="GZ160" s="9" t="str">
        <f t="shared" si="644"/>
        <v/>
      </c>
      <c r="HA160" s="9" t="str">
        <f t="shared" si="644"/>
        <v/>
      </c>
      <c r="HB160" s="9" t="str">
        <f t="shared" si="644"/>
        <v/>
      </c>
      <c r="HC160" s="9" t="str">
        <f t="shared" si="645"/>
        <v>["cl_RED","cl_WHI","cl_BLU"]</v>
      </c>
      <c r="HE160" s="33"/>
      <c r="HF160" s="34" t="str">
        <f t="shared" si="646"/>
        <v>{couname:"[SOL] Temotu Province",year:"???",region:"rgn_Oceania",Colors:["cl_RED","cl_WHI","cl_BLU"],Items:["3Color","words2","exact2","lets14","startT","with_v","LUEDHI","dgband","alldia","NoBand","Diagon","Canton","staBLU","NO_GRE","NO_YEL","NO_BLA","001RED","002WHI","003RED","myrRED","HasSta","3+Star"],Flag:"https://upload.wikimedia.org/wikipedia/commons/thumb/b/b3/Temotu_province_flag.svg/640px-Temotu_province_flag.svg.png",HDFlag:"https://upload.wikimedia.org/wikipedia/commons/thumb/b/b3/Temotu_province_flag.svg/2560px-Temotu_province_flag.svg.png",type:"Province", describe: "\nThe flag is red with the Solomon Islands flag in canton and the two white five-pointed stars (one above the other) in the fly", isnew:".", links: "https://en.wikipedia.org/wiki/Flag_of_Solomon_Islands"},</v>
      </c>
      <c r="HG160" s="35" t="str">
        <f t="shared" si="647"/>
        <v>{couname:"[SOL] Temotu Province",year:"???",region:"rgn_Oceania",Colors:["cl_RED","cl_WHI","cl_BLU"],Items:["3Color","words2","exact2","lets14","startT","with_v","LUEDHI","dgband","alldia","NoBand","Diagon","Canton","staBLU","NO_GRE","NO_YEL","NO_BLA","001RED","002WHI","003RED","myrRED","HasSta","3+Star"],Flag:"https://upload.wikimedia.org/wikipedia/commons/thumb/b/b3/Temotu_province_flag.svg/640px-Temotu_province_flag.svg.png",HDFlag:"https://upload.wikimedia.org/wikipedia/commons/thumb/b/b3/Temotu_province_flag.svg/2560px-Temotu_province_flag.svg.png",type:"Province", describe: "\nThe flag is red with the Solomon Islands flag in canton and the two white five-pointed stars (one above the other) in the fly", links: "https://en.wikipedia.org/wiki/Flag_of_Solomon_Islands"},</v>
      </c>
      <c r="HH160" s="9" t="str">
        <f t="shared" si="648"/>
        <v>"\nThe flag is red with the Solomon Islands flag in canton and the two white five-pointed stars (one above the other) in the fly"</v>
      </c>
      <c r="HI160" s="9" t="str">
        <f t="shared" si="649"/>
        <v>"\nThe flag is red with the Solomon Islands flag in canton and the two white five-pointed stars (one above the other) in the fly"</v>
      </c>
      <c r="HJ160" s="9" t="str">
        <f t="shared" si="650"/>
        <v>"???"</v>
      </c>
      <c r="HL160" s="9" t="str">
        <f t="shared" si="651"/>
        <v>"https://en.wikipedia.org/wiki/Flag_of_Solomon_Islands"</v>
      </c>
      <c r="HM160" s="34" t="str">
        <f t="shared" si="652"/>
        <v>{"couname":"[SOL] Temotu Province","year":"???","region":"rgn_Oceania","Colors":["cl_RED","cl_WHI","cl_BLU"],"Items":["3Color","words2","exact2","lets14","startT","with_v","LUEDHI","dgband","alldia","NoBand","Diagon","Canton","staBLU","NO_GRE","NO_YEL","NO_BLA","001RED","002WHI","003RED","myrRED","HasSta","3+Star"],"Flag":"https://upload.wikimedia.org/wikipedia/commons/thumb/b/b3/Temotu_province_flag.svg/640px-Temotu_province_flag.svg.png","HDFlag":"https://upload.wikimedia.org/wikipedia/commons/thumb/b/b3/Temotu_province_flag.svg/2560px-Temotu_province_flag.svg.png","type":"Province", "describe": "\nThe flag is red with the Solomon Islands flag in canton and the two white five-pointed stars (one above the other) in the fly", "isnew": ".", "links": "https://en.wikipedia.org/wiki/Flag_of_Solomon_Islands"},</v>
      </c>
      <c r="HN160" s="36" t="str">
        <f t="shared" si="653"/>
        <v>{"couname":"[SOL] Temotu Province","year":"???","region":"rgn_Oceania","Colors":["cl_RED","cl_WHI","cl_BLU"],"Items":["3Color","words2","exact2","lets14","startT","with_v","LUEDHI","dgband","alldia","NoBand","Diagon","Canton","staBLU","NO_GRE","NO_YEL","NO_BLA","001RED","002WHI","003RED","myrRED","HasSta","3+Star"],"Flag":"https://upload.wikimedia.org/wikipedia/commons/thumb/b/b3/Temotu_province_flag.svg/640px-Temotu_province_flag.svg.png","HDFlag":"https://upload.wikimedia.org/wikipedia/commons/thumb/b/b3/Temotu_province_flag.svg/2560px-Temotu_province_flag.svg.png","type":"Province", "describe": "\nThe flag is red with the Solomon Islands flag in canton and the two white five-pointed stars (one above the other) in the fly", "isnew": ".", "links": "https://en.wikipedia.org/wiki/Flag_of_Solomon_Islands"},</v>
      </c>
      <c r="HO160" s="37"/>
      <c r="HP160" s="9" t="str" cm="1">
        <f t="array" ref="HP160">IF(_xlfn.TEXTJOIN(", ", TRUE, IF(ISNUMBER(SEARCH("BLA", BL160:BT160)), COLUMN(BL160:BT160) - COLUMN(BL160) + 1, ""))&lt;&gt;"","BLA","")</f>
        <v/>
      </c>
      <c r="HQ160" s="9" t="str" cm="1">
        <f t="array" ref="HQ160">IF(_xlfn.TEXTJOIN(", ", TRUE, IF(ISNUMBER(SEARCH("BLU", BL160:BT160)), COLUMN(BL160:BT160) - COLUMN(BL160) + 1, ""))&lt;&gt;"","BLU","")</f>
        <v>BLU</v>
      </c>
      <c r="HR160" s="9" t="str" cm="1">
        <f t="array" ref="HR160">IF(_xlfn.TEXTJOIN(", ", TRUE, IF(ISNUMBER(SEARCH("GRE", BL160:BT160)), COLUMN(BL160:BT160) - COLUMN(BL160) + 1, ""))&lt;&gt;"","GRE","")</f>
        <v/>
      </c>
      <c r="HS160" s="9" t="str" cm="1">
        <f t="array" ref="HS160">IF(_xlfn.TEXTJOIN(", ", TRUE, IF(ISNUMBER(SEARCH("RED", BL160:BT160)), COLUMN(BL160:BT160) - COLUMN(BL160) + 1, ""))&lt;&gt;"","RED","")</f>
        <v>RED</v>
      </c>
      <c r="HT160" s="9" t="str" cm="1">
        <f t="array" ref="HT160">IF(_xlfn.TEXTJOIN(", ", TRUE, IF(ISNUMBER(SEARCH("YEL", BL160:BT160)), COLUMN(BL160:BT160) - COLUMN(BL160) + 1, ""))&lt;&gt;"","YEL","")</f>
        <v/>
      </c>
      <c r="HU160" s="9" t="str" cm="1">
        <f t="array" ref="HU160">IF(_xlfn.TEXTJOIN(", ", TRUE, IF(ISNUMBER(SEARCH("ORA", BL160:BT160)), COLUMN(BL160:BT160) - COLUMN(BL160) + 1, ""))&lt;&gt;"","ORA","")</f>
        <v/>
      </c>
      <c r="HV160" s="9" t="str" cm="1">
        <f t="array" ref="HV160">IF(_xlfn.TEXTJOIN(", ", TRUE, IF(ISNUMBER(SEARCH("BRO", BL160:BT160)), COLUMN(BL160:BT160) - COLUMN(BL160) + 1, ""))&lt;&gt;"","BRO","")</f>
        <v/>
      </c>
      <c r="HW160" s="9" t="str" cm="1">
        <f t="array" ref="HW160">IF(_xlfn.TEXTJOIN(", ", TRUE, IF(ISNUMBER(SEARCH("PUR", BL160:BT160)), COLUMN(BL160:BT160) - COLUMN(BL160) + 1, ""))&lt;&gt;"","PUR","")</f>
        <v/>
      </c>
      <c r="HX160" s="9" t="str" cm="1">
        <f t="array" ref="HX160">IF(_xlfn.TEXTJOIN(", ", TRUE, IF(ISNUMBER(SEARCH("WHI", BL160:BT160)), COLUMN(BL160:BT160) - COLUMN(BL160) + 1, ""))&lt;&gt;"","WHI","")</f>
        <v>WHI</v>
      </c>
      <c r="HY160" s="38"/>
      <c r="HZ160" s="38"/>
      <c r="IA160" s="28"/>
      <c r="IB160" s="28"/>
      <c r="IC160" s="39"/>
      <c r="ID160" s="39"/>
      <c r="IE160" s="39"/>
      <c r="IF160" s="39"/>
      <c r="IG160" s="39"/>
      <c r="IH160" s="39"/>
      <c r="II160" s="39"/>
      <c r="IJ160" s="39"/>
      <c r="IK160" s="39"/>
      <c r="IL160" s="9">
        <f t="shared" si="654"/>
        <v>0</v>
      </c>
      <c r="IM160" s="6">
        <f t="shared" si="655"/>
        <v>-3</v>
      </c>
      <c r="IN160" s="40" t="str">
        <f t="shared" si="656"/>
        <v>http://mkweb.bcgsc.ca/color-summarizer/?url=https://upload.wikimedia.org/wikipedia/commons/thumb/b/b3/Temotu_province_flag.svg/640px-Temotu_province_flag.svg.png&amp;precision=low&amp;num_clusters=3&amp;text=1</v>
      </c>
      <c r="IO160" s="9" t="str">
        <f t="shared" si="657"/>
        <v/>
      </c>
      <c r="IP160" s="9" t="str">
        <f t="shared" si="658"/>
        <v>"blue"</v>
      </c>
      <c r="IQ160" s="9" t="str">
        <f t="shared" si="659"/>
        <v/>
      </c>
      <c r="IR160" s="9" t="str">
        <f t="shared" si="660"/>
        <v>"red"</v>
      </c>
      <c r="IS160" s="9" t="str">
        <f t="shared" si="661"/>
        <v/>
      </c>
      <c r="IT160" s="9" t="str">
        <f t="shared" si="662"/>
        <v/>
      </c>
      <c r="IU160" s="9" t="str">
        <f t="shared" si="663"/>
        <v/>
      </c>
      <c r="IV160" s="9" t="str">
        <f t="shared" si="664"/>
        <v/>
      </c>
      <c r="IW160" s="9" t="str">
        <f t="shared" si="665"/>
        <v>"white"</v>
      </c>
      <c r="IX160" s="9" t="str">
        <f t="shared" si="666"/>
        <v>{"url":"http://mkweb.bcgsc.ca/color-summarizer/?url=https://upload.wikimedia.org/wikipedia/commons/thumb/b/b3/Temotu_province_flag.svg/640px-Temotu_province_flag.svg.png&amp;precision=low&amp;num_clusters=3&amp;text=1","name":"[SOL] Temotu Province"},</v>
      </c>
      <c r="IY160" s="9">
        <v>340</v>
      </c>
    </row>
    <row r="161" spans="1:259" s="9" customFormat="1" ht="38.4" customHeight="1" thickBot="1" x14ac:dyDescent="0.35">
      <c r="A161" s="79" t="s">
        <v>823</v>
      </c>
      <c r="B161" s="1" t="e" vm="158">
        <v>#VALUE!</v>
      </c>
      <c r="C161" s="2">
        <v>2</v>
      </c>
      <c r="D161" s="3" t="s">
        <v>824</v>
      </c>
      <c r="E161" s="4" t="s">
        <v>824</v>
      </c>
      <c r="F161" s="5" t="s">
        <v>0</v>
      </c>
      <c r="G161" s="6">
        <f>COUNTIF($A$1:$A$8213,A161)</f>
        <v>1</v>
      </c>
      <c r="H161" s="7"/>
      <c r="I161" s="8" t="s">
        <v>825</v>
      </c>
      <c r="J161" s="9" t="str">
        <f>""</f>
        <v/>
      </c>
      <c r="K161" s="10"/>
      <c r="L161" s="11"/>
      <c r="M161" s="11"/>
      <c r="N161" s="12" t="s">
        <v>169</v>
      </c>
      <c r="O161" s="13" t="s">
        <v>826</v>
      </c>
      <c r="P161" s="14" t="s">
        <v>827</v>
      </c>
      <c r="Q161" s="15">
        <v>1</v>
      </c>
      <c r="R161" s="16" t="s">
        <v>169</v>
      </c>
      <c r="S161" s="17">
        <v>3</v>
      </c>
      <c r="T161" s="18" t="s">
        <v>2</v>
      </c>
      <c r="U161" s="19" t="s">
        <v>2</v>
      </c>
      <c r="V161" s="19" t="s">
        <v>2</v>
      </c>
      <c r="W161" s="19" t="s">
        <v>3</v>
      </c>
      <c r="X161" s="19" t="s">
        <v>2</v>
      </c>
      <c r="Y161" s="19" t="s">
        <v>3</v>
      </c>
      <c r="Z161" s="19" t="s">
        <v>3</v>
      </c>
      <c r="AA161" s="19" t="s">
        <v>3</v>
      </c>
      <c r="AB161" s="19" t="s">
        <v>3</v>
      </c>
      <c r="AC161" s="19" t="s">
        <v>2</v>
      </c>
      <c r="AD161" s="19" t="s">
        <v>2</v>
      </c>
      <c r="AE161" s="19" t="s">
        <v>2</v>
      </c>
      <c r="AF161" s="20" t="s">
        <v>2</v>
      </c>
      <c r="AG161" s="20" t="s">
        <v>3</v>
      </c>
      <c r="AH161" s="20" t="s">
        <v>3</v>
      </c>
      <c r="AI161" s="20" t="s">
        <v>2</v>
      </c>
      <c r="AJ161" s="20" t="s">
        <v>2</v>
      </c>
      <c r="AK161" s="20" t="s">
        <v>2</v>
      </c>
      <c r="AL161" s="20" t="s">
        <v>2</v>
      </c>
      <c r="AM161" s="20" t="s">
        <v>2</v>
      </c>
      <c r="AN161" s="20" t="s">
        <v>2</v>
      </c>
      <c r="AO161" s="20" t="s">
        <v>2</v>
      </c>
      <c r="AP161" s="20" t="s">
        <v>2</v>
      </c>
      <c r="AQ161" s="20" t="s">
        <v>2</v>
      </c>
      <c r="AR161" s="20" t="s">
        <v>2</v>
      </c>
      <c r="AS161" s="20" t="s">
        <v>2</v>
      </c>
      <c r="AT161" s="21">
        <v>7</v>
      </c>
      <c r="AU161" s="20" t="s">
        <v>183</v>
      </c>
      <c r="AV161" s="20" t="str">
        <f>IF(LEFT(A161,1)="[",LEFT(A161,5)&amp;AU161&amp;A161,"")</f>
        <v>[TUV]City[TUV] Funafuti</v>
      </c>
      <c r="AW161" s="20" t="str">
        <f>C161&amp;H161&amp;A161</f>
        <v>2[TUV] Funafuti</v>
      </c>
      <c r="AX161" s="22"/>
      <c r="AY161" s="22"/>
      <c r="AZ161" s="23"/>
      <c r="BA161" s="23"/>
      <c r="BB161" s="23"/>
      <c r="BC161" s="24"/>
      <c r="BD161" s="25" t="s">
        <v>9</v>
      </c>
      <c r="BE161" s="8"/>
      <c r="BF161" s="25" t="s">
        <v>12</v>
      </c>
      <c r="BG161" s="25"/>
      <c r="BH161" s="25" t="s">
        <v>9</v>
      </c>
      <c r="BI161" s="25"/>
      <c r="BJ161" s="25"/>
      <c r="BK161" s="8"/>
      <c r="BL161" s="25" t="s">
        <v>12</v>
      </c>
      <c r="BM161" s="25" t="s">
        <v>5</v>
      </c>
      <c r="BN161" s="25" t="s">
        <v>9</v>
      </c>
      <c r="BO161" s="25"/>
      <c r="BP161" s="25"/>
      <c r="BQ161" s="25"/>
      <c r="BR161" s="25"/>
      <c r="BS161" s="25"/>
      <c r="BT161" s="25"/>
      <c r="BU161" s="26"/>
      <c r="BV161" s="27"/>
      <c r="BW161" s="27">
        <v>0</v>
      </c>
      <c r="BX161" s="8"/>
      <c r="CB161" s="28"/>
      <c r="CC161" s="28"/>
      <c r="CD161" s="29">
        <v>0</v>
      </c>
      <c r="CE161" s="29">
        <v>0</v>
      </c>
      <c r="CF161" s="29" t="e">
        <v>#REF!</v>
      </c>
      <c r="CG161" s="30" cm="1">
        <f t="array" ref="CG161">SUMPRODUCT(--(LEN(TRIM(BL161:BT161))&gt;0))</f>
        <v>3</v>
      </c>
      <c r="CH161" s="20" t="str">
        <f t="shared" si="568"/>
        <v>n</v>
      </c>
      <c r="CI161" s="20" t="str">
        <f t="shared" si="569"/>
        <v>y</v>
      </c>
      <c r="CJ161" s="20" t="str">
        <f t="shared" si="570"/>
        <v>n</v>
      </c>
      <c r="CK161" s="20" t="str">
        <f t="shared" si="571"/>
        <v>n</v>
      </c>
      <c r="CL161" s="20" t="str">
        <f t="shared" si="572"/>
        <v>n</v>
      </c>
      <c r="CM161" s="20" t="str">
        <f t="shared" si="573"/>
        <v>n</v>
      </c>
      <c r="CN161" s="20" t="str">
        <f t="shared" si="574"/>
        <v>y</v>
      </c>
      <c r="CO161" s="20" t="str">
        <f t="shared" si="575"/>
        <v>n</v>
      </c>
      <c r="CP161" s="20" t="str">
        <f t="shared" si="576"/>
        <v>n</v>
      </c>
      <c r="CQ161" s="20" t="str">
        <f t="shared" si="577"/>
        <v>n</v>
      </c>
      <c r="CR161" s="20" t="str">
        <f t="shared" si="578"/>
        <v>n</v>
      </c>
      <c r="CS161" s="20" t="str">
        <f t="shared" si="579"/>
        <v>y</v>
      </c>
      <c r="CT161" s="31" t="str">
        <f t="shared" si="580"/>
        <v>"[TUV] Funafuti"</v>
      </c>
      <c r="CU161" s="32" t="str">
        <f t="shared" si="581"/>
        <v>"rgn_Oceania"</v>
      </c>
      <c r="CV161" s="9" t="str">
        <f t="shared" si="582"/>
        <v>"https://upload.wikimedia.org/wikipedia/commons/thumb/5/5c/Flag_of_Funafuti.svg/648px-Flag_of_Funafuti.svg.png"</v>
      </c>
      <c r="CW161" s="9" t="str">
        <f t="shared" ref="CW161:CZ177" si="668">IF(CH161="y",CHAR(34)&amp;CH$1&amp;CHAR(34)&amp;",","")</f>
        <v/>
      </c>
      <c r="CX161" s="9" t="str">
        <f t="shared" si="668"/>
        <v>"3Color",</v>
      </c>
      <c r="CY161" s="9" t="str">
        <f t="shared" si="668"/>
        <v/>
      </c>
      <c r="CZ161" s="9" t="str">
        <f t="shared" si="668"/>
        <v/>
      </c>
      <c r="DA161" s="9" t="str">
        <f t="shared" si="583"/>
        <v/>
      </c>
      <c r="DB161" s="9" t="str">
        <f t="shared" si="584"/>
        <v/>
      </c>
      <c r="DC161" s="9" t="str">
        <f t="shared" si="585"/>
        <v/>
      </c>
      <c r="DD161" s="9" t="str">
        <f t="shared" si="586"/>
        <v>"lets08",</v>
      </c>
      <c r="DE161" s="9" t="str">
        <f t="shared" si="587"/>
        <v>"startF",</v>
      </c>
      <c r="DF161" s="9" t="str">
        <f t="shared" si="588"/>
        <v/>
      </c>
      <c r="DG161" s="9" t="str">
        <f t="shared" si="589"/>
        <v/>
      </c>
      <c r="DH161" s="9" t="str">
        <f t="shared" si="590"/>
        <v>"with_v",</v>
      </c>
      <c r="DI161" s="9" t="str">
        <f t="shared" si="591"/>
        <v/>
      </c>
      <c r="DJ161" s="9" t="str">
        <f t="shared" si="592"/>
        <v/>
      </c>
      <c r="DK161" s="9" t="str">
        <f t="shared" si="593"/>
        <v/>
      </c>
      <c r="DL161" s="9" t="str">
        <f t="shared" si="594"/>
        <v/>
      </c>
      <c r="DM161" s="9" t="str" cm="1">
        <f t="array" ref="DM161">IF(CG161=3,CHAR(34) &amp; _xlfn.TEXTJOIN("", TRUE, RIGHT(HP161:HX161, 2)) &amp; CHAR(34) &amp; ",", "")</f>
        <v>"LAEDHI",</v>
      </c>
      <c r="DN161" s="9" t="str">
        <f t="shared" si="595"/>
        <v/>
      </c>
      <c r="DO161" s="9" t="str">
        <f t="shared" si="596"/>
        <v/>
      </c>
      <c r="DP161" s="28" t="str">
        <f t="shared" si="597"/>
        <v/>
      </c>
      <c r="DQ161" s="28" t="str">
        <f t="shared" si="598"/>
        <v/>
      </c>
      <c r="DR161" s="28" t="str">
        <f t="shared" si="599"/>
        <v/>
      </c>
      <c r="DS161" s="28" t="str">
        <f t="shared" si="600"/>
        <v>"allver",</v>
      </c>
      <c r="DT161" s="28" t="str">
        <f t="shared" si="601"/>
        <v/>
      </c>
      <c r="DU161" s="28" t="str">
        <f t="shared" si="602"/>
        <v/>
      </c>
      <c r="DV161" s="9" t="str">
        <f t="shared" si="603"/>
        <v/>
      </c>
      <c r="DW161" s="9" t="str">
        <f t="shared" ref="DW161:DZ177" si="669">IF(CL161="y",CHAR(34)&amp;CL$1&amp;CHAR(34)&amp;",","")</f>
        <v/>
      </c>
      <c r="DX161" s="9" t="str">
        <f t="shared" si="669"/>
        <v/>
      </c>
      <c r="DY161" s="9" t="str">
        <f t="shared" si="669"/>
        <v>"3Bands",</v>
      </c>
      <c r="DZ161" s="9" t="str">
        <f t="shared" si="669"/>
        <v/>
      </c>
      <c r="EA161" s="9" t="str">
        <f t="shared" ref="EA161:EE177" si="670">IF(T161="y",CHAR(34)&amp;T$1&amp;CHAR(34)&amp;",","")</f>
        <v/>
      </c>
      <c r="EB161" s="9" t="str">
        <f t="shared" si="670"/>
        <v/>
      </c>
      <c r="EC161" s="9" t="str">
        <f t="shared" si="670"/>
        <v/>
      </c>
      <c r="ED161" s="9" t="str">
        <f t="shared" si="670"/>
        <v>"Vertic",</v>
      </c>
      <c r="EE161" s="9" t="str">
        <f t="shared" si="670"/>
        <v/>
      </c>
      <c r="EF161" s="9" t="str">
        <f t="shared" si="604"/>
        <v>"Animal",</v>
      </c>
      <c r="EG161" s="9" t="str">
        <f t="shared" si="605"/>
        <v>"Bird",</v>
      </c>
      <c r="EH161" s="9" t="str">
        <f t="shared" si="605"/>
        <v>"Plants",</v>
      </c>
      <c r="EI161" s="9" t="str">
        <f t="shared" si="605"/>
        <v>"Texted",</v>
      </c>
      <c r="EJ161" s="9" t="str">
        <f t="shared" si="605"/>
        <v/>
      </c>
      <c r="EK161" s="9" t="str">
        <f t="shared" si="605"/>
        <v/>
      </c>
      <c r="EL161" s="9" t="str">
        <f t="shared" si="605"/>
        <v/>
      </c>
      <c r="EM161" s="9" t="str">
        <f t="shared" si="605"/>
        <v/>
      </c>
      <c r="EN161" s="9" t="str">
        <f t="shared" si="605"/>
        <v>"Unequa",</v>
      </c>
      <c r="EO161" s="9" t="str">
        <f t="shared" si="605"/>
        <v>"Center",</v>
      </c>
      <c r="EP161" s="9" t="str">
        <f t="shared" si="605"/>
        <v/>
      </c>
      <c r="EQ161" s="9" t="str">
        <f t="shared" si="605"/>
        <v/>
      </c>
      <c r="ER161" s="9" t="str">
        <f t="shared" si="605"/>
        <v/>
      </c>
      <c r="ES161" s="9" t="str">
        <f t="shared" si="605"/>
        <v/>
      </c>
      <c r="ET161" s="9" t="str">
        <f t="shared" si="605"/>
        <v/>
      </c>
      <c r="EU161" s="9" t="str">
        <f t="shared" si="605"/>
        <v/>
      </c>
      <c r="EV161" s="9" t="str">
        <f t="shared" ref="EV161:EZ177" si="671">IF(AO161="y",CHAR(34)&amp;AO$1&amp;CHAR(34)&amp;",","")</f>
        <v/>
      </c>
      <c r="EW161" s="9" t="str">
        <f t="shared" si="671"/>
        <v/>
      </c>
      <c r="EX161" s="9" t="str">
        <f t="shared" si="671"/>
        <v/>
      </c>
      <c r="EY161" s="9" t="str">
        <f t="shared" si="671"/>
        <v/>
      </c>
      <c r="EZ161" s="9" t="str">
        <f t="shared" si="671"/>
        <v/>
      </c>
      <c r="FA161" s="9" t="str">
        <f t="shared" si="606"/>
        <v>"sta",</v>
      </c>
      <c r="FB161" s="9" t="str">
        <f t="shared" si="607"/>
        <v/>
      </c>
      <c r="FC161" s="9" t="str">
        <f t="shared" si="608"/>
        <v/>
      </c>
      <c r="FD161" s="9" t="str">
        <f t="shared" si="609"/>
        <v/>
      </c>
      <c r="FE161" s="9" t="str">
        <f t="shared" si="610"/>
        <v>"NO_BLU",</v>
      </c>
      <c r="FF161" s="9" t="str">
        <f t="shared" si="611"/>
        <v/>
      </c>
      <c r="FG161" s="9" t="str">
        <f t="shared" si="612"/>
        <v/>
      </c>
      <c r="FH161" s="9" t="str">
        <f t="shared" si="613"/>
        <v>"NO_GRE",</v>
      </c>
      <c r="FI161" s="9" t="str">
        <f t="shared" si="614"/>
        <v>"NO_YEL",</v>
      </c>
      <c r="FJ161" s="9" t="str">
        <f t="shared" si="615"/>
        <v/>
      </c>
      <c r="FK161" s="9" t="str">
        <f t="shared" si="616"/>
        <v/>
      </c>
      <c r="FL161" s="9" t="str">
        <f t="shared" si="617"/>
        <v/>
      </c>
      <c r="FM161" s="9" t="str">
        <f t="shared" si="618"/>
        <v/>
      </c>
      <c r="FN161" s="9" t="str">
        <f t="shared" si="619"/>
        <v/>
      </c>
      <c r="FO161" s="9" t="str">
        <f t="shared" si="620"/>
        <v/>
      </c>
      <c r="FP161" s="9" t="str">
        <f t="shared" si="621"/>
        <v/>
      </c>
      <c r="FQ161" s="9" t="str">
        <f t="shared" si="622"/>
        <v>"001BLA",</v>
      </c>
      <c r="FR161" s="9" t="str">
        <f t="shared" si="623"/>
        <v/>
      </c>
      <c r="FS161" s="9" t="str">
        <f t="shared" si="624"/>
        <v>"003RED",</v>
      </c>
      <c r="FT161" s="9" t="str">
        <f t="shared" si="625"/>
        <v>"myrRED",</v>
      </c>
      <c r="FU161" s="9" t="str">
        <f t="shared" si="626"/>
        <v/>
      </c>
      <c r="FV161" s="9" t="str">
        <f t="shared" si="627"/>
        <v/>
      </c>
      <c r="FW161" s="9" t="str">
        <f t="shared" si="628"/>
        <v/>
      </c>
      <c r="FX161" s="9" t="str">
        <f t="shared" si="629"/>
        <v/>
      </c>
      <c r="FY161" s="9" t="str">
        <f t="shared" si="630"/>
        <v/>
      </c>
      <c r="FZ161" s="9" t="str">
        <f t="shared" si="631"/>
        <v/>
      </c>
      <c r="GA161" s="9" t="str">
        <f t="shared" si="632"/>
        <v/>
      </c>
      <c r="GB161" s="9" t="str">
        <f t="shared" si="633"/>
        <v/>
      </c>
      <c r="GC161" s="9" t="str">
        <f t="shared" si="634"/>
        <v/>
      </c>
      <c r="GD161" s="9" t="str">
        <f t="shared" si="635"/>
        <v/>
      </c>
      <c r="GE161" s="9" t="str">
        <f t="shared" si="636"/>
        <v/>
      </c>
      <c r="GF161" s="9" t="str">
        <f t="shared" si="667"/>
        <v/>
      </c>
      <c r="GG161" s="9" t="str">
        <f t="shared" si="637"/>
        <v/>
      </c>
      <c r="GH161" s="9" t="str">
        <f t="shared" si="638"/>
        <v/>
      </c>
      <c r="GI161" s="9" t="str">
        <f t="shared" si="639"/>
        <v/>
      </c>
      <c r="GJ161" s="9" t="str">
        <f t="shared" si="640"/>
        <v/>
      </c>
      <c r="GK161" s="9" t="str">
        <f t="shared" si="641"/>
        <v>"HasSta",</v>
      </c>
      <c r="GL161" s="9" t="str">
        <f t="shared" ref="GL161:GN177" si="672">IF(CQ161="y",CHAR(34)&amp;CQ$1&amp;CHAR(34)&amp;",","")</f>
        <v/>
      </c>
      <c r="GM161" s="9" t="str">
        <f t="shared" si="672"/>
        <v/>
      </c>
      <c r="GN161" s="9" t="str">
        <f t="shared" si="672"/>
        <v>"3+Star",</v>
      </c>
      <c r="GP161" s="9" t="str">
        <f t="shared" si="642"/>
        <v>"City"</v>
      </c>
      <c r="GS161" s="9" t="str">
        <f t="shared" si="643"/>
        <v>["3Color","lets08","startF","with_v","LAEDHI","allver","3Bands","Vertic","Animal","Bird","Plants","Texted","Unequa","Center","sta","NO_BLU","NO_GRE","NO_YEL","001BLA","003RED","myrRED","HasSta","3+Star"]</v>
      </c>
      <c r="GT161" s="9" t="str">
        <f t="shared" si="644"/>
        <v>"cl_BLA",</v>
      </c>
      <c r="GU161" s="9" t="str">
        <f t="shared" si="644"/>
        <v>"cl_WHI",</v>
      </c>
      <c r="GV161" s="9" t="str">
        <f t="shared" si="644"/>
        <v>"cl_RED",</v>
      </c>
      <c r="GW161" s="9" t="str">
        <f t="shared" si="644"/>
        <v/>
      </c>
      <c r="GX161" s="9" t="str">
        <f t="shared" si="644"/>
        <v/>
      </c>
      <c r="GY161" s="9" t="str">
        <f t="shared" si="644"/>
        <v/>
      </c>
      <c r="GZ161" s="9" t="str">
        <f t="shared" si="644"/>
        <v/>
      </c>
      <c r="HA161" s="9" t="str">
        <f t="shared" si="644"/>
        <v/>
      </c>
      <c r="HB161" s="9" t="str">
        <f t="shared" si="644"/>
        <v/>
      </c>
      <c r="HC161" s="9" t="str">
        <f t="shared" si="645"/>
        <v>["cl_BLA","cl_WHI","cl_RED"]</v>
      </c>
      <c r="HE161" s="33"/>
      <c r="HF161" s="34" t="str">
        <f t="shared" si="646"/>
        <v>{couname:"[TUV] Funafuti",year:"??? ",region:"rgn_Oceania",Colors:["cl_BLA","cl_WHI","cl_RED"],Items:["3Color","lets08","startF","with_v","LAEDHI","allver","3Bands","Vertic","Animal","Bird","Plants","Texted","Unequa","Center","sta","NO_BLU","NO_GRE","NO_YEL","001BLA","003RED","myrRED","HasSta","3+Star"],Flag:"https://upload.wikimedia.org/wikipedia/commons/thumb/5/5c/Flag_of_Funafuti.svg/648px-Flag_of_Funafuti.svg.png",HDFlag:"https://upload.wikimedia.org/wikipedia/commons/thumb/5/5c/Flag_of_Funafuti.svg/648px-Flag_of_Funafuti.svg.png",type:"City", describe: "\nFunafuti is the capital of the island nation of Tuvalu. More people live in Funafuti than the rest of Tuvalu combined, with it containing approximately 60% of the nation's population.", isnew:".", links: "https://en.wikipedia.org/wiki/Funafuti"},</v>
      </c>
      <c r="HG161" s="35" t="str">
        <f t="shared" si="647"/>
        <v>{couname:"[TUV] Funafuti",year:"??? ",region:"rgn_Oceania",Colors:["cl_BLA","cl_WHI","cl_RED"],Items:["3Color","lets08","startF","with_v","LAEDHI","allver","3Bands","Vertic","Animal","Bird","Plants","Texted","Unequa","Center","sta","NO_BLU","NO_GRE","NO_YEL","001BLA","003RED","myrRED","HasSta","3+Star"],Flag:"https://upload.wikimedia.org/wikipedia/commons/thumb/5/5c/Flag_of_Funafuti.svg/648px-Flag_of_Funafuti.svg.png",HDFlag:"https://upload.wikimedia.org/wikipedia/commons/thumb/5/5c/Flag_of_Funafuti.svg/648px-Flag_of_Funafuti.svg.png",type:"City", describe: "\nFunafuti is the capital of the island nation of Tuvalu. More people live in Funafuti than the rest of Tuvalu combined, with it containing approximately 60% of the nation's population.", links: "https://en.wikipedia.org/wiki/Funafuti"},</v>
      </c>
      <c r="HH161" s="9" t="str">
        <f t="shared" si="648"/>
        <v>"\nFunafuti is the capital of the island nation of Tuvalu. More people live in Funafuti than the rest of Tuvalu combined, with it containing approximately 60% of the nation's population."</v>
      </c>
      <c r="HI161" s="9" t="str">
        <f t="shared" si="649"/>
        <v>"\nFunafuti is the capital of the island nation of Tuvalu. More people live in Funafuti than the rest of Tuvalu combined, with it containing approximately 60% of the nation's population."</v>
      </c>
      <c r="HJ161" s="9" t="str">
        <f t="shared" si="650"/>
        <v>"??? "</v>
      </c>
      <c r="HL161" s="9" t="str">
        <f t="shared" si="651"/>
        <v>"https://en.wikipedia.org/wiki/Funafuti"</v>
      </c>
      <c r="HM161" s="34" t="str">
        <f t="shared" si="652"/>
        <v>{"couname":"[TUV] Funafuti","year":"??? ","region":"rgn_Oceania","Colors":["cl_BLA","cl_WHI","cl_RED"],"Items":["3Color","lets08","startF","with_v","LAEDHI","allver","3Bands","Vertic","Animal","Bird","Plants","Texted","Unequa","Center","sta","NO_BLU","NO_GRE","NO_YEL","001BLA","003RED","myrRED","HasSta","3+Star"],"Flag":"https://upload.wikimedia.org/wikipedia/commons/thumb/5/5c/Flag_of_Funafuti.svg/648px-Flag_of_Funafuti.svg.png","HDFlag":"https://upload.wikimedia.org/wikipedia/commons/thumb/5/5c/Flag_of_Funafuti.svg/648px-Flag_of_Funafuti.svg.png","type":"City", "describe": "\nFunafuti is the capital of the island nation of Tuvalu. More people live in Funafuti than the rest of Tuvalu combined, with it containing approximately 60% of the nation's population.", "isnew": ".", "links": "https://en.wikipedia.org/wiki/Funafuti"},</v>
      </c>
      <c r="HN161" s="36" t="str">
        <f t="shared" si="653"/>
        <v>{"couname":"[TUV] Funafuti","year":"??? ","region":"rgn_Oceania","Colors":["cl_BLA","cl_WHI","cl_RED"],"Items":["3Color","lets08","startF","with_v","LAEDHI","allver","3Bands","Vertic","Animal","Bird","Plants","Texted","Unequa","Center","sta","NO_BLU","NO_GRE","NO_YEL","001BLA","003RED","myrRED","HasSta","3+Star"],"Flag":"https://upload.wikimedia.org/wikipedia/commons/thumb/5/5c/Flag_of_Funafuti.svg/648px-Flag_of_Funafuti.svg.png","HDFlag":"https://upload.wikimedia.org/wikipedia/commons/thumb/5/5c/Flag_of_Funafuti.svg/648px-Flag_of_Funafuti.svg.png","type":"City", "describe": "\nFunafuti is the capital of the island nation of Tuvalu. More people live in Funafuti than the rest of Tuvalu combined, with it containing approximately 60% of the nation's population.", "isnew": ".", "links": "https://en.wikipedia.org/wiki/Funafuti"},</v>
      </c>
      <c r="HO161" s="37"/>
      <c r="HP161" s="9" t="str" cm="1">
        <f t="array" ref="HP161">IF(_xlfn.TEXTJOIN(", ", TRUE, IF(ISNUMBER(SEARCH("BLA", BL161:BT161)), COLUMN(BL161:BT161) - COLUMN(BL161) + 1, ""))&lt;&gt;"","BLA","")</f>
        <v>BLA</v>
      </c>
      <c r="HQ161" s="9" t="str" cm="1">
        <f t="array" ref="HQ161">IF(_xlfn.TEXTJOIN(", ", TRUE, IF(ISNUMBER(SEARCH("BLU", BL161:BT161)), COLUMN(BL161:BT161) - COLUMN(BL161) + 1, ""))&lt;&gt;"","BLU","")</f>
        <v/>
      </c>
      <c r="HR161" s="9" t="str" cm="1">
        <f t="array" ref="HR161">IF(_xlfn.TEXTJOIN(", ", TRUE, IF(ISNUMBER(SEARCH("GRE", BL161:BT161)), COLUMN(BL161:BT161) - COLUMN(BL161) + 1, ""))&lt;&gt;"","GRE","")</f>
        <v/>
      </c>
      <c r="HS161" s="9" t="str" cm="1">
        <f t="array" ref="HS161">IF(_xlfn.TEXTJOIN(", ", TRUE, IF(ISNUMBER(SEARCH("RED", BL161:BT161)), COLUMN(BL161:BT161) - COLUMN(BL161) + 1, ""))&lt;&gt;"","RED","")</f>
        <v>RED</v>
      </c>
      <c r="HT161" s="9" t="str" cm="1">
        <f t="array" ref="HT161">IF(_xlfn.TEXTJOIN(", ", TRUE, IF(ISNUMBER(SEARCH("YEL", BL161:BT161)), COLUMN(BL161:BT161) - COLUMN(BL161) + 1, ""))&lt;&gt;"","YEL","")</f>
        <v/>
      </c>
      <c r="HU161" s="9" t="str" cm="1">
        <f t="array" ref="HU161">IF(_xlfn.TEXTJOIN(", ", TRUE, IF(ISNUMBER(SEARCH("ORA", BL161:BT161)), COLUMN(BL161:BT161) - COLUMN(BL161) + 1, ""))&lt;&gt;"","ORA","")</f>
        <v/>
      </c>
      <c r="HV161" s="9" t="str" cm="1">
        <f t="array" ref="HV161">IF(_xlfn.TEXTJOIN(", ", TRUE, IF(ISNUMBER(SEARCH("BRO", BL161:BT161)), COLUMN(BL161:BT161) - COLUMN(BL161) + 1, ""))&lt;&gt;"","BRO","")</f>
        <v/>
      </c>
      <c r="HW161" s="9" t="str" cm="1">
        <f t="array" ref="HW161">IF(_xlfn.TEXTJOIN(", ", TRUE, IF(ISNUMBER(SEARCH("PUR", BL161:BT161)), COLUMN(BL161:BT161) - COLUMN(BL161) + 1, ""))&lt;&gt;"","PUR","")</f>
        <v/>
      </c>
      <c r="HX161" s="9" t="str" cm="1">
        <f t="array" ref="HX161">IF(_xlfn.TEXTJOIN(", ", TRUE, IF(ISNUMBER(SEARCH("WHI", BL161:BT161)), COLUMN(BL161:BT161) - COLUMN(BL161) + 1, ""))&lt;&gt;"","WHI","")</f>
        <v>WHI</v>
      </c>
      <c r="HY161" s="38"/>
      <c r="HZ161" s="38"/>
      <c r="IA161" s="28"/>
      <c r="IB161" s="28"/>
      <c r="IC161" s="39"/>
      <c r="ID161" s="39"/>
      <c r="IE161" s="39"/>
      <c r="IF161" s="39"/>
      <c r="IG161" s="39"/>
      <c r="IH161" s="39"/>
      <c r="II161" s="39"/>
      <c r="IJ161" s="39"/>
      <c r="IK161" s="39"/>
      <c r="IL161" s="9">
        <f t="shared" si="654"/>
        <v>0</v>
      </c>
      <c r="IM161" s="6">
        <f t="shared" si="655"/>
        <v>-3</v>
      </c>
      <c r="IN161" s="40" t="str">
        <f t="shared" si="656"/>
        <v>http://mkweb.bcgsc.ca/color-summarizer/?url=https://upload.wikimedia.org/wikipedia/commons/thumb/5/5c/Flag_of_Funafuti.svg/648px-Flag_of_Funafuti.svg.png&amp;precision=low&amp;num_clusters=3&amp;text=1</v>
      </c>
      <c r="IO161" s="9" t="str">
        <f t="shared" si="657"/>
        <v>"black"</v>
      </c>
      <c r="IP161" s="9" t="str">
        <f t="shared" si="658"/>
        <v/>
      </c>
      <c r="IQ161" s="9" t="str">
        <f t="shared" si="659"/>
        <v/>
      </c>
      <c r="IR161" s="9" t="str">
        <f t="shared" si="660"/>
        <v>"red"</v>
      </c>
      <c r="IS161" s="9" t="str">
        <f t="shared" si="661"/>
        <v/>
      </c>
      <c r="IT161" s="9" t="str">
        <f t="shared" si="662"/>
        <v/>
      </c>
      <c r="IU161" s="9" t="str">
        <f t="shared" si="663"/>
        <v/>
      </c>
      <c r="IV161" s="9" t="str">
        <f t="shared" si="664"/>
        <v/>
      </c>
      <c r="IW161" s="9" t="str">
        <f t="shared" si="665"/>
        <v>"white"</v>
      </c>
      <c r="IX161" s="9" t="str">
        <f t="shared" si="666"/>
        <v>{"url":"http://mkweb.bcgsc.ca/color-summarizer/?url=https://upload.wikimedia.org/wikipedia/commons/thumb/5/5c/Flag_of_Funafuti.svg/648px-Flag_of_Funafuti.svg.png&amp;precision=low&amp;num_clusters=3&amp;text=1","name":"[TUV] Funafuti"},</v>
      </c>
      <c r="IY161" s="9">
        <v>341</v>
      </c>
    </row>
    <row r="162" spans="1:259" s="9" customFormat="1" ht="38.4" customHeight="1" thickBot="1" x14ac:dyDescent="0.35">
      <c r="A162" s="79" t="s">
        <v>1384</v>
      </c>
      <c r="B162" s="1" t="e" vm="159">
        <v>#VALUE!</v>
      </c>
      <c r="C162" s="2">
        <v>2</v>
      </c>
      <c r="D162" s="3" t="s">
        <v>1385</v>
      </c>
      <c r="E162" s="4" t="s">
        <v>1386</v>
      </c>
      <c r="F162" s="5" t="s">
        <v>0</v>
      </c>
      <c r="G162" s="6">
        <f>COUNTIF($A$1:$A$8288,A162)</f>
        <v>1</v>
      </c>
      <c r="H162" s="7"/>
      <c r="I162" s="8" t="s">
        <v>1387</v>
      </c>
      <c r="J162" s="9" t="str">
        <f>""</f>
        <v/>
      </c>
      <c r="K162" s="10"/>
      <c r="L162" s="11"/>
      <c r="M162" s="11"/>
      <c r="N162" s="12" t="s">
        <v>1</v>
      </c>
      <c r="O162" s="13">
        <v>1952</v>
      </c>
      <c r="P162" s="14" t="s">
        <v>1388</v>
      </c>
      <c r="Q162" s="15">
        <v>1</v>
      </c>
      <c r="R162" s="16" t="s">
        <v>1</v>
      </c>
      <c r="S162" s="17">
        <v>4</v>
      </c>
      <c r="T162" s="18" t="s">
        <v>3</v>
      </c>
      <c r="U162" s="19" t="s">
        <v>2</v>
      </c>
      <c r="V162" s="19" t="s">
        <v>3</v>
      </c>
      <c r="W162" s="19" t="s">
        <v>2</v>
      </c>
      <c r="X162" s="19" t="s">
        <v>2</v>
      </c>
      <c r="Y162" s="19" t="s">
        <v>2</v>
      </c>
      <c r="Z162" s="19" t="s">
        <v>2</v>
      </c>
      <c r="AA162" s="19" t="s">
        <v>2</v>
      </c>
      <c r="AB162" s="19" t="s">
        <v>2</v>
      </c>
      <c r="AC162" s="19" t="s">
        <v>2</v>
      </c>
      <c r="AD162" s="19" t="s">
        <v>2</v>
      </c>
      <c r="AE162" s="19" t="s">
        <v>2</v>
      </c>
      <c r="AF162" s="20" t="s">
        <v>2</v>
      </c>
      <c r="AG162" s="20" t="s">
        <v>3</v>
      </c>
      <c r="AH162" s="20" t="s">
        <v>2</v>
      </c>
      <c r="AI162" s="20" t="s">
        <v>2</v>
      </c>
      <c r="AJ162" s="20" t="s">
        <v>2</v>
      </c>
      <c r="AK162" s="20" t="s">
        <v>3</v>
      </c>
      <c r="AL162" s="20" t="s">
        <v>2</v>
      </c>
      <c r="AM162" s="20" t="s">
        <v>2</v>
      </c>
      <c r="AN162" s="20" t="s">
        <v>2</v>
      </c>
      <c r="AO162" s="20" t="s">
        <v>2</v>
      </c>
      <c r="AP162" s="20" t="s">
        <v>2</v>
      </c>
      <c r="AQ162" s="20" t="s">
        <v>2</v>
      </c>
      <c r="AR162" s="20" t="s">
        <v>3</v>
      </c>
      <c r="AS162" s="20" t="s">
        <v>2</v>
      </c>
      <c r="AT162" s="21">
        <v>0</v>
      </c>
      <c r="AU162" s="20" t="s">
        <v>1389</v>
      </c>
      <c r="AV162" s="20" t="str">
        <f>IF(LEFT(A162,1)="[",LEFT(A162,5)&amp;AU162&amp;A162,"")</f>
        <v>[URU]National Symbol[URU] Artigas</v>
      </c>
      <c r="AW162" s="20" t="str">
        <f>C162&amp;A162</f>
        <v>2[URU] Artigas</v>
      </c>
      <c r="AX162" s="22"/>
      <c r="AY162" s="22"/>
      <c r="AZ162" s="23" t="s">
        <v>5</v>
      </c>
      <c r="BA162" s="23"/>
      <c r="BB162" s="23"/>
      <c r="BC162" s="24"/>
      <c r="BD162" s="25" t="s">
        <v>10</v>
      </c>
      <c r="BE162" s="8"/>
      <c r="BF162" s="25" t="s">
        <v>10</v>
      </c>
      <c r="BG162" s="25" t="s">
        <v>5</v>
      </c>
      <c r="BH162" s="25" t="s">
        <v>10</v>
      </c>
      <c r="BI162" s="25"/>
      <c r="BJ162" s="25"/>
      <c r="BK162" s="8"/>
      <c r="BL162" s="25" t="s">
        <v>10</v>
      </c>
      <c r="BM162" s="25" t="s">
        <v>5</v>
      </c>
      <c r="BN162" s="25" t="s">
        <v>4</v>
      </c>
      <c r="BO162" s="25"/>
      <c r="BP162" s="25"/>
      <c r="BQ162" s="25"/>
      <c r="BR162" s="25"/>
      <c r="BS162" s="25"/>
      <c r="BT162" s="25"/>
      <c r="BU162" s="26"/>
      <c r="BV162" s="27"/>
      <c r="BW162" s="27">
        <v>0</v>
      </c>
      <c r="BX162" s="8"/>
      <c r="BY162" s="9" t="s">
        <v>3</v>
      </c>
      <c r="CB162" s="28"/>
      <c r="CC162" s="28"/>
      <c r="CD162" s="29">
        <v>1</v>
      </c>
      <c r="CE162" s="29">
        <v>0</v>
      </c>
      <c r="CF162" s="29" t="e">
        <v>#REF!</v>
      </c>
      <c r="CG162" s="30" cm="1">
        <f t="array" ref="CG162">SUMPRODUCT(--(LEN(TRIM(BL162:BT162))&gt;0))</f>
        <v>3</v>
      </c>
      <c r="CH162" s="20" t="str">
        <f t="shared" si="568"/>
        <v>n</v>
      </c>
      <c r="CI162" s="20" t="str">
        <f t="shared" si="569"/>
        <v>y</v>
      </c>
      <c r="CJ162" s="20" t="str">
        <f t="shared" si="570"/>
        <v>n</v>
      </c>
      <c r="CK162" s="20" t="str">
        <f t="shared" si="571"/>
        <v>n</v>
      </c>
      <c r="CL162" s="20" t="str">
        <f t="shared" si="572"/>
        <v>n</v>
      </c>
      <c r="CM162" s="20" t="str">
        <f t="shared" si="573"/>
        <v>n</v>
      </c>
      <c r="CN162" s="20" t="str">
        <f t="shared" si="574"/>
        <v>n</v>
      </c>
      <c r="CO162" s="20" t="str">
        <f t="shared" si="575"/>
        <v>y</v>
      </c>
      <c r="CP162" s="20" t="str">
        <f t="shared" si="576"/>
        <v>y</v>
      </c>
      <c r="CQ162" s="20" t="str">
        <f t="shared" si="577"/>
        <v>n</v>
      </c>
      <c r="CR162" s="20" t="str">
        <f t="shared" si="578"/>
        <v>n</v>
      </c>
      <c r="CS162" s="20" t="str">
        <f t="shared" si="579"/>
        <v>n</v>
      </c>
      <c r="CT162" s="31" t="str">
        <f t="shared" si="580"/>
        <v>"[URU] Artigas"</v>
      </c>
      <c r="CU162" s="32" t="str">
        <f t="shared" si="581"/>
        <v>"rgn_South America"</v>
      </c>
      <c r="CV162" s="9" t="str">
        <f t="shared" si="582"/>
        <v>"https://upload.wikimedia.org/wikipedia/commons/thumb/d/d1/Flag_of_Artigas.svg/640px-Flag_of_Artigas.svg.png"</v>
      </c>
      <c r="CW162" s="9" t="str">
        <f t="shared" si="668"/>
        <v/>
      </c>
      <c r="CX162" s="9" t="str">
        <f t="shared" si="668"/>
        <v>"3Color",</v>
      </c>
      <c r="CY162" s="9" t="str">
        <f t="shared" si="668"/>
        <v/>
      </c>
      <c r="CZ162" s="9" t="str">
        <f t="shared" si="668"/>
        <v/>
      </c>
      <c r="DA162" s="9" t="str">
        <f t="shared" si="583"/>
        <v/>
      </c>
      <c r="DB162" s="9" t="str">
        <f t="shared" si="584"/>
        <v/>
      </c>
      <c r="DC162" s="9" t="str">
        <f t="shared" si="585"/>
        <v/>
      </c>
      <c r="DD162" s="9" t="str">
        <f t="shared" si="586"/>
        <v>"lets07",</v>
      </c>
      <c r="DE162" s="9" t="str">
        <f t="shared" si="587"/>
        <v>"startA",</v>
      </c>
      <c r="DF162" s="9" t="str">
        <f t="shared" si="588"/>
        <v/>
      </c>
      <c r="DG162" s="9" t="str">
        <f t="shared" si="589"/>
        <v/>
      </c>
      <c r="DH162" s="9" t="str">
        <f t="shared" si="590"/>
        <v/>
      </c>
      <c r="DI162" s="9" t="str">
        <f t="shared" si="591"/>
        <v/>
      </c>
      <c r="DJ162" s="9" t="str">
        <f t="shared" si="592"/>
        <v/>
      </c>
      <c r="DK162" s="9" t="str">
        <f t="shared" si="593"/>
        <v/>
      </c>
      <c r="DL162" s="9" t="str">
        <f t="shared" si="594"/>
        <v/>
      </c>
      <c r="DM162" s="9" t="str" cm="1">
        <f t="array" ref="DM162">IF(CG162=3,CHAR(34) &amp; _xlfn.TEXTJOIN("", TRUE, RIGHT(HP162:HX162, 2)) &amp; CHAR(34) &amp; ",", "")</f>
        <v>"LUREHI",</v>
      </c>
      <c r="DN162" s="9" t="str">
        <f t="shared" si="595"/>
        <v/>
      </c>
      <c r="DO162" s="9" t="str">
        <f t="shared" si="596"/>
        <v>"year19",</v>
      </c>
      <c r="DP162" s="28" t="str">
        <f t="shared" si="597"/>
        <v/>
      </c>
      <c r="DQ162" s="28" t="str">
        <f t="shared" si="598"/>
        <v/>
      </c>
      <c r="DR162" s="28" t="str">
        <f t="shared" si="599"/>
        <v>"dgband",</v>
      </c>
      <c r="DS162" s="28" t="str">
        <f t="shared" si="600"/>
        <v/>
      </c>
      <c r="DT162" s="28" t="str">
        <f t="shared" si="601"/>
        <v/>
      </c>
      <c r="DU162" s="28" t="str">
        <f t="shared" si="602"/>
        <v/>
      </c>
      <c r="DV162" s="9" t="str">
        <f t="shared" si="603"/>
        <v/>
      </c>
      <c r="DW162" s="9" t="str">
        <f t="shared" si="669"/>
        <v/>
      </c>
      <c r="DX162" s="9" t="str">
        <f t="shared" si="669"/>
        <v/>
      </c>
      <c r="DY162" s="9" t="str">
        <f t="shared" si="669"/>
        <v/>
      </c>
      <c r="DZ162" s="9" t="str">
        <f t="shared" si="669"/>
        <v>"4+Band",</v>
      </c>
      <c r="EA162" s="9" t="str">
        <f t="shared" si="670"/>
        <v>"Diagon",</v>
      </c>
      <c r="EB162" s="9" t="str">
        <f t="shared" si="670"/>
        <v/>
      </c>
      <c r="EC162" s="9" t="str">
        <f t="shared" si="670"/>
        <v>"Horizo",</v>
      </c>
      <c r="ED162" s="9" t="str">
        <f t="shared" si="670"/>
        <v/>
      </c>
      <c r="EE162" s="9" t="str">
        <f t="shared" si="670"/>
        <v/>
      </c>
      <c r="EF162" s="9" t="str">
        <f t="shared" si="604"/>
        <v/>
      </c>
      <c r="EG162" s="9" t="str">
        <f t="shared" ref="EG162:EU177" si="673">IF(Z162="y",CHAR(34)&amp;Z$1&amp;CHAR(34)&amp;",","")</f>
        <v/>
      </c>
      <c r="EH162" s="9" t="str">
        <f t="shared" si="673"/>
        <v/>
      </c>
      <c r="EI162" s="9" t="str">
        <f t="shared" si="673"/>
        <v/>
      </c>
      <c r="EJ162" s="9" t="str">
        <f t="shared" si="673"/>
        <v/>
      </c>
      <c r="EK162" s="9" t="str">
        <f t="shared" si="673"/>
        <v/>
      </c>
      <c r="EL162" s="9" t="str">
        <f t="shared" si="673"/>
        <v/>
      </c>
      <c r="EM162" s="9" t="str">
        <f t="shared" si="673"/>
        <v/>
      </c>
      <c r="EN162" s="9" t="str">
        <f t="shared" si="673"/>
        <v>"Unequa",</v>
      </c>
      <c r="EO162" s="9" t="str">
        <f t="shared" si="673"/>
        <v/>
      </c>
      <c r="EP162" s="9" t="str">
        <f t="shared" si="673"/>
        <v/>
      </c>
      <c r="EQ162" s="9" t="str">
        <f t="shared" si="673"/>
        <v/>
      </c>
      <c r="ER162" s="9" t="str">
        <f t="shared" si="673"/>
        <v>"OnlyBa",</v>
      </c>
      <c r="ES162" s="9" t="str">
        <f t="shared" si="673"/>
        <v/>
      </c>
      <c r="ET162" s="9" t="str">
        <f t="shared" si="673"/>
        <v/>
      </c>
      <c r="EU162" s="9" t="str">
        <f t="shared" si="673"/>
        <v/>
      </c>
      <c r="EV162" s="9" t="str">
        <f t="shared" si="671"/>
        <v/>
      </c>
      <c r="EW162" s="9" t="str">
        <f t="shared" si="671"/>
        <v/>
      </c>
      <c r="EX162" s="9" t="str">
        <f t="shared" si="671"/>
        <v/>
      </c>
      <c r="EY162" s="9" t="str">
        <f t="shared" si="671"/>
        <v>"Rotate",</v>
      </c>
      <c r="EZ162" s="9" t="str">
        <f t="shared" si="671"/>
        <v/>
      </c>
      <c r="FA162" s="9" t="str">
        <f t="shared" si="606"/>
        <v/>
      </c>
      <c r="FB162" s="9" t="str">
        <f t="shared" si="607"/>
        <v/>
      </c>
      <c r="FC162" s="9" t="str">
        <f t="shared" si="608"/>
        <v/>
      </c>
      <c r="FD162" s="9" t="str">
        <f t="shared" si="609"/>
        <v/>
      </c>
      <c r="FE162" s="9" t="str">
        <f t="shared" si="610"/>
        <v/>
      </c>
      <c r="FF162" s="9" t="str">
        <f t="shared" si="611"/>
        <v/>
      </c>
      <c r="FG162" s="9" t="str">
        <f t="shared" si="612"/>
        <v>"NO_RED",</v>
      </c>
      <c r="FH162" s="9" t="str">
        <f t="shared" si="613"/>
        <v/>
      </c>
      <c r="FI162" s="9" t="str">
        <f t="shared" si="614"/>
        <v>"NO_YEL",</v>
      </c>
      <c r="FJ162" s="9" t="str">
        <f t="shared" si="615"/>
        <v>"NO_BLA",</v>
      </c>
      <c r="FK162" s="9" t="str">
        <f t="shared" si="616"/>
        <v/>
      </c>
      <c r="FL162" s="9" t="str">
        <f t="shared" si="617"/>
        <v/>
      </c>
      <c r="FM162" s="9" t="str">
        <f t="shared" si="618"/>
        <v/>
      </c>
      <c r="FN162" s="9" t="str">
        <f t="shared" si="619"/>
        <v/>
      </c>
      <c r="FO162" s="9" t="str">
        <f t="shared" si="620"/>
        <v/>
      </c>
      <c r="FP162" s="9" t="str">
        <f t="shared" si="621"/>
        <v/>
      </c>
      <c r="FQ162" s="9" t="str">
        <f t="shared" si="622"/>
        <v>"001GRE",</v>
      </c>
      <c r="FR162" s="9" t="str">
        <f t="shared" si="623"/>
        <v>"002WHI",</v>
      </c>
      <c r="FS162" s="9" t="str">
        <f t="shared" si="624"/>
        <v>"003GRE",</v>
      </c>
      <c r="FT162" s="9" t="str">
        <f t="shared" si="625"/>
        <v>"myrGRE",</v>
      </c>
      <c r="FU162" s="9" t="str">
        <f t="shared" si="626"/>
        <v/>
      </c>
      <c r="FV162" s="9" t="str">
        <f t="shared" si="627"/>
        <v/>
      </c>
      <c r="FW162" s="9" t="str">
        <f t="shared" si="628"/>
        <v/>
      </c>
      <c r="FX162" s="9" t="str">
        <f t="shared" si="629"/>
        <v/>
      </c>
      <c r="FY162" s="9" t="str">
        <f t="shared" si="630"/>
        <v/>
      </c>
      <c r="FZ162" s="9" t="str">
        <f t="shared" si="631"/>
        <v/>
      </c>
      <c r="GA162" s="9" t="str">
        <f t="shared" si="632"/>
        <v/>
      </c>
      <c r="GB162" s="9" t="str">
        <f t="shared" si="633"/>
        <v/>
      </c>
      <c r="GC162" s="9" t="str">
        <f t="shared" si="634"/>
        <v/>
      </c>
      <c r="GD162" s="9" t="str">
        <f t="shared" si="635"/>
        <v/>
      </c>
      <c r="GE162" s="9" t="str">
        <f t="shared" si="636"/>
        <v/>
      </c>
      <c r="GF162" s="9" t="str">
        <f t="shared" si="667"/>
        <v/>
      </c>
      <c r="GG162" s="9" t="str">
        <f t="shared" si="637"/>
        <v/>
      </c>
      <c r="GH162" s="9" t="str">
        <f t="shared" si="638"/>
        <v>"southc",</v>
      </c>
      <c r="GI162" s="9" t="str">
        <f t="shared" si="639"/>
        <v/>
      </c>
      <c r="GJ162" s="9" t="str">
        <f t="shared" si="640"/>
        <v>"NoStar",</v>
      </c>
      <c r="GK162" s="9" t="str">
        <f t="shared" si="641"/>
        <v/>
      </c>
      <c r="GL162" s="9" t="str">
        <f t="shared" si="672"/>
        <v/>
      </c>
      <c r="GM162" s="9" t="str">
        <f t="shared" si="672"/>
        <v/>
      </c>
      <c r="GN162" s="9" t="str">
        <f t="shared" si="672"/>
        <v/>
      </c>
      <c r="GP162" s="9" t="str">
        <f t="shared" si="642"/>
        <v>"National Symbol"</v>
      </c>
      <c r="GS162" s="9" t="str">
        <f t="shared" si="643"/>
        <v>["3Color","lets07","startA","LUREHI","year19","dgband","4+Band","Diagon","Horizo","Unequa","OnlyBa","Rotate","NO_RED","NO_YEL","NO_BLA","001GRE","002WHI","003GRE","myrGRE","southc","NoStar"]</v>
      </c>
      <c r="GT162" s="9" t="str">
        <f t="shared" si="644"/>
        <v>"cl_GRE",</v>
      </c>
      <c r="GU162" s="9" t="str">
        <f t="shared" si="644"/>
        <v>"cl_WHI",</v>
      </c>
      <c r="GV162" s="9" t="str">
        <f t="shared" si="644"/>
        <v>"cl_BLU",</v>
      </c>
      <c r="GW162" s="9" t="str">
        <f t="shared" si="644"/>
        <v/>
      </c>
      <c r="GX162" s="9" t="str">
        <f t="shared" si="644"/>
        <v/>
      </c>
      <c r="GY162" s="9" t="str">
        <f t="shared" si="644"/>
        <v/>
      </c>
      <c r="GZ162" s="9" t="str">
        <f t="shared" si="644"/>
        <v/>
      </c>
      <c r="HA162" s="9" t="str">
        <f t="shared" si="644"/>
        <v/>
      </c>
      <c r="HB162" s="9" t="str">
        <f t="shared" si="644"/>
        <v/>
      </c>
      <c r="HC162" s="9" t="str">
        <f t="shared" si="645"/>
        <v>["cl_GRE","cl_WHI","cl_BLU"]</v>
      </c>
      <c r="HE162" s="33"/>
      <c r="HF162" s="34" t="str">
        <f t="shared" si="646"/>
        <v>{couname:"[URU] Artigas",year:"1952",region:"rgn_South America",Colors:["cl_GRE","cl_WHI","cl_BLU"],Items:["3Color","lets07","startA","LUREHI","year19","dgband","4+Band","Diagon","Horizo","Unequa","OnlyBa","Rotate","NO_RED","NO_YEL","NO_BLA","001GRE","002WHI","003GRE","myrGRE","southc","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links: "https://en.wikipedia.org/wiki/Flag_of_Artigas"},</v>
      </c>
      <c r="HG162" s="35" t="str">
        <f t="shared" si="647"/>
        <v>{couname:"[URU] Artigas",year:"1952",region:"rgn_South America",Colors:["cl_GRE","cl_WHI","cl_BLU"],Items:["3Color","lets07","startA","LUREHI","year19","dgband","4+Band","Diagon","Horizo","Unequa","OnlyBa","Rotate","NO_RED","NO_YEL","NO_BLA","001GRE","002WHI","003GRE","myrGRE","southc","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links: "https://en.wikipedia.org/wiki/Flag_of_Artigas"},</v>
      </c>
      <c r="HH162" s="9" t="str">
        <f t="shared" si="648"/>
        <v>"\nIt has three horizontal stripes inspired by the Belgrano's flag, the top and bottom being blue, and the central one white. On top of them, it is crossed by a diagonal red stripe, a symbol of federalism."</v>
      </c>
      <c r="HI162" s="9" t="str">
        <f t="shared" si="649"/>
        <v>"\nIt has three horizontal stripes inspired by the Belgrano's flag, the top and bottom being blue, and the central one white. On top of them, it is crossed by a diagonal red stripe, a symbol of federalism."</v>
      </c>
      <c r="HJ162" s="9" t="str">
        <f t="shared" si="650"/>
        <v>"1952"</v>
      </c>
      <c r="HL162" s="9" t="str">
        <f t="shared" si="651"/>
        <v>"https://en.wikipedia.org/wiki/Flag_of_Artigas"</v>
      </c>
      <c r="HM162" s="34" t="str">
        <f t="shared" si="652"/>
        <v>{"couname":"[URU] Artigas","year":"1952","region":"rgn_South America","Colors":["cl_GRE","cl_WHI","cl_BLU"],"Items":["3Color","lets07","startA","LUREHI","year19","dgband","4+Band","Diagon","Horizo","Unequa","OnlyBa","Rotate","NO_RED","NO_YEL","NO_BLA","001GRE","002WHI","003GRE","myrGRE","southc","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 "links": "https://en.wikipedia.org/wiki/Flag_of_Artigas"},</v>
      </c>
      <c r="HN162" s="36" t="str">
        <f t="shared" si="653"/>
        <v>{"couname":"[URU] Artigas","year":"1952","region":"rgn_South America","Colors":["cl_GRE","cl_WHI","cl_BLU"],"Items":["3Color","lets07","startA","LUREHI","year19","dgband","4+Band","Diagon","Horizo","Unequa","OnlyBa","Rotate","NO_RED","NO_YEL","NO_BLA","001GRE","002WHI","003GRE","myrGRE","southc","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 "links": "https://en.wikipedia.org/wiki/Flag_of_Artigas"},</v>
      </c>
      <c r="HO162" s="37"/>
      <c r="HP162" s="9" t="str" cm="1">
        <f t="array" ref="HP162">IF(_xlfn.TEXTJOIN(", ", TRUE, IF(ISNUMBER(SEARCH("BLA", BL162:BT162)), COLUMN(BL162:BT162) - COLUMN(BL162) + 1, ""))&lt;&gt;"","BLA","")</f>
        <v/>
      </c>
      <c r="HQ162" s="9" t="str" cm="1">
        <f t="array" ref="HQ162">IF(_xlfn.TEXTJOIN(", ", TRUE, IF(ISNUMBER(SEARCH("BLU", BL162:BT162)), COLUMN(BL162:BT162) - COLUMN(BL162) + 1, ""))&lt;&gt;"","BLU","")</f>
        <v>BLU</v>
      </c>
      <c r="HR162" s="9" t="str" cm="1">
        <f t="array" ref="HR162">IF(_xlfn.TEXTJOIN(", ", TRUE, IF(ISNUMBER(SEARCH("GRE", BL162:BT162)), COLUMN(BL162:BT162) - COLUMN(BL162) + 1, ""))&lt;&gt;"","GRE","")</f>
        <v>GRE</v>
      </c>
      <c r="HS162" s="9" t="str" cm="1">
        <f t="array" ref="HS162">IF(_xlfn.TEXTJOIN(", ", TRUE, IF(ISNUMBER(SEARCH("RED", BL162:BT162)), COLUMN(BL162:BT162) - COLUMN(BL162) + 1, ""))&lt;&gt;"","RED","")</f>
        <v/>
      </c>
      <c r="HT162" s="9" t="str" cm="1">
        <f t="array" ref="HT162">IF(_xlfn.TEXTJOIN(", ", TRUE, IF(ISNUMBER(SEARCH("YEL", BL162:BT162)), COLUMN(BL162:BT162) - COLUMN(BL162) + 1, ""))&lt;&gt;"","YEL","")</f>
        <v/>
      </c>
      <c r="HU162" s="9" t="str" cm="1">
        <f t="array" ref="HU162">IF(_xlfn.TEXTJOIN(", ", TRUE, IF(ISNUMBER(SEARCH("ORA", BL162:BT162)), COLUMN(BL162:BT162) - COLUMN(BL162) + 1, ""))&lt;&gt;"","ORA","")</f>
        <v/>
      </c>
      <c r="HV162" s="9" t="str" cm="1">
        <f t="array" ref="HV162">IF(_xlfn.TEXTJOIN(", ", TRUE, IF(ISNUMBER(SEARCH("BRO", BL162:BT162)), COLUMN(BL162:BT162) - COLUMN(BL162) + 1, ""))&lt;&gt;"","BRO","")</f>
        <v/>
      </c>
      <c r="HW162" s="9" t="str" cm="1">
        <f t="array" ref="HW162">IF(_xlfn.TEXTJOIN(", ", TRUE, IF(ISNUMBER(SEARCH("PUR", BL162:BT162)), COLUMN(BL162:BT162) - COLUMN(BL162) + 1, ""))&lt;&gt;"","PUR","")</f>
        <v/>
      </c>
      <c r="HX162" s="9" t="str" cm="1">
        <f t="array" ref="HX162">IF(_xlfn.TEXTJOIN(", ", TRUE, IF(ISNUMBER(SEARCH("WHI", BL162:BT162)), COLUMN(BL162:BT162) - COLUMN(BL162) + 1, ""))&lt;&gt;"","WHI","")</f>
        <v>WHI</v>
      </c>
      <c r="HY162" s="38"/>
      <c r="HZ162" s="38"/>
      <c r="IA162" s="28"/>
      <c r="IB162" s="28"/>
      <c r="IC162" s="39"/>
      <c r="ID162" s="39"/>
      <c r="IE162" s="39"/>
      <c r="IF162" s="39"/>
      <c r="IG162" s="39"/>
      <c r="IH162" s="39"/>
      <c r="II162" s="39"/>
      <c r="IJ162" s="39"/>
      <c r="IK162" s="39"/>
      <c r="IL162" s="9">
        <f t="shared" si="654"/>
        <v>0</v>
      </c>
      <c r="IM162" s="6">
        <f t="shared" si="655"/>
        <v>-3</v>
      </c>
      <c r="IN162" s="40" t="str">
        <f t="shared" si="656"/>
        <v>http://mkweb.bcgsc.ca/color-summarizer/?url=https://upload.wikimedia.org/wikipedia/commons/thumb/d/d1/Flag_of_Artigas.svg/640px-Flag_of_Artigas.svg.png&amp;precision=low&amp;num_clusters=3&amp;text=1</v>
      </c>
      <c r="IO162" s="9" t="str">
        <f t="shared" si="657"/>
        <v/>
      </c>
      <c r="IP162" s="9" t="str">
        <f t="shared" si="658"/>
        <v>"blue"</v>
      </c>
      <c r="IQ162" s="9" t="str">
        <f t="shared" si="659"/>
        <v>"green"</v>
      </c>
      <c r="IR162" s="9" t="str">
        <f t="shared" si="660"/>
        <v/>
      </c>
      <c r="IS162" s="9" t="str">
        <f t="shared" si="661"/>
        <v/>
      </c>
      <c r="IT162" s="9" t="str">
        <f t="shared" si="662"/>
        <v/>
      </c>
      <c r="IU162" s="9" t="str">
        <f t="shared" si="663"/>
        <v/>
      </c>
      <c r="IV162" s="9" t="str">
        <f t="shared" si="664"/>
        <v/>
      </c>
      <c r="IW162" s="9" t="str">
        <f t="shared" si="665"/>
        <v>"white"</v>
      </c>
      <c r="IX162" s="9" t="str">
        <f t="shared" si="666"/>
        <v>{"url":"http://mkweb.bcgsc.ca/color-summarizer/?url=https://upload.wikimedia.org/wikipedia/commons/thumb/d/d1/Flag_of_Artigas.svg/640px-Flag_of_Artigas.svg.png&amp;precision=low&amp;num_clusters=3&amp;text=1","name":"[URU] Artigas"},</v>
      </c>
      <c r="IY162" s="9">
        <v>342</v>
      </c>
    </row>
    <row r="163" spans="1:259" s="9" customFormat="1" ht="38.4" customHeight="1" thickBot="1" x14ac:dyDescent="0.35">
      <c r="A163" s="79" t="s">
        <v>1390</v>
      </c>
      <c r="B163" s="1" t="e" vm="160">
        <v>#VALUE!</v>
      </c>
      <c r="C163" s="2">
        <v>2</v>
      </c>
      <c r="D163" s="3" t="s">
        <v>1391</v>
      </c>
      <c r="E163" s="4" t="s">
        <v>1391</v>
      </c>
      <c r="F163" s="5" t="s">
        <v>0</v>
      </c>
      <c r="G163" s="6">
        <f>COUNTIF($A$1:$A$8288,A163)</f>
        <v>1</v>
      </c>
      <c r="H163" s="7"/>
      <c r="I163" s="8" t="s">
        <v>1392</v>
      </c>
      <c r="J163" s="9" t="str">
        <f>""</f>
        <v/>
      </c>
      <c r="K163" s="10"/>
      <c r="L163" s="11"/>
      <c r="M163" s="11"/>
      <c r="N163" s="12" t="s">
        <v>1</v>
      </c>
      <c r="O163" s="13">
        <v>2010</v>
      </c>
      <c r="P163" s="14" t="s">
        <v>1393</v>
      </c>
      <c r="Q163" s="15">
        <v>1</v>
      </c>
      <c r="R163" s="16" t="s">
        <v>1</v>
      </c>
      <c r="S163" s="17">
        <v>19</v>
      </c>
      <c r="T163" s="18" t="s">
        <v>3</v>
      </c>
      <c r="U163" s="19" t="s">
        <v>2</v>
      </c>
      <c r="V163" s="19" t="s">
        <v>3</v>
      </c>
      <c r="W163" s="19" t="s">
        <v>2</v>
      </c>
      <c r="X163" s="19" t="s">
        <v>2</v>
      </c>
      <c r="Y163" s="19" t="s">
        <v>2</v>
      </c>
      <c r="Z163" s="19" t="s">
        <v>2</v>
      </c>
      <c r="AA163" s="19" t="s">
        <v>2</v>
      </c>
      <c r="AB163" s="19" t="s">
        <v>2</v>
      </c>
      <c r="AC163" s="19" t="s">
        <v>2</v>
      </c>
      <c r="AD163" s="19" t="s">
        <v>2</v>
      </c>
      <c r="AE163" s="19" t="s">
        <v>2</v>
      </c>
      <c r="AF163" s="20" t="s">
        <v>2</v>
      </c>
      <c r="AG163" s="20" t="s">
        <v>3</v>
      </c>
      <c r="AH163" s="20" t="s">
        <v>3</v>
      </c>
      <c r="AI163" s="20" t="s">
        <v>2</v>
      </c>
      <c r="AJ163" s="20" t="s">
        <v>2</v>
      </c>
      <c r="AK163" s="20" t="s">
        <v>2</v>
      </c>
      <c r="AL163" s="20" t="s">
        <v>2</v>
      </c>
      <c r="AM163" s="20" t="s">
        <v>2</v>
      </c>
      <c r="AN163" s="20" t="s">
        <v>2</v>
      </c>
      <c r="AO163" s="20" t="s">
        <v>2</v>
      </c>
      <c r="AP163" s="20" t="s">
        <v>2</v>
      </c>
      <c r="AQ163" s="20" t="s">
        <v>2</v>
      </c>
      <c r="AR163" s="20" t="s">
        <v>3</v>
      </c>
      <c r="AS163" s="20" t="s">
        <v>2</v>
      </c>
      <c r="AT163" s="21">
        <v>0</v>
      </c>
      <c r="AU163" s="20" t="s">
        <v>1260</v>
      </c>
      <c r="AV163" s="20" t="str">
        <f>IF(LEFT(A163,1)="[",LEFT(A163,5)&amp;AU163&amp;A163,"")</f>
        <v>[URU]Department[URU] Canelones</v>
      </c>
      <c r="AW163" s="20" t="str">
        <f>C163&amp;A163</f>
        <v>2[URU] Canelones</v>
      </c>
      <c r="AX163" s="22"/>
      <c r="AY163" s="22"/>
      <c r="AZ163" s="23" t="s">
        <v>6</v>
      </c>
      <c r="BA163" s="23"/>
      <c r="BB163" s="23"/>
      <c r="BC163" s="24"/>
      <c r="BD163" s="25" t="s">
        <v>4</v>
      </c>
      <c r="BE163" s="8"/>
      <c r="BF163" s="25" t="s">
        <v>4</v>
      </c>
      <c r="BG163" s="25"/>
      <c r="BH163" s="25" t="s">
        <v>5</v>
      </c>
      <c r="BI163" s="25"/>
      <c r="BJ163" s="25"/>
      <c r="BK163" s="8"/>
      <c r="BL163" s="25" t="s">
        <v>4</v>
      </c>
      <c r="BM163" s="25" t="s">
        <v>5</v>
      </c>
      <c r="BN163" s="25" t="s">
        <v>9</v>
      </c>
      <c r="BO163" s="25" t="s">
        <v>6</v>
      </c>
      <c r="BP163" s="25" t="s">
        <v>10</v>
      </c>
      <c r="BQ163" s="25"/>
      <c r="BR163" s="25"/>
      <c r="BS163" s="25"/>
      <c r="BT163" s="25"/>
      <c r="BU163" s="26"/>
      <c r="BV163" s="27"/>
      <c r="BW163" s="27">
        <v>0</v>
      </c>
      <c r="BX163" s="8"/>
      <c r="CB163" s="28"/>
      <c r="CC163" s="28"/>
      <c r="CD163" s="29">
        <v>0</v>
      </c>
      <c r="CE163" s="29">
        <v>0</v>
      </c>
      <c r="CF163" s="29" t="e">
        <v>#REF!</v>
      </c>
      <c r="CG163" s="30" cm="1">
        <f t="array" ref="CG163">SUMPRODUCT(--(LEN(TRIM(BL163:BT163))&gt;0))</f>
        <v>5</v>
      </c>
      <c r="CH163" s="20" t="str">
        <f t="shared" si="568"/>
        <v>n</v>
      </c>
      <c r="CI163" s="20" t="str">
        <f t="shared" si="569"/>
        <v>n</v>
      </c>
      <c r="CJ163" s="20" t="str">
        <f t="shared" si="570"/>
        <v>n</v>
      </c>
      <c r="CK163" s="20" t="str">
        <f t="shared" si="571"/>
        <v>y</v>
      </c>
      <c r="CL163" s="20" t="str">
        <f t="shared" si="572"/>
        <v>n</v>
      </c>
      <c r="CM163" s="20" t="str">
        <f t="shared" si="573"/>
        <v>n</v>
      </c>
      <c r="CN163" s="20" t="str">
        <f t="shared" si="574"/>
        <v>n</v>
      </c>
      <c r="CO163" s="20" t="str">
        <f t="shared" si="575"/>
        <v>y</v>
      </c>
      <c r="CP163" s="20" t="str">
        <f t="shared" si="576"/>
        <v>y</v>
      </c>
      <c r="CQ163" s="20" t="str">
        <f t="shared" si="577"/>
        <v>n</v>
      </c>
      <c r="CR163" s="20" t="str">
        <f t="shared" si="578"/>
        <v>n</v>
      </c>
      <c r="CS163" s="20" t="str">
        <f t="shared" si="579"/>
        <v>n</v>
      </c>
      <c r="CT163" s="31" t="str">
        <f t="shared" si="580"/>
        <v>"[URU] Canelones"</v>
      </c>
      <c r="CU163" s="32" t="str">
        <f t="shared" si="581"/>
        <v>"rgn_South America"</v>
      </c>
      <c r="CV163" s="9" t="str">
        <f t="shared" si="582"/>
        <v>"https://upload.wikimedia.org/wikipedia/commons/thumb/6/6f/Flag_of_Canelones_Department.svg/640px-Flag_of_Canelones_Department.svg.png"</v>
      </c>
      <c r="CW163" s="9" t="str">
        <f t="shared" si="668"/>
        <v/>
      </c>
      <c r="CX163" s="9" t="str">
        <f t="shared" si="668"/>
        <v/>
      </c>
      <c r="CY163" s="9" t="str">
        <f t="shared" si="668"/>
        <v/>
      </c>
      <c r="CZ163" s="9" t="str">
        <f t="shared" si="668"/>
        <v>"5+Colo",</v>
      </c>
      <c r="DA163" s="9" t="str">
        <f t="shared" si="583"/>
        <v/>
      </c>
      <c r="DB163" s="9" t="str">
        <f t="shared" si="584"/>
        <v/>
      </c>
      <c r="DC163" s="9" t="str">
        <f t="shared" si="585"/>
        <v/>
      </c>
      <c r="DD163" s="9" t="str">
        <f t="shared" si="586"/>
        <v>"lets09",</v>
      </c>
      <c r="DE163" s="9" t="str">
        <f t="shared" si="587"/>
        <v>"startC",</v>
      </c>
      <c r="DF163" s="9" t="str">
        <f t="shared" si="588"/>
        <v/>
      </c>
      <c r="DG163" s="9" t="str">
        <f t="shared" si="589"/>
        <v/>
      </c>
      <c r="DH163" s="9" t="str">
        <f t="shared" si="590"/>
        <v/>
      </c>
      <c r="DI163" s="9" t="str">
        <f t="shared" si="591"/>
        <v/>
      </c>
      <c r="DJ163" s="9" t="str">
        <f t="shared" si="592"/>
        <v/>
      </c>
      <c r="DK163" s="9" t="str">
        <f t="shared" si="593"/>
        <v/>
      </c>
      <c r="DL163" s="9" t="str">
        <f t="shared" si="594"/>
        <v/>
      </c>
      <c r="DM163" s="9" t="str" cm="1">
        <f t="array" ref="DM163">IF(CG163=3,CHAR(34) &amp; _xlfn.TEXTJOIN("", TRUE, RIGHT(HP163:HX163, 2)) &amp; CHAR(34) &amp; ",", "")</f>
        <v/>
      </c>
      <c r="DN163" s="9" t="str">
        <f t="shared" si="595"/>
        <v/>
      </c>
      <c r="DO163" s="9" t="str">
        <f t="shared" si="596"/>
        <v/>
      </c>
      <c r="DP163" s="28" t="str">
        <f t="shared" si="597"/>
        <v>"year00",</v>
      </c>
      <c r="DQ163" s="28" t="str">
        <f t="shared" si="598"/>
        <v/>
      </c>
      <c r="DR163" s="28" t="str">
        <f t="shared" si="599"/>
        <v/>
      </c>
      <c r="DS163" s="28" t="str">
        <f t="shared" si="600"/>
        <v/>
      </c>
      <c r="DT163" s="28" t="str">
        <f t="shared" si="601"/>
        <v>"allhor",</v>
      </c>
      <c r="DU163" s="28" t="str">
        <f t="shared" si="602"/>
        <v/>
      </c>
      <c r="DV163" s="9" t="str">
        <f t="shared" si="603"/>
        <v>"smallc",</v>
      </c>
      <c r="DW163" s="9" t="str">
        <f t="shared" si="669"/>
        <v/>
      </c>
      <c r="DX163" s="9" t="str">
        <f t="shared" si="669"/>
        <v/>
      </c>
      <c r="DY163" s="9" t="str">
        <f t="shared" si="669"/>
        <v/>
      </c>
      <c r="DZ163" s="9" t="str">
        <f t="shared" si="669"/>
        <v>"4+Band",</v>
      </c>
      <c r="EA163" s="9" t="str">
        <f t="shared" si="670"/>
        <v>"Diagon",</v>
      </c>
      <c r="EB163" s="9" t="str">
        <f t="shared" si="670"/>
        <v/>
      </c>
      <c r="EC163" s="9" t="str">
        <f t="shared" si="670"/>
        <v>"Horizo",</v>
      </c>
      <c r="ED163" s="9" t="str">
        <f t="shared" si="670"/>
        <v/>
      </c>
      <c r="EE163" s="9" t="str">
        <f t="shared" si="670"/>
        <v/>
      </c>
      <c r="EF163" s="9" t="str">
        <f t="shared" si="604"/>
        <v/>
      </c>
      <c r="EG163" s="9" t="str">
        <f t="shared" si="673"/>
        <v/>
      </c>
      <c r="EH163" s="9" t="str">
        <f t="shared" si="673"/>
        <v/>
      </c>
      <c r="EI163" s="9" t="str">
        <f t="shared" si="673"/>
        <v/>
      </c>
      <c r="EJ163" s="9" t="str">
        <f t="shared" si="673"/>
        <v/>
      </c>
      <c r="EK163" s="9" t="str">
        <f t="shared" si="673"/>
        <v/>
      </c>
      <c r="EL163" s="9" t="str">
        <f t="shared" si="673"/>
        <v/>
      </c>
      <c r="EM163" s="9" t="str">
        <f t="shared" si="673"/>
        <v/>
      </c>
      <c r="EN163" s="9" t="str">
        <f t="shared" si="673"/>
        <v>"Unequa",</v>
      </c>
      <c r="EO163" s="9" t="str">
        <f t="shared" si="673"/>
        <v>"Center",</v>
      </c>
      <c r="EP163" s="9" t="str">
        <f t="shared" si="673"/>
        <v/>
      </c>
      <c r="EQ163" s="9" t="str">
        <f t="shared" si="673"/>
        <v/>
      </c>
      <c r="ER163" s="9" t="str">
        <f t="shared" si="673"/>
        <v/>
      </c>
      <c r="ES163" s="9" t="str">
        <f t="shared" si="673"/>
        <v/>
      </c>
      <c r="ET163" s="9" t="str">
        <f t="shared" si="673"/>
        <v/>
      </c>
      <c r="EU163" s="9" t="str">
        <f t="shared" si="673"/>
        <v/>
      </c>
      <c r="EV163" s="9" t="str">
        <f t="shared" si="671"/>
        <v/>
      </c>
      <c r="EW163" s="9" t="str">
        <f t="shared" si="671"/>
        <v/>
      </c>
      <c r="EX163" s="9" t="str">
        <f t="shared" si="671"/>
        <v/>
      </c>
      <c r="EY163" s="9" t="str">
        <f t="shared" si="671"/>
        <v>"Rotate",</v>
      </c>
      <c r="EZ163" s="9" t="str">
        <f t="shared" si="671"/>
        <v/>
      </c>
      <c r="FA163" s="9" t="str">
        <f t="shared" si="606"/>
        <v/>
      </c>
      <c r="FB163" s="9" t="str">
        <f t="shared" si="607"/>
        <v/>
      </c>
      <c r="FC163" s="9" t="str">
        <f t="shared" si="608"/>
        <v/>
      </c>
      <c r="FD163" s="9" t="str">
        <f t="shared" si="609"/>
        <v/>
      </c>
      <c r="FE163" s="9" t="str">
        <f t="shared" si="610"/>
        <v/>
      </c>
      <c r="FF163" s="9" t="str">
        <f t="shared" si="611"/>
        <v/>
      </c>
      <c r="FG163" s="9" t="str">
        <f t="shared" si="612"/>
        <v/>
      </c>
      <c r="FH163" s="9" t="str">
        <f t="shared" si="613"/>
        <v/>
      </c>
      <c r="FI163" s="9" t="str">
        <f t="shared" si="614"/>
        <v/>
      </c>
      <c r="FJ163" s="9" t="str">
        <f t="shared" si="615"/>
        <v>"NO_BLA",</v>
      </c>
      <c r="FK163" s="9" t="str">
        <f t="shared" si="616"/>
        <v/>
      </c>
      <c r="FL163" s="9" t="str">
        <f t="shared" si="617"/>
        <v/>
      </c>
      <c r="FM163" s="9" t="str">
        <f t="shared" si="618"/>
        <v/>
      </c>
      <c r="FN163" s="9" t="str">
        <f t="shared" si="619"/>
        <v/>
      </c>
      <c r="FO163" s="9" t="str">
        <f t="shared" si="620"/>
        <v/>
      </c>
      <c r="FP163" s="9" t="str">
        <f t="shared" si="621"/>
        <v/>
      </c>
      <c r="FQ163" s="9" t="str">
        <f t="shared" si="622"/>
        <v>"001BLU",</v>
      </c>
      <c r="FR163" s="9" t="str">
        <f t="shared" si="623"/>
        <v/>
      </c>
      <c r="FS163" s="9" t="str">
        <f t="shared" si="624"/>
        <v>"003WHI",</v>
      </c>
      <c r="FT163" s="9" t="str">
        <f t="shared" si="625"/>
        <v>"myrBLU",</v>
      </c>
      <c r="FU163" s="9" t="str">
        <f t="shared" si="626"/>
        <v/>
      </c>
      <c r="FV163" s="9" t="str">
        <f t="shared" si="627"/>
        <v/>
      </c>
      <c r="FW163" s="9" t="str">
        <f t="shared" si="628"/>
        <v/>
      </c>
      <c r="FX163" s="9" t="str">
        <f t="shared" si="629"/>
        <v/>
      </c>
      <c r="FY163" s="9" t="str">
        <f t="shared" si="630"/>
        <v/>
      </c>
      <c r="FZ163" s="9" t="str">
        <f t="shared" si="631"/>
        <v/>
      </c>
      <c r="GA163" s="9" t="str">
        <f t="shared" si="632"/>
        <v/>
      </c>
      <c r="GB163" s="9" t="str">
        <f t="shared" si="633"/>
        <v/>
      </c>
      <c r="GC163" s="9" t="str">
        <f t="shared" si="634"/>
        <v/>
      </c>
      <c r="GD163" s="9" t="str">
        <f t="shared" si="635"/>
        <v/>
      </c>
      <c r="GE163" s="9" t="str">
        <f t="shared" si="636"/>
        <v/>
      </c>
      <c r="GF163" s="9" t="str">
        <f t="shared" si="667"/>
        <v/>
      </c>
      <c r="GG163" s="9" t="str">
        <f t="shared" si="637"/>
        <v/>
      </c>
      <c r="GH163" s="9" t="str">
        <f t="shared" si="638"/>
        <v/>
      </c>
      <c r="GI163" s="9" t="str">
        <f t="shared" si="639"/>
        <v/>
      </c>
      <c r="GJ163" s="9" t="str">
        <f t="shared" si="640"/>
        <v>"NoStar",</v>
      </c>
      <c r="GK163" s="9" t="str">
        <f t="shared" si="641"/>
        <v/>
      </c>
      <c r="GL163" s="9" t="str">
        <f t="shared" si="672"/>
        <v/>
      </c>
      <c r="GM163" s="9" t="str">
        <f t="shared" si="672"/>
        <v/>
      </c>
      <c r="GN163" s="9" t="str">
        <f t="shared" si="672"/>
        <v/>
      </c>
      <c r="GP163" s="9" t="str">
        <f t="shared" si="642"/>
        <v>"Department"</v>
      </c>
      <c r="GS163" s="9" t="str">
        <f t="shared" si="643"/>
        <v>["5+Colo","lets09","startC","year00","allhor","smallc","4+Band","Diagon","Horizo","Unequa","Center","Rotate","NO_BLA","001BLU","003WHI","myrBLU","NoStar"]</v>
      </c>
      <c r="GT163" s="9" t="str">
        <f t="shared" si="644"/>
        <v>"cl_BLU",</v>
      </c>
      <c r="GU163" s="9" t="str">
        <f t="shared" si="644"/>
        <v>"cl_WHI",</v>
      </c>
      <c r="GV163" s="9" t="str">
        <f t="shared" si="644"/>
        <v>"cl_RED",</v>
      </c>
      <c r="GW163" s="9" t="str">
        <f t="shared" si="644"/>
        <v>"cl_YEL",</v>
      </c>
      <c r="GX163" s="9" t="str">
        <f t="shared" si="644"/>
        <v>"cl_GRE",</v>
      </c>
      <c r="GY163" s="9" t="str">
        <f t="shared" si="644"/>
        <v/>
      </c>
      <c r="GZ163" s="9" t="str">
        <f t="shared" si="644"/>
        <v/>
      </c>
      <c r="HA163" s="9" t="str">
        <f t="shared" si="644"/>
        <v/>
      </c>
      <c r="HB163" s="9" t="str">
        <f t="shared" si="644"/>
        <v/>
      </c>
      <c r="HC163" s="9" t="str">
        <f t="shared" si="645"/>
        <v>["cl_BLU","cl_WHI","cl_RED","cl_YEL","cl_GRE"]</v>
      </c>
      <c r="HE163" s="33"/>
      <c r="HF163" s="34" t="str">
        <f t="shared" si="646"/>
        <v>{couname:"[URU] Canelones",year:"2010",region:"rgn_South America",Colors:["cl_BLU","cl_WHI","cl_RED","cl_YEL","cl_GRE"],Items:["5+Colo","lets09","startC","year00","allhor","smallc","4+Band","Diagon","Horizo","Unequa","Center","Rotate","NO_BLA","001BLU","003WHI","myrBLU","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isnew:".", links: "https://vexillology.fandom.com/wiki/Canelones_Department"},</v>
      </c>
      <c r="HG163" s="35" t="str">
        <f t="shared" si="647"/>
        <v>{couname:"[URU] Canelones",year:"2010",region:"rgn_South America",Colors:["cl_BLU","cl_WHI","cl_RED","cl_YEL","cl_GRE"],Items:["5+Colo","lets09","startC","year00","allhor","smallc","4+Band","Diagon","Horizo","Unequa","Center","Rotate","NO_BLA","001BLU","003WHI","myrBLU","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links: "https://vexillology.fandom.com/wiki/Canelones_Department"},</v>
      </c>
      <c r="HH163" s="9" t="str">
        <f t="shared" si="648"/>
        <v>"\nHas a white field with nine blue stripes representing the first flag and a red stripe running through the banner, just like the band that crosses the Artigas flag, for would therefore be a combination of the first flag with the flag of Artigas."</v>
      </c>
      <c r="HI163" s="9" t="str">
        <f t="shared" si="649"/>
        <v>"\nHas a white field with nine blue stripes representing the first flag and a red stripe running through the banner, just like the band that crosses the Artigas flag, for would therefore be a combination of the first flag with the flag of Artigas."</v>
      </c>
      <c r="HJ163" s="9" t="str">
        <f t="shared" si="650"/>
        <v>"2010"</v>
      </c>
      <c r="HL163" s="9" t="str">
        <f t="shared" si="651"/>
        <v>"https://vexillology.fandom.com/wiki/Canelones_Department"</v>
      </c>
      <c r="HM163" s="34" t="str">
        <f t="shared" si="652"/>
        <v>{"couname":"[URU] Canelones","year":"2010","region":"rgn_South America","Colors":["cl_BLU","cl_WHI","cl_RED","cl_YEL","cl_GRE"],"Items":["5+Colo","lets09","startC","year00","allhor","smallc","4+Band","Diagon","Horizo","Unequa","Center","Rotate","NO_BLA","001BLU","003WHI","myrBLU","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"isnew": ".", "links": "https://vexillology.fandom.com/wiki/Canelones_Department"},</v>
      </c>
      <c r="HN163" s="36" t="str">
        <f t="shared" si="653"/>
        <v>{"couname":"[URU] Canelones","year":"2010","region":"rgn_South America","Colors":["cl_BLU","cl_WHI","cl_RED","cl_YEL","cl_GRE"],"Items":["5+Colo","lets09","startC","year00","allhor","smallc","4+Band","Diagon","Horizo","Unequa","Center","Rotate","NO_BLA","001BLU","003WHI","myrBLU","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"isnew": ".", "links": "https://vexillology.fandom.com/wiki/Canelones_Department"},</v>
      </c>
      <c r="HO163" s="37"/>
      <c r="HP163" s="9" t="str" cm="1">
        <f t="array" ref="HP163">IF(_xlfn.TEXTJOIN(", ", TRUE, IF(ISNUMBER(SEARCH("BLA", BL163:BT163)), COLUMN(BL163:BT163) - COLUMN(BL163) + 1, ""))&lt;&gt;"","BLA","")</f>
        <v/>
      </c>
      <c r="HQ163" s="9" t="str" cm="1">
        <f t="array" ref="HQ163">IF(_xlfn.TEXTJOIN(", ", TRUE, IF(ISNUMBER(SEARCH("BLU", BL163:BT163)), COLUMN(BL163:BT163) - COLUMN(BL163) + 1, ""))&lt;&gt;"","BLU","")</f>
        <v>BLU</v>
      </c>
      <c r="HR163" s="9" t="str" cm="1">
        <f t="array" ref="HR163">IF(_xlfn.TEXTJOIN(", ", TRUE, IF(ISNUMBER(SEARCH("GRE", BL163:BT163)), COLUMN(BL163:BT163) - COLUMN(BL163) + 1, ""))&lt;&gt;"","GRE","")</f>
        <v>GRE</v>
      </c>
      <c r="HS163" s="9" t="str" cm="1">
        <f t="array" ref="HS163">IF(_xlfn.TEXTJOIN(", ", TRUE, IF(ISNUMBER(SEARCH("RED", BL163:BT163)), COLUMN(BL163:BT163) - COLUMN(BL163) + 1, ""))&lt;&gt;"","RED","")</f>
        <v>RED</v>
      </c>
      <c r="HT163" s="9" t="str" cm="1">
        <f t="array" ref="HT163">IF(_xlfn.TEXTJOIN(", ", TRUE, IF(ISNUMBER(SEARCH("YEL", BL163:BT163)), COLUMN(BL163:BT163) - COLUMN(BL163) + 1, ""))&lt;&gt;"","YEL","")</f>
        <v>YEL</v>
      </c>
      <c r="HU163" s="9" t="str" cm="1">
        <f t="array" ref="HU163">IF(_xlfn.TEXTJOIN(", ", TRUE, IF(ISNUMBER(SEARCH("ORA", BL163:BT163)), COLUMN(BL163:BT163) - COLUMN(BL163) + 1, ""))&lt;&gt;"","ORA","")</f>
        <v/>
      </c>
      <c r="HV163" s="9" t="str" cm="1">
        <f t="array" ref="HV163">IF(_xlfn.TEXTJOIN(", ", TRUE, IF(ISNUMBER(SEARCH("BRO", BL163:BT163)), COLUMN(BL163:BT163) - COLUMN(BL163) + 1, ""))&lt;&gt;"","BRO","")</f>
        <v/>
      </c>
      <c r="HW163" s="9" t="str" cm="1">
        <f t="array" ref="HW163">IF(_xlfn.TEXTJOIN(", ", TRUE, IF(ISNUMBER(SEARCH("PUR", BL163:BT163)), COLUMN(BL163:BT163) - COLUMN(BL163) + 1, ""))&lt;&gt;"","PUR","")</f>
        <v/>
      </c>
      <c r="HX163" s="9" t="str" cm="1">
        <f t="array" ref="HX163">IF(_xlfn.TEXTJOIN(", ", TRUE, IF(ISNUMBER(SEARCH("WHI", BL163:BT163)), COLUMN(BL163:BT163) - COLUMN(BL163) + 1, ""))&lt;&gt;"","WHI","")</f>
        <v>WHI</v>
      </c>
      <c r="HY163" s="38"/>
      <c r="HZ163" s="38"/>
      <c r="IA163" s="28" t="s">
        <v>2</v>
      </c>
      <c r="IB163" s="28"/>
      <c r="IC163" s="39"/>
      <c r="ID163" s="39"/>
      <c r="IE163" s="39"/>
      <c r="IF163" s="39"/>
      <c r="IG163" s="39"/>
      <c r="IH163" s="39"/>
      <c r="II163" s="39"/>
      <c r="IJ163" s="39"/>
      <c r="IK163" s="39"/>
      <c r="IL163" s="9">
        <f t="shared" si="654"/>
        <v>0</v>
      </c>
      <c r="IM163" s="6">
        <f t="shared" si="655"/>
        <v>-5</v>
      </c>
      <c r="IN163" s="40" t="str">
        <f t="shared" si="656"/>
        <v>http://mkweb.bcgsc.ca/color-summarizer/?url=https://upload.wikimedia.org/wikipedia/commons/thumb/6/6f/Flag_of_Canelones_Department.svg/640px-Flag_of_Canelones_Department.svg.png&amp;precision=low&amp;num_clusters=5&amp;text=1</v>
      </c>
      <c r="IO163" s="9" t="str">
        <f t="shared" si="657"/>
        <v/>
      </c>
      <c r="IP163" s="9" t="str">
        <f t="shared" si="658"/>
        <v>"blue"</v>
      </c>
      <c r="IQ163" s="9" t="str">
        <f t="shared" si="659"/>
        <v>"green"</v>
      </c>
      <c r="IR163" s="9" t="str">
        <f t="shared" si="660"/>
        <v>"red"</v>
      </c>
      <c r="IS163" s="9" t="str">
        <f t="shared" si="661"/>
        <v>"yellow"</v>
      </c>
      <c r="IT163" s="9" t="str">
        <f t="shared" si="662"/>
        <v/>
      </c>
      <c r="IU163" s="9" t="str">
        <f t="shared" si="663"/>
        <v/>
      </c>
      <c r="IV163" s="9" t="str">
        <f t="shared" si="664"/>
        <v/>
      </c>
      <c r="IW163" s="9" t="str">
        <f t="shared" si="665"/>
        <v>"white"</v>
      </c>
      <c r="IX163" s="9" t="str">
        <f t="shared" si="666"/>
        <v>{"url":"http://mkweb.bcgsc.ca/color-summarizer/?url=https://upload.wikimedia.org/wikipedia/commons/thumb/6/6f/Flag_of_Canelones_Department.svg/640px-Flag_of_Canelones_Department.svg.png&amp;precision=low&amp;num_clusters=5&amp;text=1","name":"[URU] Canelones"},</v>
      </c>
      <c r="IY163" s="9">
        <v>343</v>
      </c>
    </row>
    <row r="164" spans="1:259" s="9" customFormat="1" ht="38.4" customHeight="1" thickBot="1" x14ac:dyDescent="0.35">
      <c r="A164" s="79" t="s">
        <v>1394</v>
      </c>
      <c r="B164" s="1" t="e" vm="161">
        <v>#VALUE!</v>
      </c>
      <c r="C164" s="2">
        <v>2</v>
      </c>
      <c r="D164" s="3" t="s">
        <v>1395</v>
      </c>
      <c r="E164" s="4" t="s">
        <v>1396</v>
      </c>
      <c r="F164" s="5" t="s">
        <v>0</v>
      </c>
      <c r="G164" s="6">
        <f>COUNTIF($A$1:$A$8288,A164)</f>
        <v>1</v>
      </c>
      <c r="H164" s="7"/>
      <c r="I164" s="8" t="s">
        <v>1397</v>
      </c>
      <c r="J164" s="9" t="str">
        <f>""</f>
        <v/>
      </c>
      <c r="K164" s="10"/>
      <c r="L164" s="11"/>
      <c r="M164" s="11"/>
      <c r="N164" s="12" t="s">
        <v>1</v>
      </c>
      <c r="O164" s="13">
        <v>2018</v>
      </c>
      <c r="P164" s="14" t="s">
        <v>1398</v>
      </c>
      <c r="Q164" s="15">
        <v>2</v>
      </c>
      <c r="R164" s="16" t="s">
        <v>1</v>
      </c>
      <c r="S164" s="17">
        <v>7</v>
      </c>
      <c r="T164" s="18" t="s">
        <v>2</v>
      </c>
      <c r="U164" s="19" t="s">
        <v>2</v>
      </c>
      <c r="V164" s="19" t="s">
        <v>3</v>
      </c>
      <c r="W164" s="19" t="s">
        <v>2</v>
      </c>
      <c r="X164" s="19" t="s">
        <v>2</v>
      </c>
      <c r="Y164" s="19" t="s">
        <v>2</v>
      </c>
      <c r="Z164" s="19" t="s">
        <v>2</v>
      </c>
      <c r="AA164" s="19" t="s">
        <v>2</v>
      </c>
      <c r="AB164" s="19" t="s">
        <v>2</v>
      </c>
      <c r="AC164" s="19" t="s">
        <v>2</v>
      </c>
      <c r="AD164" s="19" t="s">
        <v>2</v>
      </c>
      <c r="AE164" s="19" t="s">
        <v>2</v>
      </c>
      <c r="AF164" s="20" t="s">
        <v>2</v>
      </c>
      <c r="AG164" s="20" t="s">
        <v>3</v>
      </c>
      <c r="AH164" s="20" t="s">
        <v>2</v>
      </c>
      <c r="AI164" s="20" t="s">
        <v>2</v>
      </c>
      <c r="AJ164" s="20" t="s">
        <v>2</v>
      </c>
      <c r="AK164" s="20" t="s">
        <v>3</v>
      </c>
      <c r="AL164" s="20" t="s">
        <v>2</v>
      </c>
      <c r="AM164" s="20" t="s">
        <v>2</v>
      </c>
      <c r="AN164" s="20" t="s">
        <v>2</v>
      </c>
      <c r="AO164" s="20" t="s">
        <v>2</v>
      </c>
      <c r="AP164" s="20" t="s">
        <v>2</v>
      </c>
      <c r="AQ164" s="20" t="s">
        <v>2</v>
      </c>
      <c r="AR164" s="20" t="s">
        <v>3</v>
      </c>
      <c r="AS164" s="20" t="s">
        <v>2</v>
      </c>
      <c r="AT164" s="21">
        <v>0</v>
      </c>
      <c r="AU164" s="20" t="s">
        <v>1260</v>
      </c>
      <c r="AV164" s="20" t="str">
        <f>IF(LEFT(A164,1)="[",LEFT(A164,5)&amp;AU164&amp;A164,"")</f>
        <v>[URU]Department[URU] Cerro Largo</v>
      </c>
      <c r="AW164" s="20" t="str">
        <f>C164&amp;A164</f>
        <v>2[URU] Cerro Largo</v>
      </c>
      <c r="AX164" s="22"/>
      <c r="AY164" s="22"/>
      <c r="AZ164" s="23" t="s">
        <v>5</v>
      </c>
      <c r="BA164" s="23"/>
      <c r="BB164" s="23"/>
      <c r="BC164" s="24"/>
      <c r="BD164" s="25" t="s">
        <v>10</v>
      </c>
      <c r="BE164" s="8"/>
      <c r="BF164" s="25" t="s">
        <v>10</v>
      </c>
      <c r="BG164" s="25" t="s">
        <v>10</v>
      </c>
      <c r="BH164" s="25" t="s">
        <v>10</v>
      </c>
      <c r="BI164" s="25" t="s">
        <v>6</v>
      </c>
      <c r="BJ164" s="25"/>
      <c r="BK164" s="8"/>
      <c r="BL164" s="25" t="s">
        <v>10</v>
      </c>
      <c r="BM164" s="25" t="s">
        <v>6</v>
      </c>
      <c r="BN164" s="25" t="s">
        <v>4</v>
      </c>
      <c r="BO164" s="25" t="s">
        <v>5</v>
      </c>
      <c r="BP164" s="25"/>
      <c r="BQ164" s="25"/>
      <c r="BR164" s="25"/>
      <c r="BS164" s="25"/>
      <c r="BT164" s="25"/>
      <c r="BU164" s="26" t="s">
        <v>2</v>
      </c>
      <c r="BV164" s="27"/>
      <c r="BW164" s="27">
        <v>0</v>
      </c>
      <c r="BX164" s="8"/>
      <c r="CB164" s="28"/>
      <c r="CC164" s="28"/>
      <c r="CD164" s="29">
        <v>0</v>
      </c>
      <c r="CE164" s="29">
        <v>0</v>
      </c>
      <c r="CF164" s="29" t="e">
        <v>#REF!</v>
      </c>
      <c r="CG164" s="30" cm="1">
        <f t="array" ref="CG164">SUMPRODUCT(--(LEN(TRIM(BL164:BT164))&gt;0))</f>
        <v>4</v>
      </c>
      <c r="CH164" s="20" t="str">
        <f t="shared" si="568"/>
        <v>n</v>
      </c>
      <c r="CI164" s="20" t="str">
        <f t="shared" si="569"/>
        <v>n</v>
      </c>
      <c r="CJ164" s="20" t="str">
        <f t="shared" si="570"/>
        <v>y</v>
      </c>
      <c r="CK164" s="20" t="str">
        <f t="shared" si="571"/>
        <v>n</v>
      </c>
      <c r="CL164" s="20" t="str">
        <f t="shared" si="572"/>
        <v>n</v>
      </c>
      <c r="CM164" s="20" t="str">
        <f t="shared" si="573"/>
        <v>n</v>
      </c>
      <c r="CN164" s="20" t="str">
        <f t="shared" si="574"/>
        <v>n</v>
      </c>
      <c r="CO164" s="20" t="str">
        <f t="shared" si="575"/>
        <v>y</v>
      </c>
      <c r="CP164" s="20" t="str">
        <f t="shared" si="576"/>
        <v>y</v>
      </c>
      <c r="CQ164" s="20" t="str">
        <f t="shared" si="577"/>
        <v>n</v>
      </c>
      <c r="CR164" s="20" t="str">
        <f t="shared" si="578"/>
        <v>n</v>
      </c>
      <c r="CS164" s="20" t="str">
        <f t="shared" si="579"/>
        <v>n</v>
      </c>
      <c r="CT164" s="31" t="str">
        <f t="shared" si="580"/>
        <v>"[URU] Cerro Largo"</v>
      </c>
      <c r="CU164" s="32" t="str">
        <f t="shared" si="581"/>
        <v>"rgn_South America"</v>
      </c>
      <c r="CV164" s="9" t="str">
        <f t="shared" si="582"/>
        <v>"https://upload.wikimedia.org/wikipedia/commons/thumb/2/2f/Flag_of_Cerro_Largo_Department.svg/640px-Flag_of_Cerro_Largo_Department.svg.png"</v>
      </c>
      <c r="CW164" s="9" t="str">
        <f t="shared" si="668"/>
        <v/>
      </c>
      <c r="CX164" s="9" t="str">
        <f t="shared" si="668"/>
        <v/>
      </c>
      <c r="CY164" s="9" t="str">
        <f t="shared" si="668"/>
        <v>"4Color",</v>
      </c>
      <c r="CZ164" s="9" t="str">
        <f t="shared" si="668"/>
        <v/>
      </c>
      <c r="DA164" s="9" t="str">
        <f t="shared" si="583"/>
        <v>"words2",</v>
      </c>
      <c r="DB164" s="9" t="str">
        <f t="shared" si="584"/>
        <v/>
      </c>
      <c r="DC164" s="9" t="str">
        <f t="shared" si="585"/>
        <v>"exact2",</v>
      </c>
      <c r="DD164" s="9" t="str">
        <f t="shared" si="586"/>
        <v>"lets10",</v>
      </c>
      <c r="DE164" s="9" t="str">
        <f t="shared" si="587"/>
        <v>"startC",</v>
      </c>
      <c r="DF164" s="9" t="str">
        <f t="shared" si="588"/>
        <v/>
      </c>
      <c r="DG164" s="9" t="str">
        <f t="shared" si="589"/>
        <v/>
      </c>
      <c r="DH164" s="9" t="str">
        <f t="shared" si="590"/>
        <v/>
      </c>
      <c r="DI164" s="9" t="str">
        <f t="shared" si="591"/>
        <v/>
      </c>
      <c r="DJ164" s="9" t="str">
        <f t="shared" si="592"/>
        <v/>
      </c>
      <c r="DK164" s="9" t="str">
        <f t="shared" si="593"/>
        <v/>
      </c>
      <c r="DL164" s="9" t="str">
        <f t="shared" si="594"/>
        <v/>
      </c>
      <c r="DM164" s="9" t="str" cm="1">
        <f t="array" ref="DM164">IF(CG164=3,CHAR(34) &amp; _xlfn.TEXTJOIN("", TRUE, RIGHT(HP164:HX164, 2)) &amp; CHAR(34) &amp; ",", "")</f>
        <v/>
      </c>
      <c r="DN164" s="9" t="str">
        <f t="shared" si="595"/>
        <v/>
      </c>
      <c r="DO164" s="9" t="str">
        <f t="shared" si="596"/>
        <v/>
      </c>
      <c r="DP164" s="28" t="str">
        <f t="shared" si="597"/>
        <v>"year00",</v>
      </c>
      <c r="DQ164" s="28" t="str">
        <f t="shared" si="598"/>
        <v/>
      </c>
      <c r="DR164" s="28" t="str">
        <f t="shared" si="599"/>
        <v/>
      </c>
      <c r="DS164" s="28" t="str">
        <f t="shared" si="600"/>
        <v/>
      </c>
      <c r="DT164" s="28" t="str">
        <f t="shared" si="601"/>
        <v>"allhor",</v>
      </c>
      <c r="DU164" s="28" t="str">
        <f t="shared" si="602"/>
        <v/>
      </c>
      <c r="DV164" s="9" t="str">
        <f t="shared" si="603"/>
        <v/>
      </c>
      <c r="DW164" s="9" t="str">
        <f t="shared" si="669"/>
        <v/>
      </c>
      <c r="DX164" s="9" t="str">
        <f t="shared" si="669"/>
        <v/>
      </c>
      <c r="DY164" s="9" t="str">
        <f t="shared" si="669"/>
        <v/>
      </c>
      <c r="DZ164" s="9" t="str">
        <f t="shared" si="669"/>
        <v>"4+Band",</v>
      </c>
      <c r="EA164" s="9" t="str">
        <f t="shared" si="670"/>
        <v/>
      </c>
      <c r="EB164" s="9" t="str">
        <f t="shared" si="670"/>
        <v/>
      </c>
      <c r="EC164" s="9" t="str">
        <f t="shared" si="670"/>
        <v>"Horizo",</v>
      </c>
      <c r="ED164" s="9" t="str">
        <f t="shared" si="670"/>
        <v/>
      </c>
      <c r="EE164" s="9" t="str">
        <f t="shared" si="670"/>
        <v/>
      </c>
      <c r="EF164" s="9" t="str">
        <f t="shared" si="604"/>
        <v/>
      </c>
      <c r="EG164" s="9" t="str">
        <f t="shared" si="673"/>
        <v/>
      </c>
      <c r="EH164" s="9" t="str">
        <f t="shared" si="673"/>
        <v/>
      </c>
      <c r="EI164" s="9" t="str">
        <f t="shared" si="673"/>
        <v/>
      </c>
      <c r="EJ164" s="9" t="str">
        <f t="shared" si="673"/>
        <v/>
      </c>
      <c r="EK164" s="9" t="str">
        <f t="shared" si="673"/>
        <v/>
      </c>
      <c r="EL164" s="9" t="str">
        <f t="shared" si="673"/>
        <v/>
      </c>
      <c r="EM164" s="9" t="str">
        <f t="shared" si="673"/>
        <v/>
      </c>
      <c r="EN164" s="9" t="str">
        <f t="shared" si="673"/>
        <v>"Unequa",</v>
      </c>
      <c r="EO164" s="9" t="str">
        <f t="shared" si="673"/>
        <v/>
      </c>
      <c r="EP164" s="9" t="str">
        <f t="shared" si="673"/>
        <v/>
      </c>
      <c r="EQ164" s="9" t="str">
        <f t="shared" si="673"/>
        <v/>
      </c>
      <c r="ER164" s="9" t="str">
        <f t="shared" si="673"/>
        <v>"OnlyBa",</v>
      </c>
      <c r="ES164" s="9" t="str">
        <f t="shared" si="673"/>
        <v/>
      </c>
      <c r="ET164" s="9" t="str">
        <f t="shared" si="673"/>
        <v/>
      </c>
      <c r="EU164" s="9" t="str">
        <f t="shared" si="673"/>
        <v/>
      </c>
      <c r="EV164" s="9" t="str">
        <f t="shared" si="671"/>
        <v/>
      </c>
      <c r="EW164" s="9" t="str">
        <f t="shared" si="671"/>
        <v/>
      </c>
      <c r="EX164" s="9" t="str">
        <f t="shared" si="671"/>
        <v/>
      </c>
      <c r="EY164" s="9" t="str">
        <f t="shared" si="671"/>
        <v>"Rotate",</v>
      </c>
      <c r="EZ164" s="9" t="str">
        <f t="shared" si="671"/>
        <v/>
      </c>
      <c r="FA164" s="9" t="str">
        <f t="shared" si="606"/>
        <v/>
      </c>
      <c r="FB164" s="9" t="str">
        <f t="shared" si="607"/>
        <v/>
      </c>
      <c r="FC164" s="9" t="str">
        <f t="shared" si="608"/>
        <v/>
      </c>
      <c r="FD164" s="9" t="str">
        <f t="shared" si="609"/>
        <v/>
      </c>
      <c r="FE164" s="9" t="str">
        <f t="shared" si="610"/>
        <v/>
      </c>
      <c r="FF164" s="9" t="str">
        <f t="shared" si="611"/>
        <v/>
      </c>
      <c r="FG164" s="9" t="str">
        <f t="shared" si="612"/>
        <v>"NO_RED",</v>
      </c>
      <c r="FH164" s="9" t="str">
        <f t="shared" si="613"/>
        <v/>
      </c>
      <c r="FI164" s="9" t="str">
        <f t="shared" si="614"/>
        <v/>
      </c>
      <c r="FJ164" s="9" t="str">
        <f t="shared" si="615"/>
        <v>"NO_BLA",</v>
      </c>
      <c r="FK164" s="9" t="str">
        <f t="shared" si="616"/>
        <v/>
      </c>
      <c r="FL164" s="9" t="str">
        <f t="shared" si="617"/>
        <v/>
      </c>
      <c r="FM164" s="9" t="str">
        <f t="shared" si="618"/>
        <v/>
      </c>
      <c r="FN164" s="9" t="str">
        <f t="shared" si="619"/>
        <v/>
      </c>
      <c r="FO164" s="9" t="str">
        <f t="shared" si="620"/>
        <v/>
      </c>
      <c r="FP164" s="9" t="str">
        <f t="shared" si="621"/>
        <v/>
      </c>
      <c r="FQ164" s="9" t="str">
        <f t="shared" si="622"/>
        <v>"001GRE",</v>
      </c>
      <c r="FR164" s="9" t="str">
        <f t="shared" si="623"/>
        <v>"002GRE",</v>
      </c>
      <c r="FS164" s="9" t="str">
        <f t="shared" si="624"/>
        <v>"003GRE",</v>
      </c>
      <c r="FT164" s="9" t="str">
        <f t="shared" si="625"/>
        <v>"myrGRE",</v>
      </c>
      <c r="FU164" s="9" t="str">
        <f t="shared" si="626"/>
        <v/>
      </c>
      <c r="FV164" s="9" t="str">
        <f t="shared" si="627"/>
        <v/>
      </c>
      <c r="FW164" s="9" t="str">
        <f t="shared" si="628"/>
        <v/>
      </c>
      <c r="FX164" s="9" t="str">
        <f t="shared" si="629"/>
        <v/>
      </c>
      <c r="FY164" s="9" t="str">
        <f t="shared" si="630"/>
        <v/>
      </c>
      <c r="FZ164" s="9" t="str">
        <f t="shared" si="631"/>
        <v/>
      </c>
      <c r="GA164" s="9" t="str">
        <f t="shared" si="632"/>
        <v/>
      </c>
      <c r="GB164" s="9" t="str">
        <f t="shared" si="633"/>
        <v/>
      </c>
      <c r="GC164" s="9" t="str">
        <f t="shared" si="634"/>
        <v/>
      </c>
      <c r="GD164" s="9" t="str">
        <f t="shared" si="635"/>
        <v/>
      </c>
      <c r="GE164" s="9" t="str">
        <f t="shared" si="636"/>
        <v/>
      </c>
      <c r="GF164" s="9" t="str">
        <f t="shared" si="667"/>
        <v/>
      </c>
      <c r="GG164" s="9" t="str">
        <f t="shared" si="637"/>
        <v/>
      </c>
      <c r="GH164" s="9" t="str">
        <f t="shared" si="638"/>
        <v/>
      </c>
      <c r="GI164" s="9" t="str">
        <f t="shared" si="639"/>
        <v/>
      </c>
      <c r="GJ164" s="9" t="str">
        <f t="shared" si="640"/>
        <v>"NoStar",</v>
      </c>
      <c r="GK164" s="9" t="str">
        <f t="shared" si="641"/>
        <v/>
      </c>
      <c r="GL164" s="9" t="str">
        <f t="shared" si="672"/>
        <v/>
      </c>
      <c r="GM164" s="9" t="str">
        <f t="shared" si="672"/>
        <v/>
      </c>
      <c r="GN164" s="9" t="str">
        <f t="shared" si="672"/>
        <v/>
      </c>
      <c r="GP164" s="9" t="str">
        <f t="shared" si="642"/>
        <v>"Department"</v>
      </c>
      <c r="GS164" s="9" t="str">
        <f t="shared" si="643"/>
        <v>["4Color","words2","exact2","lets10","startC","year00","allhor","4+Band","Horizo","Unequa","OnlyBa","Rotate","NO_RED","NO_BLA","001GRE","002GRE","003GRE","myrGRE","NoStar"]</v>
      </c>
      <c r="GT164" s="9" t="str">
        <f t="shared" si="644"/>
        <v>"cl_GRE",</v>
      </c>
      <c r="GU164" s="9" t="str">
        <f t="shared" si="644"/>
        <v>"cl_YEL",</v>
      </c>
      <c r="GV164" s="9" t="str">
        <f t="shared" si="644"/>
        <v>"cl_BLU",</v>
      </c>
      <c r="GW164" s="9" t="str">
        <f t="shared" si="644"/>
        <v>"cl_WHI",</v>
      </c>
      <c r="GX164" s="9" t="str">
        <f t="shared" si="644"/>
        <v/>
      </c>
      <c r="GY164" s="9" t="str">
        <f t="shared" si="644"/>
        <v/>
      </c>
      <c r="GZ164" s="9" t="str">
        <f t="shared" si="644"/>
        <v/>
      </c>
      <c r="HA164" s="9" t="str">
        <f t="shared" si="644"/>
        <v/>
      </c>
      <c r="HB164" s="9" t="str">
        <f t="shared" si="644"/>
        <v/>
      </c>
      <c r="HC164" s="9" t="str">
        <f t="shared" si="645"/>
        <v>["cl_GRE","cl_YEL","cl_BLU","cl_WHI"]</v>
      </c>
      <c r="HE164" s="33"/>
      <c r="HF164" s="34" t="str">
        <f t="shared" si="646"/>
        <v>{couname:"[URU] Cerro Largo",year:"2018",region:"rgn_South America",Colors:["cl_GRE","cl_YEL","cl_BLU","cl_WHI"],Items:["4Color","words2","exact2","lets10","startC","year00","allhor","4+Band","Horizo","Unequa","OnlyBa","Rotate","NO_RED","NO_BLA","001GRE","002GRE","003GRE","myrGRE","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links: "https://vexillology.fandom.com/wiki/Cerro_Largo_Department"},</v>
      </c>
      <c r="HG164" s="35" t="str">
        <f t="shared" si="647"/>
        <v>{couname:"[URU] Cerro Largo",year:"2018",region:"rgn_South America",Colors:["cl_GRE","cl_YEL","cl_BLU","cl_WHI"],Items:["4Color","words2","exact2","lets10","startC","year00","allhor","4+Band","Horizo","Unequa","OnlyBa","Rotate","NO_RED","NO_BLA","001GRE","002GRE","003GRE","myrGRE","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links: "https://vexillology.fandom.com/wiki/Cerro_Largo_Department"},</v>
      </c>
      <c r="HH164" s="9" t="str">
        <f t="shared" si="648"/>
        <v>"\nThe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v>
      </c>
      <c r="HI164" s="9" t="str">
        <f t="shared" si="649"/>
        <v>"\nThe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v>
      </c>
      <c r="HJ164" s="9" t="str">
        <f t="shared" si="650"/>
        <v>"2018"</v>
      </c>
      <c r="HL164" s="9" t="str">
        <f t="shared" si="651"/>
        <v>"https://vexillology.fandom.com/wiki/Cerro_Largo_Department"</v>
      </c>
      <c r="HM164" s="34" t="str">
        <f t="shared" si="652"/>
        <v>{"couname":"[URU] Cerro Largo","year":"2018","region":"rgn_South America","Colors":["cl_GRE","cl_YEL","cl_BLU","cl_WHI"],"Items":["4Color","words2","exact2","lets10","startC","year00","allhor","4+Band","Horizo","Unequa","OnlyBa","Rotate","NO_RED","NO_BLA","001GRE","002GRE","003GRE","myrGRE","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 "links": "https://vexillology.fandom.com/wiki/Cerro_Largo_Department"},</v>
      </c>
      <c r="HN164" s="36" t="str">
        <f t="shared" si="653"/>
        <v>{"couname":"[URU] Cerro Largo","year":"2018","region":"rgn_South America","Colors":["cl_GRE","cl_YEL","cl_BLU","cl_WHI"],"Items":["4Color","words2","exact2","lets10","startC","year00","allhor","4+Band","Horizo","Unequa","OnlyBa","Rotate","NO_RED","NO_BLA","001GRE","002GRE","003GRE","myrGRE","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 "links": "https://vexillology.fandom.com/wiki/Cerro_Largo_Department"},</v>
      </c>
      <c r="HO164" s="37"/>
      <c r="HP164" s="9" t="str" cm="1">
        <f t="array" ref="HP164">IF(_xlfn.TEXTJOIN(", ", TRUE, IF(ISNUMBER(SEARCH("BLA", BL164:BT164)), COLUMN(BL164:BT164) - COLUMN(BL164) + 1, ""))&lt;&gt;"","BLA","")</f>
        <v/>
      </c>
      <c r="HQ164" s="9" t="str" cm="1">
        <f t="array" ref="HQ164">IF(_xlfn.TEXTJOIN(", ", TRUE, IF(ISNUMBER(SEARCH("BLU", BL164:BT164)), COLUMN(BL164:BT164) - COLUMN(BL164) + 1, ""))&lt;&gt;"","BLU","")</f>
        <v>BLU</v>
      </c>
      <c r="HR164" s="9" t="str" cm="1">
        <f t="array" ref="HR164">IF(_xlfn.TEXTJOIN(", ", TRUE, IF(ISNUMBER(SEARCH("GRE", BL164:BT164)), COLUMN(BL164:BT164) - COLUMN(BL164) + 1, ""))&lt;&gt;"","GRE","")</f>
        <v>GRE</v>
      </c>
      <c r="HS164" s="9" t="str" cm="1">
        <f t="array" ref="HS164">IF(_xlfn.TEXTJOIN(", ", TRUE, IF(ISNUMBER(SEARCH("RED", BL164:BT164)), COLUMN(BL164:BT164) - COLUMN(BL164) + 1, ""))&lt;&gt;"","RED","")</f>
        <v/>
      </c>
      <c r="HT164" s="9" t="str" cm="1">
        <f t="array" ref="HT164">IF(_xlfn.TEXTJOIN(", ", TRUE, IF(ISNUMBER(SEARCH("YEL", BL164:BT164)), COLUMN(BL164:BT164) - COLUMN(BL164) + 1, ""))&lt;&gt;"","YEL","")</f>
        <v>YEL</v>
      </c>
      <c r="HU164" s="9" t="str" cm="1">
        <f t="array" ref="HU164">IF(_xlfn.TEXTJOIN(", ", TRUE, IF(ISNUMBER(SEARCH("ORA", BL164:BT164)), COLUMN(BL164:BT164) - COLUMN(BL164) + 1, ""))&lt;&gt;"","ORA","")</f>
        <v/>
      </c>
      <c r="HV164" s="9" t="str" cm="1">
        <f t="array" ref="HV164">IF(_xlfn.TEXTJOIN(", ", TRUE, IF(ISNUMBER(SEARCH("BRO", BL164:BT164)), COLUMN(BL164:BT164) - COLUMN(BL164) + 1, ""))&lt;&gt;"","BRO","")</f>
        <v/>
      </c>
      <c r="HW164" s="9" t="str" cm="1">
        <f t="array" ref="HW164">IF(_xlfn.TEXTJOIN(", ", TRUE, IF(ISNUMBER(SEARCH("PUR", BL164:BT164)), COLUMN(BL164:BT164) - COLUMN(BL164) + 1, ""))&lt;&gt;"","PUR","")</f>
        <v/>
      </c>
      <c r="HX164" s="9" t="str" cm="1">
        <f t="array" ref="HX164">IF(_xlfn.TEXTJOIN(", ", TRUE, IF(ISNUMBER(SEARCH("WHI", BL164:BT164)), COLUMN(BL164:BT164) - COLUMN(BL164) + 1, ""))&lt;&gt;"","WHI","")</f>
        <v>WHI</v>
      </c>
      <c r="HY164" s="38"/>
      <c r="HZ164" s="38"/>
      <c r="IA164" s="28"/>
      <c r="IB164" s="28"/>
      <c r="IC164" s="39"/>
      <c r="ID164" s="39"/>
      <c r="IE164" s="39"/>
      <c r="IF164" s="39"/>
      <c r="IG164" s="39"/>
      <c r="IH164" s="39"/>
      <c r="II164" s="39"/>
      <c r="IJ164" s="39"/>
      <c r="IK164" s="39"/>
      <c r="IL164" s="9">
        <f t="shared" si="654"/>
        <v>0</v>
      </c>
      <c r="IM164" s="6">
        <f t="shared" si="655"/>
        <v>-4</v>
      </c>
      <c r="IN164" s="40" t="str">
        <f t="shared" si="656"/>
        <v>http://mkweb.bcgsc.ca/color-summarizer/?url=https://upload.wikimedia.org/wikipedia/commons/thumb/2/2f/Flag_of_Cerro_Largo_Department.svg/640px-Flag_of_Cerro_Largo_Department.svg.png&amp;precision=low&amp;num_clusters=4&amp;text=1</v>
      </c>
      <c r="IO164" s="9" t="str">
        <f t="shared" si="657"/>
        <v/>
      </c>
      <c r="IP164" s="9" t="str">
        <f t="shared" si="658"/>
        <v>"blue"</v>
      </c>
      <c r="IQ164" s="9" t="str">
        <f t="shared" si="659"/>
        <v>"green"</v>
      </c>
      <c r="IR164" s="9" t="str">
        <f t="shared" si="660"/>
        <v/>
      </c>
      <c r="IS164" s="9" t="str">
        <f t="shared" si="661"/>
        <v>"yellow"</v>
      </c>
      <c r="IT164" s="9" t="str">
        <f t="shared" si="662"/>
        <v/>
      </c>
      <c r="IU164" s="9" t="str">
        <f t="shared" si="663"/>
        <v/>
      </c>
      <c r="IV164" s="9" t="str">
        <f t="shared" si="664"/>
        <v/>
      </c>
      <c r="IW164" s="9" t="str">
        <f t="shared" si="665"/>
        <v>"white"</v>
      </c>
      <c r="IX164" s="9" t="str">
        <f t="shared" si="666"/>
        <v>{"url":"http://mkweb.bcgsc.ca/color-summarizer/?url=https://upload.wikimedia.org/wikipedia/commons/thumb/2/2f/Flag_of_Cerro_Largo_Department.svg/640px-Flag_of_Cerro_Largo_Department.svg.png&amp;precision=low&amp;num_clusters=4&amp;text=1","name":"[URU] Cerro Largo"},</v>
      </c>
      <c r="IY164" s="9">
        <v>344</v>
      </c>
    </row>
    <row r="165" spans="1:259" s="9" customFormat="1" ht="38.4" customHeight="1" thickBot="1" x14ac:dyDescent="0.35">
      <c r="A165" s="79" t="s">
        <v>1399</v>
      </c>
      <c r="B165" s="1" t="e" vm="162">
        <v>#VALUE!</v>
      </c>
      <c r="C165" s="2">
        <v>2</v>
      </c>
      <c r="D165" s="3" t="s">
        <v>1400</v>
      </c>
      <c r="E165" s="4" t="s">
        <v>1401</v>
      </c>
      <c r="F165" s="5" t="s">
        <v>0</v>
      </c>
      <c r="G165" s="6">
        <f>COUNTIF($A$1:$A$8288,A165)</f>
        <v>1</v>
      </c>
      <c r="H165" s="7"/>
      <c r="I165" s="8" t="s">
        <v>1402</v>
      </c>
      <c r="J165" s="9" t="str">
        <f>""</f>
        <v/>
      </c>
      <c r="K165" s="10"/>
      <c r="L165" s="11"/>
      <c r="M165" s="11"/>
      <c r="N165" s="12" t="s">
        <v>1</v>
      </c>
      <c r="O165" s="13">
        <v>2000</v>
      </c>
      <c r="P165" s="14" t="s">
        <v>1403</v>
      </c>
      <c r="Q165" s="15">
        <v>1</v>
      </c>
      <c r="R165" s="16" t="s">
        <v>1</v>
      </c>
      <c r="S165" s="17">
        <v>0</v>
      </c>
      <c r="T165" s="18" t="s">
        <v>2</v>
      </c>
      <c r="U165" s="19" t="s">
        <v>2</v>
      </c>
      <c r="V165" s="19" t="s">
        <v>3</v>
      </c>
      <c r="W165" s="19" t="s">
        <v>2</v>
      </c>
      <c r="X165" s="19" t="s">
        <v>3</v>
      </c>
      <c r="Y165" s="19" t="s">
        <v>2</v>
      </c>
      <c r="Z165" s="19" t="s">
        <v>2</v>
      </c>
      <c r="AA165" s="19" t="s">
        <v>2</v>
      </c>
      <c r="AB165" s="19" t="s">
        <v>2</v>
      </c>
      <c r="AC165" s="19" t="s">
        <v>2</v>
      </c>
      <c r="AD165" s="19" t="s">
        <v>2</v>
      </c>
      <c r="AE165" s="19" t="s">
        <v>2</v>
      </c>
      <c r="AF165" s="20" t="s">
        <v>2</v>
      </c>
      <c r="AG165" s="20" t="s">
        <v>2</v>
      </c>
      <c r="AH165" s="20" t="s">
        <v>3</v>
      </c>
      <c r="AI165" s="20" t="s">
        <v>2</v>
      </c>
      <c r="AJ165" s="20" t="s">
        <v>2</v>
      </c>
      <c r="AK165" s="20" t="s">
        <v>2</v>
      </c>
      <c r="AL165" s="20" t="s">
        <v>2</v>
      </c>
      <c r="AM165" s="20" t="s">
        <v>3</v>
      </c>
      <c r="AN165" s="20" t="s">
        <v>2</v>
      </c>
      <c r="AO165" s="20" t="s">
        <v>2</v>
      </c>
      <c r="AP165" s="20" t="s">
        <v>2</v>
      </c>
      <c r="AQ165" s="20" t="s">
        <v>2</v>
      </c>
      <c r="AR165" s="20" t="s">
        <v>2</v>
      </c>
      <c r="AS165" s="20" t="s">
        <v>2</v>
      </c>
      <c r="AT165" s="21">
        <v>19</v>
      </c>
      <c r="AU165" s="20" t="s">
        <v>1260</v>
      </c>
      <c r="AV165" s="20" t="str">
        <f>IF(LEFT(A165,1)="[",LEFT(A165,5)&amp;AU165&amp;A165,"")</f>
        <v>[URU]Department[URU] Durazno</v>
      </c>
      <c r="AW165" s="20" t="str">
        <f>C165&amp;A165</f>
        <v>2[URU] Durazno</v>
      </c>
      <c r="AX165" s="22"/>
      <c r="AY165" s="22"/>
      <c r="AZ165" s="23" t="s">
        <v>504</v>
      </c>
      <c r="BA165" s="23"/>
      <c r="BB165" s="23"/>
      <c r="BC165" s="24"/>
      <c r="BD165" s="25" t="s">
        <v>4</v>
      </c>
      <c r="BE165" s="8"/>
      <c r="BF165" s="25"/>
      <c r="BG165" s="25"/>
      <c r="BH165" s="25"/>
      <c r="BI165" s="25"/>
      <c r="BJ165" s="25"/>
      <c r="BK165" s="8"/>
      <c r="BL165" s="25" t="s">
        <v>4</v>
      </c>
      <c r="BM165" s="25" t="s">
        <v>5</v>
      </c>
      <c r="BN165" s="25" t="s">
        <v>6</v>
      </c>
      <c r="BO165" s="25" t="s">
        <v>10</v>
      </c>
      <c r="BP165" s="25" t="s">
        <v>9</v>
      </c>
      <c r="BQ165" s="25" t="s">
        <v>12</v>
      </c>
      <c r="BR165" s="25" t="s">
        <v>504</v>
      </c>
      <c r="BS165" s="25"/>
      <c r="BT165" s="25"/>
      <c r="BU165" s="26"/>
      <c r="BV165" s="27"/>
      <c r="BW165" s="27">
        <v>0</v>
      </c>
      <c r="BX165" s="8"/>
      <c r="CB165" s="28"/>
      <c r="CC165" s="28"/>
      <c r="CD165" s="29">
        <v>0</v>
      </c>
      <c r="CE165" s="29">
        <v>0</v>
      </c>
      <c r="CF165" s="29" t="e">
        <v>#REF!</v>
      </c>
      <c r="CG165" s="30" cm="1">
        <f t="array" ref="CG165">SUMPRODUCT(--(LEN(TRIM(BL165:BT165))&gt;0))</f>
        <v>7</v>
      </c>
      <c r="CH165" s="20" t="str">
        <f t="shared" si="568"/>
        <v>n</v>
      </c>
      <c r="CI165" s="20" t="str">
        <f t="shared" si="569"/>
        <v>n</v>
      </c>
      <c r="CJ165" s="20" t="str">
        <f t="shared" si="570"/>
        <v>n</v>
      </c>
      <c r="CK165" s="20" t="str">
        <f t="shared" si="571"/>
        <v>y</v>
      </c>
      <c r="CL165" s="20" t="str">
        <f t="shared" si="572"/>
        <v>y</v>
      </c>
      <c r="CM165" s="20" t="str">
        <f t="shared" si="573"/>
        <v>n</v>
      </c>
      <c r="CN165" s="20" t="str">
        <f t="shared" si="574"/>
        <v>n</v>
      </c>
      <c r="CO165" s="20" t="str">
        <f t="shared" si="575"/>
        <v>n</v>
      </c>
      <c r="CP165" s="20" t="str">
        <f t="shared" si="576"/>
        <v>n</v>
      </c>
      <c r="CQ165" s="20" t="str">
        <f t="shared" si="577"/>
        <v>n</v>
      </c>
      <c r="CR165" s="20" t="str">
        <f t="shared" si="578"/>
        <v>n</v>
      </c>
      <c r="CS165" s="20" t="str">
        <f t="shared" si="579"/>
        <v>y</v>
      </c>
      <c r="CT165" s="31" t="str">
        <f t="shared" si="580"/>
        <v>"[URU] Durazno"</v>
      </c>
      <c r="CU165" s="32" t="str">
        <f t="shared" si="581"/>
        <v>"rgn_South America"</v>
      </c>
      <c r="CV165" s="9" t="str">
        <f t="shared" si="582"/>
        <v>"https://upload.wikimedia.org/wikipedia/commons/thumb/5/5c/Flag_of_Durazno_Department.svg/1024px-Flag_of_Durazno_Department.svg.png"</v>
      </c>
      <c r="CW165" s="9" t="str">
        <f t="shared" si="668"/>
        <v/>
      </c>
      <c r="CX165" s="9" t="str">
        <f t="shared" si="668"/>
        <v/>
      </c>
      <c r="CY165" s="9" t="str">
        <f t="shared" si="668"/>
        <v/>
      </c>
      <c r="CZ165" s="9" t="str">
        <f t="shared" si="668"/>
        <v>"5+Colo",</v>
      </c>
      <c r="DA165" s="9" t="str">
        <f t="shared" si="583"/>
        <v/>
      </c>
      <c r="DB165" s="9" t="str">
        <f t="shared" si="584"/>
        <v/>
      </c>
      <c r="DC165" s="9" t="str">
        <f t="shared" si="585"/>
        <v/>
      </c>
      <c r="DD165" s="9" t="str">
        <f t="shared" si="586"/>
        <v>"lets07",</v>
      </c>
      <c r="DE165" s="9" t="str">
        <f t="shared" si="587"/>
        <v>"startD",</v>
      </c>
      <c r="DF165" s="9" t="str">
        <f t="shared" si="588"/>
        <v/>
      </c>
      <c r="DG165" s="9" t="str">
        <f t="shared" si="589"/>
        <v/>
      </c>
      <c r="DH165" s="9" t="str">
        <f t="shared" si="590"/>
        <v/>
      </c>
      <c r="DI165" s="9" t="str">
        <f t="shared" si="591"/>
        <v/>
      </c>
      <c r="DJ165" s="9" t="str">
        <f t="shared" si="592"/>
        <v/>
      </c>
      <c r="DK165" s="9" t="str">
        <f t="shared" si="593"/>
        <v>"with_z",</v>
      </c>
      <c r="DL165" s="9" t="str">
        <f t="shared" si="594"/>
        <v/>
      </c>
      <c r="DM165" s="9" t="str" cm="1">
        <f t="array" ref="DM165">IF(CG165=3,CHAR(34) &amp; _xlfn.TEXTJOIN("", TRUE, RIGHT(HP165:HX165, 2)) &amp; CHAR(34) &amp; ",", "")</f>
        <v/>
      </c>
      <c r="DN165" s="9" t="str">
        <f t="shared" si="595"/>
        <v/>
      </c>
      <c r="DO165" s="9" t="str">
        <f t="shared" si="596"/>
        <v/>
      </c>
      <c r="DP165" s="28" t="str">
        <f t="shared" si="597"/>
        <v>"year00",</v>
      </c>
      <c r="DQ165" s="28" t="str">
        <f t="shared" si="598"/>
        <v/>
      </c>
      <c r="DR165" s="28" t="str">
        <f t="shared" si="599"/>
        <v/>
      </c>
      <c r="DS165" s="28" t="str">
        <f t="shared" si="600"/>
        <v/>
      </c>
      <c r="DT165" s="28" t="str">
        <f t="shared" si="601"/>
        <v>"allhor",</v>
      </c>
      <c r="DU165" s="28" t="str">
        <f t="shared" si="602"/>
        <v/>
      </c>
      <c r="DV165" s="9" t="str">
        <f t="shared" si="603"/>
        <v/>
      </c>
      <c r="DW165" s="9" t="str">
        <f t="shared" si="669"/>
        <v>"NoBand",</v>
      </c>
      <c r="DX165" s="9" t="str">
        <f t="shared" si="669"/>
        <v/>
      </c>
      <c r="DY165" s="9" t="str">
        <f t="shared" si="669"/>
        <v/>
      </c>
      <c r="DZ165" s="9" t="str">
        <f t="shared" si="669"/>
        <v/>
      </c>
      <c r="EA165" s="9" t="str">
        <f t="shared" si="670"/>
        <v/>
      </c>
      <c r="EB165" s="9" t="str">
        <f t="shared" si="670"/>
        <v/>
      </c>
      <c r="EC165" s="9" t="str">
        <f t="shared" si="670"/>
        <v>"Horizo",</v>
      </c>
      <c r="ED165" s="9" t="str">
        <f t="shared" si="670"/>
        <v/>
      </c>
      <c r="EE165" s="9" t="str">
        <f t="shared" si="670"/>
        <v>"Circle",</v>
      </c>
      <c r="EF165" s="9" t="str">
        <f t="shared" si="604"/>
        <v/>
      </c>
      <c r="EG165" s="9" t="str">
        <f t="shared" si="673"/>
        <v/>
      </c>
      <c r="EH165" s="9" t="str">
        <f t="shared" si="673"/>
        <v/>
      </c>
      <c r="EI165" s="9" t="str">
        <f t="shared" si="673"/>
        <v/>
      </c>
      <c r="EJ165" s="9" t="str">
        <f t="shared" si="673"/>
        <v/>
      </c>
      <c r="EK165" s="9" t="str">
        <f t="shared" si="673"/>
        <v/>
      </c>
      <c r="EL165" s="9" t="str">
        <f t="shared" si="673"/>
        <v/>
      </c>
      <c r="EM165" s="9" t="str">
        <f t="shared" si="673"/>
        <v/>
      </c>
      <c r="EN165" s="9" t="str">
        <f t="shared" si="673"/>
        <v/>
      </c>
      <c r="EO165" s="9" t="str">
        <f t="shared" si="673"/>
        <v>"Center",</v>
      </c>
      <c r="EP165" s="9" t="str">
        <f t="shared" si="673"/>
        <v/>
      </c>
      <c r="EQ165" s="9" t="str">
        <f t="shared" si="673"/>
        <v/>
      </c>
      <c r="ER165" s="9" t="str">
        <f t="shared" si="673"/>
        <v/>
      </c>
      <c r="ES165" s="9" t="str">
        <f t="shared" si="673"/>
        <v/>
      </c>
      <c r="ET165" s="9" t="str">
        <f t="shared" si="673"/>
        <v>"Geogrh",</v>
      </c>
      <c r="EU165" s="9" t="str">
        <f t="shared" si="673"/>
        <v/>
      </c>
      <c r="EV165" s="9" t="str">
        <f t="shared" si="671"/>
        <v/>
      </c>
      <c r="EW165" s="9" t="str">
        <f t="shared" si="671"/>
        <v/>
      </c>
      <c r="EX165" s="9" t="str">
        <f t="shared" si="671"/>
        <v/>
      </c>
      <c r="EY165" s="9" t="str">
        <f t="shared" si="671"/>
        <v/>
      </c>
      <c r="EZ165" s="9" t="str">
        <f t="shared" si="671"/>
        <v/>
      </c>
      <c r="FA165" s="9" t="str">
        <f t="shared" si="606"/>
        <v>"staGRA",</v>
      </c>
      <c r="FB165" s="9" t="str">
        <f t="shared" si="607"/>
        <v/>
      </c>
      <c r="FC165" s="9" t="str">
        <f t="shared" si="608"/>
        <v/>
      </c>
      <c r="FD165" s="9" t="str">
        <f t="shared" si="609"/>
        <v/>
      </c>
      <c r="FE165" s="9" t="str">
        <f t="shared" si="610"/>
        <v/>
      </c>
      <c r="FF165" s="9" t="str">
        <f t="shared" si="611"/>
        <v/>
      </c>
      <c r="FG165" s="9" t="str">
        <f t="shared" si="612"/>
        <v/>
      </c>
      <c r="FH165" s="9" t="str">
        <f t="shared" si="613"/>
        <v/>
      </c>
      <c r="FI165" s="9" t="str">
        <f t="shared" si="614"/>
        <v/>
      </c>
      <c r="FJ165" s="9" t="str">
        <f t="shared" si="615"/>
        <v/>
      </c>
      <c r="FK165" s="9" t="str">
        <f t="shared" si="616"/>
        <v/>
      </c>
      <c r="FL165" s="9" t="str">
        <f t="shared" si="617"/>
        <v/>
      </c>
      <c r="FM165" s="9" t="str">
        <f t="shared" si="618"/>
        <v/>
      </c>
      <c r="FN165" s="9" t="str">
        <f t="shared" si="619"/>
        <v/>
      </c>
      <c r="FO165" s="9" t="str">
        <f t="shared" si="620"/>
        <v/>
      </c>
      <c r="FP165" s="9" t="str">
        <f t="shared" si="621"/>
        <v/>
      </c>
      <c r="FQ165" s="9" t="str">
        <f t="shared" si="622"/>
        <v/>
      </c>
      <c r="FR165" s="9" t="str">
        <f t="shared" si="623"/>
        <v/>
      </c>
      <c r="FS165" s="9" t="str">
        <f t="shared" si="624"/>
        <v/>
      </c>
      <c r="FT165" s="9" t="str">
        <f t="shared" si="625"/>
        <v>"myrBLU",</v>
      </c>
      <c r="FU165" s="9" t="str">
        <f t="shared" si="626"/>
        <v/>
      </c>
      <c r="FV165" s="9" t="str">
        <f t="shared" si="627"/>
        <v/>
      </c>
      <c r="FW165" s="9" t="str">
        <f t="shared" si="628"/>
        <v/>
      </c>
      <c r="FX165" s="9" t="str">
        <f t="shared" si="629"/>
        <v/>
      </c>
      <c r="FY165" s="9" t="str">
        <f t="shared" si="630"/>
        <v/>
      </c>
      <c r="FZ165" s="9" t="str">
        <f t="shared" si="631"/>
        <v/>
      </c>
      <c r="GA165" s="9" t="str">
        <f t="shared" si="632"/>
        <v/>
      </c>
      <c r="GB165" s="9" t="str">
        <f t="shared" si="633"/>
        <v/>
      </c>
      <c r="GC165" s="9" t="str">
        <f t="shared" si="634"/>
        <v/>
      </c>
      <c r="GD165" s="9" t="str">
        <f t="shared" si="635"/>
        <v/>
      </c>
      <c r="GE165" s="9" t="str">
        <f t="shared" si="636"/>
        <v/>
      </c>
      <c r="GF165" s="9" t="str">
        <f t="shared" si="667"/>
        <v/>
      </c>
      <c r="GG165" s="9" t="str">
        <f t="shared" si="637"/>
        <v/>
      </c>
      <c r="GH165" s="9" t="str">
        <f t="shared" si="638"/>
        <v/>
      </c>
      <c r="GI165" s="9" t="str">
        <f t="shared" si="639"/>
        <v/>
      </c>
      <c r="GJ165" s="9" t="str">
        <f t="shared" si="640"/>
        <v/>
      </c>
      <c r="GK165" s="9" t="str">
        <f t="shared" si="641"/>
        <v>"HasSta",</v>
      </c>
      <c r="GL165" s="9" t="str">
        <f t="shared" si="672"/>
        <v/>
      </c>
      <c r="GM165" s="9" t="str">
        <f t="shared" si="672"/>
        <v/>
      </c>
      <c r="GN165" s="9" t="str">
        <f t="shared" si="672"/>
        <v>"3+Star",</v>
      </c>
      <c r="GP165" s="9" t="str">
        <f t="shared" si="642"/>
        <v>"Department"</v>
      </c>
      <c r="GS165" s="9" t="str">
        <f t="shared" si="643"/>
        <v>["5+Colo","lets07","startD","with_z","year00","allhor","NoBand","Horizo","Circle","Center","Geogrh","staGRA","myrBLU","HasSta","3+Star"]</v>
      </c>
      <c r="GT165" s="9" t="str">
        <f t="shared" si="644"/>
        <v>"cl_BLU",</v>
      </c>
      <c r="GU165" s="9" t="str">
        <f t="shared" si="644"/>
        <v>"cl_WHI",</v>
      </c>
      <c r="GV165" s="9" t="str">
        <f t="shared" si="644"/>
        <v>"cl_YEL",</v>
      </c>
      <c r="GW165" s="9" t="str">
        <f t="shared" si="644"/>
        <v>"cl_GRE",</v>
      </c>
      <c r="GX165" s="9" t="str">
        <f t="shared" si="644"/>
        <v>"cl_RED",</v>
      </c>
      <c r="GY165" s="9" t="str">
        <f t="shared" si="644"/>
        <v>"cl_BLA",</v>
      </c>
      <c r="GZ165" s="9" t="str">
        <f t="shared" si="644"/>
        <v>"cl_GRA",</v>
      </c>
      <c r="HA165" s="9" t="str">
        <f t="shared" si="644"/>
        <v/>
      </c>
      <c r="HB165" s="9" t="str">
        <f t="shared" si="644"/>
        <v/>
      </c>
      <c r="HC165" s="9" t="str">
        <f t="shared" si="645"/>
        <v>["cl_BLU","cl_WHI","cl_YEL","cl_GRE","cl_RED","cl_BLA","cl_GRA"]</v>
      </c>
      <c r="HE165" s="33"/>
      <c r="HF165" s="34" t="str">
        <f t="shared" si="646"/>
        <v>{couname:"[URU] Durazno",year:"2000",region:"rgn_South America",Colors:["cl_BLU","cl_WHI","cl_YEL","cl_GRE","cl_RED","cl_BLA","cl_GRA"],Items:["5+Colo","lets07","startD","with_z","year00","allhor","NoBand","Horizo","Circle","Center","Geogrh","staGRA","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links: "https://www.crwflags.com/fotw/flags/uy-du.html"},</v>
      </c>
      <c r="HG165" s="35" t="str">
        <f t="shared" si="647"/>
        <v>{couname:"[URU] Durazno",year:"2000",region:"rgn_South America",Colors:["cl_BLU","cl_WHI","cl_YEL","cl_GRE","cl_RED","cl_BLA","cl_GRA"],Items:["5+Colo","lets07","startD","with_z","year00","allhor","NoBand","Horizo","Circle","Center","Geogrh","staGRA","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links: "https://www.crwflags.com/fotw/flags/uy-du.html"},</v>
      </c>
      <c r="HH165" s="9" t="str">
        <f t="shared" si="648"/>
        <v>"\nThe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v>
      </c>
      <c r="HI165" s="9" t="str">
        <f t="shared" si="649"/>
        <v>"\nThe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v>
      </c>
      <c r="HJ165" s="9" t="str">
        <f t="shared" si="650"/>
        <v>"2000"</v>
      </c>
      <c r="HL165" s="9" t="str">
        <f t="shared" si="651"/>
        <v>"https://www.crwflags.com/fotw/flags/uy-du.html"</v>
      </c>
      <c r="HM165" s="34" t="str">
        <f t="shared" si="652"/>
        <v>{"couname":"[URU] Durazno","year":"2000","region":"rgn_South America","Colors":["cl_BLU","cl_WHI","cl_YEL","cl_GRE","cl_RED","cl_BLA","cl_GRA"],"Items":["5+Colo","lets07","startD","with_z","year00","allhor","NoBand","Horizo","Circle","Center","Geogrh","staGRA","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 "links": "https://www.crwflags.com/fotw/flags/uy-du.html"},</v>
      </c>
      <c r="HN165" s="36" t="str">
        <f t="shared" si="653"/>
        <v>{"couname":"[URU] Durazno","year":"2000","region":"rgn_South America","Colors":["cl_BLU","cl_WHI","cl_YEL","cl_GRE","cl_RED","cl_BLA","cl_GRA"],"Items":["5+Colo","lets07","startD","with_z","year00","allhor","NoBand","Horizo","Circle","Center","Geogrh","staGRA","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 "links": "https://www.crwflags.com/fotw/flags/uy-du.html"},</v>
      </c>
      <c r="HO165" s="37"/>
      <c r="HP165" s="9" t="str" cm="1">
        <f t="array" ref="HP165">IF(_xlfn.TEXTJOIN(", ", TRUE, IF(ISNUMBER(SEARCH("BLA", BL165:BT165)), COLUMN(BL165:BT165) - COLUMN(BL165) + 1, ""))&lt;&gt;"","BLA","")</f>
        <v>BLA</v>
      </c>
      <c r="HQ165" s="9" t="str" cm="1">
        <f t="array" ref="HQ165">IF(_xlfn.TEXTJOIN(", ", TRUE, IF(ISNUMBER(SEARCH("BLU", BL165:BT165)), COLUMN(BL165:BT165) - COLUMN(BL165) + 1, ""))&lt;&gt;"","BLU","")</f>
        <v>BLU</v>
      </c>
      <c r="HR165" s="9" t="str" cm="1">
        <f t="array" ref="HR165">IF(_xlfn.TEXTJOIN(", ", TRUE, IF(ISNUMBER(SEARCH("GRE", BL165:BT165)), COLUMN(BL165:BT165) - COLUMN(BL165) + 1, ""))&lt;&gt;"","GRE","")</f>
        <v>GRE</v>
      </c>
      <c r="HS165" s="9" t="str" cm="1">
        <f t="array" ref="HS165">IF(_xlfn.TEXTJOIN(", ", TRUE, IF(ISNUMBER(SEARCH("RED", BL165:BT165)), COLUMN(BL165:BT165) - COLUMN(BL165) + 1, ""))&lt;&gt;"","RED","")</f>
        <v>RED</v>
      </c>
      <c r="HT165" s="9" t="str" cm="1">
        <f t="array" ref="HT165">IF(_xlfn.TEXTJOIN(", ", TRUE, IF(ISNUMBER(SEARCH("YEL", BL165:BT165)), COLUMN(BL165:BT165) - COLUMN(BL165) + 1, ""))&lt;&gt;"","YEL","")</f>
        <v>YEL</v>
      </c>
      <c r="HU165" s="9" t="str" cm="1">
        <f t="array" ref="HU165">IF(_xlfn.TEXTJOIN(", ", TRUE, IF(ISNUMBER(SEARCH("ORA", BL165:BT165)), COLUMN(BL165:BT165) - COLUMN(BL165) + 1, ""))&lt;&gt;"","ORA","")</f>
        <v/>
      </c>
      <c r="HV165" s="9" t="str" cm="1">
        <f t="array" ref="HV165">IF(_xlfn.TEXTJOIN(", ", TRUE, IF(ISNUMBER(SEARCH("BRO", BL165:BT165)), COLUMN(BL165:BT165) - COLUMN(BL165) + 1, ""))&lt;&gt;"","BRO","")</f>
        <v/>
      </c>
      <c r="HW165" s="9" t="str" cm="1">
        <f t="array" ref="HW165">IF(_xlfn.TEXTJOIN(", ", TRUE, IF(ISNUMBER(SEARCH("PUR", BL165:BT165)), COLUMN(BL165:BT165) - COLUMN(BL165) + 1, ""))&lt;&gt;"","PUR","")</f>
        <v/>
      </c>
      <c r="HX165" s="9" t="str" cm="1">
        <f t="array" ref="HX165">IF(_xlfn.TEXTJOIN(", ", TRUE, IF(ISNUMBER(SEARCH("WHI", BL165:BT165)), COLUMN(BL165:BT165) - COLUMN(BL165) + 1, ""))&lt;&gt;"","WHI","")</f>
        <v>WHI</v>
      </c>
      <c r="HY165" s="38"/>
      <c r="HZ165" s="38"/>
      <c r="IA165" s="28"/>
      <c r="IB165" s="28"/>
      <c r="IC165" s="39"/>
      <c r="ID165" s="39"/>
      <c r="IE165" s="39"/>
      <c r="IF165" s="39"/>
      <c r="IG165" s="39"/>
      <c r="IH165" s="39"/>
      <c r="II165" s="39"/>
      <c r="IJ165" s="39"/>
      <c r="IK165" s="39"/>
      <c r="IL165" s="9">
        <f t="shared" si="654"/>
        <v>0</v>
      </c>
      <c r="IM165" s="6">
        <f t="shared" si="655"/>
        <v>-7</v>
      </c>
      <c r="IN165" s="40" t="str">
        <f t="shared" si="656"/>
        <v>http://mkweb.bcgsc.ca/color-summarizer/?url=https://upload.wikimedia.org/wikipedia/commons/thumb/5/5c/Flag_of_Durazno_Department.svg/1024px-Flag_of_Durazno_Department.svg.png&amp;precision=low&amp;num_clusters=7&amp;text=1</v>
      </c>
      <c r="IO165" s="9" t="str">
        <f t="shared" si="657"/>
        <v>"black"</v>
      </c>
      <c r="IP165" s="9" t="str">
        <f t="shared" si="658"/>
        <v>"blue"</v>
      </c>
      <c r="IQ165" s="9" t="str">
        <f t="shared" si="659"/>
        <v>"green"</v>
      </c>
      <c r="IR165" s="9" t="str">
        <f t="shared" si="660"/>
        <v>"red"</v>
      </c>
      <c r="IS165" s="9" t="str">
        <f t="shared" si="661"/>
        <v>"yellow"</v>
      </c>
      <c r="IT165" s="9" t="str">
        <f t="shared" si="662"/>
        <v/>
      </c>
      <c r="IU165" s="9" t="str">
        <f t="shared" si="663"/>
        <v/>
      </c>
      <c r="IV165" s="9" t="str">
        <f t="shared" si="664"/>
        <v/>
      </c>
      <c r="IW165" s="9" t="str">
        <f t="shared" si="665"/>
        <v>"white"</v>
      </c>
      <c r="IX165" s="9" t="str">
        <f t="shared" si="666"/>
        <v>{"url":"http://mkweb.bcgsc.ca/color-summarizer/?url=https://upload.wikimedia.org/wikipedia/commons/thumb/5/5c/Flag_of_Durazno_Department.svg/1024px-Flag_of_Durazno_Department.svg.png&amp;precision=low&amp;num_clusters=7&amp;text=1","name":"[URU] Durazno"},</v>
      </c>
      <c r="IY165" s="9">
        <v>345</v>
      </c>
    </row>
    <row r="166" spans="1:259" s="9" customFormat="1" ht="38.4" customHeight="1" thickBot="1" x14ac:dyDescent="0.35">
      <c r="A166" s="79" t="s">
        <v>1404</v>
      </c>
      <c r="B166" s="1" t="e" vm="163">
        <v>#VALUE!</v>
      </c>
      <c r="C166" s="2">
        <v>2</v>
      </c>
      <c r="D166" s="3" t="s">
        <v>1405</v>
      </c>
      <c r="E166" s="4" t="s">
        <v>1405</v>
      </c>
      <c r="F166" s="5" t="s">
        <v>0</v>
      </c>
      <c r="G166" s="6">
        <f>COUNTIF($A$1:$A$8288,A166)</f>
        <v>1</v>
      </c>
      <c r="H166" s="7"/>
      <c r="I166" s="8" t="s">
        <v>1406</v>
      </c>
      <c r="J166" s="9" t="str">
        <f>""</f>
        <v/>
      </c>
      <c r="K166" s="10"/>
      <c r="L166" s="11"/>
      <c r="M166" s="11"/>
      <c r="N166" s="12" t="s">
        <v>1</v>
      </c>
      <c r="O166" s="13">
        <v>2017</v>
      </c>
      <c r="P166" s="14" t="s">
        <v>1407</v>
      </c>
      <c r="Q166" s="15">
        <v>1</v>
      </c>
      <c r="R166" s="16" t="s">
        <v>1</v>
      </c>
      <c r="S166" s="17">
        <v>0</v>
      </c>
      <c r="T166" s="18" t="s">
        <v>2</v>
      </c>
      <c r="U166" s="19" t="s">
        <v>2</v>
      </c>
      <c r="V166" s="19" t="s">
        <v>3</v>
      </c>
      <c r="W166" s="19" t="s">
        <v>2</v>
      </c>
      <c r="X166" s="19" t="s">
        <v>2</v>
      </c>
      <c r="Y166" s="19" t="s">
        <v>3</v>
      </c>
      <c r="Z166" s="19" t="s">
        <v>2</v>
      </c>
      <c r="AA166" s="19" t="s">
        <v>2</v>
      </c>
      <c r="AB166" s="19" t="s">
        <v>2</v>
      </c>
      <c r="AC166" s="19" t="s">
        <v>2</v>
      </c>
      <c r="AD166" s="19" t="s">
        <v>3</v>
      </c>
      <c r="AE166" s="19" t="s">
        <v>2</v>
      </c>
      <c r="AF166" s="20" t="s">
        <v>2</v>
      </c>
      <c r="AG166" s="20" t="s">
        <v>2</v>
      </c>
      <c r="AH166" s="20" t="s">
        <v>3</v>
      </c>
      <c r="AI166" s="20" t="s">
        <v>2</v>
      </c>
      <c r="AJ166" s="20" t="s">
        <v>2</v>
      </c>
      <c r="AK166" s="20" t="s">
        <v>2</v>
      </c>
      <c r="AL166" s="20" t="s">
        <v>2</v>
      </c>
      <c r="AM166" s="20" t="s">
        <v>3</v>
      </c>
      <c r="AN166" s="20" t="s">
        <v>2</v>
      </c>
      <c r="AO166" s="20" t="s">
        <v>3</v>
      </c>
      <c r="AP166" s="20" t="s">
        <v>2</v>
      </c>
      <c r="AQ166" s="20" t="s">
        <v>2</v>
      </c>
      <c r="AR166" s="20" t="s">
        <v>2</v>
      </c>
      <c r="AS166" s="20" t="s">
        <v>2</v>
      </c>
      <c r="AT166" s="21">
        <v>0</v>
      </c>
      <c r="AU166" s="20" t="s">
        <v>1260</v>
      </c>
      <c r="AV166" s="20" t="str">
        <f>IF(LEFT(A166,1)="[",LEFT(A166,5)&amp;AU166&amp;A166,"")</f>
        <v>[URU]Department[URU] Maldonado</v>
      </c>
      <c r="AW166" s="20" t="str">
        <f>C166&amp;A166</f>
        <v>2[URU] Maldonado</v>
      </c>
      <c r="AX166" s="22"/>
      <c r="AY166" s="22"/>
      <c r="AZ166" s="23" t="s">
        <v>5</v>
      </c>
      <c r="BA166" s="23"/>
      <c r="BB166" s="23"/>
      <c r="BC166" s="24"/>
      <c r="BD166" s="25" t="s">
        <v>10</v>
      </c>
      <c r="BE166" s="8"/>
      <c r="BF166" s="25" t="s">
        <v>10</v>
      </c>
      <c r="BG166" s="25"/>
      <c r="BH166" s="25" t="s">
        <v>5</v>
      </c>
      <c r="BI166" s="25"/>
      <c r="BJ166" s="25"/>
      <c r="BK166" s="8"/>
      <c r="BL166" s="25" t="s">
        <v>10</v>
      </c>
      <c r="BM166" s="25" t="s">
        <v>5</v>
      </c>
      <c r="BN166" s="25" t="s">
        <v>13</v>
      </c>
      <c r="BO166" s="25" t="s">
        <v>6</v>
      </c>
      <c r="BP166" s="25" t="s">
        <v>4</v>
      </c>
      <c r="BQ166" s="25" t="s">
        <v>12</v>
      </c>
      <c r="BR166" s="25"/>
      <c r="BS166" s="25"/>
      <c r="BT166" s="25"/>
      <c r="BU166" s="26"/>
      <c r="BV166" s="27"/>
      <c r="BW166" s="27">
        <v>0</v>
      </c>
      <c r="BX166" s="8"/>
      <c r="CB166" s="28"/>
      <c r="CC166" s="28"/>
      <c r="CD166" s="29">
        <v>0</v>
      </c>
      <c r="CE166" s="29">
        <v>0</v>
      </c>
      <c r="CF166" s="29" t="e">
        <v>#REF!</v>
      </c>
      <c r="CG166" s="30" cm="1">
        <f t="array" ref="CG166">SUMPRODUCT(--(LEN(TRIM(BL166:BT166))&gt;0))</f>
        <v>6</v>
      </c>
      <c r="CH166" s="20" t="str">
        <f t="shared" si="568"/>
        <v>n</v>
      </c>
      <c r="CI166" s="20" t="str">
        <f t="shared" si="569"/>
        <v>n</v>
      </c>
      <c r="CJ166" s="20" t="str">
        <f t="shared" si="570"/>
        <v>n</v>
      </c>
      <c r="CK166" s="20" t="str">
        <f t="shared" si="571"/>
        <v>y</v>
      </c>
      <c r="CL166" s="20" t="str">
        <f t="shared" si="572"/>
        <v>y</v>
      </c>
      <c r="CM166" s="20" t="str">
        <f t="shared" si="573"/>
        <v>n</v>
      </c>
      <c r="CN166" s="20" t="str">
        <f t="shared" si="574"/>
        <v>n</v>
      </c>
      <c r="CO166" s="20" t="str">
        <f t="shared" si="575"/>
        <v>n</v>
      </c>
      <c r="CP166" s="20" t="str">
        <f t="shared" si="576"/>
        <v>y</v>
      </c>
      <c r="CQ166" s="20" t="str">
        <f t="shared" si="577"/>
        <v>n</v>
      </c>
      <c r="CR166" s="20" t="str">
        <f t="shared" si="578"/>
        <v>n</v>
      </c>
      <c r="CS166" s="20" t="str">
        <f t="shared" si="579"/>
        <v>n</v>
      </c>
      <c r="CT166" s="31" t="str">
        <f t="shared" si="580"/>
        <v>"[URU] Maldonado"</v>
      </c>
      <c r="CU166" s="32" t="str">
        <f t="shared" si="581"/>
        <v>"rgn_South America"</v>
      </c>
      <c r="CV166" s="9" t="str">
        <f t="shared" si="582"/>
        <v>"https://upload.wikimedia.org/wikipedia/commons/5/52/Flag_of_Maldonado_Department.png"</v>
      </c>
      <c r="CW166" s="9" t="str">
        <f t="shared" si="668"/>
        <v/>
      </c>
      <c r="CX166" s="9" t="str">
        <f t="shared" si="668"/>
        <v/>
      </c>
      <c r="CY166" s="9" t="str">
        <f t="shared" si="668"/>
        <v/>
      </c>
      <c r="CZ166" s="9" t="str">
        <f t="shared" si="668"/>
        <v>"5+Colo",</v>
      </c>
      <c r="DA166" s="9" t="str">
        <f t="shared" si="583"/>
        <v/>
      </c>
      <c r="DB166" s="9" t="str">
        <f t="shared" si="584"/>
        <v/>
      </c>
      <c r="DC166" s="9" t="str">
        <f t="shared" si="585"/>
        <v/>
      </c>
      <c r="DD166" s="9" t="str">
        <f t="shared" si="586"/>
        <v>"lets09",</v>
      </c>
      <c r="DE166" s="9" t="str">
        <f t="shared" si="587"/>
        <v>"startM",</v>
      </c>
      <c r="DF166" s="9" t="str">
        <f t="shared" si="588"/>
        <v/>
      </c>
      <c r="DG166" s="9" t="str">
        <f t="shared" si="589"/>
        <v/>
      </c>
      <c r="DH166" s="9" t="str">
        <f t="shared" si="590"/>
        <v/>
      </c>
      <c r="DI166" s="9" t="str">
        <f t="shared" si="591"/>
        <v/>
      </c>
      <c r="DJ166" s="9" t="str">
        <f t="shared" si="592"/>
        <v/>
      </c>
      <c r="DK166" s="9" t="str">
        <f t="shared" si="593"/>
        <v/>
      </c>
      <c r="DL166" s="9" t="str">
        <f t="shared" si="594"/>
        <v/>
      </c>
      <c r="DM166" s="9" t="str" cm="1">
        <f t="array" ref="DM166">IF(CG166=3,CHAR(34) &amp; _xlfn.TEXTJOIN("", TRUE, RIGHT(HP166:HX166, 2)) &amp; CHAR(34) &amp; ",", "")</f>
        <v/>
      </c>
      <c r="DN166" s="9" t="str">
        <f t="shared" si="595"/>
        <v/>
      </c>
      <c r="DO166" s="9" t="str">
        <f t="shared" si="596"/>
        <v/>
      </c>
      <c r="DP166" s="28" t="str">
        <f t="shared" si="597"/>
        <v>"year00",</v>
      </c>
      <c r="DQ166" s="28" t="str">
        <f t="shared" si="598"/>
        <v/>
      </c>
      <c r="DR166" s="28" t="str">
        <f t="shared" si="599"/>
        <v/>
      </c>
      <c r="DS166" s="28" t="str">
        <f t="shared" si="600"/>
        <v/>
      </c>
      <c r="DT166" s="28" t="str">
        <f t="shared" si="601"/>
        <v>"allhor",</v>
      </c>
      <c r="DU166" s="28" t="str">
        <f t="shared" si="602"/>
        <v/>
      </c>
      <c r="DV166" s="9" t="str">
        <f t="shared" si="603"/>
        <v/>
      </c>
      <c r="DW166" s="9" t="str">
        <f t="shared" si="669"/>
        <v>"NoBand",</v>
      </c>
      <c r="DX166" s="9" t="str">
        <f t="shared" si="669"/>
        <v/>
      </c>
      <c r="DY166" s="9" t="str">
        <f t="shared" si="669"/>
        <v/>
      </c>
      <c r="DZ166" s="9" t="str">
        <f t="shared" si="669"/>
        <v/>
      </c>
      <c r="EA166" s="9" t="str">
        <f t="shared" si="670"/>
        <v/>
      </c>
      <c r="EB166" s="9" t="str">
        <f t="shared" si="670"/>
        <v/>
      </c>
      <c r="EC166" s="9" t="str">
        <f t="shared" si="670"/>
        <v>"Horizo",</v>
      </c>
      <c r="ED166" s="9" t="str">
        <f t="shared" si="670"/>
        <v/>
      </c>
      <c r="EE166" s="9" t="str">
        <f t="shared" si="670"/>
        <v/>
      </c>
      <c r="EF166" s="9" t="str">
        <f t="shared" si="604"/>
        <v>"Animal",</v>
      </c>
      <c r="EG166" s="9" t="str">
        <f t="shared" si="673"/>
        <v/>
      </c>
      <c r="EH166" s="9" t="str">
        <f t="shared" si="673"/>
        <v/>
      </c>
      <c r="EI166" s="9" t="str">
        <f t="shared" si="673"/>
        <v/>
      </c>
      <c r="EJ166" s="9" t="str">
        <f t="shared" si="673"/>
        <v/>
      </c>
      <c r="EK166" s="9" t="str">
        <f t="shared" si="673"/>
        <v>"HasSun",</v>
      </c>
      <c r="EL166" s="9" t="str">
        <f t="shared" si="673"/>
        <v/>
      </c>
      <c r="EM166" s="9" t="str">
        <f t="shared" si="673"/>
        <v/>
      </c>
      <c r="EN166" s="9" t="str">
        <f t="shared" si="673"/>
        <v/>
      </c>
      <c r="EO166" s="9" t="str">
        <f t="shared" si="673"/>
        <v>"Center",</v>
      </c>
      <c r="EP166" s="9" t="str">
        <f t="shared" si="673"/>
        <v/>
      </c>
      <c r="EQ166" s="9" t="str">
        <f t="shared" si="673"/>
        <v/>
      </c>
      <c r="ER166" s="9" t="str">
        <f t="shared" si="673"/>
        <v/>
      </c>
      <c r="ES166" s="9" t="str">
        <f t="shared" si="673"/>
        <v/>
      </c>
      <c r="ET166" s="9" t="str">
        <f t="shared" si="673"/>
        <v>"Geogrh",</v>
      </c>
      <c r="EU166" s="9" t="str">
        <f t="shared" si="673"/>
        <v/>
      </c>
      <c r="EV166" s="9" t="str">
        <f t="shared" si="671"/>
        <v>"Builds",</v>
      </c>
      <c r="EW166" s="9" t="str">
        <f t="shared" si="671"/>
        <v/>
      </c>
      <c r="EX166" s="9" t="str">
        <f t="shared" si="671"/>
        <v/>
      </c>
      <c r="EY166" s="9" t="str">
        <f t="shared" si="671"/>
        <v/>
      </c>
      <c r="EZ166" s="9" t="str">
        <f t="shared" si="671"/>
        <v/>
      </c>
      <c r="FA166" s="9" t="str">
        <f t="shared" si="606"/>
        <v/>
      </c>
      <c r="FB166" s="9" t="str">
        <f t="shared" si="607"/>
        <v/>
      </c>
      <c r="FC166" s="9" t="str">
        <f t="shared" si="608"/>
        <v/>
      </c>
      <c r="FD166" s="9" t="str">
        <f t="shared" si="609"/>
        <v/>
      </c>
      <c r="FE166" s="9" t="str">
        <f t="shared" si="610"/>
        <v/>
      </c>
      <c r="FF166" s="9" t="str">
        <f t="shared" si="611"/>
        <v/>
      </c>
      <c r="FG166" s="9" t="str">
        <f t="shared" si="612"/>
        <v>"NO_RED",</v>
      </c>
      <c r="FH166" s="9" t="str">
        <f t="shared" si="613"/>
        <v/>
      </c>
      <c r="FI166" s="9" t="str">
        <f t="shared" si="614"/>
        <v/>
      </c>
      <c r="FJ166" s="9" t="str">
        <f t="shared" si="615"/>
        <v/>
      </c>
      <c r="FK166" s="9" t="str">
        <f t="shared" si="616"/>
        <v/>
      </c>
      <c r="FL166" s="9" t="str">
        <f t="shared" si="617"/>
        <v/>
      </c>
      <c r="FM166" s="9" t="str">
        <f t="shared" si="618"/>
        <v/>
      </c>
      <c r="FN166" s="9" t="str">
        <f t="shared" si="619"/>
        <v/>
      </c>
      <c r="FO166" s="9" t="str">
        <f t="shared" si="620"/>
        <v/>
      </c>
      <c r="FP166" s="9" t="str">
        <f t="shared" si="621"/>
        <v/>
      </c>
      <c r="FQ166" s="9" t="str">
        <f t="shared" si="622"/>
        <v>"001GRE",</v>
      </c>
      <c r="FR166" s="9" t="str">
        <f t="shared" si="623"/>
        <v/>
      </c>
      <c r="FS166" s="9" t="str">
        <f t="shared" si="624"/>
        <v>"003WHI",</v>
      </c>
      <c r="FT166" s="9" t="str">
        <f t="shared" si="625"/>
        <v>"myrGRE",</v>
      </c>
      <c r="FU166" s="9" t="str">
        <f t="shared" si="626"/>
        <v/>
      </c>
      <c r="FV166" s="9" t="str">
        <f t="shared" si="627"/>
        <v/>
      </c>
      <c r="FW166" s="9" t="str">
        <f t="shared" si="628"/>
        <v/>
      </c>
      <c r="FX166" s="9" t="str">
        <f t="shared" si="629"/>
        <v/>
      </c>
      <c r="FY166" s="9" t="str">
        <f t="shared" si="630"/>
        <v/>
      </c>
      <c r="FZ166" s="9" t="str">
        <f t="shared" si="631"/>
        <v/>
      </c>
      <c r="GA166" s="9" t="str">
        <f t="shared" si="632"/>
        <v/>
      </c>
      <c r="GB166" s="9" t="str">
        <f t="shared" si="633"/>
        <v/>
      </c>
      <c r="GC166" s="9" t="str">
        <f t="shared" si="634"/>
        <v/>
      </c>
      <c r="GD166" s="9" t="str">
        <f t="shared" si="635"/>
        <v/>
      </c>
      <c r="GE166" s="9" t="str">
        <f t="shared" si="636"/>
        <v/>
      </c>
      <c r="GF166" s="9" t="str">
        <f t="shared" si="667"/>
        <v/>
      </c>
      <c r="GG166" s="9" t="str">
        <f t="shared" si="637"/>
        <v/>
      </c>
      <c r="GH166" s="9" t="str">
        <f t="shared" si="638"/>
        <v/>
      </c>
      <c r="GI166" s="9" t="str">
        <f t="shared" si="639"/>
        <v/>
      </c>
      <c r="GJ166" s="9" t="str">
        <f t="shared" si="640"/>
        <v>"NoStar",</v>
      </c>
      <c r="GK166" s="9" t="str">
        <f t="shared" si="641"/>
        <v/>
      </c>
      <c r="GL166" s="9" t="str">
        <f t="shared" si="672"/>
        <v/>
      </c>
      <c r="GM166" s="9" t="str">
        <f t="shared" si="672"/>
        <v/>
      </c>
      <c r="GN166" s="9" t="str">
        <f t="shared" si="672"/>
        <v/>
      </c>
      <c r="GP166" s="9" t="str">
        <f t="shared" si="642"/>
        <v>"Department"</v>
      </c>
      <c r="GS166" s="9" t="str">
        <f t="shared" si="643"/>
        <v>["5+Colo","lets09","startM","year00","allhor","NoBand","Horizo","Animal","HasSun","Center","Geogrh","Builds","NO_RED","001GRE","003WHI","myrGRE","NoStar"]</v>
      </c>
      <c r="GT166" s="9" t="str">
        <f t="shared" si="644"/>
        <v>"cl_GRE",</v>
      </c>
      <c r="GU166" s="9" t="str">
        <f t="shared" si="644"/>
        <v>"cl_WHI",</v>
      </c>
      <c r="GV166" s="9" t="str">
        <f t="shared" si="644"/>
        <v>"cl_BRO",</v>
      </c>
      <c r="GW166" s="9" t="str">
        <f t="shared" si="644"/>
        <v>"cl_YEL",</v>
      </c>
      <c r="GX166" s="9" t="str">
        <f t="shared" si="644"/>
        <v>"cl_BLU",</v>
      </c>
      <c r="GY166" s="9" t="str">
        <f t="shared" si="644"/>
        <v>"cl_BLA",</v>
      </c>
      <c r="GZ166" s="9" t="str">
        <f t="shared" si="644"/>
        <v/>
      </c>
      <c r="HA166" s="9" t="str">
        <f t="shared" si="644"/>
        <v/>
      </c>
      <c r="HB166" s="9" t="str">
        <f t="shared" si="644"/>
        <v/>
      </c>
      <c r="HC166" s="9" t="str">
        <f t="shared" si="645"/>
        <v>["cl_GRE","cl_WHI","cl_BRO","cl_YEL","cl_BLU","cl_BLA"]</v>
      </c>
      <c r="HE166" s="33"/>
      <c r="HF166" s="34" t="str">
        <f t="shared" si="646"/>
        <v>{couname:"[URU] Maldonado",year:"2017",region:"rgn_South America",Colors:["cl_GRE","cl_WHI","cl_BRO","cl_YEL","cl_BLU","cl_BLA"],Items:["5+Colo","lets09","startM","year00","allhor","NoBand","Horizo","Animal","HasSun","Center","Geogrh","Builds","NO_RED","001GRE","003WHI","myrGRE","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links: "https://vexillology.fandom.com/wiki/Maldonado_Department"},</v>
      </c>
      <c r="HG166" s="35" t="str">
        <f t="shared" si="647"/>
        <v>{couname:"[URU] Maldonado",year:"2017",region:"rgn_South America",Colors:["cl_GRE","cl_WHI","cl_BRO","cl_YEL","cl_BLU","cl_BLA"],Items:["5+Colo","lets09","startM","year00","allhor","NoBand","Horizo","Animal","HasSun","Center","Geogrh","Builds","NO_RED","001GRE","003WHI","myrGRE","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links: "https://vexillology.fandom.com/wiki/Maldonado_Department"},</v>
      </c>
      <c r="HH166" s="9" t="str">
        <f t="shared" si="648"/>
        <v>"\nThe flag of the department is white with the historical coat of arms of the town of Maldonado in the middle."</v>
      </c>
      <c r="HI166" s="9" t="str">
        <f t="shared" si="649"/>
        <v>"\nThe flag of the department is white with the historical coat of arms of the town of Maldonado in the middle."</v>
      </c>
      <c r="HJ166" s="9" t="str">
        <f t="shared" si="650"/>
        <v>"2017"</v>
      </c>
      <c r="HL166" s="9" t="str">
        <f t="shared" si="651"/>
        <v>"https://vexillology.fandom.com/wiki/Maldonado_Department"</v>
      </c>
      <c r="HM166" s="34" t="str">
        <f t="shared" si="652"/>
        <v>{"couname":"[URU] Maldonado","year":"2017","region":"rgn_South America","Colors":["cl_GRE","cl_WHI","cl_BRO","cl_YEL","cl_BLU","cl_BLA"],"Items":["5+Colo","lets09","startM","year00","allhor","NoBand","Horizo","Animal","HasSun","Center","Geogrh","Builds","NO_RED","001GRE","003WHI","myrGRE","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 "links": "https://vexillology.fandom.com/wiki/Maldonado_Department"},</v>
      </c>
      <c r="HN166" s="36" t="str">
        <f t="shared" si="653"/>
        <v>{"couname":"[URU] Maldonado","year":"2017","region":"rgn_South America","Colors":["cl_GRE","cl_WHI","cl_BRO","cl_YEL","cl_BLU","cl_BLA"],"Items":["5+Colo","lets09","startM","year00","allhor","NoBand","Horizo","Animal","HasSun","Center","Geogrh","Builds","NO_RED","001GRE","003WHI","myrGRE","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 "links": "https://vexillology.fandom.com/wiki/Maldonado_Department"},</v>
      </c>
      <c r="HO166" s="37"/>
      <c r="HP166" s="9" t="str" cm="1">
        <f t="array" ref="HP166">IF(_xlfn.TEXTJOIN(", ", TRUE, IF(ISNUMBER(SEARCH("BLA", BL166:BT166)), COLUMN(BL166:BT166) - COLUMN(BL166) + 1, ""))&lt;&gt;"","BLA","")</f>
        <v>BLA</v>
      </c>
      <c r="HQ166" s="9" t="str" cm="1">
        <f t="array" ref="HQ166">IF(_xlfn.TEXTJOIN(", ", TRUE, IF(ISNUMBER(SEARCH("BLU", BL166:BT166)), COLUMN(BL166:BT166) - COLUMN(BL166) + 1, ""))&lt;&gt;"","BLU","")</f>
        <v>BLU</v>
      </c>
      <c r="HR166" s="9" t="str" cm="1">
        <f t="array" ref="HR166">IF(_xlfn.TEXTJOIN(", ", TRUE, IF(ISNUMBER(SEARCH("GRE", BL166:BT166)), COLUMN(BL166:BT166) - COLUMN(BL166) + 1, ""))&lt;&gt;"","GRE","")</f>
        <v>GRE</v>
      </c>
      <c r="HS166" s="9" t="str" cm="1">
        <f t="array" ref="HS166">IF(_xlfn.TEXTJOIN(", ", TRUE, IF(ISNUMBER(SEARCH("RED", BL166:BT166)), COLUMN(BL166:BT166) - COLUMN(BL166) + 1, ""))&lt;&gt;"","RED","")</f>
        <v/>
      </c>
      <c r="HT166" s="9" t="str" cm="1">
        <f t="array" ref="HT166">IF(_xlfn.TEXTJOIN(", ", TRUE, IF(ISNUMBER(SEARCH("YEL", BL166:BT166)), COLUMN(BL166:BT166) - COLUMN(BL166) + 1, ""))&lt;&gt;"","YEL","")</f>
        <v>YEL</v>
      </c>
      <c r="HU166" s="9" t="str" cm="1">
        <f t="array" ref="HU166">IF(_xlfn.TEXTJOIN(", ", TRUE, IF(ISNUMBER(SEARCH("ORA", BL166:BT166)), COLUMN(BL166:BT166) - COLUMN(BL166) + 1, ""))&lt;&gt;"","ORA","")</f>
        <v/>
      </c>
      <c r="HV166" s="9" t="str" cm="1">
        <f t="array" ref="HV166">IF(_xlfn.TEXTJOIN(", ", TRUE, IF(ISNUMBER(SEARCH("BRO", BL166:BT166)), COLUMN(BL166:BT166) - COLUMN(BL166) + 1, ""))&lt;&gt;"","BRO","")</f>
        <v>BRO</v>
      </c>
      <c r="HW166" s="9" t="str" cm="1">
        <f t="array" ref="HW166">IF(_xlfn.TEXTJOIN(", ", TRUE, IF(ISNUMBER(SEARCH("PUR", BL166:BT166)), COLUMN(BL166:BT166) - COLUMN(BL166) + 1, ""))&lt;&gt;"","PUR","")</f>
        <v/>
      </c>
      <c r="HX166" s="9" t="str" cm="1">
        <f t="array" ref="HX166">IF(_xlfn.TEXTJOIN(", ", TRUE, IF(ISNUMBER(SEARCH("WHI", BL166:BT166)), COLUMN(BL166:BT166) - COLUMN(BL166) + 1, ""))&lt;&gt;"","WHI","")</f>
        <v>WHI</v>
      </c>
      <c r="HY166" s="38"/>
      <c r="HZ166" s="38"/>
      <c r="IA166" s="28"/>
      <c r="IB166" s="28"/>
      <c r="IC166" s="39"/>
      <c r="ID166" s="39"/>
      <c r="IE166" s="39"/>
      <c r="IF166" s="39"/>
      <c r="IG166" s="39"/>
      <c r="IH166" s="39"/>
      <c r="II166" s="39"/>
      <c r="IJ166" s="39"/>
      <c r="IK166" s="39"/>
      <c r="IL166" s="9">
        <f t="shared" si="654"/>
        <v>0</v>
      </c>
      <c r="IM166" s="6">
        <f t="shared" si="655"/>
        <v>-6</v>
      </c>
      <c r="IN166" s="40" t="str">
        <f t="shared" si="656"/>
        <v>http://mkweb.bcgsc.ca/color-summarizer/?url=https://upload.wikimedia.org/wikipedia/commons/5/52/Flag_of_Maldonado_Department.png&amp;precision=low&amp;num_clusters=6&amp;text=1</v>
      </c>
      <c r="IO166" s="9" t="str">
        <f t="shared" si="657"/>
        <v>"black"</v>
      </c>
      <c r="IP166" s="9" t="str">
        <f t="shared" si="658"/>
        <v>"blue"</v>
      </c>
      <c r="IQ166" s="9" t="str">
        <f t="shared" si="659"/>
        <v>"green"</v>
      </c>
      <c r="IR166" s="9" t="str">
        <f t="shared" si="660"/>
        <v/>
      </c>
      <c r="IS166" s="9" t="str">
        <f t="shared" si="661"/>
        <v>"yellow"</v>
      </c>
      <c r="IT166" s="9" t="str">
        <f t="shared" si="662"/>
        <v/>
      </c>
      <c r="IU166" s="9" t="str">
        <f t="shared" si="663"/>
        <v>"brown"</v>
      </c>
      <c r="IV166" s="9" t="str">
        <f t="shared" si="664"/>
        <v/>
      </c>
      <c r="IW166" s="9" t="str">
        <f t="shared" si="665"/>
        <v>"white"</v>
      </c>
      <c r="IX166" s="9" t="str">
        <f t="shared" si="666"/>
        <v>{"url":"http://mkweb.bcgsc.ca/color-summarizer/?url=https://upload.wikimedia.org/wikipedia/commons/5/52/Flag_of_Maldonado_Department.png&amp;precision=low&amp;num_clusters=6&amp;text=1","name":"[URU] Maldonado"},</v>
      </c>
      <c r="IY166" s="9">
        <v>346</v>
      </c>
    </row>
    <row r="167" spans="1:259" s="9" customFormat="1" ht="38.4" customHeight="1" thickBot="1" x14ac:dyDescent="0.35">
      <c r="A167" s="79" t="s">
        <v>1408</v>
      </c>
      <c r="B167" s="1" t="e" vm="164">
        <v>#VALUE!</v>
      </c>
      <c r="C167" s="2">
        <v>2</v>
      </c>
      <c r="D167" s="3" t="s">
        <v>1409</v>
      </c>
      <c r="E167" s="4" t="s">
        <v>1410</v>
      </c>
      <c r="F167" s="5" t="s">
        <v>0</v>
      </c>
      <c r="G167" s="6">
        <f>COUNTIF($A$1:$A$8288,A167)</f>
        <v>1</v>
      </c>
      <c r="H167" s="7"/>
      <c r="I167" s="8" t="s">
        <v>1411</v>
      </c>
      <c r="J167" s="9" t="str">
        <f>""</f>
        <v/>
      </c>
      <c r="K167" s="10"/>
      <c r="L167" s="11"/>
      <c r="M167" s="11"/>
      <c r="N167" s="12" t="s">
        <v>1</v>
      </c>
      <c r="O167" s="13">
        <v>1952</v>
      </c>
      <c r="P167" s="14" t="s">
        <v>1412</v>
      </c>
      <c r="Q167" s="15">
        <v>3</v>
      </c>
      <c r="R167" s="16" t="s">
        <v>1</v>
      </c>
      <c r="S167" s="17">
        <v>3</v>
      </c>
      <c r="T167" s="18" t="s">
        <v>2</v>
      </c>
      <c r="U167" s="19" t="s">
        <v>2</v>
      </c>
      <c r="V167" s="19" t="s">
        <v>3</v>
      </c>
      <c r="W167" s="19" t="s">
        <v>2</v>
      </c>
      <c r="X167" s="19" t="s">
        <v>2</v>
      </c>
      <c r="Y167" s="19" t="s">
        <v>2</v>
      </c>
      <c r="Z167" s="19" t="s">
        <v>2</v>
      </c>
      <c r="AA167" s="19" t="s">
        <v>2</v>
      </c>
      <c r="AB167" s="19" t="s">
        <v>3</v>
      </c>
      <c r="AC167" s="19" t="s">
        <v>2</v>
      </c>
      <c r="AD167" s="19" t="s">
        <v>2</v>
      </c>
      <c r="AE167" s="19" t="s">
        <v>2</v>
      </c>
      <c r="AF167" s="20" t="s">
        <v>2</v>
      </c>
      <c r="AG167" s="20" t="s">
        <v>3</v>
      </c>
      <c r="AH167" s="20" t="s">
        <v>3</v>
      </c>
      <c r="AI167" s="20" t="s">
        <v>2</v>
      </c>
      <c r="AJ167" s="20" t="s">
        <v>2</v>
      </c>
      <c r="AK167" s="20" t="s">
        <v>2</v>
      </c>
      <c r="AL167" s="20" t="s">
        <v>2</v>
      </c>
      <c r="AM167" s="20" t="s">
        <v>2</v>
      </c>
      <c r="AN167" s="20" t="s">
        <v>2</v>
      </c>
      <c r="AO167" s="20" t="s">
        <v>2</v>
      </c>
      <c r="AP167" s="20" t="s">
        <v>2</v>
      </c>
      <c r="AQ167" s="20" t="s">
        <v>2</v>
      </c>
      <c r="AR167" s="20" t="s">
        <v>2</v>
      </c>
      <c r="AS167" s="20" t="s">
        <v>2</v>
      </c>
      <c r="AT167" s="21">
        <v>0</v>
      </c>
      <c r="AU167" s="20" t="s">
        <v>1389</v>
      </c>
      <c r="AV167" s="20" t="str">
        <f>IF(LEFT(A167,1)="[",LEFT(A167,5)&amp;AU167&amp;A167,"")</f>
        <v>[URU]National Symbol[URU] Treinta y Tres</v>
      </c>
      <c r="AW167" s="20" t="str">
        <f>C167&amp;A167</f>
        <v>2[URU] Treinta y Tres</v>
      </c>
      <c r="AX167" s="22"/>
      <c r="AY167" s="22"/>
      <c r="AZ167" s="23" t="s">
        <v>13</v>
      </c>
      <c r="BA167" s="23"/>
      <c r="BB167" s="23"/>
      <c r="BC167" s="24"/>
      <c r="BD167" s="25" t="s">
        <v>168</v>
      </c>
      <c r="BE167" s="8"/>
      <c r="BF167" s="25" t="s">
        <v>10</v>
      </c>
      <c r="BG167" s="25" t="s">
        <v>9</v>
      </c>
      <c r="BH167" s="25" t="s">
        <v>6</v>
      </c>
      <c r="BI167" s="25"/>
      <c r="BJ167" s="25"/>
      <c r="BK167" s="8"/>
      <c r="BL167" s="25" t="s">
        <v>10</v>
      </c>
      <c r="BM167" s="25" t="s">
        <v>9</v>
      </c>
      <c r="BN167" s="25" t="s">
        <v>6</v>
      </c>
      <c r="BO167" s="25" t="s">
        <v>5</v>
      </c>
      <c r="BP167" s="25" t="s">
        <v>12</v>
      </c>
      <c r="BQ167" s="25" t="s">
        <v>4</v>
      </c>
      <c r="BR167" s="25" t="s">
        <v>13</v>
      </c>
      <c r="BS167" s="25" t="s">
        <v>504</v>
      </c>
      <c r="BT167" s="25"/>
      <c r="BU167" s="26"/>
      <c r="BV167" s="27"/>
      <c r="BW167" s="27">
        <v>0</v>
      </c>
      <c r="BX167" s="8"/>
      <c r="BY167" s="9" t="s">
        <v>3</v>
      </c>
      <c r="CB167" s="28"/>
      <c r="CC167" s="28"/>
      <c r="CD167" s="29">
        <v>0</v>
      </c>
      <c r="CE167" s="29">
        <v>0</v>
      </c>
      <c r="CF167" s="29" t="e">
        <v>#REF!</v>
      </c>
      <c r="CG167" s="30" cm="1">
        <f t="array" ref="CG167">SUMPRODUCT(--(LEN(TRIM(BL167:BT167))&gt;0))</f>
        <v>8</v>
      </c>
      <c r="CH167" s="20" t="str">
        <f t="shared" si="568"/>
        <v>n</v>
      </c>
      <c r="CI167" s="20" t="str">
        <f t="shared" si="569"/>
        <v>n</v>
      </c>
      <c r="CJ167" s="20" t="str">
        <f t="shared" si="570"/>
        <v>n</v>
      </c>
      <c r="CK167" s="20" t="str">
        <f t="shared" si="571"/>
        <v>y</v>
      </c>
      <c r="CL167" s="20" t="str">
        <f t="shared" si="572"/>
        <v>n</v>
      </c>
      <c r="CM167" s="20" t="str">
        <f t="shared" si="573"/>
        <v>n</v>
      </c>
      <c r="CN167" s="20" t="str">
        <f t="shared" si="574"/>
        <v>y</v>
      </c>
      <c r="CO167" s="20" t="str">
        <f t="shared" si="575"/>
        <v>n</v>
      </c>
      <c r="CP167" s="20" t="str">
        <f t="shared" si="576"/>
        <v>y</v>
      </c>
      <c r="CQ167" s="20" t="str">
        <f t="shared" si="577"/>
        <v>n</v>
      </c>
      <c r="CR167" s="20" t="str">
        <f t="shared" si="578"/>
        <v>n</v>
      </c>
      <c r="CS167" s="20" t="str">
        <f t="shared" si="579"/>
        <v>n</v>
      </c>
      <c r="CT167" s="31" t="str">
        <f t="shared" si="580"/>
        <v>"[URU] Treinta y Tres"</v>
      </c>
      <c r="CU167" s="32" t="str">
        <f t="shared" si="581"/>
        <v>"rgn_South America"</v>
      </c>
      <c r="CV167" s="9" t="str">
        <f t="shared" si="582"/>
        <v>"https://upload.wikimedia.org/wikipedia/commons/thumb/f/ff/Flag_of_the_Treinta_y_Tres.svg/640px-Flag_of_the_Treinta_y_Tres.svg.png"</v>
      </c>
      <c r="CW167" s="9" t="str">
        <f t="shared" si="668"/>
        <v/>
      </c>
      <c r="CX167" s="9" t="str">
        <f t="shared" si="668"/>
        <v/>
      </c>
      <c r="CY167" s="9" t="str">
        <f t="shared" si="668"/>
        <v/>
      </c>
      <c r="CZ167" s="9" t="str">
        <f t="shared" si="668"/>
        <v>"5+Colo",</v>
      </c>
      <c r="DA167" s="9" t="str">
        <f t="shared" si="583"/>
        <v>"words2",</v>
      </c>
      <c r="DB167" s="9" t="str">
        <f t="shared" si="584"/>
        <v>"words3",</v>
      </c>
      <c r="DC167" s="9" t="str">
        <f t="shared" si="585"/>
        <v/>
      </c>
      <c r="DD167" s="9" t="str">
        <f t="shared" si="586"/>
        <v>"lets12",</v>
      </c>
      <c r="DE167" s="9" t="str">
        <f t="shared" si="587"/>
        <v>"startT",</v>
      </c>
      <c r="DF167" s="9" t="str">
        <f t="shared" si="588"/>
        <v/>
      </c>
      <c r="DG167" s="9" t="str">
        <f t="shared" si="589"/>
        <v/>
      </c>
      <c r="DH167" s="9" t="str">
        <f t="shared" si="590"/>
        <v/>
      </c>
      <c r="DI167" s="9" t="str">
        <f t="shared" si="591"/>
        <v/>
      </c>
      <c r="DJ167" s="9" t="str">
        <f t="shared" si="592"/>
        <v>"with_y",</v>
      </c>
      <c r="DK167" s="9" t="str">
        <f t="shared" si="593"/>
        <v/>
      </c>
      <c r="DL167" s="9" t="str">
        <f t="shared" si="594"/>
        <v/>
      </c>
      <c r="DM167" s="9" t="str" cm="1">
        <f t="array" ref="DM167">IF(CG167=3,CHAR(34) &amp; _xlfn.TEXTJOIN("", TRUE, RIGHT(HP167:HX167, 2)) &amp; CHAR(34) &amp; ",", "")</f>
        <v/>
      </c>
      <c r="DN167" s="9" t="str">
        <f t="shared" si="595"/>
        <v/>
      </c>
      <c r="DO167" s="9" t="str">
        <f t="shared" si="596"/>
        <v>"year19",</v>
      </c>
      <c r="DP167" s="28" t="str">
        <f t="shared" si="597"/>
        <v/>
      </c>
      <c r="DQ167" s="28" t="str">
        <f t="shared" si="598"/>
        <v/>
      </c>
      <c r="DR167" s="28" t="str">
        <f t="shared" si="599"/>
        <v>"dgband",</v>
      </c>
      <c r="DS167" s="28" t="str">
        <f t="shared" si="600"/>
        <v/>
      </c>
      <c r="DT167" s="28" t="str">
        <f t="shared" si="601"/>
        <v/>
      </c>
      <c r="DU167" s="28" t="str">
        <f t="shared" si="602"/>
        <v/>
      </c>
      <c r="DV167" s="9" t="str">
        <f t="shared" si="603"/>
        <v/>
      </c>
      <c r="DW167" s="9" t="str">
        <f t="shared" si="669"/>
        <v/>
      </c>
      <c r="DX167" s="9" t="str">
        <f t="shared" si="669"/>
        <v/>
      </c>
      <c r="DY167" s="9" t="str">
        <f t="shared" si="669"/>
        <v>"3Bands",</v>
      </c>
      <c r="DZ167" s="9" t="str">
        <f t="shared" si="669"/>
        <v/>
      </c>
      <c r="EA167" s="9" t="str">
        <f t="shared" si="670"/>
        <v/>
      </c>
      <c r="EB167" s="9" t="str">
        <f t="shared" si="670"/>
        <v/>
      </c>
      <c r="EC167" s="9" t="str">
        <f t="shared" si="670"/>
        <v>"Horizo",</v>
      </c>
      <c r="ED167" s="9" t="str">
        <f t="shared" si="670"/>
        <v/>
      </c>
      <c r="EE167" s="9" t="str">
        <f t="shared" si="670"/>
        <v/>
      </c>
      <c r="EF167" s="9" t="str">
        <f t="shared" si="604"/>
        <v/>
      </c>
      <c r="EG167" s="9" t="str">
        <f t="shared" si="673"/>
        <v/>
      </c>
      <c r="EH167" s="9" t="str">
        <f t="shared" si="673"/>
        <v/>
      </c>
      <c r="EI167" s="9" t="str">
        <f t="shared" si="673"/>
        <v>"Texted",</v>
      </c>
      <c r="EJ167" s="9" t="str">
        <f t="shared" si="673"/>
        <v/>
      </c>
      <c r="EK167" s="9" t="str">
        <f t="shared" si="673"/>
        <v/>
      </c>
      <c r="EL167" s="9" t="str">
        <f t="shared" si="673"/>
        <v/>
      </c>
      <c r="EM167" s="9" t="str">
        <f t="shared" si="673"/>
        <v/>
      </c>
      <c r="EN167" s="9" t="str">
        <f t="shared" si="673"/>
        <v>"Unequa",</v>
      </c>
      <c r="EO167" s="9" t="str">
        <f t="shared" si="673"/>
        <v>"Center",</v>
      </c>
      <c r="EP167" s="9" t="str">
        <f t="shared" si="673"/>
        <v/>
      </c>
      <c r="EQ167" s="9" t="str">
        <f t="shared" si="673"/>
        <v/>
      </c>
      <c r="ER167" s="9" t="str">
        <f t="shared" si="673"/>
        <v/>
      </c>
      <c r="ES167" s="9" t="str">
        <f t="shared" si="673"/>
        <v/>
      </c>
      <c r="ET167" s="9" t="str">
        <f t="shared" si="673"/>
        <v/>
      </c>
      <c r="EU167" s="9" t="str">
        <f t="shared" si="673"/>
        <v/>
      </c>
      <c r="EV167" s="9" t="str">
        <f t="shared" si="671"/>
        <v/>
      </c>
      <c r="EW167" s="9" t="str">
        <f t="shared" si="671"/>
        <v/>
      </c>
      <c r="EX167" s="9" t="str">
        <f t="shared" si="671"/>
        <v/>
      </c>
      <c r="EY167" s="9" t="str">
        <f t="shared" si="671"/>
        <v/>
      </c>
      <c r="EZ167" s="9" t="str">
        <f t="shared" si="671"/>
        <v/>
      </c>
      <c r="FA167" s="9" t="str">
        <f t="shared" si="606"/>
        <v/>
      </c>
      <c r="FB167" s="9" t="str">
        <f t="shared" si="607"/>
        <v/>
      </c>
      <c r="FC167" s="9" t="str">
        <f t="shared" si="608"/>
        <v/>
      </c>
      <c r="FD167" s="9" t="str">
        <f t="shared" si="609"/>
        <v/>
      </c>
      <c r="FE167" s="9" t="str">
        <f t="shared" si="610"/>
        <v/>
      </c>
      <c r="FF167" s="9" t="str">
        <f t="shared" si="611"/>
        <v/>
      </c>
      <c r="FG167" s="9" t="str">
        <f t="shared" si="612"/>
        <v/>
      </c>
      <c r="FH167" s="9" t="str">
        <f t="shared" si="613"/>
        <v/>
      </c>
      <c r="FI167" s="9" t="str">
        <f t="shared" si="614"/>
        <v/>
      </c>
      <c r="FJ167" s="9" t="str">
        <f t="shared" si="615"/>
        <v/>
      </c>
      <c r="FK167" s="9" t="str">
        <f t="shared" si="616"/>
        <v/>
      </c>
      <c r="FL167" s="9" t="str">
        <f t="shared" si="617"/>
        <v/>
      </c>
      <c r="FM167" s="9" t="str">
        <f t="shared" si="618"/>
        <v/>
      </c>
      <c r="FN167" s="9" t="str">
        <f t="shared" si="619"/>
        <v/>
      </c>
      <c r="FO167" s="9" t="str">
        <f t="shared" si="620"/>
        <v/>
      </c>
      <c r="FP167" s="9" t="str">
        <f t="shared" si="621"/>
        <v/>
      </c>
      <c r="FQ167" s="9" t="str">
        <f t="shared" si="622"/>
        <v>"001GRE",</v>
      </c>
      <c r="FR167" s="9" t="str">
        <f t="shared" si="623"/>
        <v>"002RED",</v>
      </c>
      <c r="FS167" s="9" t="str">
        <f t="shared" si="624"/>
        <v>"003YEL",</v>
      </c>
      <c r="FT167" s="9" t="str">
        <f t="shared" si="625"/>
        <v>"myrEQ",</v>
      </c>
      <c r="FU167" s="9" t="str">
        <f t="shared" si="626"/>
        <v/>
      </c>
      <c r="FV167" s="9" t="str">
        <f t="shared" si="627"/>
        <v/>
      </c>
      <c r="FW167" s="9" t="str">
        <f t="shared" si="628"/>
        <v/>
      </c>
      <c r="FX167" s="9" t="str">
        <f t="shared" si="629"/>
        <v/>
      </c>
      <c r="FY167" s="9" t="str">
        <f t="shared" si="630"/>
        <v/>
      </c>
      <c r="FZ167" s="9" t="str">
        <f t="shared" si="631"/>
        <v/>
      </c>
      <c r="GA167" s="9" t="str">
        <f t="shared" si="632"/>
        <v/>
      </c>
      <c r="GB167" s="9" t="str">
        <f t="shared" si="633"/>
        <v/>
      </c>
      <c r="GC167" s="9" t="str">
        <f t="shared" si="634"/>
        <v/>
      </c>
      <c r="GD167" s="9" t="str">
        <f t="shared" si="635"/>
        <v/>
      </c>
      <c r="GE167" s="9" t="str">
        <f t="shared" si="636"/>
        <v/>
      </c>
      <c r="GF167" s="9" t="str">
        <f t="shared" si="667"/>
        <v/>
      </c>
      <c r="GG167" s="9" t="str">
        <f t="shared" si="637"/>
        <v/>
      </c>
      <c r="GH167" s="9" t="str">
        <f t="shared" si="638"/>
        <v/>
      </c>
      <c r="GI167" s="9" t="str">
        <f t="shared" si="639"/>
        <v/>
      </c>
      <c r="GJ167" s="9" t="str">
        <f t="shared" si="640"/>
        <v>"NoStar",</v>
      </c>
      <c r="GK167" s="9" t="str">
        <f t="shared" si="641"/>
        <v/>
      </c>
      <c r="GL167" s="9" t="str">
        <f t="shared" si="672"/>
        <v/>
      </c>
      <c r="GM167" s="9" t="str">
        <f t="shared" si="672"/>
        <v/>
      </c>
      <c r="GN167" s="9" t="str">
        <f t="shared" si="672"/>
        <v/>
      </c>
      <c r="GP167" s="9" t="str">
        <f t="shared" si="642"/>
        <v>"National Symbol"</v>
      </c>
      <c r="GS167" s="9" t="str">
        <f t="shared" si="643"/>
        <v>["5+Colo","words2","words3","lets12","startT","with_y","year19","dgband","3Bands","Horizo","Texted","Unequa","Center","001GRE","002RED","003YEL","myrEQ","NoStar"]</v>
      </c>
      <c r="GT167" s="9" t="str">
        <f t="shared" si="644"/>
        <v>"cl_GRE",</v>
      </c>
      <c r="GU167" s="9" t="str">
        <f t="shared" si="644"/>
        <v>"cl_RED",</v>
      </c>
      <c r="GV167" s="9" t="str">
        <f t="shared" si="644"/>
        <v>"cl_YEL",</v>
      </c>
      <c r="GW167" s="9" t="str">
        <f t="shared" si="644"/>
        <v>"cl_WHI",</v>
      </c>
      <c r="GX167" s="9" t="str">
        <f t="shared" si="644"/>
        <v>"cl_BLA",</v>
      </c>
      <c r="GY167" s="9" t="str">
        <f t="shared" si="644"/>
        <v>"cl_BLU",</v>
      </c>
      <c r="GZ167" s="9" t="str">
        <f t="shared" si="644"/>
        <v>"cl_BRO",</v>
      </c>
      <c r="HA167" s="9" t="str">
        <f t="shared" si="644"/>
        <v>"cl_GRA",</v>
      </c>
      <c r="HB167" s="9" t="str">
        <f t="shared" si="644"/>
        <v/>
      </c>
      <c r="HC167" s="9" t="str">
        <f t="shared" si="645"/>
        <v>["cl_GRE","cl_RED","cl_YEL","cl_WHI","cl_BLA","cl_BLU","cl_BRO","cl_GRA"]</v>
      </c>
      <c r="HE167" s="33"/>
      <c r="HF167" s="34" t="str">
        <f t="shared" si="646"/>
        <v>{couname:"[URU] Treinta y Tres",year:"1952",region:"rgn_South America",Colors:["cl_GRE","cl_RED","cl_YEL","cl_WHI","cl_BLA","cl_BLU","cl_BRO","cl_GRA"],Items:["5+Colo","words2","words3","lets12","startT","with_y","year19","dgband","3Bands","Horizo","Texted","Unequa","Center","001GRE","002RED","003YEL","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links: "https://en.wikipedia.org/wiki/Flag_of_the_Treinta_y_Tres"},</v>
      </c>
      <c r="HG167" s="35" t="str">
        <f t="shared" si="647"/>
        <v>{couname:"[URU] Treinta y Tres",year:"1952",region:"rgn_South America",Colors:["cl_GRE","cl_RED","cl_YEL","cl_WHI","cl_BLA","cl_BLU","cl_BRO","cl_GRA"],Items:["5+Colo","words2","words3","lets12","startT","with_y","year19","dgband","3Bands","Horizo","Texted","Unequa","Center","001GRE","002RED","003YEL","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links: "https://en.wikipedia.org/wiki/Flag_of_the_Treinta_y_Tres"},</v>
      </c>
      <c r="HH167" s="9" t="str">
        <f t="shared" si="648"/>
        <v>"\nThe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v>
      </c>
      <c r="HI167" s="9" t="str">
        <f t="shared" si="649"/>
        <v>"\nThe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v>
      </c>
      <c r="HJ167" s="9" t="str">
        <f t="shared" si="650"/>
        <v>"1952"</v>
      </c>
      <c r="HL167" s="9" t="str">
        <f t="shared" si="651"/>
        <v>"https://en.wikipedia.org/wiki/Flag_of_the_Treinta_y_Tres"</v>
      </c>
      <c r="HM167" s="34" t="str">
        <f t="shared" si="652"/>
        <v>{"couname":"[URU] Treinta y Tres","year":"1952","region":"rgn_South America","Colors":["cl_GRE","cl_RED","cl_YEL","cl_WHI","cl_BLA","cl_BLU","cl_BRO","cl_GRA"],"Items":["5+Colo","words2","words3","lets12","startT","with_y","year19","dgband","3Bands","Horizo","Texted","Unequa","Center","001GRE","002RED","003YEL","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 "links": "https://en.wikipedia.org/wiki/Flag_of_the_Treinta_y_Tres"},</v>
      </c>
      <c r="HN167" s="36" t="str">
        <f t="shared" si="653"/>
        <v>{"couname":"[URU] Treinta y Tres","year":"1952","region":"rgn_South America","Colors":["cl_GRE","cl_RED","cl_YEL","cl_WHI","cl_BLA","cl_BLU","cl_BRO","cl_GRA"],"Items":["5+Colo","words2","words3","lets12","startT","with_y","year19","dgband","3Bands","Horizo","Texted","Unequa","Center","001GRE","002RED","003YEL","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 "links": "https://en.wikipedia.org/wiki/Flag_of_the_Treinta_y_Tres"},</v>
      </c>
      <c r="HO167" s="37"/>
      <c r="HP167" s="9" t="str" cm="1">
        <f t="array" ref="HP167">IF(_xlfn.TEXTJOIN(", ", TRUE, IF(ISNUMBER(SEARCH("BLA", BL167:BT167)), COLUMN(BL167:BT167) - COLUMN(BL167) + 1, ""))&lt;&gt;"","BLA","")</f>
        <v>BLA</v>
      </c>
      <c r="HQ167" s="9" t="str" cm="1">
        <f t="array" ref="HQ167">IF(_xlfn.TEXTJOIN(", ", TRUE, IF(ISNUMBER(SEARCH("BLU", BL167:BT167)), COLUMN(BL167:BT167) - COLUMN(BL167) + 1, ""))&lt;&gt;"","BLU","")</f>
        <v>BLU</v>
      </c>
      <c r="HR167" s="9" t="str" cm="1">
        <f t="array" ref="HR167">IF(_xlfn.TEXTJOIN(", ", TRUE, IF(ISNUMBER(SEARCH("GRE", BL167:BT167)), COLUMN(BL167:BT167) - COLUMN(BL167) + 1, ""))&lt;&gt;"","GRE","")</f>
        <v>GRE</v>
      </c>
      <c r="HS167" s="9" t="str" cm="1">
        <f t="array" ref="HS167">IF(_xlfn.TEXTJOIN(", ", TRUE, IF(ISNUMBER(SEARCH("RED", BL167:BT167)), COLUMN(BL167:BT167) - COLUMN(BL167) + 1, ""))&lt;&gt;"","RED","")</f>
        <v>RED</v>
      </c>
      <c r="HT167" s="9" t="str" cm="1">
        <f t="array" ref="HT167">IF(_xlfn.TEXTJOIN(", ", TRUE, IF(ISNUMBER(SEARCH("YEL", BL167:BT167)), COLUMN(BL167:BT167) - COLUMN(BL167) + 1, ""))&lt;&gt;"","YEL","")</f>
        <v>YEL</v>
      </c>
      <c r="HU167" s="9" t="str" cm="1">
        <f t="array" ref="HU167">IF(_xlfn.TEXTJOIN(", ", TRUE, IF(ISNUMBER(SEARCH("ORA", BL167:BT167)), COLUMN(BL167:BT167) - COLUMN(BL167) + 1, ""))&lt;&gt;"","ORA","")</f>
        <v/>
      </c>
      <c r="HV167" s="9" t="str" cm="1">
        <f t="array" ref="HV167">IF(_xlfn.TEXTJOIN(", ", TRUE, IF(ISNUMBER(SEARCH("BRO", BL167:BT167)), COLUMN(BL167:BT167) - COLUMN(BL167) + 1, ""))&lt;&gt;"","BRO","")</f>
        <v>BRO</v>
      </c>
      <c r="HW167" s="9" t="str" cm="1">
        <f t="array" ref="HW167">IF(_xlfn.TEXTJOIN(", ", TRUE, IF(ISNUMBER(SEARCH("PUR", BL167:BT167)), COLUMN(BL167:BT167) - COLUMN(BL167) + 1, ""))&lt;&gt;"","PUR","")</f>
        <v/>
      </c>
      <c r="HX167" s="9" t="str" cm="1">
        <f t="array" ref="HX167">IF(_xlfn.TEXTJOIN(", ", TRUE, IF(ISNUMBER(SEARCH("WHI", BL167:BT167)), COLUMN(BL167:BT167) - COLUMN(BL167) + 1, ""))&lt;&gt;"","WHI","")</f>
        <v>WHI</v>
      </c>
      <c r="HY167" s="38"/>
      <c r="HZ167" s="38"/>
      <c r="IA167" s="28"/>
      <c r="IB167" s="28"/>
      <c r="IC167" s="39"/>
      <c r="ID167" s="39"/>
      <c r="IE167" s="39"/>
      <c r="IF167" s="39"/>
      <c r="IG167" s="39"/>
      <c r="IH167" s="39"/>
      <c r="II167" s="39"/>
      <c r="IJ167" s="39"/>
      <c r="IK167" s="39"/>
      <c r="IL167" s="9">
        <f t="shared" si="654"/>
        <v>0</v>
      </c>
      <c r="IM167" s="6">
        <f t="shared" si="655"/>
        <v>-8</v>
      </c>
      <c r="IN167" s="40" t="str">
        <f t="shared" si="656"/>
        <v>http://mkweb.bcgsc.ca/color-summarizer/?url=https://upload.wikimedia.org/wikipedia/commons/thumb/f/ff/Flag_of_the_Treinta_y_Tres.svg/640px-Flag_of_the_Treinta_y_Tres.svg.png&amp;precision=low&amp;num_clusters=8&amp;text=1</v>
      </c>
      <c r="IO167" s="9" t="str">
        <f t="shared" si="657"/>
        <v>"black"</v>
      </c>
      <c r="IP167" s="9" t="str">
        <f t="shared" si="658"/>
        <v>"blue"</v>
      </c>
      <c r="IQ167" s="9" t="str">
        <f t="shared" si="659"/>
        <v>"green"</v>
      </c>
      <c r="IR167" s="9" t="str">
        <f t="shared" si="660"/>
        <v>"red"</v>
      </c>
      <c r="IS167" s="9" t="str">
        <f t="shared" si="661"/>
        <v>"yellow"</v>
      </c>
      <c r="IT167" s="9" t="str">
        <f t="shared" si="662"/>
        <v/>
      </c>
      <c r="IU167" s="9" t="str">
        <f t="shared" si="663"/>
        <v>"brown"</v>
      </c>
      <c r="IV167" s="9" t="str">
        <f t="shared" si="664"/>
        <v/>
      </c>
      <c r="IW167" s="9" t="str">
        <f t="shared" si="665"/>
        <v>"white"</v>
      </c>
      <c r="IX167" s="9" t="str">
        <f t="shared" si="666"/>
        <v>{"url":"http://mkweb.bcgsc.ca/color-summarizer/?url=https://upload.wikimedia.org/wikipedia/commons/thumb/f/ff/Flag_of_the_Treinta_y_Tres.svg/640px-Flag_of_the_Treinta_y_Tres.svg.png&amp;precision=low&amp;num_clusters=8&amp;text=1","name":"[URU] Treinta y Tres"},</v>
      </c>
      <c r="IY167" s="9">
        <v>347</v>
      </c>
    </row>
    <row r="168" spans="1:259" s="9" customFormat="1" ht="38.4" customHeight="1" thickBot="1" x14ac:dyDescent="0.35">
      <c r="A168" s="79" t="s">
        <v>1426</v>
      </c>
      <c r="B168" s="1" t="e" vm="165">
        <v>#VALUE!</v>
      </c>
      <c r="C168" s="2">
        <v>2</v>
      </c>
      <c r="D168" s="3" t="s">
        <v>1427</v>
      </c>
      <c r="E168" s="4" t="s">
        <v>1428</v>
      </c>
      <c r="F168" s="5" t="s">
        <v>0</v>
      </c>
      <c r="G168" s="6">
        <f>COUNTIF($A$1:$A$8305,A168)</f>
        <v>1</v>
      </c>
      <c r="H168" s="7"/>
      <c r="I168" s="8" t="s">
        <v>1429</v>
      </c>
      <c r="J168" s="9" t="str">
        <f>""</f>
        <v/>
      </c>
      <c r="K168" s="10"/>
      <c r="L168" s="11"/>
      <c r="M168" s="11"/>
      <c r="N168" s="12" t="s">
        <v>1</v>
      </c>
      <c r="O168" s="13">
        <v>2002</v>
      </c>
      <c r="P168" s="14" t="s">
        <v>1430</v>
      </c>
      <c r="Q168" s="15">
        <v>1</v>
      </c>
      <c r="R168" s="16" t="s">
        <v>1</v>
      </c>
      <c r="S168" s="17">
        <v>3</v>
      </c>
      <c r="T168" s="18" t="s">
        <v>2</v>
      </c>
      <c r="U168" s="19" t="s">
        <v>2</v>
      </c>
      <c r="V168" s="19" t="s">
        <v>3</v>
      </c>
      <c r="W168" s="19" t="s">
        <v>2</v>
      </c>
      <c r="X168" s="19" t="s">
        <v>3</v>
      </c>
      <c r="Y168" s="19" t="s">
        <v>2</v>
      </c>
      <c r="Z168" s="19" t="s">
        <v>2</v>
      </c>
      <c r="AA168" s="19" t="s">
        <v>2</v>
      </c>
      <c r="AB168" s="19" t="s">
        <v>2</v>
      </c>
      <c r="AC168" s="19" t="s">
        <v>2</v>
      </c>
      <c r="AD168" s="19" t="s">
        <v>2</v>
      </c>
      <c r="AE168" s="19" t="s">
        <v>2</v>
      </c>
      <c r="AF168" s="20" t="s">
        <v>2</v>
      </c>
      <c r="AG168" s="20" t="s">
        <v>3</v>
      </c>
      <c r="AH168" s="20" t="s">
        <v>3</v>
      </c>
      <c r="AI168" s="20" t="s">
        <v>2</v>
      </c>
      <c r="AJ168" s="20" t="s">
        <v>2</v>
      </c>
      <c r="AK168" s="20" t="s">
        <v>2</v>
      </c>
      <c r="AL168" s="20" t="s">
        <v>2</v>
      </c>
      <c r="AM168" s="20" t="s">
        <v>3</v>
      </c>
      <c r="AN168" s="20" t="s">
        <v>3</v>
      </c>
      <c r="AO168" s="20" t="s">
        <v>2</v>
      </c>
      <c r="AP168" s="20" t="s">
        <v>2</v>
      </c>
      <c r="AQ168" s="20" t="s">
        <v>2</v>
      </c>
      <c r="AR168" s="20" t="s">
        <v>2</v>
      </c>
      <c r="AS168" s="20" t="s">
        <v>2</v>
      </c>
      <c r="AT168" s="21">
        <v>7</v>
      </c>
      <c r="AU168" s="20" t="s">
        <v>204</v>
      </c>
      <c r="AV168" s="20" t="str">
        <f>IF(LEFT(A168,1)="[",LEFT(A168,5)&amp;AU168&amp;A168,"")</f>
        <v>[VEN]State[VEN] Amazonas</v>
      </c>
      <c r="AW168" s="20" t="str">
        <f>C168&amp;A168</f>
        <v>2[VEN] Amazonas</v>
      </c>
      <c r="AX168" s="22"/>
      <c r="AY168" s="22"/>
      <c r="AZ168" s="23" t="s">
        <v>5</v>
      </c>
      <c r="BA168" s="23"/>
      <c r="BB168" s="23"/>
      <c r="BC168" s="24"/>
      <c r="BD168" s="25" t="s">
        <v>4</v>
      </c>
      <c r="BE168" s="8"/>
      <c r="BF168" s="25" t="s">
        <v>4</v>
      </c>
      <c r="BG168" s="25"/>
      <c r="BH168" s="25" t="s">
        <v>6</v>
      </c>
      <c r="BI168" s="25"/>
      <c r="BJ168" s="25"/>
      <c r="BK168" s="8"/>
      <c r="BL168" s="25" t="s">
        <v>4</v>
      </c>
      <c r="BM168" s="25" t="s">
        <v>6</v>
      </c>
      <c r="BN168" s="25" t="s">
        <v>5</v>
      </c>
      <c r="BO168" s="25" t="s">
        <v>10</v>
      </c>
      <c r="BP168" s="25"/>
      <c r="BQ168" s="25"/>
      <c r="BR168" s="25"/>
      <c r="BS168" s="25"/>
      <c r="BT168" s="25"/>
      <c r="BU168" s="26"/>
      <c r="BV168" s="27"/>
      <c r="BW168" s="27">
        <v>0</v>
      </c>
      <c r="BX168" s="8"/>
      <c r="BY168" s="9" t="s">
        <v>2</v>
      </c>
      <c r="CB168" s="28"/>
      <c r="CC168" s="28"/>
      <c r="CD168" s="29">
        <v>0</v>
      </c>
      <c r="CE168" s="29">
        <v>0</v>
      </c>
      <c r="CF168" s="29" t="e">
        <v>#REF!</v>
      </c>
      <c r="CG168" s="30" cm="1">
        <f t="array" ref="CG168">SUMPRODUCT(--(LEN(TRIM(BL168:BT168))&gt;0))</f>
        <v>4</v>
      </c>
      <c r="CH168" s="20" t="str">
        <f t="shared" si="568"/>
        <v>n</v>
      </c>
      <c r="CI168" s="20" t="str">
        <f t="shared" si="569"/>
        <v>n</v>
      </c>
      <c r="CJ168" s="20" t="str">
        <f t="shared" si="570"/>
        <v>y</v>
      </c>
      <c r="CK168" s="20" t="str">
        <f t="shared" si="571"/>
        <v>n</v>
      </c>
      <c r="CL168" s="20" t="str">
        <f t="shared" si="572"/>
        <v>n</v>
      </c>
      <c r="CM168" s="20" t="str">
        <f t="shared" si="573"/>
        <v>n</v>
      </c>
      <c r="CN168" s="20" t="str">
        <f t="shared" si="574"/>
        <v>y</v>
      </c>
      <c r="CO168" s="20" t="str">
        <f t="shared" si="575"/>
        <v>n</v>
      </c>
      <c r="CP168" s="20" t="str">
        <f t="shared" si="576"/>
        <v>n</v>
      </c>
      <c r="CQ168" s="20" t="str">
        <f t="shared" si="577"/>
        <v>n</v>
      </c>
      <c r="CR168" s="20" t="str">
        <f t="shared" si="578"/>
        <v>n</v>
      </c>
      <c r="CS168" s="20" t="str">
        <f t="shared" si="579"/>
        <v>y</v>
      </c>
      <c r="CT168" s="31" t="str">
        <f t="shared" si="580"/>
        <v>"[VEN] Amazonas"</v>
      </c>
      <c r="CU168" s="32" t="str">
        <f t="shared" si="581"/>
        <v>"rgn_South America"</v>
      </c>
      <c r="CV168" s="9" t="str">
        <f t="shared" si="582"/>
        <v>"https://upload.wikimedia.org/wikipedia/commons/thumb/7/7f/Flag_of_Amazonas_Indigenous_State.svg/320px-Flag_of_Amazonas_Indigenous_State.svg.png"</v>
      </c>
      <c r="CW168" s="9" t="str">
        <f t="shared" si="668"/>
        <v/>
      </c>
      <c r="CX168" s="9" t="str">
        <f t="shared" si="668"/>
        <v/>
      </c>
      <c r="CY168" s="9" t="str">
        <f t="shared" si="668"/>
        <v>"4Color",</v>
      </c>
      <c r="CZ168" s="9" t="str">
        <f t="shared" si="668"/>
        <v/>
      </c>
      <c r="DA168" s="9" t="str">
        <f t="shared" si="583"/>
        <v/>
      </c>
      <c r="DB168" s="9" t="str">
        <f t="shared" si="584"/>
        <v/>
      </c>
      <c r="DC168" s="9" t="str">
        <f t="shared" si="585"/>
        <v/>
      </c>
      <c r="DD168" s="9" t="str">
        <f t="shared" si="586"/>
        <v>"lets08",</v>
      </c>
      <c r="DE168" s="9" t="str">
        <f t="shared" si="587"/>
        <v>"startA",</v>
      </c>
      <c r="DF168" s="9" t="str">
        <f t="shared" si="588"/>
        <v/>
      </c>
      <c r="DG168" s="9" t="str">
        <f t="shared" si="589"/>
        <v/>
      </c>
      <c r="DH168" s="9" t="str">
        <f t="shared" si="590"/>
        <v>"with_v",</v>
      </c>
      <c r="DI168" s="9" t="str">
        <f t="shared" si="591"/>
        <v/>
      </c>
      <c r="DJ168" s="9" t="str">
        <f t="shared" si="592"/>
        <v/>
      </c>
      <c r="DK168" s="9" t="str">
        <f t="shared" si="593"/>
        <v>"with_z",</v>
      </c>
      <c r="DL168" s="9" t="str">
        <f t="shared" si="594"/>
        <v/>
      </c>
      <c r="DM168" s="9" t="str" cm="1">
        <f t="array" ref="DM168">IF(CG168=3,CHAR(34) &amp; _xlfn.TEXTJOIN("", TRUE, RIGHT(HP168:HX168, 2)) &amp; CHAR(34) &amp; ",", "")</f>
        <v/>
      </c>
      <c r="DN168" s="9" t="str">
        <f t="shared" si="595"/>
        <v/>
      </c>
      <c r="DO168" s="9" t="str">
        <f t="shared" si="596"/>
        <v/>
      </c>
      <c r="DP168" s="28" t="str">
        <f t="shared" si="597"/>
        <v>"year00",</v>
      </c>
      <c r="DQ168" s="28" t="str">
        <f t="shared" si="598"/>
        <v/>
      </c>
      <c r="DR168" s="28" t="str">
        <f t="shared" si="599"/>
        <v/>
      </c>
      <c r="DS168" s="28" t="str">
        <f t="shared" si="600"/>
        <v/>
      </c>
      <c r="DT168" s="28" t="str">
        <f t="shared" si="601"/>
        <v>"allhor",</v>
      </c>
      <c r="DU168" s="28" t="str">
        <f t="shared" si="602"/>
        <v/>
      </c>
      <c r="DV168" s="9" t="str">
        <f t="shared" si="603"/>
        <v/>
      </c>
      <c r="DW168" s="9" t="str">
        <f t="shared" si="669"/>
        <v/>
      </c>
      <c r="DX168" s="9" t="str">
        <f t="shared" si="669"/>
        <v/>
      </c>
      <c r="DY168" s="9" t="str">
        <f t="shared" si="669"/>
        <v>"3Bands",</v>
      </c>
      <c r="DZ168" s="9" t="str">
        <f t="shared" si="669"/>
        <v/>
      </c>
      <c r="EA168" s="9" t="str">
        <f t="shared" si="670"/>
        <v/>
      </c>
      <c r="EB168" s="9" t="str">
        <f t="shared" si="670"/>
        <v/>
      </c>
      <c r="EC168" s="9" t="str">
        <f t="shared" si="670"/>
        <v>"Horizo",</v>
      </c>
      <c r="ED168" s="9" t="str">
        <f t="shared" si="670"/>
        <v/>
      </c>
      <c r="EE168" s="9" t="str">
        <f t="shared" si="670"/>
        <v>"Circle",</v>
      </c>
      <c r="EF168" s="9" t="str">
        <f t="shared" si="604"/>
        <v/>
      </c>
      <c r="EG168" s="9" t="str">
        <f t="shared" si="673"/>
        <v/>
      </c>
      <c r="EH168" s="9" t="str">
        <f t="shared" si="673"/>
        <v/>
      </c>
      <c r="EI168" s="9" t="str">
        <f t="shared" si="673"/>
        <v/>
      </c>
      <c r="EJ168" s="9" t="str">
        <f t="shared" si="673"/>
        <v/>
      </c>
      <c r="EK168" s="9" t="str">
        <f t="shared" si="673"/>
        <v/>
      </c>
      <c r="EL168" s="9" t="str">
        <f t="shared" si="673"/>
        <v/>
      </c>
      <c r="EM168" s="9" t="str">
        <f t="shared" si="673"/>
        <v/>
      </c>
      <c r="EN168" s="9" t="str">
        <f t="shared" si="673"/>
        <v>"Unequa",</v>
      </c>
      <c r="EO168" s="9" t="str">
        <f t="shared" si="673"/>
        <v>"Center",</v>
      </c>
      <c r="EP168" s="9" t="str">
        <f t="shared" si="673"/>
        <v/>
      </c>
      <c r="EQ168" s="9" t="str">
        <f t="shared" si="673"/>
        <v/>
      </c>
      <c r="ER168" s="9" t="str">
        <f t="shared" si="673"/>
        <v/>
      </c>
      <c r="ES168" s="9" t="str">
        <f t="shared" si="673"/>
        <v/>
      </c>
      <c r="ET168" s="9" t="str">
        <f t="shared" si="673"/>
        <v>"Geogrh",</v>
      </c>
      <c r="EU168" s="9" t="str">
        <f t="shared" si="673"/>
        <v>"Humans",</v>
      </c>
      <c r="EV168" s="9" t="str">
        <f t="shared" si="671"/>
        <v/>
      </c>
      <c r="EW168" s="9" t="str">
        <f t="shared" si="671"/>
        <v/>
      </c>
      <c r="EX168" s="9" t="str">
        <f t="shared" si="671"/>
        <v/>
      </c>
      <c r="EY168" s="9" t="str">
        <f t="shared" si="671"/>
        <v/>
      </c>
      <c r="EZ168" s="9" t="str">
        <f t="shared" si="671"/>
        <v/>
      </c>
      <c r="FA168" s="9" t="str">
        <f t="shared" si="606"/>
        <v>"staWHI",</v>
      </c>
      <c r="FB168" s="9" t="str">
        <f t="shared" si="607"/>
        <v/>
      </c>
      <c r="FC168" s="9" t="str">
        <f t="shared" si="608"/>
        <v/>
      </c>
      <c r="FD168" s="9" t="str">
        <f t="shared" si="609"/>
        <v/>
      </c>
      <c r="FE168" s="9" t="str">
        <f t="shared" si="610"/>
        <v/>
      </c>
      <c r="FF168" s="9" t="str">
        <f t="shared" si="611"/>
        <v/>
      </c>
      <c r="FG168" s="9" t="str">
        <f t="shared" si="612"/>
        <v>"NO_RED",</v>
      </c>
      <c r="FH168" s="9" t="str">
        <f t="shared" si="613"/>
        <v/>
      </c>
      <c r="FI168" s="9" t="str">
        <f t="shared" si="614"/>
        <v/>
      </c>
      <c r="FJ168" s="9" t="str">
        <f t="shared" si="615"/>
        <v>"NO_BLA",</v>
      </c>
      <c r="FK168" s="9" t="str">
        <f t="shared" si="616"/>
        <v/>
      </c>
      <c r="FL168" s="9" t="str">
        <f t="shared" si="617"/>
        <v/>
      </c>
      <c r="FM168" s="9" t="str">
        <f t="shared" si="618"/>
        <v/>
      </c>
      <c r="FN168" s="9" t="str">
        <f t="shared" si="619"/>
        <v/>
      </c>
      <c r="FO168" s="9" t="str">
        <f t="shared" si="620"/>
        <v/>
      </c>
      <c r="FP168" s="9" t="str">
        <f t="shared" si="621"/>
        <v/>
      </c>
      <c r="FQ168" s="9" t="str">
        <f t="shared" si="622"/>
        <v>"001BLU",</v>
      </c>
      <c r="FR168" s="9" t="str">
        <f t="shared" si="623"/>
        <v/>
      </c>
      <c r="FS168" s="9" t="str">
        <f t="shared" si="624"/>
        <v>"003YEL",</v>
      </c>
      <c r="FT168" s="9" t="str">
        <f t="shared" si="625"/>
        <v>"myrBLU",</v>
      </c>
      <c r="FU168" s="9" t="str">
        <f t="shared" si="626"/>
        <v/>
      </c>
      <c r="FV168" s="9" t="str">
        <f t="shared" si="627"/>
        <v/>
      </c>
      <c r="FW168" s="9" t="str">
        <f t="shared" si="628"/>
        <v/>
      </c>
      <c r="FX168" s="9" t="str">
        <f t="shared" si="629"/>
        <v/>
      </c>
      <c r="FY168" s="9" t="str">
        <f t="shared" si="630"/>
        <v/>
      </c>
      <c r="FZ168" s="9" t="str">
        <f t="shared" si="631"/>
        <v/>
      </c>
      <c r="GA168" s="9" t="str">
        <f t="shared" si="632"/>
        <v/>
      </c>
      <c r="GB168" s="9" t="str">
        <f t="shared" si="633"/>
        <v/>
      </c>
      <c r="GC168" s="9" t="str">
        <f t="shared" si="634"/>
        <v/>
      </c>
      <c r="GD168" s="9" t="str">
        <f t="shared" si="635"/>
        <v/>
      </c>
      <c r="GE168" s="9" t="str">
        <f t="shared" si="636"/>
        <v/>
      </c>
      <c r="GF168" s="9" t="str">
        <f t="shared" si="667"/>
        <v/>
      </c>
      <c r="GG168" s="9" t="str">
        <f t="shared" si="637"/>
        <v/>
      </c>
      <c r="GH168" s="9" t="str">
        <f t="shared" si="638"/>
        <v/>
      </c>
      <c r="GI168" s="9" t="str">
        <f t="shared" si="639"/>
        <v/>
      </c>
      <c r="GJ168" s="9" t="str">
        <f t="shared" si="640"/>
        <v/>
      </c>
      <c r="GK168" s="9" t="str">
        <f t="shared" si="641"/>
        <v>"HasSta",</v>
      </c>
      <c r="GL168" s="9" t="str">
        <f t="shared" si="672"/>
        <v/>
      </c>
      <c r="GM168" s="9" t="str">
        <f t="shared" si="672"/>
        <v/>
      </c>
      <c r="GN168" s="9" t="str">
        <f t="shared" si="672"/>
        <v>"3+Star",</v>
      </c>
      <c r="GP168" s="9" t="str">
        <f t="shared" si="642"/>
        <v>"State"</v>
      </c>
      <c r="GS168" s="9" t="str">
        <f t="shared" si="643"/>
        <v>["4Color","lets08","startA","with_v","with_z","year00","allhor","3Bands","Horizo","Circle","Unequa","Center","Geogrh","Humans","staWHI","NO_RED","NO_BLA","001BLU","003YEL","myrBLU","HasSta","3+Star"]</v>
      </c>
      <c r="GT168" s="9" t="str">
        <f t="shared" si="644"/>
        <v>"cl_BLU",</v>
      </c>
      <c r="GU168" s="9" t="str">
        <f t="shared" si="644"/>
        <v>"cl_YEL",</v>
      </c>
      <c r="GV168" s="9" t="str">
        <f t="shared" si="644"/>
        <v>"cl_WHI",</v>
      </c>
      <c r="GW168" s="9" t="str">
        <f t="shared" si="644"/>
        <v>"cl_GRE",</v>
      </c>
      <c r="GX168" s="9" t="str">
        <f t="shared" si="644"/>
        <v/>
      </c>
      <c r="GY168" s="9" t="str">
        <f t="shared" si="644"/>
        <v/>
      </c>
      <c r="GZ168" s="9" t="str">
        <f t="shared" si="644"/>
        <v/>
      </c>
      <c r="HA168" s="9" t="str">
        <f t="shared" si="644"/>
        <v/>
      </c>
      <c r="HB168" s="9" t="str">
        <f t="shared" si="644"/>
        <v/>
      </c>
      <c r="HC168" s="9" t="str">
        <f t="shared" si="645"/>
        <v>["cl_BLU","cl_YEL","cl_WHI","cl_GRE"]</v>
      </c>
      <c r="HE168" s="33"/>
      <c r="HF168" s="34" t="str">
        <f t="shared" si="646"/>
        <v>{couname:"[VEN] Amazonas",year:"2002",region:"rgn_South America",Colors:["cl_BLU","cl_YEL","cl_WHI","cl_GRE"],Items:["4Color","lets08","startA","with_v","with_z","year00","allhor","3Bands","Horizo","Circle","Unequa","Center","Geogrh","Humans","staWHI","NO_RED","NO_BLA","001BLU","003YEL","myrBLU","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links: "https://www.crwflags.com/fotw/flags/ve-z.html"},</v>
      </c>
      <c r="HG168" s="35" t="str">
        <f t="shared" si="647"/>
        <v>{couname:"[VEN] Amazonas",year:"2002",region:"rgn_South America",Colors:["cl_BLU","cl_YEL","cl_WHI","cl_GRE"],Items:["4Color","lets08","startA","with_v","with_z","year00","allhor","3Bands","Horizo","Circle","Unequa","Center","Geogrh","Humans","staWHI","NO_RED","NO_BLA","001BLU","003YEL","myrBLU","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links: "https://www.crwflags.com/fotw/flags/ve-z.html"},</v>
      </c>
      <c r="HH168" s="9" t="str">
        <f t="shared" si="648"/>
        <v>"\nThe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v>
      </c>
      <c r="HI168" s="9" t="str">
        <f t="shared" si="649"/>
        <v>"\nThe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v>
      </c>
      <c r="HJ168" s="9" t="str">
        <f t="shared" si="650"/>
        <v>"2002"</v>
      </c>
      <c r="HL168" s="9" t="str">
        <f t="shared" si="651"/>
        <v>"https://www.crwflags.com/fotw/flags/ve-z.html"</v>
      </c>
      <c r="HM168" s="34" t="str">
        <f t="shared" si="652"/>
        <v>{"couname":"[VEN] Amazonas","year":"2002","region":"rgn_South America","Colors":["cl_BLU","cl_YEL","cl_WHI","cl_GRE"],"Items":["4Color","lets08","startA","with_v","with_z","year00","allhor","3Bands","Horizo","Circle","Unequa","Center","Geogrh","Humans","staWHI","NO_RED","NO_BLA","001BLU","003YEL","myrBLU","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 "links": "https://www.crwflags.com/fotw/flags/ve-z.html"},</v>
      </c>
      <c r="HN168" s="36" t="str">
        <f t="shared" si="653"/>
        <v>{"couname":"[VEN] Amazonas","year":"2002","region":"rgn_South America","Colors":["cl_BLU","cl_YEL","cl_WHI","cl_GRE"],"Items":["4Color","lets08","startA","with_v","with_z","year00","allhor","3Bands","Horizo","Circle","Unequa","Center","Geogrh","Humans","staWHI","NO_RED","NO_BLA","001BLU","003YEL","myrBLU","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 "links": "https://www.crwflags.com/fotw/flags/ve-z.html"},</v>
      </c>
      <c r="HO168" s="37"/>
      <c r="HP168" s="9" t="str" cm="1">
        <f t="array" ref="HP168">IF(_xlfn.TEXTJOIN(", ", TRUE, IF(ISNUMBER(SEARCH("BLA", BL168:BT168)), COLUMN(BL168:BT168) - COLUMN(BL168) + 1, ""))&lt;&gt;"","BLA","")</f>
        <v/>
      </c>
      <c r="HQ168" s="9" t="str" cm="1">
        <f t="array" ref="HQ168">IF(_xlfn.TEXTJOIN(", ", TRUE, IF(ISNUMBER(SEARCH("BLU", BL168:BT168)), COLUMN(BL168:BT168) - COLUMN(BL168) + 1, ""))&lt;&gt;"","BLU","")</f>
        <v>BLU</v>
      </c>
      <c r="HR168" s="9" t="str" cm="1">
        <f t="array" ref="HR168">IF(_xlfn.TEXTJOIN(", ", TRUE, IF(ISNUMBER(SEARCH("GRE", BL168:BT168)), COLUMN(BL168:BT168) - COLUMN(BL168) + 1, ""))&lt;&gt;"","GRE","")</f>
        <v>GRE</v>
      </c>
      <c r="HS168" s="9" t="str" cm="1">
        <f t="array" ref="HS168">IF(_xlfn.TEXTJOIN(", ", TRUE, IF(ISNUMBER(SEARCH("RED", BL168:BT168)), COLUMN(BL168:BT168) - COLUMN(BL168) + 1, ""))&lt;&gt;"","RED","")</f>
        <v/>
      </c>
      <c r="HT168" s="9" t="str" cm="1">
        <f t="array" ref="HT168">IF(_xlfn.TEXTJOIN(", ", TRUE, IF(ISNUMBER(SEARCH("YEL", BL168:BT168)), COLUMN(BL168:BT168) - COLUMN(BL168) + 1, ""))&lt;&gt;"","YEL","")</f>
        <v>YEL</v>
      </c>
      <c r="HU168" s="9" t="str" cm="1">
        <f t="array" ref="HU168">IF(_xlfn.TEXTJOIN(", ", TRUE, IF(ISNUMBER(SEARCH("ORA", BL168:BT168)), COLUMN(BL168:BT168) - COLUMN(BL168) + 1, ""))&lt;&gt;"","ORA","")</f>
        <v/>
      </c>
      <c r="HV168" s="9" t="str" cm="1">
        <f t="array" ref="HV168">IF(_xlfn.TEXTJOIN(", ", TRUE, IF(ISNUMBER(SEARCH("BRO", BL168:BT168)), COLUMN(BL168:BT168) - COLUMN(BL168) + 1, ""))&lt;&gt;"","BRO","")</f>
        <v/>
      </c>
      <c r="HW168" s="9" t="str" cm="1">
        <f t="array" ref="HW168">IF(_xlfn.TEXTJOIN(", ", TRUE, IF(ISNUMBER(SEARCH("PUR", BL168:BT168)), COLUMN(BL168:BT168) - COLUMN(BL168) + 1, ""))&lt;&gt;"","PUR","")</f>
        <v/>
      </c>
      <c r="HX168" s="9" t="str" cm="1">
        <f t="array" ref="HX168">IF(_xlfn.TEXTJOIN(", ", TRUE, IF(ISNUMBER(SEARCH("WHI", BL168:BT168)), COLUMN(BL168:BT168) - COLUMN(BL168) + 1, ""))&lt;&gt;"","WHI","")</f>
        <v>WHI</v>
      </c>
      <c r="HY168" s="38"/>
      <c r="HZ168" s="38"/>
      <c r="IA168" s="28"/>
      <c r="IB168" s="28"/>
      <c r="IC168" s="39"/>
      <c r="ID168" s="39"/>
      <c r="IE168" s="39"/>
      <c r="IF168" s="39"/>
      <c r="IG168" s="39"/>
      <c r="IH168" s="39"/>
      <c r="II168" s="39"/>
      <c r="IJ168" s="39"/>
      <c r="IK168" s="39"/>
      <c r="IL168" s="9">
        <f t="shared" si="654"/>
        <v>0</v>
      </c>
      <c r="IM168" s="6">
        <f t="shared" si="655"/>
        <v>-4</v>
      </c>
      <c r="IN168" s="40" t="str">
        <f t="shared" si="656"/>
        <v>http://mkweb.bcgsc.ca/color-summarizer/?url=https://upload.wikimedia.org/wikipedia/commons/thumb/7/7f/Flag_of_Amazonas_Indigenous_State.svg/320px-Flag_of_Amazonas_Indigenous_State.svg.png&amp;precision=low&amp;num_clusters=4&amp;text=1</v>
      </c>
      <c r="IO168" s="9" t="str">
        <f t="shared" si="657"/>
        <v/>
      </c>
      <c r="IP168" s="9" t="str">
        <f t="shared" si="658"/>
        <v>"blue"</v>
      </c>
      <c r="IQ168" s="9" t="str">
        <f t="shared" si="659"/>
        <v>"green"</v>
      </c>
      <c r="IR168" s="9" t="str">
        <f t="shared" si="660"/>
        <v/>
      </c>
      <c r="IS168" s="9" t="str">
        <f t="shared" si="661"/>
        <v>"yellow"</v>
      </c>
      <c r="IT168" s="9" t="str">
        <f t="shared" si="662"/>
        <v/>
      </c>
      <c r="IU168" s="9" t="str">
        <f t="shared" si="663"/>
        <v/>
      </c>
      <c r="IV168" s="9" t="str">
        <f t="shared" si="664"/>
        <v/>
      </c>
      <c r="IW168" s="9" t="str">
        <f t="shared" si="665"/>
        <v>"white"</v>
      </c>
      <c r="IX168" s="9" t="str">
        <f t="shared" si="666"/>
        <v>{"url":"http://mkweb.bcgsc.ca/color-summarizer/?url=https://upload.wikimedia.org/wikipedia/commons/thumb/7/7f/Flag_of_Amazonas_Indigenous_State.svg/320px-Flag_of_Amazonas_Indigenous_State.svg.png&amp;precision=low&amp;num_clusters=4&amp;text=1","name":"[VEN] Amazonas"},</v>
      </c>
      <c r="IY168" s="9">
        <v>348</v>
      </c>
    </row>
    <row r="169" spans="1:259" s="9" customFormat="1" ht="38.4" customHeight="1" thickBot="1" x14ac:dyDescent="0.35">
      <c r="A169" s="79" t="s">
        <v>1431</v>
      </c>
      <c r="B169" s="1" t="e" vm="166">
        <v>#VALUE!</v>
      </c>
      <c r="C169" s="2">
        <v>2</v>
      </c>
      <c r="D169" s="3" t="s">
        <v>1432</v>
      </c>
      <c r="E169" s="4" t="s">
        <v>1433</v>
      </c>
      <c r="F169" s="5" t="s">
        <v>0</v>
      </c>
      <c r="G169" s="6">
        <f>COUNTIF($A$1:$A$8305,A169)</f>
        <v>1</v>
      </c>
      <c r="H169" s="7"/>
      <c r="I169" s="8" t="s">
        <v>1434</v>
      </c>
      <c r="J169" s="9" t="str">
        <f>""</f>
        <v/>
      </c>
      <c r="K169" s="10"/>
      <c r="L169" s="11"/>
      <c r="M169" s="11"/>
      <c r="N169" s="12" t="s">
        <v>1</v>
      </c>
      <c r="O169" s="13">
        <v>1999</v>
      </c>
      <c r="P169" s="14" t="s">
        <v>1435</v>
      </c>
      <c r="Q169" s="15">
        <v>1</v>
      </c>
      <c r="R169" s="16" t="s">
        <v>1</v>
      </c>
      <c r="S169" s="17">
        <v>3</v>
      </c>
      <c r="T169" s="18" t="s">
        <v>2</v>
      </c>
      <c r="U169" s="19" t="s">
        <v>2</v>
      </c>
      <c r="V169" s="19" t="s">
        <v>3</v>
      </c>
      <c r="W169" s="19" t="s">
        <v>2</v>
      </c>
      <c r="X169" s="19" t="s">
        <v>2</v>
      </c>
      <c r="Y169" s="19" t="s">
        <v>2</v>
      </c>
      <c r="Z169" s="19" t="s">
        <v>2</v>
      </c>
      <c r="AA169" s="19" t="s">
        <v>2</v>
      </c>
      <c r="AB169" s="19" t="s">
        <v>2</v>
      </c>
      <c r="AC169" s="19" t="s">
        <v>2</v>
      </c>
      <c r="AD169" s="19" t="s">
        <v>2</v>
      </c>
      <c r="AE169" s="19" t="s">
        <v>2</v>
      </c>
      <c r="AF169" s="20" t="s">
        <v>2</v>
      </c>
      <c r="AG169" s="20" t="s">
        <v>3</v>
      </c>
      <c r="AH169" s="20" t="s">
        <v>3</v>
      </c>
      <c r="AI169" s="20" t="s">
        <v>2</v>
      </c>
      <c r="AJ169" s="20" t="s">
        <v>2</v>
      </c>
      <c r="AK169" s="20" t="s">
        <v>2</v>
      </c>
      <c r="AL169" s="20" t="s">
        <v>2</v>
      </c>
      <c r="AM169" s="20" t="s">
        <v>3</v>
      </c>
      <c r="AN169" s="20" t="s">
        <v>2</v>
      </c>
      <c r="AO169" s="20" t="s">
        <v>2</v>
      </c>
      <c r="AP169" s="20" t="s">
        <v>2</v>
      </c>
      <c r="AQ169" s="20" t="s">
        <v>2</v>
      </c>
      <c r="AR169" s="20" t="s">
        <v>2</v>
      </c>
      <c r="AS169" s="20" t="s">
        <v>2</v>
      </c>
      <c r="AT169" s="21">
        <v>0</v>
      </c>
      <c r="AU169" s="20" t="s">
        <v>204</v>
      </c>
      <c r="AV169" s="20" t="str">
        <f>IF(LEFT(A169,1)="[",LEFT(A169,5)&amp;AU169&amp;A169,"")</f>
        <v>[VEN]State[VEN] Anzoátegui</v>
      </c>
      <c r="AW169" s="20" t="str">
        <f>C169&amp;A169</f>
        <v>2[VEN] Anzoátegui</v>
      </c>
      <c r="AX169" s="22"/>
      <c r="AY169" s="22"/>
      <c r="AZ169" s="23" t="s">
        <v>6</v>
      </c>
      <c r="BA169" s="23"/>
      <c r="BB169" s="23"/>
      <c r="BC169" s="24"/>
      <c r="BD169" s="25" t="s">
        <v>168</v>
      </c>
      <c r="BE169" s="8"/>
      <c r="BF169" s="25" t="s">
        <v>4</v>
      </c>
      <c r="BG169" s="25" t="s">
        <v>5</v>
      </c>
      <c r="BH169" s="25" t="s">
        <v>10</v>
      </c>
      <c r="BI169" s="25" t="s">
        <v>9</v>
      </c>
      <c r="BJ169" s="25"/>
      <c r="BK169" s="8"/>
      <c r="BL169" s="25" t="s">
        <v>4</v>
      </c>
      <c r="BM169" s="25" t="s">
        <v>5</v>
      </c>
      <c r="BN169" s="25" t="s">
        <v>6</v>
      </c>
      <c r="BO169" s="25" t="s">
        <v>9</v>
      </c>
      <c r="BP169" s="25" t="s">
        <v>10</v>
      </c>
      <c r="BQ169" s="25"/>
      <c r="BR169" s="25"/>
      <c r="BS169" s="25"/>
      <c r="BT169" s="25"/>
      <c r="BU169" s="26"/>
      <c r="BV169" s="27"/>
      <c r="BW169" s="27">
        <v>0</v>
      </c>
      <c r="BX169" s="8"/>
      <c r="BY169" s="9" t="s">
        <v>3</v>
      </c>
      <c r="CB169" s="28"/>
      <c r="CC169" s="28"/>
      <c r="CD169" s="29">
        <v>0</v>
      </c>
      <c r="CE169" s="29">
        <v>0</v>
      </c>
      <c r="CF169" s="29" t="e">
        <v>#REF!</v>
      </c>
      <c r="CG169" s="30" cm="1">
        <f t="array" ref="CG169">SUMPRODUCT(--(LEN(TRIM(BL169:BT169))&gt;0))</f>
        <v>5</v>
      </c>
      <c r="CH169" s="20" t="str">
        <f t="shared" si="568"/>
        <v>n</v>
      </c>
      <c r="CI169" s="20" t="str">
        <f t="shared" si="569"/>
        <v>n</v>
      </c>
      <c r="CJ169" s="20" t="str">
        <f t="shared" si="570"/>
        <v>n</v>
      </c>
      <c r="CK169" s="20" t="str">
        <f t="shared" si="571"/>
        <v>y</v>
      </c>
      <c r="CL169" s="20" t="str">
        <f t="shared" si="572"/>
        <v>n</v>
      </c>
      <c r="CM169" s="20" t="str">
        <f t="shared" si="573"/>
        <v>n</v>
      </c>
      <c r="CN169" s="20" t="str">
        <f t="shared" si="574"/>
        <v>y</v>
      </c>
      <c r="CO169" s="20" t="str">
        <f t="shared" si="575"/>
        <v>n</v>
      </c>
      <c r="CP169" s="20" t="str">
        <f t="shared" si="576"/>
        <v>y</v>
      </c>
      <c r="CQ169" s="20" t="str">
        <f t="shared" si="577"/>
        <v>n</v>
      </c>
      <c r="CR169" s="20" t="str">
        <f t="shared" si="578"/>
        <v>n</v>
      </c>
      <c r="CS169" s="20" t="str">
        <f t="shared" si="579"/>
        <v>n</v>
      </c>
      <c r="CT169" s="31" t="str">
        <f t="shared" si="580"/>
        <v>"[VEN] Anzoátegui"</v>
      </c>
      <c r="CU169" s="32" t="str">
        <f t="shared" si="581"/>
        <v>"rgn_South America"</v>
      </c>
      <c r="CV169" s="9" t="str">
        <f t="shared" si="582"/>
        <v>"https://upload.wikimedia.org/wikipedia/commons/thumb/0/03/Flag_of_Anzo%C3%A1tegui_State_%28original_version%29.svg/320px-Flag_of_Anzo%C3%A1tegui_State_%28original_version%29.svg.png"</v>
      </c>
      <c r="CW169" s="9" t="str">
        <f t="shared" si="668"/>
        <v/>
      </c>
      <c r="CX169" s="9" t="str">
        <f t="shared" si="668"/>
        <v/>
      </c>
      <c r="CY169" s="9" t="str">
        <f t="shared" si="668"/>
        <v/>
      </c>
      <c r="CZ169" s="9" t="str">
        <f t="shared" si="668"/>
        <v>"5+Colo",</v>
      </c>
      <c r="DA169" s="9" t="str">
        <f t="shared" si="583"/>
        <v/>
      </c>
      <c r="DB169" s="9" t="str">
        <f t="shared" si="584"/>
        <v/>
      </c>
      <c r="DC169" s="9" t="str">
        <f t="shared" si="585"/>
        <v/>
      </c>
      <c r="DD169" s="9" t="str">
        <f t="shared" si="586"/>
        <v>"lets10",</v>
      </c>
      <c r="DE169" s="9" t="str">
        <f t="shared" si="587"/>
        <v>"startA",</v>
      </c>
      <c r="DF169" s="9" t="str">
        <f t="shared" si="588"/>
        <v/>
      </c>
      <c r="DG169" s="9" t="str">
        <f t="shared" si="589"/>
        <v/>
      </c>
      <c r="DH169" s="9" t="str">
        <f t="shared" si="590"/>
        <v>"with_v",</v>
      </c>
      <c r="DI169" s="9" t="str">
        <f t="shared" si="591"/>
        <v/>
      </c>
      <c r="DJ169" s="9" t="str">
        <f t="shared" si="592"/>
        <v/>
      </c>
      <c r="DK169" s="9" t="str">
        <f t="shared" si="593"/>
        <v>"with_z",</v>
      </c>
      <c r="DL169" s="9" t="str">
        <f t="shared" si="594"/>
        <v/>
      </c>
      <c r="DM169" s="9" t="str" cm="1">
        <f t="array" ref="DM169">IF(CG169=3,CHAR(34) &amp; _xlfn.TEXTJOIN("", TRUE, RIGHT(HP169:HX169, 2)) &amp; CHAR(34) &amp; ",", "")</f>
        <v/>
      </c>
      <c r="DN169" s="9" t="str">
        <f t="shared" si="595"/>
        <v/>
      </c>
      <c r="DO169" s="9" t="str">
        <f t="shared" si="596"/>
        <v>"year19",</v>
      </c>
      <c r="DP169" s="28" t="str">
        <f t="shared" si="597"/>
        <v/>
      </c>
      <c r="DQ169" s="28" t="str">
        <f t="shared" si="598"/>
        <v/>
      </c>
      <c r="DR169" s="28" t="str">
        <f t="shared" si="599"/>
        <v>"dgband",</v>
      </c>
      <c r="DS169" s="28" t="str">
        <f t="shared" si="600"/>
        <v/>
      </c>
      <c r="DT169" s="28" t="str">
        <f t="shared" si="601"/>
        <v/>
      </c>
      <c r="DU169" s="28" t="str">
        <f t="shared" si="602"/>
        <v/>
      </c>
      <c r="DV169" s="9" t="str">
        <f t="shared" si="603"/>
        <v/>
      </c>
      <c r="DW169" s="9" t="str">
        <f t="shared" si="669"/>
        <v/>
      </c>
      <c r="DX169" s="9" t="str">
        <f t="shared" si="669"/>
        <v/>
      </c>
      <c r="DY169" s="9" t="str">
        <f t="shared" si="669"/>
        <v>"3Bands",</v>
      </c>
      <c r="DZ169" s="9" t="str">
        <f t="shared" si="669"/>
        <v/>
      </c>
      <c r="EA169" s="9" t="str">
        <f t="shared" si="670"/>
        <v/>
      </c>
      <c r="EB169" s="9" t="str">
        <f t="shared" si="670"/>
        <v/>
      </c>
      <c r="EC169" s="9" t="str">
        <f t="shared" si="670"/>
        <v>"Horizo",</v>
      </c>
      <c r="ED169" s="9" t="str">
        <f t="shared" si="670"/>
        <v/>
      </c>
      <c r="EE169" s="9" t="str">
        <f t="shared" si="670"/>
        <v/>
      </c>
      <c r="EF169" s="9" t="str">
        <f t="shared" si="604"/>
        <v/>
      </c>
      <c r="EG169" s="9" t="str">
        <f t="shared" si="673"/>
        <v/>
      </c>
      <c r="EH169" s="9" t="str">
        <f t="shared" si="673"/>
        <v/>
      </c>
      <c r="EI169" s="9" t="str">
        <f t="shared" si="673"/>
        <v/>
      </c>
      <c r="EJ169" s="9" t="str">
        <f t="shared" si="673"/>
        <v/>
      </c>
      <c r="EK169" s="9" t="str">
        <f t="shared" si="673"/>
        <v/>
      </c>
      <c r="EL169" s="9" t="str">
        <f t="shared" si="673"/>
        <v/>
      </c>
      <c r="EM169" s="9" t="str">
        <f t="shared" si="673"/>
        <v/>
      </c>
      <c r="EN169" s="9" t="str">
        <f t="shared" si="673"/>
        <v>"Unequa",</v>
      </c>
      <c r="EO169" s="9" t="str">
        <f t="shared" si="673"/>
        <v>"Center",</v>
      </c>
      <c r="EP169" s="9" t="str">
        <f t="shared" si="673"/>
        <v/>
      </c>
      <c r="EQ169" s="9" t="str">
        <f t="shared" si="673"/>
        <v/>
      </c>
      <c r="ER169" s="9" t="str">
        <f t="shared" si="673"/>
        <v/>
      </c>
      <c r="ES169" s="9" t="str">
        <f t="shared" si="673"/>
        <v/>
      </c>
      <c r="ET169" s="9" t="str">
        <f t="shared" si="673"/>
        <v>"Geogrh",</v>
      </c>
      <c r="EU169" s="9" t="str">
        <f t="shared" si="673"/>
        <v/>
      </c>
      <c r="EV169" s="9" t="str">
        <f t="shared" si="671"/>
        <v/>
      </c>
      <c r="EW169" s="9" t="str">
        <f t="shared" si="671"/>
        <v/>
      </c>
      <c r="EX169" s="9" t="str">
        <f t="shared" si="671"/>
        <v/>
      </c>
      <c r="EY169" s="9" t="str">
        <f t="shared" si="671"/>
        <v/>
      </c>
      <c r="EZ169" s="9" t="str">
        <f t="shared" si="671"/>
        <v/>
      </c>
      <c r="FA169" s="9" t="str">
        <f t="shared" si="606"/>
        <v/>
      </c>
      <c r="FB169" s="9" t="str">
        <f t="shared" si="607"/>
        <v/>
      </c>
      <c r="FC169" s="9" t="str">
        <f t="shared" si="608"/>
        <v/>
      </c>
      <c r="FD169" s="9" t="str">
        <f t="shared" si="609"/>
        <v/>
      </c>
      <c r="FE169" s="9" t="str">
        <f t="shared" si="610"/>
        <v/>
      </c>
      <c r="FF169" s="9" t="str">
        <f t="shared" si="611"/>
        <v/>
      </c>
      <c r="FG169" s="9" t="str">
        <f t="shared" si="612"/>
        <v/>
      </c>
      <c r="FH169" s="9" t="str">
        <f t="shared" si="613"/>
        <v/>
      </c>
      <c r="FI169" s="9" t="str">
        <f t="shared" si="614"/>
        <v/>
      </c>
      <c r="FJ169" s="9" t="str">
        <f t="shared" si="615"/>
        <v>"NO_BLA",</v>
      </c>
      <c r="FK169" s="9" t="str">
        <f t="shared" si="616"/>
        <v/>
      </c>
      <c r="FL169" s="9" t="str">
        <f t="shared" si="617"/>
        <v/>
      </c>
      <c r="FM169" s="9" t="str">
        <f t="shared" si="618"/>
        <v/>
      </c>
      <c r="FN169" s="9" t="str">
        <f t="shared" si="619"/>
        <v/>
      </c>
      <c r="FO169" s="9" t="str">
        <f t="shared" si="620"/>
        <v/>
      </c>
      <c r="FP169" s="9" t="str">
        <f t="shared" si="621"/>
        <v/>
      </c>
      <c r="FQ169" s="9" t="str">
        <f t="shared" si="622"/>
        <v>"001BLU",</v>
      </c>
      <c r="FR169" s="9" t="str">
        <f t="shared" si="623"/>
        <v>"002WHI",</v>
      </c>
      <c r="FS169" s="9" t="str">
        <f t="shared" si="624"/>
        <v>"003GRE",</v>
      </c>
      <c r="FT169" s="9" t="str">
        <f t="shared" si="625"/>
        <v>"myrEQ",</v>
      </c>
      <c r="FU169" s="9" t="str">
        <f t="shared" si="626"/>
        <v/>
      </c>
      <c r="FV169" s="9" t="str">
        <f t="shared" si="627"/>
        <v/>
      </c>
      <c r="FW169" s="9" t="str">
        <f t="shared" si="628"/>
        <v/>
      </c>
      <c r="FX169" s="9" t="str">
        <f t="shared" si="629"/>
        <v/>
      </c>
      <c r="FY169" s="9" t="str">
        <f t="shared" si="630"/>
        <v/>
      </c>
      <c r="FZ169" s="9" t="str">
        <f t="shared" si="631"/>
        <v/>
      </c>
      <c r="GA169" s="9" t="str">
        <f t="shared" si="632"/>
        <v/>
      </c>
      <c r="GB169" s="9" t="str">
        <f t="shared" si="633"/>
        <v/>
      </c>
      <c r="GC169" s="9" t="str">
        <f t="shared" si="634"/>
        <v/>
      </c>
      <c r="GD169" s="9" t="str">
        <f t="shared" si="635"/>
        <v/>
      </c>
      <c r="GE169" s="9" t="str">
        <f t="shared" si="636"/>
        <v/>
      </c>
      <c r="GF169" s="9" t="str">
        <f t="shared" si="667"/>
        <v/>
      </c>
      <c r="GG169" s="9" t="str">
        <f t="shared" si="637"/>
        <v/>
      </c>
      <c r="GH169" s="9" t="str">
        <f t="shared" si="638"/>
        <v/>
      </c>
      <c r="GI169" s="9" t="str">
        <f t="shared" si="639"/>
        <v/>
      </c>
      <c r="GJ169" s="9" t="str">
        <f t="shared" si="640"/>
        <v>"NoStar",</v>
      </c>
      <c r="GK169" s="9" t="str">
        <f t="shared" si="641"/>
        <v/>
      </c>
      <c r="GL169" s="9" t="str">
        <f t="shared" si="672"/>
        <v/>
      </c>
      <c r="GM169" s="9" t="str">
        <f t="shared" si="672"/>
        <v/>
      </c>
      <c r="GN169" s="9" t="str">
        <f t="shared" si="672"/>
        <v/>
      </c>
      <c r="GP169" s="9" t="str">
        <f t="shared" si="642"/>
        <v>"State"</v>
      </c>
      <c r="GS169" s="9" t="str">
        <f t="shared" si="643"/>
        <v>["5+Colo","lets10","startA","with_v","with_z","year19","dgband","3Bands","Horizo","Unequa","Center","Geogrh","NO_BLA","001BLU","002WHI","003GRE","myrEQ","NoStar"]</v>
      </c>
      <c r="GT169" s="9" t="str">
        <f t="shared" si="644"/>
        <v>"cl_BLU",</v>
      </c>
      <c r="GU169" s="9" t="str">
        <f t="shared" si="644"/>
        <v>"cl_WHI",</v>
      </c>
      <c r="GV169" s="9" t="str">
        <f t="shared" si="644"/>
        <v>"cl_YEL",</v>
      </c>
      <c r="GW169" s="9" t="str">
        <f t="shared" si="644"/>
        <v>"cl_RED",</v>
      </c>
      <c r="GX169" s="9" t="str">
        <f t="shared" si="644"/>
        <v>"cl_GRE",</v>
      </c>
      <c r="GY169" s="9" t="str">
        <f t="shared" si="644"/>
        <v/>
      </c>
      <c r="GZ169" s="9" t="str">
        <f t="shared" si="644"/>
        <v/>
      </c>
      <c r="HA169" s="9" t="str">
        <f t="shared" si="644"/>
        <v/>
      </c>
      <c r="HB169" s="9" t="str">
        <f t="shared" si="644"/>
        <v/>
      </c>
      <c r="HC169" s="9" t="str">
        <f t="shared" si="645"/>
        <v>["cl_BLU","cl_WHI","cl_YEL","cl_RED","cl_GRE"]</v>
      </c>
      <c r="HE169" s="33"/>
      <c r="HF169" s="34" t="str">
        <f t="shared" si="646"/>
        <v>{couname:"[VEN] Anzoátegui",year:"1999",region:"rgn_South America",Colors:["cl_BLU","cl_WHI","cl_YEL","cl_RED","cl_GRE"],Items:["5+Colo","lets10","startA","with_v","with_z","year19","dgband","3Bands","Horizo","Unequa","Center","Geogrh","NO_BLA","001BLU","002WHI","003GRE","myrEQ","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links: "https://en.wikipedia.org/wiki/Flag_of_Anzo%C3%A1tegui"},</v>
      </c>
      <c r="HG169" s="35" t="str">
        <f t="shared" si="647"/>
        <v>{couname:"[VEN] Anzoátegui",year:"1999",region:"rgn_South America",Colors:["cl_BLU","cl_WHI","cl_YEL","cl_RED","cl_GRE"],Items:["5+Colo","lets10","startA","with_v","with_z","year19","dgband","3Bands","Horizo","Unequa","Center","Geogrh","NO_BLA","001BLU","002WHI","003GRE","myrEQ","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links: "https://en.wikipedia.org/wiki/Flag_of_Anzo%C3%A1tegui"},</v>
      </c>
      <c r="HH169" s="9" t="str">
        <f t="shared" si="648"/>
        <v>"\nThe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v>
      </c>
      <c r="HI169" s="9" t="str">
        <f t="shared" si="649"/>
        <v>"\nThe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v>
      </c>
      <c r="HJ169" s="9" t="str">
        <f t="shared" si="650"/>
        <v>"1999"</v>
      </c>
      <c r="HL169" s="9" t="str">
        <f t="shared" si="651"/>
        <v>"https://en.wikipedia.org/wiki/Flag_of_Anzo%C3%A1tegui"</v>
      </c>
      <c r="HM169" s="34" t="str">
        <f t="shared" si="652"/>
        <v>{"couname":"[VEN] Anzoátegui","year":"1999","region":"rgn_South America","Colors":["cl_BLU","cl_WHI","cl_YEL","cl_RED","cl_GRE"],"Items":["5+Colo","lets10","startA","with_v","with_z","year19","dgband","3Bands","Horizo","Unequa","Center","Geogrh","NO_BLA","001BLU","002WHI","003GRE","myrEQ","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 "links": "https://en.wikipedia.org/wiki/Flag_of_Anzo%C3%A1tegui"},</v>
      </c>
      <c r="HN169" s="36" t="str">
        <f t="shared" si="653"/>
        <v>{"couname":"[VEN] Anzoátegui","year":"1999","region":"rgn_South America","Colors":["cl_BLU","cl_WHI","cl_YEL","cl_RED","cl_GRE"],"Items":["5+Colo","lets10","startA","with_v","with_z","year19","dgband","3Bands","Horizo","Unequa","Center","Geogrh","NO_BLA","001BLU","002WHI","003GRE","myrEQ","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 "links": "https://en.wikipedia.org/wiki/Flag_of_Anzo%C3%A1tegui"},</v>
      </c>
      <c r="HO169" s="37"/>
      <c r="HP169" s="9" t="str" cm="1">
        <f t="array" ref="HP169">IF(_xlfn.TEXTJOIN(", ", TRUE, IF(ISNUMBER(SEARCH("BLA", BL169:BT169)), COLUMN(BL169:BT169) - COLUMN(BL169) + 1, ""))&lt;&gt;"","BLA","")</f>
        <v/>
      </c>
      <c r="HQ169" s="9" t="str" cm="1">
        <f t="array" ref="HQ169">IF(_xlfn.TEXTJOIN(", ", TRUE, IF(ISNUMBER(SEARCH("BLU", BL169:BT169)), COLUMN(BL169:BT169) - COLUMN(BL169) + 1, ""))&lt;&gt;"","BLU","")</f>
        <v>BLU</v>
      </c>
      <c r="HR169" s="9" t="str" cm="1">
        <f t="array" ref="HR169">IF(_xlfn.TEXTJOIN(", ", TRUE, IF(ISNUMBER(SEARCH("GRE", BL169:BT169)), COLUMN(BL169:BT169) - COLUMN(BL169) + 1, ""))&lt;&gt;"","GRE","")</f>
        <v>GRE</v>
      </c>
      <c r="HS169" s="9" t="str" cm="1">
        <f t="array" ref="HS169">IF(_xlfn.TEXTJOIN(", ", TRUE, IF(ISNUMBER(SEARCH("RED", BL169:BT169)), COLUMN(BL169:BT169) - COLUMN(BL169) + 1, ""))&lt;&gt;"","RED","")</f>
        <v>RED</v>
      </c>
      <c r="HT169" s="9" t="str" cm="1">
        <f t="array" ref="HT169">IF(_xlfn.TEXTJOIN(", ", TRUE, IF(ISNUMBER(SEARCH("YEL", BL169:BT169)), COLUMN(BL169:BT169) - COLUMN(BL169) + 1, ""))&lt;&gt;"","YEL","")</f>
        <v>YEL</v>
      </c>
      <c r="HU169" s="9" t="str" cm="1">
        <f t="array" ref="HU169">IF(_xlfn.TEXTJOIN(", ", TRUE, IF(ISNUMBER(SEARCH("ORA", BL169:BT169)), COLUMN(BL169:BT169) - COLUMN(BL169) + 1, ""))&lt;&gt;"","ORA","")</f>
        <v/>
      </c>
      <c r="HV169" s="9" t="str" cm="1">
        <f t="array" ref="HV169">IF(_xlfn.TEXTJOIN(", ", TRUE, IF(ISNUMBER(SEARCH("BRO", BL169:BT169)), COLUMN(BL169:BT169) - COLUMN(BL169) + 1, ""))&lt;&gt;"","BRO","")</f>
        <v/>
      </c>
      <c r="HW169" s="9" t="str" cm="1">
        <f t="array" ref="HW169">IF(_xlfn.TEXTJOIN(", ", TRUE, IF(ISNUMBER(SEARCH("PUR", BL169:BT169)), COLUMN(BL169:BT169) - COLUMN(BL169) + 1, ""))&lt;&gt;"","PUR","")</f>
        <v/>
      </c>
      <c r="HX169" s="9" t="str" cm="1">
        <f t="array" ref="HX169">IF(_xlfn.TEXTJOIN(", ", TRUE, IF(ISNUMBER(SEARCH("WHI", BL169:BT169)), COLUMN(BL169:BT169) - COLUMN(BL169) + 1, ""))&lt;&gt;"","WHI","")</f>
        <v>WHI</v>
      </c>
      <c r="HY169" s="38"/>
      <c r="HZ169" s="38"/>
      <c r="IA169" s="28"/>
      <c r="IB169" s="28"/>
      <c r="IC169" s="39"/>
      <c r="ID169" s="39"/>
      <c r="IE169" s="39"/>
      <c r="IF169" s="39"/>
      <c r="IG169" s="39"/>
      <c r="IH169" s="39"/>
      <c r="II169" s="39"/>
      <c r="IJ169" s="39"/>
      <c r="IK169" s="39"/>
      <c r="IL169" s="9">
        <f t="shared" si="654"/>
        <v>0</v>
      </c>
      <c r="IM169" s="6">
        <f t="shared" si="655"/>
        <v>-5</v>
      </c>
      <c r="IN169" s="40" t="str">
        <f t="shared" si="656"/>
        <v>http://mkweb.bcgsc.ca/color-summarizer/?url=https://upload.wikimedia.org/wikipedia/commons/thumb/0/03/Flag_of_Anzo%C3%A1tegui_State_%28original_version%29.svg/320px-Flag_of_Anzo%C3%A1tegui_State_%28original_version%29.svg.png&amp;precision=low&amp;num_clusters=5&amp;text=1</v>
      </c>
      <c r="IO169" s="9" t="str">
        <f t="shared" si="657"/>
        <v/>
      </c>
      <c r="IP169" s="9" t="str">
        <f t="shared" si="658"/>
        <v>"blue"</v>
      </c>
      <c r="IQ169" s="9" t="str">
        <f t="shared" si="659"/>
        <v>"green"</v>
      </c>
      <c r="IR169" s="9" t="str">
        <f t="shared" si="660"/>
        <v>"red"</v>
      </c>
      <c r="IS169" s="9" t="str">
        <f t="shared" si="661"/>
        <v>"yellow"</v>
      </c>
      <c r="IT169" s="9" t="str">
        <f t="shared" si="662"/>
        <v/>
      </c>
      <c r="IU169" s="9" t="str">
        <f t="shared" si="663"/>
        <v/>
      </c>
      <c r="IV169" s="9" t="str">
        <f t="shared" si="664"/>
        <v/>
      </c>
      <c r="IW169" s="9" t="str">
        <f t="shared" si="665"/>
        <v>"white"</v>
      </c>
      <c r="IX169" s="9" t="str">
        <f t="shared" si="666"/>
        <v>{"url":"http://mkweb.bcgsc.ca/color-summarizer/?url=https://upload.wikimedia.org/wikipedia/commons/thumb/0/03/Flag_of_Anzo%C3%A1tegui_State_%28original_version%29.svg/320px-Flag_of_Anzo%C3%A1tegui_State_%28original_version%29.svg.png&amp;precision=low&amp;num_clusters=5&amp;text=1","name":"[VEN] Anzoátegui"},</v>
      </c>
      <c r="IY169" s="9">
        <v>349</v>
      </c>
    </row>
    <row r="170" spans="1:259" s="9" customFormat="1" ht="38.4" customHeight="1" thickBot="1" x14ac:dyDescent="0.35">
      <c r="A170" s="79" t="s">
        <v>1436</v>
      </c>
      <c r="B170" s="1" t="e" vm="167">
        <v>#VALUE!</v>
      </c>
      <c r="C170" s="2">
        <v>2</v>
      </c>
      <c r="D170" s="3" t="s">
        <v>1437</v>
      </c>
      <c r="E170" s="4" t="s">
        <v>1438</v>
      </c>
      <c r="F170" s="5" t="s">
        <v>0</v>
      </c>
      <c r="G170" s="6">
        <f>COUNTIF($A$1:$A$8305,A170)</f>
        <v>1</v>
      </c>
      <c r="H170" s="7"/>
      <c r="I170" s="8" t="s">
        <v>1439</v>
      </c>
      <c r="J170" s="9" t="str">
        <f>""</f>
        <v/>
      </c>
      <c r="K170" s="10"/>
      <c r="L170" s="11"/>
      <c r="M170" s="11"/>
      <c r="N170" s="12" t="s">
        <v>1</v>
      </c>
      <c r="O170" s="13">
        <v>1996</v>
      </c>
      <c r="P170" s="14" t="s">
        <v>1440</v>
      </c>
      <c r="Q170" s="15">
        <v>1</v>
      </c>
      <c r="R170" s="16" t="s">
        <v>1</v>
      </c>
      <c r="S170" s="17">
        <v>3</v>
      </c>
      <c r="T170" s="18" t="s">
        <v>3</v>
      </c>
      <c r="U170" s="19" t="s">
        <v>2</v>
      </c>
      <c r="V170" s="19" t="s">
        <v>3</v>
      </c>
      <c r="W170" s="19" t="s">
        <v>2</v>
      </c>
      <c r="X170" s="19" t="s">
        <v>2</v>
      </c>
      <c r="Y170" s="19" t="s">
        <v>3</v>
      </c>
      <c r="Z170" s="19" t="s">
        <v>2</v>
      </c>
      <c r="AA170" s="19" t="s">
        <v>3</v>
      </c>
      <c r="AB170" s="19" t="s">
        <v>3</v>
      </c>
      <c r="AC170" s="19" t="s">
        <v>3</v>
      </c>
      <c r="AD170" s="19" t="s">
        <v>3</v>
      </c>
      <c r="AE170" s="19" t="s">
        <v>2</v>
      </c>
      <c r="AF170" s="20" t="s">
        <v>3</v>
      </c>
      <c r="AG170" s="20" t="s">
        <v>3</v>
      </c>
      <c r="AH170" s="20" t="s">
        <v>2</v>
      </c>
      <c r="AI170" s="20" t="s">
        <v>2</v>
      </c>
      <c r="AJ170" s="20" t="s">
        <v>2</v>
      </c>
      <c r="AK170" s="20" t="s">
        <v>2</v>
      </c>
      <c r="AL170" s="20" t="s">
        <v>2</v>
      </c>
      <c r="AM170" s="20" t="s">
        <v>3</v>
      </c>
      <c r="AN170" s="20" t="s">
        <v>2</v>
      </c>
      <c r="AO170" s="20" t="s">
        <v>2</v>
      </c>
      <c r="AP170" s="20" t="s">
        <v>2</v>
      </c>
      <c r="AQ170" s="20" t="s">
        <v>2</v>
      </c>
      <c r="AR170" s="20" t="s">
        <v>2</v>
      </c>
      <c r="AS170" s="20" t="s">
        <v>2</v>
      </c>
      <c r="AT170" s="21">
        <v>8</v>
      </c>
      <c r="AU170" s="20" t="s">
        <v>204</v>
      </c>
      <c r="AV170" s="20" t="str">
        <f>IF(LEFT(A170,1)="[",LEFT(A170,5)&amp;AU170&amp;A170,"")</f>
        <v>[VEN]State[VEN] Apure</v>
      </c>
      <c r="AW170" s="20" t="str">
        <f>C170&amp;A170</f>
        <v>2[VEN] Apure</v>
      </c>
      <c r="AX170" s="22"/>
      <c r="AY170" s="22"/>
      <c r="AZ170" s="23" t="s">
        <v>5</v>
      </c>
      <c r="BA170" s="23"/>
      <c r="BB170" s="23"/>
      <c r="BC170" s="24"/>
      <c r="BD170" s="25" t="s">
        <v>9</v>
      </c>
      <c r="BE170" s="8"/>
      <c r="BF170" s="25" t="s">
        <v>9</v>
      </c>
      <c r="BG170" s="25" t="s">
        <v>5</v>
      </c>
      <c r="BH170" s="25" t="s">
        <v>9</v>
      </c>
      <c r="BI170" s="25"/>
      <c r="BJ170" s="25"/>
      <c r="BK170" s="8"/>
      <c r="BL170" s="25" t="s">
        <v>9</v>
      </c>
      <c r="BM170" s="25" t="s">
        <v>5</v>
      </c>
      <c r="BN170" s="25" t="s">
        <v>10</v>
      </c>
      <c r="BO170" s="25" t="s">
        <v>6</v>
      </c>
      <c r="BP170" s="25" t="s">
        <v>13</v>
      </c>
      <c r="BQ170" s="25" t="s">
        <v>12</v>
      </c>
      <c r="BR170" s="25"/>
      <c r="BS170" s="25"/>
      <c r="BT170" s="25"/>
      <c r="BU170" s="26"/>
      <c r="BV170" s="27"/>
      <c r="BW170" s="27">
        <v>0</v>
      </c>
      <c r="BX170" s="8"/>
      <c r="BY170" s="9" t="s">
        <v>2</v>
      </c>
      <c r="CB170" s="28"/>
      <c r="CC170" s="28"/>
      <c r="CD170" s="29">
        <v>0</v>
      </c>
      <c r="CE170" s="29">
        <v>0</v>
      </c>
      <c r="CF170" s="29" t="e">
        <v>#REF!</v>
      </c>
      <c r="CG170" s="30" cm="1">
        <f t="array" ref="CG170">SUMPRODUCT(--(LEN(TRIM(BL170:BT170))&gt;0))</f>
        <v>6</v>
      </c>
      <c r="CH170" s="20" t="str">
        <f t="shared" si="568"/>
        <v>n</v>
      </c>
      <c r="CI170" s="20" t="str">
        <f t="shared" si="569"/>
        <v>n</v>
      </c>
      <c r="CJ170" s="20" t="str">
        <f t="shared" si="570"/>
        <v>n</v>
      </c>
      <c r="CK170" s="20" t="str">
        <f t="shared" si="571"/>
        <v>y</v>
      </c>
      <c r="CL170" s="20" t="str">
        <f t="shared" si="572"/>
        <v>n</v>
      </c>
      <c r="CM170" s="20" t="str">
        <f t="shared" si="573"/>
        <v>n</v>
      </c>
      <c r="CN170" s="20" t="str">
        <f t="shared" si="574"/>
        <v>y</v>
      </c>
      <c r="CO170" s="20" t="str">
        <f t="shared" si="575"/>
        <v>n</v>
      </c>
      <c r="CP170" s="20" t="str">
        <f t="shared" si="576"/>
        <v>n</v>
      </c>
      <c r="CQ170" s="20" t="str">
        <f t="shared" si="577"/>
        <v>n</v>
      </c>
      <c r="CR170" s="20" t="str">
        <f t="shared" si="578"/>
        <v>n</v>
      </c>
      <c r="CS170" s="20" t="str">
        <f t="shared" si="579"/>
        <v>y</v>
      </c>
      <c r="CT170" s="31" t="str">
        <f t="shared" si="580"/>
        <v>"[VEN] Apure"</v>
      </c>
      <c r="CU170" s="32" t="str">
        <f t="shared" si="581"/>
        <v>"rgn_South America"</v>
      </c>
      <c r="CV170" s="9" t="str">
        <f t="shared" si="582"/>
        <v>"https://upload.wikimedia.org/wikipedia/commons/thumb/1/1a/Flag_of_Apure_State.svg/320px-Flag_of_Apure_State.svg.png"</v>
      </c>
      <c r="CW170" s="9" t="str">
        <f t="shared" si="668"/>
        <v/>
      </c>
      <c r="CX170" s="9" t="str">
        <f t="shared" si="668"/>
        <v/>
      </c>
      <c r="CY170" s="9" t="str">
        <f t="shared" si="668"/>
        <v/>
      </c>
      <c r="CZ170" s="9" t="str">
        <f t="shared" si="668"/>
        <v>"5+Colo",</v>
      </c>
      <c r="DA170" s="9" t="str">
        <f t="shared" si="583"/>
        <v/>
      </c>
      <c r="DB170" s="9" t="str">
        <f t="shared" si="584"/>
        <v/>
      </c>
      <c r="DC170" s="9" t="str">
        <f t="shared" si="585"/>
        <v/>
      </c>
      <c r="DD170" s="9" t="str">
        <f t="shared" si="586"/>
        <v>"lets05",</v>
      </c>
      <c r="DE170" s="9" t="str">
        <f t="shared" si="587"/>
        <v>"startA",</v>
      </c>
      <c r="DF170" s="9" t="str">
        <f t="shared" si="588"/>
        <v/>
      </c>
      <c r="DG170" s="9" t="str">
        <f t="shared" si="589"/>
        <v/>
      </c>
      <c r="DH170" s="9" t="str">
        <f t="shared" si="590"/>
        <v>"with_v",</v>
      </c>
      <c r="DI170" s="9" t="str">
        <f t="shared" si="591"/>
        <v/>
      </c>
      <c r="DJ170" s="9" t="str">
        <f t="shared" si="592"/>
        <v/>
      </c>
      <c r="DK170" s="9" t="str">
        <f t="shared" si="593"/>
        <v/>
      </c>
      <c r="DL170" s="9" t="str">
        <f t="shared" si="594"/>
        <v/>
      </c>
      <c r="DM170" s="9" t="str" cm="1">
        <f t="array" ref="DM170">IF(CG170=3,CHAR(34) &amp; _xlfn.TEXTJOIN("", TRUE, RIGHT(HP170:HX170, 2)) &amp; CHAR(34) &amp; ",", "")</f>
        <v/>
      </c>
      <c r="DN170" s="9" t="str">
        <f t="shared" si="595"/>
        <v/>
      </c>
      <c r="DO170" s="9" t="str">
        <f t="shared" si="596"/>
        <v>"year19",</v>
      </c>
      <c r="DP170" s="28" t="str">
        <f t="shared" si="597"/>
        <v/>
      </c>
      <c r="DQ170" s="28" t="str">
        <f t="shared" si="598"/>
        <v/>
      </c>
      <c r="DR170" s="28" t="str">
        <f t="shared" si="599"/>
        <v/>
      </c>
      <c r="DS170" s="28" t="str">
        <f t="shared" si="600"/>
        <v/>
      </c>
      <c r="DT170" s="28" t="str">
        <f t="shared" si="601"/>
        <v>"allhor",</v>
      </c>
      <c r="DU170" s="28" t="str">
        <f t="shared" si="602"/>
        <v/>
      </c>
      <c r="DV170" s="9" t="str">
        <f t="shared" si="603"/>
        <v/>
      </c>
      <c r="DW170" s="9" t="str">
        <f t="shared" si="669"/>
        <v/>
      </c>
      <c r="DX170" s="9" t="str">
        <f t="shared" si="669"/>
        <v/>
      </c>
      <c r="DY170" s="9" t="str">
        <f t="shared" si="669"/>
        <v>"3Bands",</v>
      </c>
      <c r="DZ170" s="9" t="str">
        <f t="shared" si="669"/>
        <v/>
      </c>
      <c r="EA170" s="9" t="str">
        <f t="shared" si="670"/>
        <v>"Diagon",</v>
      </c>
      <c r="EB170" s="9" t="str">
        <f t="shared" si="670"/>
        <v/>
      </c>
      <c r="EC170" s="9" t="str">
        <f t="shared" si="670"/>
        <v>"Horizo",</v>
      </c>
      <c r="ED170" s="9" t="str">
        <f t="shared" si="670"/>
        <v/>
      </c>
      <c r="EE170" s="9" t="str">
        <f t="shared" si="670"/>
        <v/>
      </c>
      <c r="EF170" s="9" t="str">
        <f t="shared" si="604"/>
        <v>"Animal",</v>
      </c>
      <c r="EG170" s="9" t="str">
        <f t="shared" si="673"/>
        <v/>
      </c>
      <c r="EH170" s="9" t="str">
        <f t="shared" si="673"/>
        <v>"Plants",</v>
      </c>
      <c r="EI170" s="9" t="str">
        <f t="shared" si="673"/>
        <v>"Texted",</v>
      </c>
      <c r="EJ170" s="9" t="str">
        <f t="shared" si="673"/>
        <v>"Weapon",</v>
      </c>
      <c r="EK170" s="9" t="str">
        <f t="shared" si="673"/>
        <v>"HasSun",</v>
      </c>
      <c r="EL170" s="9" t="str">
        <f t="shared" si="673"/>
        <v/>
      </c>
      <c r="EM170" s="9" t="str">
        <f t="shared" si="673"/>
        <v>"Trside",</v>
      </c>
      <c r="EN170" s="9" t="str">
        <f t="shared" si="673"/>
        <v>"Unequa",</v>
      </c>
      <c r="EO170" s="9" t="str">
        <f t="shared" si="673"/>
        <v/>
      </c>
      <c r="EP170" s="9" t="str">
        <f t="shared" si="673"/>
        <v/>
      </c>
      <c r="EQ170" s="9" t="str">
        <f t="shared" si="673"/>
        <v/>
      </c>
      <c r="ER170" s="9" t="str">
        <f t="shared" si="673"/>
        <v/>
      </c>
      <c r="ES170" s="9" t="str">
        <f t="shared" si="673"/>
        <v/>
      </c>
      <c r="ET170" s="9" t="str">
        <f t="shared" si="673"/>
        <v>"Geogrh",</v>
      </c>
      <c r="EU170" s="9" t="str">
        <f t="shared" si="673"/>
        <v/>
      </c>
      <c r="EV170" s="9" t="str">
        <f t="shared" si="671"/>
        <v/>
      </c>
      <c r="EW170" s="9" t="str">
        <f t="shared" si="671"/>
        <v/>
      </c>
      <c r="EX170" s="9" t="str">
        <f t="shared" si="671"/>
        <v/>
      </c>
      <c r="EY170" s="9" t="str">
        <f t="shared" si="671"/>
        <v/>
      </c>
      <c r="EZ170" s="9" t="str">
        <f t="shared" si="671"/>
        <v/>
      </c>
      <c r="FA170" s="9" t="str">
        <f t="shared" si="606"/>
        <v>"staWHI",</v>
      </c>
      <c r="FB170" s="9" t="str">
        <f t="shared" si="607"/>
        <v/>
      </c>
      <c r="FC170" s="9" t="str">
        <f t="shared" si="608"/>
        <v/>
      </c>
      <c r="FD170" s="9" t="str">
        <f t="shared" si="609"/>
        <v/>
      </c>
      <c r="FE170" s="9" t="str">
        <f t="shared" si="610"/>
        <v>"NO_BLU",</v>
      </c>
      <c r="FF170" s="9" t="str">
        <f t="shared" si="611"/>
        <v/>
      </c>
      <c r="FG170" s="9" t="str">
        <f t="shared" si="612"/>
        <v/>
      </c>
      <c r="FH170" s="9" t="str">
        <f t="shared" si="613"/>
        <v/>
      </c>
      <c r="FI170" s="9" t="str">
        <f t="shared" si="614"/>
        <v/>
      </c>
      <c r="FJ170" s="9" t="str">
        <f t="shared" si="615"/>
        <v/>
      </c>
      <c r="FK170" s="9" t="str">
        <f t="shared" si="616"/>
        <v/>
      </c>
      <c r="FL170" s="9" t="str">
        <f t="shared" si="617"/>
        <v/>
      </c>
      <c r="FM170" s="9" t="str">
        <f t="shared" si="618"/>
        <v/>
      </c>
      <c r="FN170" s="9" t="str">
        <f t="shared" si="619"/>
        <v/>
      </c>
      <c r="FO170" s="9" t="str">
        <f t="shared" si="620"/>
        <v/>
      </c>
      <c r="FP170" s="9" t="str">
        <f t="shared" si="621"/>
        <v/>
      </c>
      <c r="FQ170" s="9" t="str">
        <f t="shared" si="622"/>
        <v>"001RED",</v>
      </c>
      <c r="FR170" s="9" t="str">
        <f t="shared" si="623"/>
        <v>"002WHI",</v>
      </c>
      <c r="FS170" s="9" t="str">
        <f t="shared" si="624"/>
        <v>"003RED",</v>
      </c>
      <c r="FT170" s="9" t="str">
        <f t="shared" si="625"/>
        <v>"myrRED",</v>
      </c>
      <c r="FU170" s="9" t="str">
        <f t="shared" si="626"/>
        <v/>
      </c>
      <c r="FV170" s="9" t="str">
        <f t="shared" si="627"/>
        <v/>
      </c>
      <c r="FW170" s="9" t="str">
        <f t="shared" si="628"/>
        <v/>
      </c>
      <c r="FX170" s="9" t="str">
        <f t="shared" si="629"/>
        <v/>
      </c>
      <c r="FY170" s="9" t="str">
        <f t="shared" si="630"/>
        <v/>
      </c>
      <c r="FZ170" s="9" t="str">
        <f t="shared" si="631"/>
        <v/>
      </c>
      <c r="GA170" s="9" t="str">
        <f t="shared" si="632"/>
        <v/>
      </c>
      <c r="GB170" s="9" t="str">
        <f t="shared" si="633"/>
        <v/>
      </c>
      <c r="GC170" s="9" t="str">
        <f t="shared" si="634"/>
        <v/>
      </c>
      <c r="GD170" s="9" t="str">
        <f t="shared" si="635"/>
        <v/>
      </c>
      <c r="GE170" s="9" t="str">
        <f t="shared" si="636"/>
        <v/>
      </c>
      <c r="GF170" s="9" t="str">
        <f t="shared" si="667"/>
        <v/>
      </c>
      <c r="GG170" s="9" t="str">
        <f t="shared" si="637"/>
        <v/>
      </c>
      <c r="GH170" s="9" t="str">
        <f t="shared" si="638"/>
        <v/>
      </c>
      <c r="GI170" s="9" t="str">
        <f t="shared" si="639"/>
        <v/>
      </c>
      <c r="GJ170" s="9" t="str">
        <f t="shared" si="640"/>
        <v/>
      </c>
      <c r="GK170" s="9" t="str">
        <f t="shared" si="641"/>
        <v>"HasSta",</v>
      </c>
      <c r="GL170" s="9" t="str">
        <f t="shared" si="672"/>
        <v/>
      </c>
      <c r="GM170" s="9" t="str">
        <f t="shared" si="672"/>
        <v/>
      </c>
      <c r="GN170" s="9" t="str">
        <f t="shared" si="672"/>
        <v>"3+Star",</v>
      </c>
      <c r="GP170" s="9" t="str">
        <f t="shared" si="642"/>
        <v>"State"</v>
      </c>
      <c r="GS170" s="9" t="str">
        <f t="shared" si="643"/>
        <v>["5+Colo","lets05","startA","with_v","year19","allhor","3Bands","Diagon","Horizo","Animal","Plants","Texted","Weapon","HasSun","Trside","Unequa","Geogrh","staWHI","NO_BLU","001RED","002WHI","003RED","myrRED","HasSta","3+Star"]</v>
      </c>
      <c r="GT170" s="9" t="str">
        <f t="shared" si="644"/>
        <v>"cl_RED",</v>
      </c>
      <c r="GU170" s="9" t="str">
        <f t="shared" si="644"/>
        <v>"cl_WHI",</v>
      </c>
      <c r="GV170" s="9" t="str">
        <f t="shared" si="644"/>
        <v>"cl_GRE",</v>
      </c>
      <c r="GW170" s="9" t="str">
        <f t="shared" si="644"/>
        <v>"cl_YEL",</v>
      </c>
      <c r="GX170" s="9" t="str">
        <f t="shared" si="644"/>
        <v>"cl_BRO",</v>
      </c>
      <c r="GY170" s="9" t="str">
        <f t="shared" si="644"/>
        <v>"cl_BLA",</v>
      </c>
      <c r="GZ170" s="9" t="str">
        <f t="shared" si="644"/>
        <v/>
      </c>
      <c r="HA170" s="9" t="str">
        <f t="shared" si="644"/>
        <v/>
      </c>
      <c r="HB170" s="9" t="str">
        <f t="shared" si="644"/>
        <v/>
      </c>
      <c r="HC170" s="9" t="str">
        <f t="shared" si="645"/>
        <v>["cl_RED","cl_WHI","cl_GRE","cl_YEL","cl_BRO","cl_BLA"]</v>
      </c>
      <c r="HE170" s="33"/>
      <c r="HF170" s="34" t="str">
        <f t="shared" si="646"/>
        <v>{couname:"[VEN] Apure",year:"1996",region:"rgn_South America",Colors:["cl_RED","cl_WHI","cl_GRE","cl_YEL","cl_BRO","cl_BLA"],Items:["5+Colo","lets05","startA","with_v","year19","allhor","3Bands","Diagon","Horizo","Animal","Plants","Texted","Weapon","HasSun","Trside","Unequa","Geogrh","staWHI","NO_BLU","001RED","002WHI","003RED","myrRED","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links: "https://www.crwflags.com/fotw/flags/ve-c.html"},</v>
      </c>
      <c r="HG170" s="35" t="str">
        <f t="shared" si="647"/>
        <v>{couname:"[VEN] Apure",year:"1996",region:"rgn_South America",Colors:["cl_RED","cl_WHI","cl_GRE","cl_YEL","cl_BRO","cl_BLA"],Items:["5+Colo","lets05","startA","with_v","year19","allhor","3Bands","Diagon","Horizo","Animal","Plants","Texted","Weapon","HasSun","Trside","Unequa","Geogrh","staWHI","NO_BLU","001RED","002WHI","003RED","myrRED","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links: "https://www.crwflags.com/fotw/flags/ve-c.html"},</v>
      </c>
      <c r="HH170" s="9" t="str">
        <f t="shared" si="648"/>
        <v>"\nThe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v>
      </c>
      <c r="HI170" s="9" t="str">
        <f t="shared" si="649"/>
        <v>"\nThe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v>
      </c>
      <c r="HJ170" s="9" t="str">
        <f t="shared" si="650"/>
        <v>"1996"</v>
      </c>
      <c r="HL170" s="9" t="str">
        <f t="shared" si="651"/>
        <v>"https://www.crwflags.com/fotw/flags/ve-c.html"</v>
      </c>
      <c r="HM170" s="34" t="str">
        <f t="shared" si="652"/>
        <v>{"couname":"[VEN] Apure","year":"1996","region":"rgn_South America","Colors":["cl_RED","cl_WHI","cl_GRE","cl_YEL","cl_BRO","cl_BLA"],"Items":["5+Colo","lets05","startA","with_v","year19","allhor","3Bands","Diagon","Horizo","Animal","Plants","Texted","Weapon","HasSun","Trside","Unequa","Geogrh","staWHI","NO_BLU","001RED","002WHI","003RED","myrRED","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 "links": "https://www.crwflags.com/fotw/flags/ve-c.html"},</v>
      </c>
      <c r="HN170" s="36" t="str">
        <f t="shared" si="653"/>
        <v>{"couname":"[VEN] Apure","year":"1996","region":"rgn_South America","Colors":["cl_RED","cl_WHI","cl_GRE","cl_YEL","cl_BRO","cl_BLA"],"Items":["5+Colo","lets05","startA","with_v","year19","allhor","3Bands","Diagon","Horizo","Animal","Plants","Texted","Weapon","HasSun","Trside","Unequa","Geogrh","staWHI","NO_BLU","001RED","002WHI","003RED","myrRED","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 "links": "https://www.crwflags.com/fotw/flags/ve-c.html"},</v>
      </c>
      <c r="HO170" s="37"/>
      <c r="HP170" s="9" t="str" cm="1">
        <f t="array" ref="HP170">IF(_xlfn.TEXTJOIN(", ", TRUE, IF(ISNUMBER(SEARCH("BLA", BL170:BT170)), COLUMN(BL170:BT170) - COLUMN(BL170) + 1, ""))&lt;&gt;"","BLA","")</f>
        <v>BLA</v>
      </c>
      <c r="HQ170" s="9" t="str" cm="1">
        <f t="array" ref="HQ170">IF(_xlfn.TEXTJOIN(", ", TRUE, IF(ISNUMBER(SEARCH("BLU", BL170:BT170)), COLUMN(BL170:BT170) - COLUMN(BL170) + 1, ""))&lt;&gt;"","BLU","")</f>
        <v/>
      </c>
      <c r="HR170" s="9" t="str" cm="1">
        <f t="array" ref="HR170">IF(_xlfn.TEXTJOIN(", ", TRUE, IF(ISNUMBER(SEARCH("GRE", BL170:BT170)), COLUMN(BL170:BT170) - COLUMN(BL170) + 1, ""))&lt;&gt;"","GRE","")</f>
        <v>GRE</v>
      </c>
      <c r="HS170" s="9" t="str" cm="1">
        <f t="array" ref="HS170">IF(_xlfn.TEXTJOIN(", ", TRUE, IF(ISNUMBER(SEARCH("RED", BL170:BT170)), COLUMN(BL170:BT170) - COLUMN(BL170) + 1, ""))&lt;&gt;"","RED","")</f>
        <v>RED</v>
      </c>
      <c r="HT170" s="9" t="str" cm="1">
        <f t="array" ref="HT170">IF(_xlfn.TEXTJOIN(", ", TRUE, IF(ISNUMBER(SEARCH("YEL", BL170:BT170)), COLUMN(BL170:BT170) - COLUMN(BL170) + 1, ""))&lt;&gt;"","YEL","")</f>
        <v>YEL</v>
      </c>
      <c r="HU170" s="9" t="str" cm="1">
        <f t="array" ref="HU170">IF(_xlfn.TEXTJOIN(", ", TRUE, IF(ISNUMBER(SEARCH("ORA", BL170:BT170)), COLUMN(BL170:BT170) - COLUMN(BL170) + 1, ""))&lt;&gt;"","ORA","")</f>
        <v/>
      </c>
      <c r="HV170" s="9" t="str" cm="1">
        <f t="array" ref="HV170">IF(_xlfn.TEXTJOIN(", ", TRUE, IF(ISNUMBER(SEARCH("BRO", BL170:BT170)), COLUMN(BL170:BT170) - COLUMN(BL170) + 1, ""))&lt;&gt;"","BRO","")</f>
        <v>BRO</v>
      </c>
      <c r="HW170" s="9" t="str" cm="1">
        <f t="array" ref="HW170">IF(_xlfn.TEXTJOIN(", ", TRUE, IF(ISNUMBER(SEARCH("PUR", BL170:BT170)), COLUMN(BL170:BT170) - COLUMN(BL170) + 1, ""))&lt;&gt;"","PUR","")</f>
        <v/>
      </c>
      <c r="HX170" s="9" t="str" cm="1">
        <f t="array" ref="HX170">IF(_xlfn.TEXTJOIN(", ", TRUE, IF(ISNUMBER(SEARCH("WHI", BL170:BT170)), COLUMN(BL170:BT170) - COLUMN(BL170) + 1, ""))&lt;&gt;"","WHI","")</f>
        <v>WHI</v>
      </c>
      <c r="HY170" s="38"/>
      <c r="HZ170" s="38"/>
      <c r="IA170" s="28"/>
      <c r="IB170" s="28"/>
      <c r="IC170" s="39"/>
      <c r="ID170" s="39"/>
      <c r="IE170" s="39"/>
      <c r="IF170" s="39"/>
      <c r="IG170" s="39"/>
      <c r="IH170" s="39"/>
      <c r="II170" s="39"/>
      <c r="IJ170" s="39"/>
      <c r="IK170" s="39"/>
      <c r="IL170" s="9">
        <f t="shared" si="654"/>
        <v>0</v>
      </c>
      <c r="IM170" s="6">
        <f t="shared" si="655"/>
        <v>-6</v>
      </c>
      <c r="IN170" s="40" t="str">
        <f t="shared" si="656"/>
        <v>http://mkweb.bcgsc.ca/color-summarizer/?url=https://upload.wikimedia.org/wikipedia/commons/thumb/1/1a/Flag_of_Apure_State.svg/320px-Flag_of_Apure_State.svg.png&amp;precision=low&amp;num_clusters=6&amp;text=1</v>
      </c>
      <c r="IO170" s="9" t="str">
        <f t="shared" si="657"/>
        <v>"black"</v>
      </c>
      <c r="IP170" s="9" t="str">
        <f t="shared" si="658"/>
        <v/>
      </c>
      <c r="IQ170" s="9" t="str">
        <f t="shared" si="659"/>
        <v>"green"</v>
      </c>
      <c r="IR170" s="9" t="str">
        <f t="shared" si="660"/>
        <v>"red"</v>
      </c>
      <c r="IS170" s="9" t="str">
        <f t="shared" si="661"/>
        <v>"yellow"</v>
      </c>
      <c r="IT170" s="9" t="str">
        <f t="shared" si="662"/>
        <v/>
      </c>
      <c r="IU170" s="9" t="str">
        <f t="shared" si="663"/>
        <v>"brown"</v>
      </c>
      <c r="IV170" s="9" t="str">
        <f t="shared" si="664"/>
        <v/>
      </c>
      <c r="IW170" s="9" t="str">
        <f t="shared" si="665"/>
        <v>"white"</v>
      </c>
      <c r="IX170" s="9" t="str">
        <f t="shared" si="666"/>
        <v>{"url":"http://mkweb.bcgsc.ca/color-summarizer/?url=https://upload.wikimedia.org/wikipedia/commons/thumb/1/1a/Flag_of_Apure_State.svg/320px-Flag_of_Apure_State.svg.png&amp;precision=low&amp;num_clusters=6&amp;text=1","name":"[VEN] Apure"},</v>
      </c>
      <c r="IY170" s="9">
        <v>350</v>
      </c>
    </row>
    <row r="171" spans="1:259" s="9" customFormat="1" ht="38.4" customHeight="1" thickBot="1" x14ac:dyDescent="0.35">
      <c r="A171" s="79" t="s">
        <v>1441</v>
      </c>
      <c r="B171" s="1" t="e" vm="168">
        <v>#VALUE!</v>
      </c>
      <c r="C171" s="2">
        <v>2</v>
      </c>
      <c r="D171" s="3" t="s">
        <v>1442</v>
      </c>
      <c r="E171" s="4" t="s">
        <v>1443</v>
      </c>
      <c r="F171" s="5" t="s">
        <v>0</v>
      </c>
      <c r="G171" s="6">
        <f>COUNTIF($A$1:$A$8305,A171)</f>
        <v>1</v>
      </c>
      <c r="H171" s="7"/>
      <c r="I171" s="8" t="s">
        <v>1444</v>
      </c>
      <c r="J171" s="9" t="str">
        <f>""</f>
        <v/>
      </c>
      <c r="K171" s="10"/>
      <c r="L171" s="11"/>
      <c r="M171" s="11"/>
      <c r="N171" s="12" t="s">
        <v>1</v>
      </c>
      <c r="O171" s="13">
        <v>1993</v>
      </c>
      <c r="P171" s="14" t="s">
        <v>1445</v>
      </c>
      <c r="Q171" s="15">
        <v>1</v>
      </c>
      <c r="R171" s="16" t="s">
        <v>1</v>
      </c>
      <c r="S171" s="17">
        <v>3</v>
      </c>
      <c r="T171" s="18" t="s">
        <v>3</v>
      </c>
      <c r="U171" s="19" t="s">
        <v>2</v>
      </c>
      <c r="V171" s="19" t="s">
        <v>2</v>
      </c>
      <c r="W171" s="19" t="s">
        <v>2</v>
      </c>
      <c r="X171" s="19" t="s">
        <v>3</v>
      </c>
      <c r="Y171" s="19" t="s">
        <v>3</v>
      </c>
      <c r="Z171" s="19" t="s">
        <v>2</v>
      </c>
      <c r="AA171" s="19" t="s">
        <v>3</v>
      </c>
      <c r="AB171" s="19" t="s">
        <v>3</v>
      </c>
      <c r="AC171" s="19" t="s">
        <v>2</v>
      </c>
      <c r="AD171" s="19" t="s">
        <v>3</v>
      </c>
      <c r="AE171" s="19" t="s">
        <v>2</v>
      </c>
      <c r="AF171" s="20" t="s">
        <v>3</v>
      </c>
      <c r="AG171" s="20" t="s">
        <v>3</v>
      </c>
      <c r="AH171" s="20" t="s">
        <v>3</v>
      </c>
      <c r="AI171" s="20" t="s">
        <v>2</v>
      </c>
      <c r="AJ171" s="20" t="s">
        <v>2</v>
      </c>
      <c r="AK171" s="20" t="s">
        <v>2</v>
      </c>
      <c r="AL171" s="20" t="s">
        <v>2</v>
      </c>
      <c r="AM171" s="20" t="s">
        <v>3</v>
      </c>
      <c r="AN171" s="20" t="s">
        <v>3</v>
      </c>
      <c r="AO171" s="20" t="s">
        <v>3</v>
      </c>
      <c r="AP171" s="20" t="s">
        <v>2</v>
      </c>
      <c r="AQ171" s="20" t="s">
        <v>2</v>
      </c>
      <c r="AR171" s="20" t="s">
        <v>2</v>
      </c>
      <c r="AS171" s="20" t="s">
        <v>2</v>
      </c>
      <c r="AT171" s="21">
        <v>0</v>
      </c>
      <c r="AU171" s="20" t="s">
        <v>204</v>
      </c>
      <c r="AV171" s="20" t="str">
        <f>IF(LEFT(A171,1)="[",LEFT(A171,5)&amp;AU171&amp;A171,"")</f>
        <v>[VEN]State[VEN] Aragua</v>
      </c>
      <c r="AW171" s="20" t="str">
        <f>C171&amp;A171</f>
        <v>2[VEN] Aragua</v>
      </c>
      <c r="AX171" s="22"/>
      <c r="AY171" s="22"/>
      <c r="AZ171" s="23" t="s">
        <v>6</v>
      </c>
      <c r="BA171" s="23"/>
      <c r="BB171" s="23"/>
      <c r="BC171" s="24"/>
      <c r="BD171" s="25" t="s">
        <v>12</v>
      </c>
      <c r="BE171" s="8"/>
      <c r="BF171" s="25" t="s">
        <v>12</v>
      </c>
      <c r="BG171" s="25" t="s">
        <v>12</v>
      </c>
      <c r="BH171" s="25" t="s">
        <v>12</v>
      </c>
      <c r="BI171" s="25" t="s">
        <v>5</v>
      </c>
      <c r="BJ171" s="25"/>
      <c r="BK171" s="8"/>
      <c r="BL171" s="25" t="s">
        <v>12</v>
      </c>
      <c r="BM171" s="25" t="s">
        <v>5</v>
      </c>
      <c r="BN171" s="25" t="s">
        <v>9</v>
      </c>
      <c r="BO171" s="25" t="s">
        <v>4</v>
      </c>
      <c r="BP171" s="25" t="s">
        <v>6</v>
      </c>
      <c r="BQ171" s="25"/>
      <c r="BR171" s="25"/>
      <c r="BS171" s="25"/>
      <c r="BT171" s="25"/>
      <c r="BU171" s="26" t="s">
        <v>2</v>
      </c>
      <c r="BV171" s="27"/>
      <c r="BW171" s="27">
        <v>0</v>
      </c>
      <c r="BX171" s="8"/>
      <c r="CB171" s="28"/>
      <c r="CC171" s="28"/>
      <c r="CD171" s="29">
        <v>0</v>
      </c>
      <c r="CE171" s="29">
        <v>1</v>
      </c>
      <c r="CF171" s="29" t="e">
        <v>#REF!</v>
      </c>
      <c r="CG171" s="30" cm="1">
        <f t="array" ref="CG171">SUMPRODUCT(--(LEN(TRIM(BL171:BT171))&gt;0))</f>
        <v>5</v>
      </c>
      <c r="CH171" s="20" t="str">
        <f t="shared" si="568"/>
        <v>n</v>
      </c>
      <c r="CI171" s="20" t="str">
        <f t="shared" si="569"/>
        <v>n</v>
      </c>
      <c r="CJ171" s="20" t="str">
        <f t="shared" si="570"/>
        <v>n</v>
      </c>
      <c r="CK171" s="20" t="str">
        <f t="shared" si="571"/>
        <v>y</v>
      </c>
      <c r="CL171" s="20" t="str">
        <f t="shared" si="572"/>
        <v>n</v>
      </c>
      <c r="CM171" s="20" t="str">
        <f t="shared" si="573"/>
        <v>n</v>
      </c>
      <c r="CN171" s="20" t="str">
        <f t="shared" si="574"/>
        <v>y</v>
      </c>
      <c r="CO171" s="20" t="str">
        <f t="shared" si="575"/>
        <v>n</v>
      </c>
      <c r="CP171" s="20" t="str">
        <f t="shared" si="576"/>
        <v>y</v>
      </c>
      <c r="CQ171" s="20" t="str">
        <f t="shared" si="577"/>
        <v>n</v>
      </c>
      <c r="CR171" s="20" t="str">
        <f t="shared" si="578"/>
        <v>n</v>
      </c>
      <c r="CS171" s="20" t="str">
        <f t="shared" si="579"/>
        <v>n</v>
      </c>
      <c r="CT171" s="31" t="str">
        <f t="shared" si="580"/>
        <v>"[VEN] Aragua"</v>
      </c>
      <c r="CU171" s="32" t="str">
        <f t="shared" si="581"/>
        <v>"rgn_South America"</v>
      </c>
      <c r="CV171" s="9" t="str">
        <f t="shared" si="582"/>
        <v>"https://upload.wikimedia.org/wikipedia/commons/thumb/4/4f/Flag_of_Aragua_State.svg/320px-Flag_of_Aragua_State.svg.png"</v>
      </c>
      <c r="CW171" s="9" t="str">
        <f t="shared" si="668"/>
        <v/>
      </c>
      <c r="CX171" s="9" t="str">
        <f t="shared" si="668"/>
        <v/>
      </c>
      <c r="CY171" s="9" t="str">
        <f t="shared" si="668"/>
        <v/>
      </c>
      <c r="CZ171" s="9" t="str">
        <f t="shared" si="668"/>
        <v>"5+Colo",</v>
      </c>
      <c r="DA171" s="9" t="str">
        <f t="shared" si="583"/>
        <v/>
      </c>
      <c r="DB171" s="9" t="str">
        <f t="shared" si="584"/>
        <v/>
      </c>
      <c r="DC171" s="9" t="str">
        <f t="shared" si="585"/>
        <v/>
      </c>
      <c r="DD171" s="9" t="str">
        <f t="shared" si="586"/>
        <v>"lets06",</v>
      </c>
      <c r="DE171" s="9" t="str">
        <f t="shared" si="587"/>
        <v>"startA",</v>
      </c>
      <c r="DF171" s="9" t="str">
        <f t="shared" si="588"/>
        <v/>
      </c>
      <c r="DG171" s="9" t="str">
        <f t="shared" si="589"/>
        <v/>
      </c>
      <c r="DH171" s="9" t="str">
        <f t="shared" si="590"/>
        <v>"with_v",</v>
      </c>
      <c r="DI171" s="9" t="str">
        <f t="shared" si="591"/>
        <v/>
      </c>
      <c r="DJ171" s="9" t="str">
        <f t="shared" si="592"/>
        <v/>
      </c>
      <c r="DK171" s="9" t="str">
        <f t="shared" si="593"/>
        <v/>
      </c>
      <c r="DL171" s="9" t="str">
        <f t="shared" si="594"/>
        <v/>
      </c>
      <c r="DM171" s="9" t="str" cm="1">
        <f t="array" ref="DM171">IF(CG171=3,CHAR(34) &amp; _xlfn.TEXTJOIN("", TRUE, RIGHT(HP171:HX171, 2)) &amp; CHAR(34) &amp; ",", "")</f>
        <v/>
      </c>
      <c r="DN171" s="9" t="str">
        <f t="shared" si="595"/>
        <v/>
      </c>
      <c r="DO171" s="9" t="str">
        <f t="shared" si="596"/>
        <v>"year19",</v>
      </c>
      <c r="DP171" s="28" t="str">
        <f t="shared" si="597"/>
        <v/>
      </c>
      <c r="DQ171" s="28" t="str">
        <f t="shared" si="598"/>
        <v/>
      </c>
      <c r="DR171" s="28" t="str">
        <f t="shared" si="599"/>
        <v/>
      </c>
      <c r="DS171" s="28" t="str">
        <f t="shared" si="600"/>
        <v/>
      </c>
      <c r="DT171" s="28" t="str">
        <f t="shared" si="601"/>
        <v/>
      </c>
      <c r="DU171" s="28" t="str">
        <f t="shared" si="602"/>
        <v/>
      </c>
      <c r="DV171" s="9" t="str">
        <f t="shared" si="603"/>
        <v/>
      </c>
      <c r="DW171" s="9" t="str">
        <f t="shared" si="669"/>
        <v/>
      </c>
      <c r="DX171" s="9" t="str">
        <f t="shared" si="669"/>
        <v/>
      </c>
      <c r="DY171" s="9" t="str">
        <f t="shared" si="669"/>
        <v>"3Bands",</v>
      </c>
      <c r="DZ171" s="9" t="str">
        <f t="shared" si="669"/>
        <v/>
      </c>
      <c r="EA171" s="9" t="str">
        <f t="shared" si="670"/>
        <v>"Diagon",</v>
      </c>
      <c r="EB171" s="9" t="str">
        <f t="shared" si="670"/>
        <v/>
      </c>
      <c r="EC171" s="9" t="str">
        <f t="shared" si="670"/>
        <v/>
      </c>
      <c r="ED171" s="9" t="str">
        <f t="shared" si="670"/>
        <v/>
      </c>
      <c r="EE171" s="9" t="str">
        <f t="shared" si="670"/>
        <v>"Circle",</v>
      </c>
      <c r="EF171" s="9" t="str">
        <f t="shared" si="604"/>
        <v>"Animal",</v>
      </c>
      <c r="EG171" s="9" t="str">
        <f t="shared" si="673"/>
        <v/>
      </c>
      <c r="EH171" s="9" t="str">
        <f t="shared" si="673"/>
        <v>"Plants",</v>
      </c>
      <c r="EI171" s="9" t="str">
        <f t="shared" si="673"/>
        <v>"Texted",</v>
      </c>
      <c r="EJ171" s="9" t="str">
        <f t="shared" si="673"/>
        <v/>
      </c>
      <c r="EK171" s="9" t="str">
        <f t="shared" si="673"/>
        <v>"HasSun",</v>
      </c>
      <c r="EL171" s="9" t="str">
        <f t="shared" si="673"/>
        <v/>
      </c>
      <c r="EM171" s="9" t="str">
        <f t="shared" si="673"/>
        <v>"Trside",</v>
      </c>
      <c r="EN171" s="9" t="str">
        <f t="shared" si="673"/>
        <v>"Unequa",</v>
      </c>
      <c r="EO171" s="9" t="str">
        <f t="shared" si="673"/>
        <v>"Center",</v>
      </c>
      <c r="EP171" s="9" t="str">
        <f t="shared" si="673"/>
        <v/>
      </c>
      <c r="EQ171" s="9" t="str">
        <f t="shared" si="673"/>
        <v/>
      </c>
      <c r="ER171" s="9" t="str">
        <f t="shared" si="673"/>
        <v/>
      </c>
      <c r="ES171" s="9" t="str">
        <f t="shared" si="673"/>
        <v/>
      </c>
      <c r="ET171" s="9" t="str">
        <f t="shared" si="673"/>
        <v>"Geogrh",</v>
      </c>
      <c r="EU171" s="9" t="str">
        <f t="shared" si="673"/>
        <v>"Humans",</v>
      </c>
      <c r="EV171" s="9" t="str">
        <f t="shared" si="671"/>
        <v>"Builds",</v>
      </c>
      <c r="EW171" s="9" t="str">
        <f t="shared" si="671"/>
        <v/>
      </c>
      <c r="EX171" s="9" t="str">
        <f t="shared" si="671"/>
        <v/>
      </c>
      <c r="EY171" s="9" t="str">
        <f t="shared" si="671"/>
        <v/>
      </c>
      <c r="EZ171" s="9" t="str">
        <f t="shared" si="671"/>
        <v/>
      </c>
      <c r="FA171" s="9" t="str">
        <f t="shared" si="606"/>
        <v/>
      </c>
      <c r="FB171" s="9" t="str">
        <f t="shared" si="607"/>
        <v/>
      </c>
      <c r="FC171" s="9" t="str">
        <f t="shared" si="608"/>
        <v/>
      </c>
      <c r="FD171" s="9" t="str">
        <f t="shared" si="609"/>
        <v/>
      </c>
      <c r="FE171" s="9" t="str">
        <f t="shared" si="610"/>
        <v/>
      </c>
      <c r="FF171" s="9" t="str">
        <f t="shared" si="611"/>
        <v/>
      </c>
      <c r="FG171" s="9" t="str">
        <f t="shared" si="612"/>
        <v/>
      </c>
      <c r="FH171" s="9" t="str">
        <f t="shared" si="613"/>
        <v>"NO_GRE",</v>
      </c>
      <c r="FI171" s="9" t="str">
        <f t="shared" si="614"/>
        <v/>
      </c>
      <c r="FJ171" s="9" t="str">
        <f t="shared" si="615"/>
        <v/>
      </c>
      <c r="FK171" s="9" t="str">
        <f t="shared" si="616"/>
        <v/>
      </c>
      <c r="FL171" s="9" t="str">
        <f t="shared" si="617"/>
        <v/>
      </c>
      <c r="FM171" s="9" t="str">
        <f t="shared" si="618"/>
        <v/>
      </c>
      <c r="FN171" s="9" t="str">
        <f t="shared" si="619"/>
        <v/>
      </c>
      <c r="FO171" s="9" t="str">
        <f t="shared" si="620"/>
        <v/>
      </c>
      <c r="FP171" s="9" t="str">
        <f t="shared" si="621"/>
        <v/>
      </c>
      <c r="FQ171" s="9" t="str">
        <f t="shared" si="622"/>
        <v>"001BLA",</v>
      </c>
      <c r="FR171" s="9" t="str">
        <f t="shared" si="623"/>
        <v>"002BLA",</v>
      </c>
      <c r="FS171" s="9" t="str">
        <f t="shared" si="624"/>
        <v>"003BLA",</v>
      </c>
      <c r="FT171" s="9" t="str">
        <f t="shared" si="625"/>
        <v>"myrBLA",</v>
      </c>
      <c r="FU171" s="9" t="str">
        <f t="shared" si="626"/>
        <v/>
      </c>
      <c r="FV171" s="9" t="str">
        <f t="shared" si="627"/>
        <v/>
      </c>
      <c r="FW171" s="9" t="str">
        <f t="shared" si="628"/>
        <v/>
      </c>
      <c r="FX171" s="9" t="str">
        <f t="shared" si="629"/>
        <v/>
      </c>
      <c r="FY171" s="9" t="str">
        <f t="shared" si="630"/>
        <v/>
      </c>
      <c r="FZ171" s="9" t="str">
        <f t="shared" si="631"/>
        <v/>
      </c>
      <c r="GA171" s="9" t="str">
        <f t="shared" si="632"/>
        <v/>
      </c>
      <c r="GB171" s="9" t="str">
        <f t="shared" si="633"/>
        <v/>
      </c>
      <c r="GC171" s="9" t="str">
        <f t="shared" si="634"/>
        <v/>
      </c>
      <c r="GD171" s="9" t="str">
        <f t="shared" si="635"/>
        <v/>
      </c>
      <c r="GE171" s="9" t="str">
        <f t="shared" si="636"/>
        <v/>
      </c>
      <c r="GF171" s="9" t="str">
        <f t="shared" si="667"/>
        <v/>
      </c>
      <c r="GG171" s="9" t="str">
        <f t="shared" si="637"/>
        <v/>
      </c>
      <c r="GH171" s="9" t="str">
        <f t="shared" si="638"/>
        <v/>
      </c>
      <c r="GI171" s="9" t="str">
        <f t="shared" si="639"/>
        <v>"hasmap",</v>
      </c>
      <c r="GJ171" s="9" t="str">
        <f t="shared" si="640"/>
        <v>"NoStar",</v>
      </c>
      <c r="GK171" s="9" t="str">
        <f t="shared" si="641"/>
        <v/>
      </c>
      <c r="GL171" s="9" t="str">
        <f t="shared" si="672"/>
        <v/>
      </c>
      <c r="GM171" s="9" t="str">
        <f t="shared" si="672"/>
        <v/>
      </c>
      <c r="GN171" s="9" t="str">
        <f t="shared" si="672"/>
        <v/>
      </c>
      <c r="GP171" s="9" t="str">
        <f t="shared" si="642"/>
        <v>"State"</v>
      </c>
      <c r="GS171" s="9" t="str">
        <f t="shared" si="643"/>
        <v>["5+Colo","lets06","startA","with_v","year19","3Bands","Diagon","Circle","Animal","Plants","Texted","HasSun","Trside","Unequa","Center","Geogrh","Humans","Builds","NO_GRE","001BLA","002BLA","003BLA","myrBLA","hasmap","NoStar"]</v>
      </c>
      <c r="GT171" s="9" t="str">
        <f t="shared" si="644"/>
        <v>"cl_BLA",</v>
      </c>
      <c r="GU171" s="9" t="str">
        <f t="shared" si="644"/>
        <v>"cl_WHI",</v>
      </c>
      <c r="GV171" s="9" t="str">
        <f t="shared" si="644"/>
        <v>"cl_RED",</v>
      </c>
      <c r="GW171" s="9" t="str">
        <f t="shared" si="644"/>
        <v>"cl_BLU",</v>
      </c>
      <c r="GX171" s="9" t="str">
        <f t="shared" si="644"/>
        <v>"cl_YEL",</v>
      </c>
      <c r="GY171" s="9" t="str">
        <f t="shared" si="644"/>
        <v/>
      </c>
      <c r="GZ171" s="9" t="str">
        <f t="shared" si="644"/>
        <v/>
      </c>
      <c r="HA171" s="9" t="str">
        <f t="shared" si="644"/>
        <v/>
      </c>
      <c r="HB171" s="9" t="str">
        <f t="shared" si="644"/>
        <v/>
      </c>
      <c r="HC171" s="9" t="str">
        <f t="shared" si="645"/>
        <v>["cl_BLA","cl_WHI","cl_RED","cl_BLU","cl_YEL"]</v>
      </c>
      <c r="HE171" s="33"/>
      <c r="HF171" s="34" t="str">
        <f t="shared" si="646"/>
        <v>{couname:"[VEN] Aragua",year:"1993",region:"rgn_South America",Colors:["cl_BLA","cl_WHI","cl_RED","cl_BLU","cl_YEL"],Items:["5+Colo","lets06","startA","with_v","year19","3Bands","Diagon","Circle","Animal","Plants","Texted","HasSun","Trside","Unequa","Center","Geogrh","Humans","Builds","NO_GRE","001BLA","002BLA","003BLA","myrBLA","hasmap","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links: "https://en.wikipedia.org/wiki/Flag_of_Aragua"},</v>
      </c>
      <c r="HG171" s="35" t="str">
        <f t="shared" si="647"/>
        <v>{couname:"[VEN] Aragua",year:"1993",region:"rgn_South America",Colors:["cl_BLA","cl_WHI","cl_RED","cl_BLU","cl_YEL"],Items:["5+Colo","lets06","startA","with_v","year19","3Bands","Diagon","Circle","Animal","Plants","Texted","HasSun","Trside","Unequa","Center","Geogrh","Humans","Builds","NO_GRE","001BLA","002BLA","003BLA","myrBLA","hasmap","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links: "https://en.wikipedia.org/wiki/Flag_of_Aragua"},</v>
      </c>
      <c r="HH171" s="9" t="str">
        <f t="shared" si="648"/>
        <v>"\nThe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v>
      </c>
      <c r="HI171" s="9" t="str">
        <f t="shared" si="649"/>
        <v>"\nThe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v>
      </c>
      <c r="HJ171" s="9" t="str">
        <f t="shared" si="650"/>
        <v>"1993"</v>
      </c>
      <c r="HL171" s="9" t="str">
        <f t="shared" si="651"/>
        <v>"https://en.wikipedia.org/wiki/Flag_of_Aragua"</v>
      </c>
      <c r="HM171" s="34" t="str">
        <f t="shared" si="652"/>
        <v>{"couname":"[VEN] Aragua","year":"1993","region":"rgn_South America","Colors":["cl_BLA","cl_WHI","cl_RED","cl_BLU","cl_YEL"],"Items":["5+Colo","lets06","startA","with_v","year19","3Bands","Diagon","Circle","Animal","Plants","Texted","HasSun","Trside","Unequa","Center","Geogrh","Humans","Builds","NO_GRE","001BLA","002BLA","003BLA","myrBLA","hasmap","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 "links": "https://en.wikipedia.org/wiki/Flag_of_Aragua"},</v>
      </c>
      <c r="HN171" s="36" t="str">
        <f t="shared" si="653"/>
        <v>{"couname":"[VEN] Aragua","year":"1993","region":"rgn_South America","Colors":["cl_BLA","cl_WHI","cl_RED","cl_BLU","cl_YEL"],"Items":["5+Colo","lets06","startA","with_v","year19","3Bands","Diagon","Circle","Animal","Plants","Texted","HasSun","Trside","Unequa","Center","Geogrh","Humans","Builds","NO_GRE","001BLA","002BLA","003BLA","myrBLA","hasmap","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 "links": "https://en.wikipedia.org/wiki/Flag_of_Aragua"},</v>
      </c>
      <c r="HO171" s="37"/>
      <c r="HP171" s="9" t="str" cm="1">
        <f t="array" ref="HP171">IF(_xlfn.TEXTJOIN(", ", TRUE, IF(ISNUMBER(SEARCH("BLA", BL171:BT171)), COLUMN(BL171:BT171) - COLUMN(BL171) + 1, ""))&lt;&gt;"","BLA","")</f>
        <v>BLA</v>
      </c>
      <c r="HQ171" s="9" t="str" cm="1">
        <f t="array" ref="HQ171">IF(_xlfn.TEXTJOIN(", ", TRUE, IF(ISNUMBER(SEARCH("BLU", BL171:BT171)), COLUMN(BL171:BT171) - COLUMN(BL171) + 1, ""))&lt;&gt;"","BLU","")</f>
        <v>BLU</v>
      </c>
      <c r="HR171" s="9" t="str" cm="1">
        <f t="array" ref="HR171">IF(_xlfn.TEXTJOIN(", ", TRUE, IF(ISNUMBER(SEARCH("GRE", BL171:BT171)), COLUMN(BL171:BT171) - COLUMN(BL171) + 1, ""))&lt;&gt;"","GRE","")</f>
        <v/>
      </c>
      <c r="HS171" s="9" t="str" cm="1">
        <f t="array" ref="HS171">IF(_xlfn.TEXTJOIN(", ", TRUE, IF(ISNUMBER(SEARCH("RED", BL171:BT171)), COLUMN(BL171:BT171) - COLUMN(BL171) + 1, ""))&lt;&gt;"","RED","")</f>
        <v>RED</v>
      </c>
      <c r="HT171" s="9" t="str" cm="1">
        <f t="array" ref="HT171">IF(_xlfn.TEXTJOIN(", ", TRUE, IF(ISNUMBER(SEARCH("YEL", BL171:BT171)), COLUMN(BL171:BT171) - COLUMN(BL171) + 1, ""))&lt;&gt;"","YEL","")</f>
        <v>YEL</v>
      </c>
      <c r="HU171" s="9" t="str" cm="1">
        <f t="array" ref="HU171">IF(_xlfn.TEXTJOIN(", ", TRUE, IF(ISNUMBER(SEARCH("ORA", BL171:BT171)), COLUMN(BL171:BT171) - COLUMN(BL171) + 1, ""))&lt;&gt;"","ORA","")</f>
        <v/>
      </c>
      <c r="HV171" s="9" t="str" cm="1">
        <f t="array" ref="HV171">IF(_xlfn.TEXTJOIN(", ", TRUE, IF(ISNUMBER(SEARCH("BRO", BL171:BT171)), COLUMN(BL171:BT171) - COLUMN(BL171) + 1, ""))&lt;&gt;"","BRO","")</f>
        <v/>
      </c>
      <c r="HW171" s="9" t="str" cm="1">
        <f t="array" ref="HW171">IF(_xlfn.TEXTJOIN(", ", TRUE, IF(ISNUMBER(SEARCH("PUR", BL171:BT171)), COLUMN(BL171:BT171) - COLUMN(BL171) + 1, ""))&lt;&gt;"","PUR","")</f>
        <v/>
      </c>
      <c r="HX171" s="9" t="str" cm="1">
        <f t="array" ref="HX171">IF(_xlfn.TEXTJOIN(", ", TRUE, IF(ISNUMBER(SEARCH("WHI", BL171:BT171)), COLUMN(BL171:BT171) - COLUMN(BL171) + 1, ""))&lt;&gt;"","WHI","")</f>
        <v>WHI</v>
      </c>
      <c r="HY171" s="38"/>
      <c r="HZ171" s="38"/>
      <c r="IA171" s="28"/>
      <c r="IB171" s="28"/>
      <c r="IC171" s="39"/>
      <c r="ID171" s="39"/>
      <c r="IE171" s="39"/>
      <c r="IF171" s="39"/>
      <c r="IG171" s="39"/>
      <c r="IH171" s="39"/>
      <c r="II171" s="39"/>
      <c r="IJ171" s="39"/>
      <c r="IK171" s="39"/>
      <c r="IL171" s="9">
        <f t="shared" si="654"/>
        <v>0</v>
      </c>
      <c r="IM171" s="6">
        <f t="shared" si="655"/>
        <v>-5</v>
      </c>
      <c r="IN171" s="40" t="str">
        <f t="shared" si="656"/>
        <v>http://mkweb.bcgsc.ca/color-summarizer/?url=https://upload.wikimedia.org/wikipedia/commons/thumb/4/4f/Flag_of_Aragua_State.svg/320px-Flag_of_Aragua_State.svg.png&amp;precision=low&amp;num_clusters=5&amp;text=1</v>
      </c>
      <c r="IO171" s="9" t="str">
        <f t="shared" si="657"/>
        <v>"black"</v>
      </c>
      <c r="IP171" s="9" t="str">
        <f t="shared" si="658"/>
        <v>"blue"</v>
      </c>
      <c r="IQ171" s="9" t="str">
        <f t="shared" si="659"/>
        <v/>
      </c>
      <c r="IR171" s="9" t="str">
        <f t="shared" si="660"/>
        <v>"red"</v>
      </c>
      <c r="IS171" s="9" t="str">
        <f t="shared" si="661"/>
        <v>"yellow"</v>
      </c>
      <c r="IT171" s="9" t="str">
        <f t="shared" si="662"/>
        <v/>
      </c>
      <c r="IU171" s="9" t="str">
        <f t="shared" si="663"/>
        <v/>
      </c>
      <c r="IV171" s="9" t="str">
        <f t="shared" si="664"/>
        <v/>
      </c>
      <c r="IW171" s="9" t="str">
        <f t="shared" si="665"/>
        <v>"white"</v>
      </c>
      <c r="IX171" s="9" t="str">
        <f t="shared" si="666"/>
        <v>{"url":"http://mkweb.bcgsc.ca/color-summarizer/?url=https://upload.wikimedia.org/wikipedia/commons/thumb/4/4f/Flag_of_Aragua_State.svg/320px-Flag_of_Aragua_State.svg.png&amp;precision=low&amp;num_clusters=5&amp;text=1","name":"[VEN] Aragua"},</v>
      </c>
      <c r="IY171" s="9">
        <v>351</v>
      </c>
    </row>
    <row r="172" spans="1:259" s="9" customFormat="1" ht="38.4" customHeight="1" thickBot="1" x14ac:dyDescent="0.35">
      <c r="A172" s="79" t="s">
        <v>1446</v>
      </c>
      <c r="B172" s="1" t="e" vm="169">
        <v>#VALUE!</v>
      </c>
      <c r="C172" s="2">
        <v>2</v>
      </c>
      <c r="D172" s="3" t="s">
        <v>1447</v>
      </c>
      <c r="E172" s="4" t="s">
        <v>1448</v>
      </c>
      <c r="F172" s="5" t="s">
        <v>0</v>
      </c>
      <c r="G172" s="6">
        <f>COUNTIF($A$1:$A$8305,A172)</f>
        <v>1</v>
      </c>
      <c r="H172" s="7"/>
      <c r="I172" s="8" t="s">
        <v>1449</v>
      </c>
      <c r="J172" s="9" t="str">
        <f>""</f>
        <v/>
      </c>
      <c r="K172" s="10"/>
      <c r="L172" s="11"/>
      <c r="M172" s="11"/>
      <c r="N172" s="12" t="s">
        <v>1</v>
      </c>
      <c r="O172" s="13">
        <v>1997</v>
      </c>
      <c r="P172" s="14" t="s">
        <v>1450</v>
      </c>
      <c r="Q172" s="15">
        <v>1</v>
      </c>
      <c r="R172" s="16" t="s">
        <v>1</v>
      </c>
      <c r="S172" s="17">
        <v>3</v>
      </c>
      <c r="T172" s="18" t="s">
        <v>2</v>
      </c>
      <c r="U172" s="19" t="s">
        <v>2</v>
      </c>
      <c r="V172" s="19" t="s">
        <v>3</v>
      </c>
      <c r="W172" s="19" t="s">
        <v>2</v>
      </c>
      <c r="X172" s="19" t="s">
        <v>2</v>
      </c>
      <c r="Y172" s="19" t="s">
        <v>2</v>
      </c>
      <c r="Z172" s="19" t="s">
        <v>2</v>
      </c>
      <c r="AA172" s="19" t="s">
        <v>3</v>
      </c>
      <c r="AB172" s="19" t="s">
        <v>2</v>
      </c>
      <c r="AC172" s="19" t="s">
        <v>2</v>
      </c>
      <c r="AD172" s="19" t="s">
        <v>3</v>
      </c>
      <c r="AE172" s="19" t="s">
        <v>2</v>
      </c>
      <c r="AF172" s="20" t="s">
        <v>2</v>
      </c>
      <c r="AG172" s="20" t="s">
        <v>3</v>
      </c>
      <c r="AH172" s="20" t="s">
        <v>3</v>
      </c>
      <c r="AI172" s="20" t="s">
        <v>2</v>
      </c>
      <c r="AJ172" s="20" t="s">
        <v>2</v>
      </c>
      <c r="AK172" s="20" t="s">
        <v>2</v>
      </c>
      <c r="AL172" s="20" t="s">
        <v>2</v>
      </c>
      <c r="AM172" s="20" t="s">
        <v>2</v>
      </c>
      <c r="AN172" s="20" t="s">
        <v>2</v>
      </c>
      <c r="AO172" s="20" t="s">
        <v>2</v>
      </c>
      <c r="AP172" s="20" t="s">
        <v>2</v>
      </c>
      <c r="AQ172" s="20" t="s">
        <v>2</v>
      </c>
      <c r="AR172" s="20" t="s">
        <v>2</v>
      </c>
      <c r="AS172" s="20" t="s">
        <v>2</v>
      </c>
      <c r="AT172" s="21">
        <v>0</v>
      </c>
      <c r="AU172" s="20" t="s">
        <v>204</v>
      </c>
      <c r="AV172" s="20" t="str">
        <f>IF(LEFT(A172,1)="[",LEFT(A172,5)&amp;AU172&amp;A172,"")</f>
        <v>[VEN]State[VEN] Barinas</v>
      </c>
      <c r="AW172" s="20" t="str">
        <f>C172&amp;A172</f>
        <v>2[VEN] Barinas</v>
      </c>
      <c r="AX172" s="22"/>
      <c r="AY172" s="22"/>
      <c r="AZ172" s="23" t="s">
        <v>5</v>
      </c>
      <c r="BA172" s="23"/>
      <c r="BB172" s="23"/>
      <c r="BC172" s="24"/>
      <c r="BD172" s="25" t="s">
        <v>168</v>
      </c>
      <c r="BE172" s="8"/>
      <c r="BF172" s="25" t="s">
        <v>10</v>
      </c>
      <c r="BG172" s="25"/>
      <c r="BH172" s="25" t="s">
        <v>6</v>
      </c>
      <c r="BI172" s="25"/>
      <c r="BJ172" s="25"/>
      <c r="BK172" s="8"/>
      <c r="BL172" s="25" t="s">
        <v>10</v>
      </c>
      <c r="BM172" s="25" t="s">
        <v>6</v>
      </c>
      <c r="BN172" s="25" t="s">
        <v>4</v>
      </c>
      <c r="BO172" s="25" t="s">
        <v>5</v>
      </c>
      <c r="BP172" s="25"/>
      <c r="BQ172" s="25"/>
      <c r="BR172" s="25"/>
      <c r="BS172" s="25"/>
      <c r="BT172" s="25"/>
      <c r="BU172" s="26" t="s">
        <v>2</v>
      </c>
      <c r="BV172" s="27"/>
      <c r="BW172" s="27">
        <v>0</v>
      </c>
      <c r="BX172" s="8"/>
      <c r="CB172" s="28"/>
      <c r="CC172" s="28"/>
      <c r="CD172" s="29">
        <v>0</v>
      </c>
      <c r="CE172" s="29">
        <v>0</v>
      </c>
      <c r="CF172" s="29" t="e">
        <v>#REF!</v>
      </c>
      <c r="CG172" s="30" cm="1">
        <f t="array" ref="CG172">SUMPRODUCT(--(LEN(TRIM(BL172:BT172))&gt;0))</f>
        <v>4</v>
      </c>
      <c r="CH172" s="20" t="str">
        <f t="shared" si="568"/>
        <v>n</v>
      </c>
      <c r="CI172" s="20" t="str">
        <f t="shared" si="569"/>
        <v>n</v>
      </c>
      <c r="CJ172" s="20" t="str">
        <f t="shared" si="570"/>
        <v>y</v>
      </c>
      <c r="CK172" s="20" t="str">
        <f t="shared" si="571"/>
        <v>n</v>
      </c>
      <c r="CL172" s="20" t="str">
        <f t="shared" si="572"/>
        <v>n</v>
      </c>
      <c r="CM172" s="20" t="str">
        <f t="shared" si="573"/>
        <v>n</v>
      </c>
      <c r="CN172" s="20" t="str">
        <f t="shared" si="574"/>
        <v>y</v>
      </c>
      <c r="CO172" s="20" t="str">
        <f t="shared" si="575"/>
        <v>n</v>
      </c>
      <c r="CP172" s="20" t="str">
        <f t="shared" si="576"/>
        <v>y</v>
      </c>
      <c r="CQ172" s="20" t="str">
        <f t="shared" si="577"/>
        <v>n</v>
      </c>
      <c r="CR172" s="20" t="str">
        <f t="shared" si="578"/>
        <v>n</v>
      </c>
      <c r="CS172" s="20" t="str">
        <f t="shared" si="579"/>
        <v>n</v>
      </c>
      <c r="CT172" s="31" t="str">
        <f t="shared" si="580"/>
        <v>"[VEN] Barinas"</v>
      </c>
      <c r="CU172" s="32" t="str">
        <f t="shared" si="581"/>
        <v>"rgn_South America"</v>
      </c>
      <c r="CV172" s="9" t="str">
        <f t="shared" si="582"/>
        <v>"https://upload.wikimedia.org/wikipedia/commons/thumb/5/5e/Flag_of_Barinas_State.svg/320px-Flag_of_Barinas_State.svg.png"</v>
      </c>
      <c r="CW172" s="9" t="str">
        <f t="shared" si="668"/>
        <v/>
      </c>
      <c r="CX172" s="9" t="str">
        <f t="shared" si="668"/>
        <v/>
      </c>
      <c r="CY172" s="9" t="str">
        <f t="shared" si="668"/>
        <v>"4Color",</v>
      </c>
      <c r="CZ172" s="9" t="str">
        <f t="shared" si="668"/>
        <v/>
      </c>
      <c r="DA172" s="9" t="str">
        <f t="shared" si="583"/>
        <v/>
      </c>
      <c r="DB172" s="9" t="str">
        <f t="shared" si="584"/>
        <v/>
      </c>
      <c r="DC172" s="9" t="str">
        <f t="shared" si="585"/>
        <v/>
      </c>
      <c r="DD172" s="9" t="str">
        <f t="shared" si="586"/>
        <v>"lets07",</v>
      </c>
      <c r="DE172" s="9" t="str">
        <f t="shared" si="587"/>
        <v>"startB",</v>
      </c>
      <c r="DF172" s="9" t="str">
        <f t="shared" si="588"/>
        <v/>
      </c>
      <c r="DG172" s="9" t="str">
        <f t="shared" si="589"/>
        <v/>
      </c>
      <c r="DH172" s="9" t="str">
        <f t="shared" si="590"/>
        <v>"with_v",</v>
      </c>
      <c r="DI172" s="9" t="str">
        <f t="shared" si="591"/>
        <v/>
      </c>
      <c r="DJ172" s="9" t="str">
        <f t="shared" si="592"/>
        <v/>
      </c>
      <c r="DK172" s="9" t="str">
        <f t="shared" si="593"/>
        <v/>
      </c>
      <c r="DL172" s="9" t="str">
        <f t="shared" si="594"/>
        <v/>
      </c>
      <c r="DM172" s="9" t="str" cm="1">
        <f t="array" ref="DM172">IF(CG172=3,CHAR(34) &amp; _xlfn.TEXTJOIN("", TRUE, RIGHT(HP172:HX172, 2)) &amp; CHAR(34) &amp; ",", "")</f>
        <v/>
      </c>
      <c r="DN172" s="9" t="str">
        <f t="shared" si="595"/>
        <v/>
      </c>
      <c r="DO172" s="9" t="str">
        <f t="shared" si="596"/>
        <v>"year19",</v>
      </c>
      <c r="DP172" s="28" t="str">
        <f t="shared" si="597"/>
        <v/>
      </c>
      <c r="DQ172" s="28" t="str">
        <f t="shared" si="598"/>
        <v/>
      </c>
      <c r="DR172" s="28" t="str">
        <f t="shared" si="599"/>
        <v/>
      </c>
      <c r="DS172" s="28" t="str">
        <f t="shared" si="600"/>
        <v/>
      </c>
      <c r="DT172" s="28" t="str">
        <f t="shared" si="601"/>
        <v>"allhor",</v>
      </c>
      <c r="DU172" s="28" t="str">
        <f t="shared" si="602"/>
        <v/>
      </c>
      <c r="DV172" s="9" t="str">
        <f t="shared" si="603"/>
        <v/>
      </c>
      <c r="DW172" s="9" t="str">
        <f t="shared" si="669"/>
        <v/>
      </c>
      <c r="DX172" s="9" t="str">
        <f t="shared" si="669"/>
        <v/>
      </c>
      <c r="DY172" s="9" t="str">
        <f t="shared" si="669"/>
        <v>"3Bands",</v>
      </c>
      <c r="DZ172" s="9" t="str">
        <f t="shared" si="669"/>
        <v/>
      </c>
      <c r="EA172" s="9" t="str">
        <f t="shared" si="670"/>
        <v/>
      </c>
      <c r="EB172" s="9" t="str">
        <f t="shared" si="670"/>
        <v/>
      </c>
      <c r="EC172" s="9" t="str">
        <f t="shared" si="670"/>
        <v>"Horizo",</v>
      </c>
      <c r="ED172" s="9" t="str">
        <f t="shared" si="670"/>
        <v/>
      </c>
      <c r="EE172" s="9" t="str">
        <f t="shared" si="670"/>
        <v/>
      </c>
      <c r="EF172" s="9" t="str">
        <f t="shared" si="604"/>
        <v/>
      </c>
      <c r="EG172" s="9" t="str">
        <f t="shared" si="673"/>
        <v/>
      </c>
      <c r="EH172" s="9" t="str">
        <f t="shared" si="673"/>
        <v>"Plants",</v>
      </c>
      <c r="EI172" s="9" t="str">
        <f t="shared" si="673"/>
        <v/>
      </c>
      <c r="EJ172" s="9" t="str">
        <f t="shared" si="673"/>
        <v/>
      </c>
      <c r="EK172" s="9" t="str">
        <f t="shared" si="673"/>
        <v>"HasSun",</v>
      </c>
      <c r="EL172" s="9" t="str">
        <f t="shared" si="673"/>
        <v/>
      </c>
      <c r="EM172" s="9" t="str">
        <f t="shared" si="673"/>
        <v/>
      </c>
      <c r="EN172" s="9" t="str">
        <f t="shared" si="673"/>
        <v>"Unequa",</v>
      </c>
      <c r="EO172" s="9" t="str">
        <f t="shared" si="673"/>
        <v>"Center",</v>
      </c>
      <c r="EP172" s="9" t="str">
        <f t="shared" si="673"/>
        <v/>
      </c>
      <c r="EQ172" s="9" t="str">
        <f t="shared" si="673"/>
        <v/>
      </c>
      <c r="ER172" s="9" t="str">
        <f t="shared" si="673"/>
        <v/>
      </c>
      <c r="ES172" s="9" t="str">
        <f t="shared" si="673"/>
        <v/>
      </c>
      <c r="ET172" s="9" t="str">
        <f t="shared" si="673"/>
        <v/>
      </c>
      <c r="EU172" s="9" t="str">
        <f t="shared" si="673"/>
        <v/>
      </c>
      <c r="EV172" s="9" t="str">
        <f t="shared" si="671"/>
        <v/>
      </c>
      <c r="EW172" s="9" t="str">
        <f t="shared" si="671"/>
        <v/>
      </c>
      <c r="EX172" s="9" t="str">
        <f t="shared" si="671"/>
        <v/>
      </c>
      <c r="EY172" s="9" t="str">
        <f t="shared" si="671"/>
        <v/>
      </c>
      <c r="EZ172" s="9" t="str">
        <f t="shared" si="671"/>
        <v/>
      </c>
      <c r="FA172" s="9" t="str">
        <f t="shared" si="606"/>
        <v/>
      </c>
      <c r="FB172" s="9" t="str">
        <f t="shared" si="607"/>
        <v/>
      </c>
      <c r="FC172" s="9" t="str">
        <f t="shared" si="608"/>
        <v/>
      </c>
      <c r="FD172" s="9" t="str">
        <f t="shared" si="609"/>
        <v/>
      </c>
      <c r="FE172" s="9" t="str">
        <f t="shared" si="610"/>
        <v/>
      </c>
      <c r="FF172" s="9" t="str">
        <f t="shared" si="611"/>
        <v/>
      </c>
      <c r="FG172" s="9" t="str">
        <f t="shared" si="612"/>
        <v>"NO_RED",</v>
      </c>
      <c r="FH172" s="9" t="str">
        <f t="shared" si="613"/>
        <v/>
      </c>
      <c r="FI172" s="9" t="str">
        <f t="shared" si="614"/>
        <v/>
      </c>
      <c r="FJ172" s="9" t="str">
        <f t="shared" si="615"/>
        <v>"NO_BLA",</v>
      </c>
      <c r="FK172" s="9" t="str">
        <f t="shared" si="616"/>
        <v/>
      </c>
      <c r="FL172" s="9" t="str">
        <f t="shared" si="617"/>
        <v/>
      </c>
      <c r="FM172" s="9" t="str">
        <f t="shared" si="618"/>
        <v/>
      </c>
      <c r="FN172" s="9" t="str">
        <f t="shared" si="619"/>
        <v/>
      </c>
      <c r="FO172" s="9" t="str">
        <f t="shared" si="620"/>
        <v/>
      </c>
      <c r="FP172" s="9" t="str">
        <f t="shared" si="621"/>
        <v/>
      </c>
      <c r="FQ172" s="9" t="str">
        <f t="shared" si="622"/>
        <v>"001GRE",</v>
      </c>
      <c r="FR172" s="9" t="str">
        <f t="shared" si="623"/>
        <v/>
      </c>
      <c r="FS172" s="9" t="str">
        <f t="shared" si="624"/>
        <v>"003YEL",</v>
      </c>
      <c r="FT172" s="9" t="str">
        <f t="shared" si="625"/>
        <v>"myrEQ",</v>
      </c>
      <c r="FU172" s="9" t="str">
        <f t="shared" si="626"/>
        <v/>
      </c>
      <c r="FV172" s="9" t="str">
        <f t="shared" si="627"/>
        <v/>
      </c>
      <c r="FW172" s="9" t="str">
        <f t="shared" si="628"/>
        <v/>
      </c>
      <c r="FX172" s="9" t="str">
        <f t="shared" si="629"/>
        <v/>
      </c>
      <c r="FY172" s="9" t="str">
        <f t="shared" si="630"/>
        <v/>
      </c>
      <c r="FZ172" s="9" t="str">
        <f t="shared" si="631"/>
        <v/>
      </c>
      <c r="GA172" s="9" t="str">
        <f t="shared" si="632"/>
        <v/>
      </c>
      <c r="GB172" s="9" t="str">
        <f t="shared" si="633"/>
        <v/>
      </c>
      <c r="GC172" s="9" t="str">
        <f t="shared" si="634"/>
        <v/>
      </c>
      <c r="GD172" s="9" t="str">
        <f t="shared" si="635"/>
        <v/>
      </c>
      <c r="GE172" s="9" t="str">
        <f t="shared" si="636"/>
        <v/>
      </c>
      <c r="GF172" s="9" t="str">
        <f t="shared" si="667"/>
        <v/>
      </c>
      <c r="GG172" s="9" t="str">
        <f t="shared" si="637"/>
        <v/>
      </c>
      <c r="GH172" s="9" t="str">
        <f t="shared" si="638"/>
        <v/>
      </c>
      <c r="GI172" s="9" t="str">
        <f t="shared" si="639"/>
        <v/>
      </c>
      <c r="GJ172" s="9" t="str">
        <f t="shared" si="640"/>
        <v>"NoStar",</v>
      </c>
      <c r="GK172" s="9" t="str">
        <f t="shared" si="641"/>
        <v/>
      </c>
      <c r="GL172" s="9" t="str">
        <f t="shared" si="672"/>
        <v/>
      </c>
      <c r="GM172" s="9" t="str">
        <f t="shared" si="672"/>
        <v/>
      </c>
      <c r="GN172" s="9" t="str">
        <f t="shared" si="672"/>
        <v/>
      </c>
      <c r="GP172" s="9" t="str">
        <f t="shared" si="642"/>
        <v>"State"</v>
      </c>
      <c r="GS172" s="9" t="str">
        <f t="shared" si="643"/>
        <v>["4Color","lets07","startB","with_v","year19","allhor","3Bands","Horizo","Plants","HasSun","Unequa","Center","NO_RED","NO_BLA","001GRE","003YEL","myrEQ","NoStar"]</v>
      </c>
      <c r="GT172" s="9" t="str">
        <f t="shared" si="644"/>
        <v>"cl_GRE",</v>
      </c>
      <c r="GU172" s="9" t="str">
        <f t="shared" si="644"/>
        <v>"cl_YEL",</v>
      </c>
      <c r="GV172" s="9" t="str">
        <f t="shared" si="644"/>
        <v>"cl_BLU",</v>
      </c>
      <c r="GW172" s="9" t="str">
        <f t="shared" si="644"/>
        <v>"cl_WHI",</v>
      </c>
      <c r="GX172" s="9" t="str">
        <f t="shared" si="644"/>
        <v/>
      </c>
      <c r="GY172" s="9" t="str">
        <f t="shared" si="644"/>
        <v/>
      </c>
      <c r="GZ172" s="9" t="str">
        <f t="shared" si="644"/>
        <v/>
      </c>
      <c r="HA172" s="9" t="str">
        <f t="shared" si="644"/>
        <v/>
      </c>
      <c r="HB172" s="9" t="str">
        <f t="shared" si="644"/>
        <v/>
      </c>
      <c r="HC172" s="9" t="str">
        <f t="shared" si="645"/>
        <v>["cl_GRE","cl_YEL","cl_BLU","cl_WHI"]</v>
      </c>
      <c r="HE172" s="33"/>
      <c r="HF172" s="34" t="str">
        <f t="shared" si="646"/>
        <v>{couname:"[VEN] Barinas",year:"1997",region:"rgn_South America",Colors:["cl_GRE","cl_YEL","cl_BLU","cl_WHI"],Items:["4Color","lets07","startB","with_v","year19","allhor","3Bands","Horizo","Plants","HasSun","Unequa","Center","NO_RED","NO_BLA","001GRE","003YEL","myrEQ","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links: "https://www.crwflags.com/fotw/flags/ve-e.html"},</v>
      </c>
      <c r="HG172" s="35" t="str">
        <f t="shared" si="647"/>
        <v>{couname:"[VEN] Barinas",year:"1997",region:"rgn_South America",Colors:["cl_GRE","cl_YEL","cl_BLU","cl_WHI"],Items:["4Color","lets07","startB","with_v","year19","allhor","3Bands","Horizo","Plants","HasSun","Unequa","Center","NO_RED","NO_BLA","001GRE","003YEL","myrEQ","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links: "https://www.crwflags.com/fotw/flags/ve-e.html"},</v>
      </c>
      <c r="HH172" s="9" t="str">
        <f t="shared" si="648"/>
        <v>"\nThe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v>
      </c>
      <c r="HI172" s="9" t="str">
        <f t="shared" si="649"/>
        <v>"\nThe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v>
      </c>
      <c r="HJ172" s="9" t="str">
        <f t="shared" si="650"/>
        <v>"1997"</v>
      </c>
      <c r="HL172" s="9" t="str">
        <f t="shared" si="651"/>
        <v>"https://www.crwflags.com/fotw/flags/ve-e.html"</v>
      </c>
      <c r="HM172" s="34" t="str">
        <f t="shared" si="652"/>
        <v>{"couname":"[VEN] Barinas","year":"1997","region":"rgn_South America","Colors":["cl_GRE","cl_YEL","cl_BLU","cl_WHI"],"Items":["4Color","lets07","startB","with_v","year19","allhor","3Bands","Horizo","Plants","HasSun","Unequa","Center","NO_RED","NO_BLA","001GRE","003YEL","myrEQ","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 "links": "https://www.crwflags.com/fotw/flags/ve-e.html"},</v>
      </c>
      <c r="HN172" s="36" t="str">
        <f t="shared" si="653"/>
        <v>{"couname":"[VEN] Barinas","year":"1997","region":"rgn_South America","Colors":["cl_GRE","cl_YEL","cl_BLU","cl_WHI"],"Items":["4Color","lets07","startB","with_v","year19","allhor","3Bands","Horizo","Plants","HasSun","Unequa","Center","NO_RED","NO_BLA","001GRE","003YEL","myrEQ","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 "links": "https://www.crwflags.com/fotw/flags/ve-e.html"},</v>
      </c>
      <c r="HO172" s="37"/>
      <c r="HP172" s="9" t="str" cm="1">
        <f t="array" ref="HP172">IF(_xlfn.TEXTJOIN(", ", TRUE, IF(ISNUMBER(SEARCH("BLA", BL172:BT172)), COLUMN(BL172:BT172) - COLUMN(BL172) + 1, ""))&lt;&gt;"","BLA","")</f>
        <v/>
      </c>
      <c r="HQ172" s="9" t="str" cm="1">
        <f t="array" ref="HQ172">IF(_xlfn.TEXTJOIN(", ", TRUE, IF(ISNUMBER(SEARCH("BLU", BL172:BT172)), COLUMN(BL172:BT172) - COLUMN(BL172) + 1, ""))&lt;&gt;"","BLU","")</f>
        <v>BLU</v>
      </c>
      <c r="HR172" s="9" t="str" cm="1">
        <f t="array" ref="HR172">IF(_xlfn.TEXTJOIN(", ", TRUE, IF(ISNUMBER(SEARCH("GRE", BL172:BT172)), COLUMN(BL172:BT172) - COLUMN(BL172) + 1, ""))&lt;&gt;"","GRE","")</f>
        <v>GRE</v>
      </c>
      <c r="HS172" s="9" t="str" cm="1">
        <f t="array" ref="HS172">IF(_xlfn.TEXTJOIN(", ", TRUE, IF(ISNUMBER(SEARCH("RED", BL172:BT172)), COLUMN(BL172:BT172) - COLUMN(BL172) + 1, ""))&lt;&gt;"","RED","")</f>
        <v/>
      </c>
      <c r="HT172" s="9" t="str" cm="1">
        <f t="array" ref="HT172">IF(_xlfn.TEXTJOIN(", ", TRUE, IF(ISNUMBER(SEARCH("YEL", BL172:BT172)), COLUMN(BL172:BT172) - COLUMN(BL172) + 1, ""))&lt;&gt;"","YEL","")</f>
        <v>YEL</v>
      </c>
      <c r="HU172" s="9" t="str" cm="1">
        <f t="array" ref="HU172">IF(_xlfn.TEXTJOIN(", ", TRUE, IF(ISNUMBER(SEARCH("ORA", BL172:BT172)), COLUMN(BL172:BT172) - COLUMN(BL172) + 1, ""))&lt;&gt;"","ORA","")</f>
        <v/>
      </c>
      <c r="HV172" s="9" t="str" cm="1">
        <f t="array" ref="HV172">IF(_xlfn.TEXTJOIN(", ", TRUE, IF(ISNUMBER(SEARCH("BRO", BL172:BT172)), COLUMN(BL172:BT172) - COLUMN(BL172) + 1, ""))&lt;&gt;"","BRO","")</f>
        <v/>
      </c>
      <c r="HW172" s="9" t="str" cm="1">
        <f t="array" ref="HW172">IF(_xlfn.TEXTJOIN(", ", TRUE, IF(ISNUMBER(SEARCH("PUR", BL172:BT172)), COLUMN(BL172:BT172) - COLUMN(BL172) + 1, ""))&lt;&gt;"","PUR","")</f>
        <v/>
      </c>
      <c r="HX172" s="9" t="str" cm="1">
        <f t="array" ref="HX172">IF(_xlfn.TEXTJOIN(", ", TRUE, IF(ISNUMBER(SEARCH("WHI", BL172:BT172)), COLUMN(BL172:BT172) - COLUMN(BL172) + 1, ""))&lt;&gt;"","WHI","")</f>
        <v>WHI</v>
      </c>
      <c r="HY172" s="38"/>
      <c r="HZ172" s="38"/>
      <c r="IA172" s="28"/>
      <c r="IB172" s="28"/>
      <c r="IC172" s="39"/>
      <c r="ID172" s="39"/>
      <c r="IE172" s="39"/>
      <c r="IF172" s="39"/>
      <c r="IG172" s="39"/>
      <c r="IH172" s="39"/>
      <c r="II172" s="39"/>
      <c r="IJ172" s="39"/>
      <c r="IK172" s="39"/>
      <c r="IL172" s="9">
        <f t="shared" si="654"/>
        <v>0</v>
      </c>
      <c r="IM172" s="6">
        <f t="shared" si="655"/>
        <v>-4</v>
      </c>
      <c r="IN172" s="40" t="str">
        <f t="shared" si="656"/>
        <v>http://mkweb.bcgsc.ca/color-summarizer/?url=https://upload.wikimedia.org/wikipedia/commons/thumb/5/5e/Flag_of_Barinas_State.svg/320px-Flag_of_Barinas_State.svg.png&amp;precision=low&amp;num_clusters=4&amp;text=1</v>
      </c>
      <c r="IO172" s="9" t="str">
        <f t="shared" si="657"/>
        <v/>
      </c>
      <c r="IP172" s="9" t="str">
        <f t="shared" si="658"/>
        <v>"blue"</v>
      </c>
      <c r="IQ172" s="9" t="str">
        <f t="shared" si="659"/>
        <v>"green"</v>
      </c>
      <c r="IR172" s="9" t="str">
        <f t="shared" si="660"/>
        <v/>
      </c>
      <c r="IS172" s="9" t="str">
        <f t="shared" si="661"/>
        <v>"yellow"</v>
      </c>
      <c r="IT172" s="9" t="str">
        <f t="shared" si="662"/>
        <v/>
      </c>
      <c r="IU172" s="9" t="str">
        <f t="shared" si="663"/>
        <v/>
      </c>
      <c r="IV172" s="9" t="str">
        <f t="shared" si="664"/>
        <v/>
      </c>
      <c r="IW172" s="9" t="str">
        <f t="shared" si="665"/>
        <v>"white"</v>
      </c>
      <c r="IX172" s="9" t="str">
        <f t="shared" si="666"/>
        <v>{"url":"http://mkweb.bcgsc.ca/color-summarizer/?url=https://upload.wikimedia.org/wikipedia/commons/thumb/5/5e/Flag_of_Barinas_State.svg/320px-Flag_of_Barinas_State.svg.png&amp;precision=low&amp;num_clusters=4&amp;text=1","name":"[VEN] Barinas"},</v>
      </c>
      <c r="IY172" s="9">
        <v>352</v>
      </c>
    </row>
    <row r="173" spans="1:259" s="9" customFormat="1" ht="38.4" customHeight="1" thickBot="1" x14ac:dyDescent="0.35">
      <c r="A173" s="79" t="s">
        <v>1451</v>
      </c>
      <c r="B173" s="1" t="e" vm="170">
        <v>#VALUE!</v>
      </c>
      <c r="C173" s="2">
        <v>2</v>
      </c>
      <c r="D173" s="3" t="s">
        <v>1452</v>
      </c>
      <c r="E173" s="4" t="s">
        <v>1453</v>
      </c>
      <c r="F173" s="5" t="s">
        <v>0</v>
      </c>
      <c r="G173" s="6">
        <f>COUNTIF($A$1:$A$8305,A173)</f>
        <v>1</v>
      </c>
      <c r="H173" s="7"/>
      <c r="I173" s="8" t="s">
        <v>1454</v>
      </c>
      <c r="J173" s="9" t="str">
        <f>""</f>
        <v/>
      </c>
      <c r="K173" s="10"/>
      <c r="L173" s="11"/>
      <c r="M173" s="11"/>
      <c r="N173" s="12" t="s">
        <v>1</v>
      </c>
      <c r="O173" s="13">
        <v>2000</v>
      </c>
      <c r="P173" s="14" t="s">
        <v>1455</v>
      </c>
      <c r="Q173" s="15">
        <v>1</v>
      </c>
      <c r="R173" s="16" t="s">
        <v>1</v>
      </c>
      <c r="S173" s="17">
        <v>7</v>
      </c>
      <c r="T173" s="18" t="s">
        <v>2</v>
      </c>
      <c r="U173" s="19" t="s">
        <v>2</v>
      </c>
      <c r="V173" s="19" t="s">
        <v>3</v>
      </c>
      <c r="W173" s="19" t="s">
        <v>2</v>
      </c>
      <c r="X173" s="19" t="s">
        <v>3</v>
      </c>
      <c r="Y173" s="19" t="s">
        <v>2</v>
      </c>
      <c r="Z173" s="19" t="s">
        <v>2</v>
      </c>
      <c r="AA173" s="19" t="s">
        <v>3</v>
      </c>
      <c r="AB173" s="19" t="s">
        <v>3</v>
      </c>
      <c r="AC173" s="19" t="s">
        <v>2</v>
      </c>
      <c r="AD173" s="19" t="s">
        <v>3</v>
      </c>
      <c r="AE173" s="19" t="s">
        <v>2</v>
      </c>
      <c r="AF173" s="20" t="s">
        <v>2</v>
      </c>
      <c r="AG173" s="20" t="s">
        <v>2</v>
      </c>
      <c r="AH173" s="20" t="s">
        <v>3</v>
      </c>
      <c r="AI173" s="20" t="s">
        <v>3</v>
      </c>
      <c r="AJ173" s="20" t="s">
        <v>2</v>
      </c>
      <c r="AK173" s="20" t="s">
        <v>2</v>
      </c>
      <c r="AL173" s="20" t="s">
        <v>2</v>
      </c>
      <c r="AM173" s="20" t="s">
        <v>3</v>
      </c>
      <c r="AN173" s="20" t="s">
        <v>3</v>
      </c>
      <c r="AO173" s="20" t="s">
        <v>2</v>
      </c>
      <c r="AP173" s="20" t="s">
        <v>2</v>
      </c>
      <c r="AQ173" s="20" t="s">
        <v>2</v>
      </c>
      <c r="AR173" s="20" t="s">
        <v>2</v>
      </c>
      <c r="AS173" s="20" t="s">
        <v>2</v>
      </c>
      <c r="AT173" s="21">
        <v>8</v>
      </c>
      <c r="AU173" s="20" t="s">
        <v>204</v>
      </c>
      <c r="AV173" s="20" t="str">
        <f>IF(LEFT(A173,1)="[",LEFT(A173,5)&amp;AU173&amp;A173,"")</f>
        <v>[VEN]State[VEN] Bolívar</v>
      </c>
      <c r="AW173" s="20" t="str">
        <f>C173&amp;A173</f>
        <v>2[VEN] Bolívar</v>
      </c>
      <c r="AX173" s="22"/>
      <c r="AY173" s="22"/>
      <c r="AZ173" s="23"/>
      <c r="BA173" s="23"/>
      <c r="BB173" s="23"/>
      <c r="BC173" s="24"/>
      <c r="BD173" s="25" t="s">
        <v>6</v>
      </c>
      <c r="BE173" s="8"/>
      <c r="BF173" s="25" t="s">
        <v>4</v>
      </c>
      <c r="BG173" s="25" t="s">
        <v>5</v>
      </c>
      <c r="BH173" s="25" t="s">
        <v>6</v>
      </c>
      <c r="BI173" s="25"/>
      <c r="BJ173" s="25"/>
      <c r="BK173" s="8"/>
      <c r="BL173" s="25" t="s">
        <v>4</v>
      </c>
      <c r="BM173" s="25" t="s">
        <v>5</v>
      </c>
      <c r="BN173" s="25" t="s">
        <v>6</v>
      </c>
      <c r="BO173" s="25"/>
      <c r="BP173" s="25"/>
      <c r="BQ173" s="25"/>
      <c r="BR173" s="25"/>
      <c r="BS173" s="25"/>
      <c r="BT173" s="25"/>
      <c r="BU173" s="26"/>
      <c r="BV173" s="27"/>
      <c r="BW173" s="27">
        <v>0</v>
      </c>
      <c r="BX173" s="8"/>
      <c r="BY173" s="9" t="s">
        <v>3</v>
      </c>
      <c r="CB173" s="28"/>
      <c r="CC173" s="28"/>
      <c r="CD173" s="29">
        <v>0</v>
      </c>
      <c r="CE173" s="29">
        <v>0</v>
      </c>
      <c r="CF173" s="29" t="e">
        <v>#REF!</v>
      </c>
      <c r="CG173" s="30" cm="1">
        <f t="array" ref="CG173">SUMPRODUCT(--(LEN(TRIM(BL173:BT173))&gt;0))</f>
        <v>3</v>
      </c>
      <c r="CH173" s="20" t="str">
        <f t="shared" si="568"/>
        <v>n</v>
      </c>
      <c r="CI173" s="20" t="str">
        <f t="shared" si="569"/>
        <v>y</v>
      </c>
      <c r="CJ173" s="20" t="str">
        <f t="shared" si="570"/>
        <v>n</v>
      </c>
      <c r="CK173" s="20" t="str">
        <f t="shared" si="571"/>
        <v>n</v>
      </c>
      <c r="CL173" s="20" t="str">
        <f t="shared" si="572"/>
        <v>n</v>
      </c>
      <c r="CM173" s="20" t="str">
        <f t="shared" si="573"/>
        <v>n</v>
      </c>
      <c r="CN173" s="20" t="str">
        <f t="shared" si="574"/>
        <v>n</v>
      </c>
      <c r="CO173" s="20" t="str">
        <f t="shared" si="575"/>
        <v>y</v>
      </c>
      <c r="CP173" s="20" t="str">
        <f t="shared" si="576"/>
        <v>n</v>
      </c>
      <c r="CQ173" s="20" t="str">
        <f t="shared" si="577"/>
        <v>n</v>
      </c>
      <c r="CR173" s="20" t="str">
        <f t="shared" si="578"/>
        <v>n</v>
      </c>
      <c r="CS173" s="20" t="str">
        <f t="shared" si="579"/>
        <v>y</v>
      </c>
      <c r="CT173" s="31" t="str">
        <f t="shared" si="580"/>
        <v>"[VEN] Bolívar"</v>
      </c>
      <c r="CU173" s="32" t="str">
        <f t="shared" si="581"/>
        <v>"rgn_South America"</v>
      </c>
      <c r="CV173" s="9" t="str">
        <f t="shared" si="582"/>
        <v>"https://upload.wikimedia.org/wikipedia/commons/thumb/0/06/Flag_of_Bol%C3%ADvar_State.svg/320px-Flag_of_Bol%C3%ADvar_State.svg.png"</v>
      </c>
      <c r="CW173" s="9" t="str">
        <f t="shared" si="668"/>
        <v/>
      </c>
      <c r="CX173" s="9" t="str">
        <f t="shared" si="668"/>
        <v>"3Color",</v>
      </c>
      <c r="CY173" s="9" t="str">
        <f t="shared" si="668"/>
        <v/>
      </c>
      <c r="CZ173" s="9" t="str">
        <f t="shared" si="668"/>
        <v/>
      </c>
      <c r="DA173" s="9" t="str">
        <f t="shared" si="583"/>
        <v/>
      </c>
      <c r="DB173" s="9" t="str">
        <f t="shared" si="584"/>
        <v/>
      </c>
      <c r="DC173" s="9" t="str">
        <f t="shared" si="585"/>
        <v/>
      </c>
      <c r="DD173" s="9" t="str">
        <f t="shared" si="586"/>
        <v>"lets07",</v>
      </c>
      <c r="DE173" s="9" t="str">
        <f t="shared" si="587"/>
        <v>"startB",</v>
      </c>
      <c r="DF173" s="9" t="str">
        <f t="shared" si="588"/>
        <v/>
      </c>
      <c r="DG173" s="9" t="str">
        <f t="shared" si="589"/>
        <v/>
      </c>
      <c r="DH173" s="9" t="str">
        <f t="shared" si="590"/>
        <v>"with_v",</v>
      </c>
      <c r="DI173" s="9" t="str">
        <f t="shared" si="591"/>
        <v/>
      </c>
      <c r="DJ173" s="9" t="str">
        <f t="shared" si="592"/>
        <v/>
      </c>
      <c r="DK173" s="9" t="str">
        <f t="shared" si="593"/>
        <v/>
      </c>
      <c r="DL173" s="9" t="str">
        <f t="shared" si="594"/>
        <v/>
      </c>
      <c r="DM173" s="9" t="str" cm="1">
        <f t="array" ref="DM173">IF(CG173=3,CHAR(34) &amp; _xlfn.TEXTJOIN("", TRUE, RIGHT(HP173:HX173, 2)) &amp; CHAR(34) &amp; ",", "")</f>
        <v>"LUELHI",</v>
      </c>
      <c r="DN173" s="9" t="str">
        <f t="shared" si="595"/>
        <v/>
      </c>
      <c r="DO173" s="9" t="str">
        <f t="shared" si="596"/>
        <v/>
      </c>
      <c r="DP173" s="28" t="str">
        <f t="shared" si="597"/>
        <v>"year00",</v>
      </c>
      <c r="DQ173" s="28" t="str">
        <f t="shared" si="598"/>
        <v/>
      </c>
      <c r="DR173" s="28" t="str">
        <f t="shared" si="599"/>
        <v>"dgband",</v>
      </c>
      <c r="DS173" s="28" t="str">
        <f t="shared" si="600"/>
        <v/>
      </c>
      <c r="DT173" s="28" t="str">
        <f t="shared" si="601"/>
        <v/>
      </c>
      <c r="DU173" s="28" t="str">
        <f t="shared" si="602"/>
        <v/>
      </c>
      <c r="DV173" s="9" t="str">
        <f t="shared" si="603"/>
        <v/>
      </c>
      <c r="DW173" s="9" t="str">
        <f t="shared" si="669"/>
        <v/>
      </c>
      <c r="DX173" s="9" t="str">
        <f t="shared" si="669"/>
        <v/>
      </c>
      <c r="DY173" s="9" t="str">
        <f t="shared" si="669"/>
        <v/>
      </c>
      <c r="DZ173" s="9" t="str">
        <f t="shared" si="669"/>
        <v>"4+Band",</v>
      </c>
      <c r="EA173" s="9" t="str">
        <f t="shared" si="670"/>
        <v/>
      </c>
      <c r="EB173" s="9" t="str">
        <f t="shared" si="670"/>
        <v/>
      </c>
      <c r="EC173" s="9" t="str">
        <f t="shared" si="670"/>
        <v>"Horizo",</v>
      </c>
      <c r="ED173" s="9" t="str">
        <f t="shared" si="670"/>
        <v/>
      </c>
      <c r="EE173" s="9" t="str">
        <f t="shared" si="670"/>
        <v>"Circle",</v>
      </c>
      <c r="EF173" s="9" t="str">
        <f t="shared" si="604"/>
        <v/>
      </c>
      <c r="EG173" s="9" t="str">
        <f t="shared" si="673"/>
        <v/>
      </c>
      <c r="EH173" s="9" t="str">
        <f t="shared" si="673"/>
        <v>"Plants",</v>
      </c>
      <c r="EI173" s="9" t="str">
        <f t="shared" si="673"/>
        <v>"Texted",</v>
      </c>
      <c r="EJ173" s="9" t="str">
        <f t="shared" si="673"/>
        <v/>
      </c>
      <c r="EK173" s="9" t="str">
        <f t="shared" si="673"/>
        <v>"HasSun",</v>
      </c>
      <c r="EL173" s="9" t="str">
        <f t="shared" si="673"/>
        <v/>
      </c>
      <c r="EM173" s="9" t="str">
        <f t="shared" si="673"/>
        <v/>
      </c>
      <c r="EN173" s="9" t="str">
        <f t="shared" si="673"/>
        <v/>
      </c>
      <c r="EO173" s="9" t="str">
        <f t="shared" si="673"/>
        <v>"Center",</v>
      </c>
      <c r="EP173" s="9" t="str">
        <f t="shared" si="673"/>
        <v>"Canton",</v>
      </c>
      <c r="EQ173" s="9" t="str">
        <f t="shared" si="673"/>
        <v/>
      </c>
      <c r="ER173" s="9" t="str">
        <f t="shared" si="673"/>
        <v/>
      </c>
      <c r="ES173" s="9" t="str">
        <f t="shared" si="673"/>
        <v/>
      </c>
      <c r="ET173" s="9" t="str">
        <f t="shared" si="673"/>
        <v>"Geogrh",</v>
      </c>
      <c r="EU173" s="9" t="str">
        <f t="shared" si="673"/>
        <v>"Humans",</v>
      </c>
      <c r="EV173" s="9" t="str">
        <f t="shared" si="671"/>
        <v/>
      </c>
      <c r="EW173" s="9" t="str">
        <f t="shared" si="671"/>
        <v/>
      </c>
      <c r="EX173" s="9" t="str">
        <f t="shared" si="671"/>
        <v/>
      </c>
      <c r="EY173" s="9" t="str">
        <f t="shared" si="671"/>
        <v/>
      </c>
      <c r="EZ173" s="9" t="str">
        <f t="shared" si="671"/>
        <v/>
      </c>
      <c r="FA173" s="9" t="str">
        <f t="shared" si="606"/>
        <v>"sta",</v>
      </c>
      <c r="FB173" s="9" t="str">
        <f t="shared" si="607"/>
        <v/>
      </c>
      <c r="FC173" s="9" t="str">
        <f t="shared" si="608"/>
        <v/>
      </c>
      <c r="FD173" s="9" t="str">
        <f t="shared" si="609"/>
        <v/>
      </c>
      <c r="FE173" s="9" t="str">
        <f t="shared" si="610"/>
        <v/>
      </c>
      <c r="FF173" s="9" t="str">
        <f t="shared" si="611"/>
        <v/>
      </c>
      <c r="FG173" s="9" t="str">
        <f t="shared" si="612"/>
        <v>"NO_RED",</v>
      </c>
      <c r="FH173" s="9" t="str">
        <f t="shared" si="613"/>
        <v>"NO_GRE",</v>
      </c>
      <c r="FI173" s="9" t="str">
        <f t="shared" si="614"/>
        <v/>
      </c>
      <c r="FJ173" s="9" t="str">
        <f t="shared" si="615"/>
        <v>"NO_BLA",</v>
      </c>
      <c r="FK173" s="9" t="str">
        <f t="shared" si="616"/>
        <v/>
      </c>
      <c r="FL173" s="9" t="str">
        <f t="shared" si="617"/>
        <v/>
      </c>
      <c r="FM173" s="9" t="str">
        <f t="shared" si="618"/>
        <v/>
      </c>
      <c r="FN173" s="9" t="str">
        <f t="shared" si="619"/>
        <v/>
      </c>
      <c r="FO173" s="9" t="str">
        <f t="shared" si="620"/>
        <v/>
      </c>
      <c r="FP173" s="9" t="str">
        <f t="shared" si="621"/>
        <v/>
      </c>
      <c r="FQ173" s="9" t="str">
        <f t="shared" si="622"/>
        <v>"001BLU",</v>
      </c>
      <c r="FR173" s="9" t="str">
        <f t="shared" si="623"/>
        <v>"002WHI",</v>
      </c>
      <c r="FS173" s="9" t="str">
        <f t="shared" si="624"/>
        <v>"003YEL",</v>
      </c>
      <c r="FT173" s="9" t="str">
        <f t="shared" si="625"/>
        <v>"myrYEL",</v>
      </c>
      <c r="FU173" s="9" t="str">
        <f t="shared" si="626"/>
        <v/>
      </c>
      <c r="FV173" s="9" t="str">
        <f t="shared" si="627"/>
        <v/>
      </c>
      <c r="FW173" s="9" t="str">
        <f t="shared" si="628"/>
        <v/>
      </c>
      <c r="FX173" s="9" t="str">
        <f t="shared" si="629"/>
        <v/>
      </c>
      <c r="FY173" s="9" t="str">
        <f t="shared" si="630"/>
        <v/>
      </c>
      <c r="FZ173" s="9" t="str">
        <f t="shared" si="631"/>
        <v/>
      </c>
      <c r="GA173" s="9" t="str">
        <f t="shared" si="632"/>
        <v/>
      </c>
      <c r="GB173" s="9" t="str">
        <f t="shared" si="633"/>
        <v/>
      </c>
      <c r="GC173" s="9" t="str">
        <f t="shared" si="634"/>
        <v/>
      </c>
      <c r="GD173" s="9" t="str">
        <f t="shared" si="635"/>
        <v/>
      </c>
      <c r="GE173" s="9" t="str">
        <f t="shared" si="636"/>
        <v/>
      </c>
      <c r="GF173" s="9" t="str">
        <f t="shared" si="667"/>
        <v/>
      </c>
      <c r="GG173" s="9" t="str">
        <f t="shared" si="637"/>
        <v/>
      </c>
      <c r="GH173" s="9" t="str">
        <f t="shared" si="638"/>
        <v/>
      </c>
      <c r="GI173" s="9" t="str">
        <f t="shared" si="639"/>
        <v/>
      </c>
      <c r="GJ173" s="9" t="str">
        <f t="shared" si="640"/>
        <v/>
      </c>
      <c r="GK173" s="9" t="str">
        <f t="shared" si="641"/>
        <v>"HasSta",</v>
      </c>
      <c r="GL173" s="9" t="str">
        <f t="shared" si="672"/>
        <v/>
      </c>
      <c r="GM173" s="9" t="str">
        <f t="shared" si="672"/>
        <v/>
      </c>
      <c r="GN173" s="9" t="str">
        <f t="shared" si="672"/>
        <v>"3+Star",</v>
      </c>
      <c r="GP173" s="9" t="str">
        <f t="shared" si="642"/>
        <v>"State"</v>
      </c>
      <c r="GS173" s="9" t="str">
        <f t="shared" si="643"/>
        <v>["3Color","lets07","startB","with_v","LUELHI","year00","dgband","4+Band","Horizo","Circle","Plants","Texted","HasSun","Center","Canton","Geogrh","Humans","sta","NO_RED","NO_GRE","NO_BLA","001BLU","002WHI","003YEL","myrYEL","HasSta","3+Star"]</v>
      </c>
      <c r="GT173" s="9" t="str">
        <f t="shared" si="644"/>
        <v>"cl_BLU",</v>
      </c>
      <c r="GU173" s="9" t="str">
        <f t="shared" si="644"/>
        <v>"cl_WHI",</v>
      </c>
      <c r="GV173" s="9" t="str">
        <f t="shared" si="644"/>
        <v>"cl_YEL",</v>
      </c>
      <c r="GW173" s="9" t="str">
        <f t="shared" si="644"/>
        <v/>
      </c>
      <c r="GX173" s="9" t="str">
        <f t="shared" si="644"/>
        <v/>
      </c>
      <c r="GY173" s="9" t="str">
        <f t="shared" si="644"/>
        <v/>
      </c>
      <c r="GZ173" s="9" t="str">
        <f t="shared" si="644"/>
        <v/>
      </c>
      <c r="HA173" s="9" t="str">
        <f t="shared" si="644"/>
        <v/>
      </c>
      <c r="HB173" s="9" t="str">
        <f t="shared" si="644"/>
        <v/>
      </c>
      <c r="HC173" s="9" t="str">
        <f t="shared" si="645"/>
        <v>["cl_BLU","cl_WHI","cl_YEL"]</v>
      </c>
      <c r="HE173" s="33"/>
      <c r="HF173" s="34" t="str">
        <f t="shared" si="646"/>
        <v>{couname:"[VEN] Bolívar",year:"2000",region:"rgn_South America",Colors:["cl_BLU","cl_WHI","cl_YEL"],Items:["3Color","lets07","startB","with_v","LUELHI","year00","dgband","4+Band","Horizo","Circle","Plants","Texted","HasSun","Center","Canton","Geogrh","Humans","sta","NO_RED","NO_GRE","NO_BLA","001BLU","002WHI","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links: "https://en.wikipedia.org/wiki/Flag_of_Bol%C3%ADvar_State"},</v>
      </c>
      <c r="HG173" s="35" t="str">
        <f t="shared" si="647"/>
        <v>{couname:"[VEN] Bolívar",year:"2000",region:"rgn_South America",Colors:["cl_BLU","cl_WHI","cl_YEL"],Items:["3Color","lets07","startB","with_v","LUELHI","year00","dgband","4+Band","Horizo","Circle","Plants","Texted","HasSun","Center","Canton","Geogrh","Humans","sta","NO_RED","NO_GRE","NO_BLA","001BLU","002WHI","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links: "https://en.wikipedia.org/wiki/Flag_of_Bol%C3%ADvar_State"},</v>
      </c>
      <c r="HH173" s="9" t="str">
        <f t="shared" si="648"/>
        <v>"\nThe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v>
      </c>
      <c r="HI173" s="9" t="str">
        <f t="shared" si="649"/>
        <v>"\nThe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v>
      </c>
      <c r="HJ173" s="9" t="str">
        <f t="shared" si="650"/>
        <v>"2000"</v>
      </c>
      <c r="HL173" s="9" t="str">
        <f t="shared" si="651"/>
        <v>"https://en.wikipedia.org/wiki/Flag_of_Bol%C3%ADvar_State"</v>
      </c>
      <c r="HM173" s="34" t="str">
        <f t="shared" si="652"/>
        <v>{"couname":"[VEN] Bolívar","year":"2000","region":"rgn_South America","Colors":["cl_BLU","cl_WHI","cl_YEL"],"Items":["3Color","lets07","startB","with_v","LUELHI","year00","dgband","4+Band","Horizo","Circle","Plants","Texted","HasSun","Center","Canton","Geogrh","Humans","sta","NO_RED","NO_GRE","NO_BLA","001BLU","002WHI","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 "links": "https://en.wikipedia.org/wiki/Flag_of_Bol%C3%ADvar_State"},</v>
      </c>
      <c r="HN173" s="36" t="str">
        <f t="shared" si="653"/>
        <v>{"couname":"[VEN] Bolívar","year":"2000","region":"rgn_South America","Colors":["cl_BLU","cl_WHI","cl_YEL"],"Items":["3Color","lets07","startB","with_v","LUELHI","year00","dgband","4+Band","Horizo","Circle","Plants","Texted","HasSun","Center","Canton","Geogrh","Humans","sta","NO_RED","NO_GRE","NO_BLA","001BLU","002WHI","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 "links": "https://en.wikipedia.org/wiki/Flag_of_Bol%C3%ADvar_State"},</v>
      </c>
      <c r="HO173" s="37"/>
      <c r="HP173" s="9" t="str" cm="1">
        <f t="array" ref="HP173">IF(_xlfn.TEXTJOIN(", ", TRUE, IF(ISNUMBER(SEARCH("BLA", BL173:BT173)), COLUMN(BL173:BT173) - COLUMN(BL173) + 1, ""))&lt;&gt;"","BLA","")</f>
        <v/>
      </c>
      <c r="HQ173" s="9" t="str" cm="1">
        <f t="array" ref="HQ173">IF(_xlfn.TEXTJOIN(", ", TRUE, IF(ISNUMBER(SEARCH("BLU", BL173:BT173)), COLUMN(BL173:BT173) - COLUMN(BL173) + 1, ""))&lt;&gt;"","BLU","")</f>
        <v>BLU</v>
      </c>
      <c r="HR173" s="9" t="str" cm="1">
        <f t="array" ref="HR173">IF(_xlfn.TEXTJOIN(", ", TRUE, IF(ISNUMBER(SEARCH("GRE", BL173:BT173)), COLUMN(BL173:BT173) - COLUMN(BL173) + 1, ""))&lt;&gt;"","GRE","")</f>
        <v/>
      </c>
      <c r="HS173" s="9" t="str" cm="1">
        <f t="array" ref="HS173">IF(_xlfn.TEXTJOIN(", ", TRUE, IF(ISNUMBER(SEARCH("RED", BL173:BT173)), COLUMN(BL173:BT173) - COLUMN(BL173) + 1, ""))&lt;&gt;"","RED","")</f>
        <v/>
      </c>
      <c r="HT173" s="9" t="str" cm="1">
        <f t="array" ref="HT173">IF(_xlfn.TEXTJOIN(", ", TRUE, IF(ISNUMBER(SEARCH("YEL", BL173:BT173)), COLUMN(BL173:BT173) - COLUMN(BL173) + 1, ""))&lt;&gt;"","YEL","")</f>
        <v>YEL</v>
      </c>
      <c r="HU173" s="9" t="str" cm="1">
        <f t="array" ref="HU173">IF(_xlfn.TEXTJOIN(", ", TRUE, IF(ISNUMBER(SEARCH("ORA", BL173:BT173)), COLUMN(BL173:BT173) - COLUMN(BL173) + 1, ""))&lt;&gt;"","ORA","")</f>
        <v/>
      </c>
      <c r="HV173" s="9" t="str" cm="1">
        <f t="array" ref="HV173">IF(_xlfn.TEXTJOIN(", ", TRUE, IF(ISNUMBER(SEARCH("BRO", BL173:BT173)), COLUMN(BL173:BT173) - COLUMN(BL173) + 1, ""))&lt;&gt;"","BRO","")</f>
        <v/>
      </c>
      <c r="HW173" s="9" t="str" cm="1">
        <f t="array" ref="HW173">IF(_xlfn.TEXTJOIN(", ", TRUE, IF(ISNUMBER(SEARCH("PUR", BL173:BT173)), COLUMN(BL173:BT173) - COLUMN(BL173) + 1, ""))&lt;&gt;"","PUR","")</f>
        <v/>
      </c>
      <c r="HX173" s="9" t="str" cm="1">
        <f t="array" ref="HX173">IF(_xlfn.TEXTJOIN(", ", TRUE, IF(ISNUMBER(SEARCH("WHI", BL173:BT173)), COLUMN(BL173:BT173) - COLUMN(BL173) + 1, ""))&lt;&gt;"","WHI","")</f>
        <v>WHI</v>
      </c>
      <c r="HY173" s="38"/>
      <c r="HZ173" s="38"/>
      <c r="IA173" s="28"/>
      <c r="IB173" s="28"/>
      <c r="IC173" s="39"/>
      <c r="ID173" s="39"/>
      <c r="IE173" s="39"/>
      <c r="IF173" s="39"/>
      <c r="IG173" s="39"/>
      <c r="IH173" s="39"/>
      <c r="II173" s="39"/>
      <c r="IJ173" s="39"/>
      <c r="IK173" s="39"/>
      <c r="IL173" s="9">
        <f t="shared" si="654"/>
        <v>0</v>
      </c>
      <c r="IM173" s="6">
        <f t="shared" si="655"/>
        <v>-3</v>
      </c>
      <c r="IN173" s="40" t="str">
        <f t="shared" si="656"/>
        <v>http://mkweb.bcgsc.ca/color-summarizer/?url=https://upload.wikimedia.org/wikipedia/commons/thumb/0/06/Flag_of_Bol%C3%ADvar_State.svg/320px-Flag_of_Bol%C3%ADvar_State.svg.png&amp;precision=low&amp;num_clusters=3&amp;text=1</v>
      </c>
      <c r="IO173" s="9" t="str">
        <f t="shared" si="657"/>
        <v/>
      </c>
      <c r="IP173" s="9" t="str">
        <f t="shared" si="658"/>
        <v>"blue"</v>
      </c>
      <c r="IQ173" s="9" t="str">
        <f t="shared" si="659"/>
        <v/>
      </c>
      <c r="IR173" s="9" t="str">
        <f t="shared" si="660"/>
        <v/>
      </c>
      <c r="IS173" s="9" t="str">
        <f t="shared" si="661"/>
        <v>"yellow"</v>
      </c>
      <c r="IT173" s="9" t="str">
        <f t="shared" si="662"/>
        <v/>
      </c>
      <c r="IU173" s="9" t="str">
        <f t="shared" si="663"/>
        <v/>
      </c>
      <c r="IV173" s="9" t="str">
        <f t="shared" si="664"/>
        <v/>
      </c>
      <c r="IW173" s="9" t="str">
        <f t="shared" si="665"/>
        <v>"white"</v>
      </c>
      <c r="IX173" s="9" t="str">
        <f t="shared" si="666"/>
        <v>{"url":"http://mkweb.bcgsc.ca/color-summarizer/?url=https://upload.wikimedia.org/wikipedia/commons/thumb/0/06/Flag_of_Bol%C3%ADvar_State.svg/320px-Flag_of_Bol%C3%ADvar_State.svg.png&amp;precision=low&amp;num_clusters=3&amp;text=1","name":"[VEN] Bolívar"},</v>
      </c>
      <c r="IY173" s="9">
        <v>353</v>
      </c>
    </row>
    <row r="174" spans="1:259" s="9" customFormat="1" ht="38.4" customHeight="1" thickBot="1" x14ac:dyDescent="0.35">
      <c r="A174" s="79" t="s">
        <v>1456</v>
      </c>
      <c r="B174" s="1" t="e" vm="171">
        <v>#VALUE!</v>
      </c>
      <c r="C174" s="2">
        <v>2</v>
      </c>
      <c r="D174" s="3" t="s">
        <v>1457</v>
      </c>
      <c r="E174" s="4" t="s">
        <v>1458</v>
      </c>
      <c r="F174" s="5" t="s">
        <v>0</v>
      </c>
      <c r="G174" s="6">
        <f>COUNTIF($A$1:$A$8305,A174)</f>
        <v>1</v>
      </c>
      <c r="H174" s="7"/>
      <c r="I174" s="8" t="s">
        <v>1459</v>
      </c>
      <c r="J174" s="9" t="str">
        <f>""</f>
        <v/>
      </c>
      <c r="K174" s="10"/>
      <c r="L174" s="11"/>
      <c r="M174" s="11"/>
      <c r="N174" s="12" t="s">
        <v>1</v>
      </c>
      <c r="O174" s="13">
        <v>2022</v>
      </c>
      <c r="P174" s="14" t="s">
        <v>1460</v>
      </c>
      <c r="Q174" s="15">
        <v>3</v>
      </c>
      <c r="R174" s="16" t="s">
        <v>1</v>
      </c>
      <c r="S174" s="17">
        <v>3</v>
      </c>
      <c r="T174" s="18" t="s">
        <v>3</v>
      </c>
      <c r="U174" s="19" t="s">
        <v>2</v>
      </c>
      <c r="V174" s="19" t="s">
        <v>2</v>
      </c>
      <c r="W174" s="19" t="s">
        <v>2</v>
      </c>
      <c r="X174" s="19" t="s">
        <v>2</v>
      </c>
      <c r="Y174" s="19" t="s">
        <v>2</v>
      </c>
      <c r="Z174" s="19" t="s">
        <v>2</v>
      </c>
      <c r="AA174" s="19" t="s">
        <v>2</v>
      </c>
      <c r="AB174" s="19" t="s">
        <v>2</v>
      </c>
      <c r="AC174" s="19" t="s">
        <v>2</v>
      </c>
      <c r="AD174" s="19" t="s">
        <v>2</v>
      </c>
      <c r="AE174" s="19" t="s">
        <v>2</v>
      </c>
      <c r="AF174" s="20" t="s">
        <v>3</v>
      </c>
      <c r="AG174" s="20" t="s">
        <v>2</v>
      </c>
      <c r="AH174" s="20" t="s">
        <v>2</v>
      </c>
      <c r="AI174" s="20" t="s">
        <v>2</v>
      </c>
      <c r="AJ174" s="20" t="s">
        <v>2</v>
      </c>
      <c r="AK174" s="20" t="s">
        <v>2</v>
      </c>
      <c r="AL174" s="20" t="s">
        <v>2</v>
      </c>
      <c r="AM174" s="20" t="s">
        <v>3</v>
      </c>
      <c r="AN174" s="20" t="s">
        <v>2</v>
      </c>
      <c r="AO174" s="20" t="s">
        <v>2</v>
      </c>
      <c r="AP174" s="20" t="s">
        <v>2</v>
      </c>
      <c r="AQ174" s="20" t="s">
        <v>2</v>
      </c>
      <c r="AR174" s="20" t="s">
        <v>2</v>
      </c>
      <c r="AS174" s="20" t="s">
        <v>2</v>
      </c>
      <c r="AT174" s="21">
        <v>1</v>
      </c>
      <c r="AU174" s="20" t="s">
        <v>204</v>
      </c>
      <c r="AV174" s="20" t="str">
        <f>IF(LEFT(A174,1)="[",LEFT(A174,5)&amp;AU174&amp;A174,"")</f>
        <v>[VEN]State[VEN] Capital District (Caracas)</v>
      </c>
      <c r="AW174" s="20" t="str">
        <f>C174&amp;A174</f>
        <v>2[VEN] Capital District (Caracas)</v>
      </c>
      <c r="AX174" s="22"/>
      <c r="AY174" s="22"/>
      <c r="AZ174" s="23" t="s">
        <v>5</v>
      </c>
      <c r="BA174" s="23" t="s">
        <v>8</v>
      </c>
      <c r="BB174" s="23"/>
      <c r="BC174" s="24"/>
      <c r="BD174" s="25" t="s">
        <v>10</v>
      </c>
      <c r="BE174" s="8"/>
      <c r="BF174" s="25" t="s">
        <v>8</v>
      </c>
      <c r="BG174" s="25" t="s">
        <v>8</v>
      </c>
      <c r="BH174" s="25" t="s">
        <v>8</v>
      </c>
      <c r="BI174" s="25"/>
      <c r="BJ174" s="25"/>
      <c r="BK174" s="8"/>
      <c r="BL174" s="25" t="s">
        <v>8</v>
      </c>
      <c r="BM174" s="25" t="s">
        <v>4</v>
      </c>
      <c r="BN174" s="25" t="s">
        <v>10</v>
      </c>
      <c r="BO174" s="25" t="s">
        <v>9</v>
      </c>
      <c r="BP174" s="25" t="s">
        <v>6</v>
      </c>
      <c r="BQ174" s="25" t="s">
        <v>8</v>
      </c>
      <c r="BR174" s="25" t="s">
        <v>8</v>
      </c>
      <c r="BS174" s="25" t="s">
        <v>8</v>
      </c>
      <c r="BT174" s="25" t="s">
        <v>5</v>
      </c>
      <c r="BU174" s="26"/>
      <c r="BV174" s="27"/>
      <c r="BW174" s="27">
        <v>0</v>
      </c>
      <c r="BX174" s="8"/>
      <c r="BY174" s="9" t="s">
        <v>2</v>
      </c>
      <c r="CB174" s="28"/>
      <c r="CC174" s="28"/>
      <c r="CD174" s="29">
        <v>0</v>
      </c>
      <c r="CE174" s="29">
        <v>0</v>
      </c>
      <c r="CF174" s="29" t="e">
        <v>#REF!</v>
      </c>
      <c r="CG174" s="30" cm="1">
        <f t="array" ref="CG174">SUMPRODUCT(--(LEN(TRIM(BL174:BT174))&gt;0))</f>
        <v>5</v>
      </c>
      <c r="CH174" s="20" t="str">
        <f t="shared" si="568"/>
        <v>n</v>
      </c>
      <c r="CI174" s="20" t="str">
        <f t="shared" si="569"/>
        <v>n</v>
      </c>
      <c r="CJ174" s="20" t="str">
        <f t="shared" si="570"/>
        <v>n</v>
      </c>
      <c r="CK174" s="20" t="str">
        <f t="shared" si="571"/>
        <v>y</v>
      </c>
      <c r="CL174" s="20" t="str">
        <f t="shared" si="572"/>
        <v>n</v>
      </c>
      <c r="CM174" s="20" t="str">
        <f t="shared" si="573"/>
        <v>n</v>
      </c>
      <c r="CN174" s="20" t="str">
        <f t="shared" si="574"/>
        <v>y</v>
      </c>
      <c r="CO174" s="20" t="str">
        <f t="shared" si="575"/>
        <v>n</v>
      </c>
      <c r="CP174" s="20" t="str">
        <f t="shared" si="576"/>
        <v>n</v>
      </c>
      <c r="CQ174" s="20" t="str">
        <f t="shared" si="577"/>
        <v>y</v>
      </c>
      <c r="CR174" s="20" t="str">
        <f t="shared" si="578"/>
        <v>n</v>
      </c>
      <c r="CS174" s="20" t="str">
        <f t="shared" si="579"/>
        <v>n</v>
      </c>
      <c r="CT174" s="31" t="str">
        <f t="shared" si="580"/>
        <v>"[VEN] Capital District (Caracas)"</v>
      </c>
      <c r="CU174" s="32" t="str">
        <f t="shared" si="581"/>
        <v>"rgn_South America"</v>
      </c>
      <c r="CV174" s="9" t="str">
        <f t="shared" si="582"/>
        <v>"https://upload.wikimedia.org/wikipedia/commons/thumb/0/08/Flag_of_Caracas_%282022%29.svg/320px-Flag_of_Caracas_%282022%29.svg.png"</v>
      </c>
      <c r="CW174" s="9" t="str">
        <f t="shared" si="668"/>
        <v/>
      </c>
      <c r="CX174" s="9" t="str">
        <f t="shared" si="668"/>
        <v/>
      </c>
      <c r="CY174" s="9" t="str">
        <f t="shared" si="668"/>
        <v/>
      </c>
      <c r="CZ174" s="9" t="str">
        <f t="shared" si="668"/>
        <v>"5+Colo",</v>
      </c>
      <c r="DA174" s="9" t="str">
        <f t="shared" si="583"/>
        <v>"words2",</v>
      </c>
      <c r="DB174" s="9" t="str">
        <f t="shared" si="584"/>
        <v>"words3",</v>
      </c>
      <c r="DC174" s="9" t="str">
        <f t="shared" si="585"/>
        <v/>
      </c>
      <c r="DD174" s="9" t="str">
        <f t="shared" si="586"/>
        <v>"lets15",</v>
      </c>
      <c r="DE174" s="9" t="str">
        <f t="shared" si="587"/>
        <v>"startC",</v>
      </c>
      <c r="DF174" s="9" t="str">
        <f t="shared" si="588"/>
        <v/>
      </c>
      <c r="DG174" s="9" t="str">
        <f t="shared" si="589"/>
        <v/>
      </c>
      <c r="DH174" s="9" t="str">
        <f t="shared" si="590"/>
        <v>"with_v",</v>
      </c>
      <c r="DI174" s="9" t="str">
        <f t="shared" si="591"/>
        <v/>
      </c>
      <c r="DJ174" s="9" t="str">
        <f t="shared" si="592"/>
        <v/>
      </c>
      <c r="DK174" s="9" t="str">
        <f t="shared" si="593"/>
        <v/>
      </c>
      <c r="DL174" s="9" t="str">
        <f t="shared" si="594"/>
        <v/>
      </c>
      <c r="DM174" s="9" t="str" cm="1">
        <f t="array" ref="DM174">IF(CG174=3,CHAR(34) &amp; _xlfn.TEXTJOIN("", TRUE, RIGHT(HP174:HX174, 2)) &amp; CHAR(34) &amp; ",", "")</f>
        <v/>
      </c>
      <c r="DN174" s="9" t="str">
        <f t="shared" si="595"/>
        <v/>
      </c>
      <c r="DO174" s="9" t="str">
        <f t="shared" si="596"/>
        <v/>
      </c>
      <c r="DP174" s="28" t="str">
        <f t="shared" si="597"/>
        <v>"year00",</v>
      </c>
      <c r="DQ174" s="28" t="str">
        <f t="shared" si="598"/>
        <v/>
      </c>
      <c r="DR174" s="28" t="str">
        <f t="shared" si="599"/>
        <v/>
      </c>
      <c r="DS174" s="28" t="str">
        <f t="shared" si="600"/>
        <v/>
      </c>
      <c r="DT174" s="28" t="str">
        <f t="shared" si="601"/>
        <v/>
      </c>
      <c r="DU174" s="28" t="str">
        <f t="shared" si="602"/>
        <v/>
      </c>
      <c r="DV174" s="9" t="str">
        <f t="shared" si="603"/>
        <v>"smallc",</v>
      </c>
      <c r="DW174" s="9" t="str">
        <f t="shared" si="669"/>
        <v/>
      </c>
      <c r="DX174" s="9" t="str">
        <f t="shared" si="669"/>
        <v/>
      </c>
      <c r="DY174" s="9" t="str">
        <f t="shared" si="669"/>
        <v>"3Bands",</v>
      </c>
      <c r="DZ174" s="9" t="str">
        <f t="shared" si="669"/>
        <v/>
      </c>
      <c r="EA174" s="9" t="str">
        <f t="shared" si="670"/>
        <v>"Diagon",</v>
      </c>
      <c r="EB174" s="9" t="str">
        <f t="shared" si="670"/>
        <v/>
      </c>
      <c r="EC174" s="9" t="str">
        <f t="shared" si="670"/>
        <v/>
      </c>
      <c r="ED174" s="9" t="str">
        <f t="shared" si="670"/>
        <v/>
      </c>
      <c r="EE174" s="9" t="str">
        <f t="shared" si="670"/>
        <v/>
      </c>
      <c r="EF174" s="9" t="str">
        <f t="shared" si="604"/>
        <v/>
      </c>
      <c r="EG174" s="9" t="str">
        <f t="shared" si="673"/>
        <v/>
      </c>
      <c r="EH174" s="9" t="str">
        <f t="shared" si="673"/>
        <v/>
      </c>
      <c r="EI174" s="9" t="str">
        <f t="shared" si="673"/>
        <v/>
      </c>
      <c r="EJ174" s="9" t="str">
        <f t="shared" si="673"/>
        <v/>
      </c>
      <c r="EK174" s="9" t="str">
        <f t="shared" si="673"/>
        <v/>
      </c>
      <c r="EL174" s="9" t="str">
        <f t="shared" si="673"/>
        <v/>
      </c>
      <c r="EM174" s="9" t="str">
        <f t="shared" si="673"/>
        <v>"Trside",</v>
      </c>
      <c r="EN174" s="9" t="str">
        <f t="shared" si="673"/>
        <v/>
      </c>
      <c r="EO174" s="9" t="str">
        <f t="shared" si="673"/>
        <v/>
      </c>
      <c r="EP174" s="9" t="str">
        <f t="shared" si="673"/>
        <v/>
      </c>
      <c r="EQ174" s="9" t="str">
        <f t="shared" si="673"/>
        <v/>
      </c>
      <c r="ER174" s="9" t="str">
        <f t="shared" si="673"/>
        <v/>
      </c>
      <c r="ES174" s="9" t="str">
        <f t="shared" si="673"/>
        <v/>
      </c>
      <c r="ET174" s="9" t="str">
        <f t="shared" si="673"/>
        <v>"Geogrh",</v>
      </c>
      <c r="EU174" s="9" t="str">
        <f t="shared" si="673"/>
        <v/>
      </c>
      <c r="EV174" s="9" t="str">
        <f t="shared" si="671"/>
        <v/>
      </c>
      <c r="EW174" s="9" t="str">
        <f t="shared" si="671"/>
        <v/>
      </c>
      <c r="EX174" s="9" t="str">
        <f t="shared" si="671"/>
        <v/>
      </c>
      <c r="EY174" s="9" t="str">
        <f t="shared" si="671"/>
        <v/>
      </c>
      <c r="EZ174" s="9" t="str">
        <f t="shared" si="671"/>
        <v/>
      </c>
      <c r="FA174" s="9" t="str">
        <f t="shared" si="606"/>
        <v>"staWHI",</v>
      </c>
      <c r="FB174" s="9" t="str">
        <f t="shared" si="607"/>
        <v/>
      </c>
      <c r="FC174" s="9" t="str">
        <f t="shared" si="608"/>
        <v/>
      </c>
      <c r="FD174" s="9" t="str">
        <f t="shared" si="609"/>
        <v/>
      </c>
      <c r="FE174" s="9" t="str">
        <f t="shared" si="610"/>
        <v/>
      </c>
      <c r="FF174" s="9" t="str">
        <f t="shared" si="611"/>
        <v/>
      </c>
      <c r="FG174" s="9" t="str">
        <f t="shared" si="612"/>
        <v/>
      </c>
      <c r="FH174" s="9" t="str">
        <f t="shared" si="613"/>
        <v/>
      </c>
      <c r="FI174" s="9" t="str">
        <f t="shared" si="614"/>
        <v/>
      </c>
      <c r="FJ174" s="9" t="str">
        <f t="shared" si="615"/>
        <v>"NO_BLA",</v>
      </c>
      <c r="FK174" s="9" t="str">
        <f t="shared" si="616"/>
        <v/>
      </c>
      <c r="FL174" s="9" t="str">
        <f t="shared" si="617"/>
        <v/>
      </c>
      <c r="FM174" s="9" t="str">
        <f t="shared" si="618"/>
        <v/>
      </c>
      <c r="FN174" s="9" t="str">
        <f t="shared" si="619"/>
        <v/>
      </c>
      <c r="FO174" s="9" t="str">
        <f t="shared" si="620"/>
        <v/>
      </c>
      <c r="FP174" s="9" t="str">
        <f t="shared" si="621"/>
        <v/>
      </c>
      <c r="FQ174" s="9" t="str">
        <f t="shared" si="622"/>
        <v/>
      </c>
      <c r="FR174" s="9" t="str">
        <f t="shared" si="623"/>
        <v/>
      </c>
      <c r="FS174" s="9" t="str">
        <f t="shared" si="624"/>
        <v/>
      </c>
      <c r="FT174" s="9" t="str">
        <f t="shared" si="625"/>
        <v>"myrGRE",</v>
      </c>
      <c r="FU174" s="9" t="str">
        <f t="shared" si="626"/>
        <v/>
      </c>
      <c r="FV174" s="9" t="str">
        <f t="shared" si="627"/>
        <v/>
      </c>
      <c r="FW174" s="9" t="str">
        <f t="shared" si="628"/>
        <v/>
      </c>
      <c r="FX174" s="9" t="str">
        <f t="shared" si="629"/>
        <v/>
      </c>
      <c r="FY174" s="9" t="str">
        <f t="shared" si="630"/>
        <v/>
      </c>
      <c r="FZ174" s="9" t="str">
        <f t="shared" si="631"/>
        <v/>
      </c>
      <c r="GA174" s="9" t="str">
        <f t="shared" si="632"/>
        <v/>
      </c>
      <c r="GB174" s="9" t="str">
        <f t="shared" si="633"/>
        <v/>
      </c>
      <c r="GC174" s="9" t="str">
        <f t="shared" si="634"/>
        <v/>
      </c>
      <c r="GD174" s="9" t="str">
        <f t="shared" si="635"/>
        <v/>
      </c>
      <c r="GE174" s="9" t="str">
        <f t="shared" si="636"/>
        <v/>
      </c>
      <c r="GF174" s="9" t="str">
        <f t="shared" si="667"/>
        <v/>
      </c>
      <c r="GG174" s="9" t="str">
        <f t="shared" si="637"/>
        <v/>
      </c>
      <c r="GH174" s="9" t="str">
        <f t="shared" si="638"/>
        <v/>
      </c>
      <c r="GI174" s="9" t="str">
        <f t="shared" si="639"/>
        <v/>
      </c>
      <c r="GJ174" s="9" t="str">
        <f t="shared" si="640"/>
        <v/>
      </c>
      <c r="GK174" s="9" t="str">
        <f t="shared" si="641"/>
        <v>"HasSta",</v>
      </c>
      <c r="GL174" s="9" t="str">
        <f t="shared" si="672"/>
        <v>"1Stars",</v>
      </c>
      <c r="GM174" s="9" t="str">
        <f t="shared" si="672"/>
        <v/>
      </c>
      <c r="GN174" s="9" t="str">
        <f t="shared" si="672"/>
        <v/>
      </c>
      <c r="GP174" s="9" t="str">
        <f t="shared" si="642"/>
        <v>"State"</v>
      </c>
      <c r="GS174" s="9" t="str">
        <f t="shared" si="643"/>
        <v>["5+Colo","words2","words3","lets15","startC","with_v","year00","smallc","3Bands","Diagon","Trside","Geogrh","staWHI","NO_BLA","myrGRE","HasSta","1Stars"]</v>
      </c>
      <c r="GT174" s="9" t="str">
        <f t="shared" si="644"/>
        <v/>
      </c>
      <c r="GU174" s="9" t="str">
        <f t="shared" si="644"/>
        <v>"cl_BLU",</v>
      </c>
      <c r="GV174" s="9" t="str">
        <f t="shared" si="644"/>
        <v>"cl_GRE",</v>
      </c>
      <c r="GW174" s="9" t="str">
        <f t="shared" ref="GW174:HB189" si="674">IF(BO174&lt;&gt;"",CHAR(34)&amp;"cl_"&amp;BO174&amp;CHAR(34)&amp;",","")</f>
        <v>"cl_RED",</v>
      </c>
      <c r="GX174" s="9" t="str">
        <f t="shared" si="674"/>
        <v>"cl_YEL",</v>
      </c>
      <c r="GY174" s="9" t="str">
        <f t="shared" si="674"/>
        <v/>
      </c>
      <c r="GZ174" s="9" t="str">
        <f t="shared" si="674"/>
        <v/>
      </c>
      <c r="HA174" s="9" t="str">
        <f t="shared" si="674"/>
        <v/>
      </c>
      <c r="HB174" s="9" t="str">
        <f t="shared" si="674"/>
        <v>"cl_WHI",</v>
      </c>
      <c r="HC174" s="9" t="str">
        <f t="shared" si="645"/>
        <v>["cl_BLU","cl_GRE","cl_RED","cl_YEL","cl_WHI"]</v>
      </c>
      <c r="HE174" s="33"/>
      <c r="HF174" s="34" t="str">
        <f t="shared" si="646"/>
        <v>{couname:"[VEN] Capital District (Caracas)",year:"2022",region:"rgn_South America",Colors:["cl_BLU","cl_GRE","cl_RED","cl_YEL","cl_WHI"],Items:["5+Colo","words2","words3","lets15","startC","with_v","year00","smallc","3Bands","Diagon","Trside","Geogrh","staWHI","NO_BLA","myrGRE","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links: "https://en.wikipedia.org/wiki/List_of_flags_of_Venezuela#Administrative_divisions_flags"},</v>
      </c>
      <c r="HG174" s="35" t="str">
        <f t="shared" si="647"/>
        <v>{couname:"[VEN] Capital District (Caracas)",year:"2022",region:"rgn_South America",Colors:["cl_BLU","cl_GRE","cl_RED","cl_YEL","cl_WHI"],Items:["5+Colo","words2","words3","lets15","startC","with_v","year00","smallc","3Bands","Diagon","Trside","Geogrh","staWHI","NO_BLA","myrGRE","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links: "https://en.wikipedia.org/wiki/List_of_flags_of_Venezuela#Administrative_divisions_flags"},</v>
      </c>
      <c r="HH174" s="9" t="str">
        <f t="shared" si="648"/>
        <v>"\nThe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v>
      </c>
      <c r="HI174" s="9" t="str">
        <f t="shared" si="649"/>
        <v>"\nThe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v>
      </c>
      <c r="HJ174" s="9" t="str">
        <f t="shared" si="650"/>
        <v>"2022"</v>
      </c>
      <c r="HL174" s="9" t="str">
        <f t="shared" si="651"/>
        <v>"https://en.wikipedia.org/wiki/List_of_flags_of_Venezuela#Administrative_divisions_flags"</v>
      </c>
      <c r="HM174" s="34" t="str">
        <f t="shared" si="652"/>
        <v>{"couname":"[VEN] Capital District (Caracas)","year":"2022","region":"rgn_South America","Colors":["cl_BLU","cl_GRE","cl_RED","cl_YEL","cl_WHI"],"Items":["5+Colo","words2","words3","lets15","startC","with_v","year00","smallc","3Bands","Diagon","Trside","Geogrh","staWHI","NO_BLA","myrGRE","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 "links": "https://en.wikipedia.org/wiki/List_of_flags_of_Venezuela#Administrative_divisions_flags"},</v>
      </c>
      <c r="HN174" s="36" t="str">
        <f t="shared" si="653"/>
        <v>{"couname":"[VEN] Capital District (Caracas)","year":"2022","region":"rgn_South America","Colors":["cl_BLU","cl_GRE","cl_RED","cl_YEL","cl_WHI"],"Items":["5+Colo","words2","words3","lets15","startC","with_v","year00","smallc","3Bands","Diagon","Trside","Geogrh","staWHI","NO_BLA","myrGRE","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 "links": "https://en.wikipedia.org/wiki/List_of_flags_of_Venezuela#Administrative_divisions_flags"},</v>
      </c>
      <c r="HO174" s="37">
        <v>45583</v>
      </c>
      <c r="HP174" s="9" t="str" cm="1">
        <f t="array" ref="HP174">IF(_xlfn.TEXTJOIN(", ", TRUE, IF(ISNUMBER(SEARCH("BLA", BL174:BT174)), COLUMN(BL174:BT174) - COLUMN(BL174) + 1, ""))&lt;&gt;"","BLA","")</f>
        <v/>
      </c>
      <c r="HQ174" s="9" t="str" cm="1">
        <f t="array" ref="HQ174">IF(_xlfn.TEXTJOIN(", ", TRUE, IF(ISNUMBER(SEARCH("BLU", BL174:BT174)), COLUMN(BL174:BT174) - COLUMN(BL174) + 1, ""))&lt;&gt;"","BLU","")</f>
        <v>BLU</v>
      </c>
      <c r="HR174" s="9" t="str" cm="1">
        <f t="array" ref="HR174">IF(_xlfn.TEXTJOIN(", ", TRUE, IF(ISNUMBER(SEARCH("GRE", BL174:BT174)), COLUMN(BL174:BT174) - COLUMN(BL174) + 1, ""))&lt;&gt;"","GRE","")</f>
        <v>GRE</v>
      </c>
      <c r="HS174" s="9" t="str" cm="1">
        <f t="array" ref="HS174">IF(_xlfn.TEXTJOIN(", ", TRUE, IF(ISNUMBER(SEARCH("RED", BL174:BT174)), COLUMN(BL174:BT174) - COLUMN(BL174) + 1, ""))&lt;&gt;"","RED","")</f>
        <v>RED</v>
      </c>
      <c r="HT174" s="9" t="str" cm="1">
        <f t="array" ref="HT174">IF(_xlfn.TEXTJOIN(", ", TRUE, IF(ISNUMBER(SEARCH("YEL", BL174:BT174)), COLUMN(BL174:BT174) - COLUMN(BL174) + 1, ""))&lt;&gt;"","YEL","")</f>
        <v>YEL</v>
      </c>
      <c r="HU174" s="9" t="str" cm="1">
        <f t="array" ref="HU174">IF(_xlfn.TEXTJOIN(", ", TRUE, IF(ISNUMBER(SEARCH("ORA", BL174:BT174)), COLUMN(BL174:BT174) - COLUMN(BL174) + 1, ""))&lt;&gt;"","ORA","")</f>
        <v/>
      </c>
      <c r="HV174" s="9" t="str" cm="1">
        <f t="array" ref="HV174">IF(_xlfn.TEXTJOIN(", ", TRUE, IF(ISNUMBER(SEARCH("BRO", BL174:BT174)), COLUMN(BL174:BT174) - COLUMN(BL174) + 1, ""))&lt;&gt;"","BRO","")</f>
        <v/>
      </c>
      <c r="HW174" s="9" t="str" cm="1">
        <f t="array" ref="HW174">IF(_xlfn.TEXTJOIN(", ", TRUE, IF(ISNUMBER(SEARCH("PUR", BL174:BT174)), COLUMN(BL174:BT174) - COLUMN(BL174) + 1, ""))&lt;&gt;"","PUR","")</f>
        <v/>
      </c>
      <c r="HX174" s="9" t="str" cm="1">
        <f t="array" ref="HX174">IF(_xlfn.TEXTJOIN(", ", TRUE, IF(ISNUMBER(SEARCH("WHI", BL174:BT174)), COLUMN(BL174:BT174) - COLUMN(BL174) + 1, ""))&lt;&gt;"","WHI","")</f>
        <v>WHI</v>
      </c>
      <c r="HY174" s="38"/>
      <c r="HZ174" s="38"/>
      <c r="IA174" s="28" t="s">
        <v>2</v>
      </c>
      <c r="IB174" s="28"/>
      <c r="IC174" s="39"/>
      <c r="ID174" s="39"/>
      <c r="IE174" s="39"/>
      <c r="IF174" s="39"/>
      <c r="IG174" s="39"/>
      <c r="IH174" s="39"/>
      <c r="II174" s="39"/>
      <c r="IJ174" s="39"/>
      <c r="IK174" s="39"/>
      <c r="IL174" s="9">
        <f t="shared" si="654"/>
        <v>0</v>
      </c>
      <c r="IM174" s="6">
        <f t="shared" si="655"/>
        <v>-5</v>
      </c>
      <c r="IN174" s="40" t="str">
        <f t="shared" si="656"/>
        <v>http://mkweb.bcgsc.ca/color-summarizer/?url=https://upload.wikimedia.org/wikipedia/commons/thumb/0/08/Flag_of_Caracas_%282022%29.svg/320px-Flag_of_Caracas_%282022%29.svg.png&amp;precision=low&amp;num_clusters=5&amp;text=1</v>
      </c>
      <c r="IO174" s="9" t="str">
        <f t="shared" si="657"/>
        <v/>
      </c>
      <c r="IP174" s="9" t="str">
        <f t="shared" si="658"/>
        <v>"blue"</v>
      </c>
      <c r="IQ174" s="9" t="str">
        <f t="shared" si="659"/>
        <v>"green"</v>
      </c>
      <c r="IR174" s="9" t="str">
        <f t="shared" si="660"/>
        <v>"red"</v>
      </c>
      <c r="IS174" s="9" t="str">
        <f t="shared" si="661"/>
        <v>"yellow"</v>
      </c>
      <c r="IT174" s="9" t="str">
        <f t="shared" si="662"/>
        <v/>
      </c>
      <c r="IU174" s="9" t="str">
        <f t="shared" si="663"/>
        <v/>
      </c>
      <c r="IV174" s="9" t="str">
        <f t="shared" si="664"/>
        <v/>
      </c>
      <c r="IW174" s="9" t="str">
        <f t="shared" si="665"/>
        <v>"white"</v>
      </c>
      <c r="IX174" s="9" t="str">
        <f t="shared" si="666"/>
        <v>{"url":"http://mkweb.bcgsc.ca/color-summarizer/?url=https://upload.wikimedia.org/wikipedia/commons/thumb/0/08/Flag_of_Caracas_%282022%29.svg/320px-Flag_of_Caracas_%282022%29.svg.png&amp;precision=low&amp;num_clusters=5&amp;text=1","name":"[VEN] Capital District (Caracas)"},</v>
      </c>
      <c r="IY174" s="9">
        <v>326</v>
      </c>
    </row>
    <row r="175" spans="1:259" s="9" customFormat="1" ht="38.4" customHeight="1" thickBot="1" x14ac:dyDescent="0.35">
      <c r="A175" s="79" t="s">
        <v>1461</v>
      </c>
      <c r="B175" s="1" t="e" vm="172">
        <v>#VALUE!</v>
      </c>
      <c r="C175" s="2">
        <v>2</v>
      </c>
      <c r="D175" s="3" t="s">
        <v>1462</v>
      </c>
      <c r="E175" s="4" t="s">
        <v>1463</v>
      </c>
      <c r="F175" s="5" t="s">
        <v>0</v>
      </c>
      <c r="G175" s="6">
        <f>COUNTIF($A$1:$A$8305,A175)</f>
        <v>1</v>
      </c>
      <c r="H175" s="7"/>
      <c r="I175" s="8" t="s">
        <v>1459</v>
      </c>
      <c r="J175" s="9" t="str">
        <f>""</f>
        <v/>
      </c>
      <c r="K175" s="10"/>
      <c r="L175" s="11"/>
      <c r="M175" s="11"/>
      <c r="N175" s="12" t="s">
        <v>1</v>
      </c>
      <c r="O175" s="13">
        <v>1995</v>
      </c>
      <c r="P175" s="14" t="s">
        <v>1464</v>
      </c>
      <c r="Q175" s="15">
        <v>1</v>
      </c>
      <c r="R175" s="16" t="s">
        <v>1</v>
      </c>
      <c r="S175" s="17">
        <v>4</v>
      </c>
      <c r="T175" s="18" t="s">
        <v>3</v>
      </c>
      <c r="U175" s="19" t="s">
        <v>2</v>
      </c>
      <c r="V175" s="19" t="s">
        <v>3</v>
      </c>
      <c r="W175" s="19" t="s">
        <v>2</v>
      </c>
      <c r="X175" s="19" t="s">
        <v>2</v>
      </c>
      <c r="Y175" s="19" t="s">
        <v>2</v>
      </c>
      <c r="Z175" s="19" t="s">
        <v>2</v>
      </c>
      <c r="AA175" s="19" t="s">
        <v>2</v>
      </c>
      <c r="AB175" s="19" t="s">
        <v>2</v>
      </c>
      <c r="AC175" s="19" t="s">
        <v>2</v>
      </c>
      <c r="AD175" s="19" t="s">
        <v>3</v>
      </c>
      <c r="AE175" s="19" t="s">
        <v>2</v>
      </c>
      <c r="AF175" s="20" t="s">
        <v>2</v>
      </c>
      <c r="AG175" s="20" t="s">
        <v>2</v>
      </c>
      <c r="AH175" s="20" t="s">
        <v>2</v>
      </c>
      <c r="AI175" s="20" t="s">
        <v>2</v>
      </c>
      <c r="AJ175" s="20" t="s">
        <v>2</v>
      </c>
      <c r="AK175" s="20" t="s">
        <v>2</v>
      </c>
      <c r="AL175" s="20" t="s">
        <v>2</v>
      </c>
      <c r="AM175" s="20" t="s">
        <v>2</v>
      </c>
      <c r="AN175" s="20" t="s">
        <v>2</v>
      </c>
      <c r="AO175" s="20" t="s">
        <v>3</v>
      </c>
      <c r="AP175" s="20" t="s">
        <v>2</v>
      </c>
      <c r="AQ175" s="20" t="s">
        <v>2</v>
      </c>
      <c r="AR175" s="20" t="s">
        <v>2</v>
      </c>
      <c r="AS175" s="20" t="s">
        <v>2</v>
      </c>
      <c r="AT175" s="21">
        <v>0</v>
      </c>
      <c r="AU175" s="20" t="s">
        <v>204</v>
      </c>
      <c r="AV175" s="20" t="str">
        <f>IF(LEFT(A175,1)="[",LEFT(A175,5)&amp;AU175&amp;A175,"")</f>
        <v>[VEN]State[VEN] Carabobo</v>
      </c>
      <c r="AW175" s="20" t="str">
        <f>C175&amp;A175</f>
        <v>2[VEN] Carabobo</v>
      </c>
      <c r="AX175" s="22"/>
      <c r="AY175" s="22"/>
      <c r="AZ175" s="23" t="s">
        <v>8</v>
      </c>
      <c r="BA175" s="23" t="s">
        <v>8</v>
      </c>
      <c r="BB175" s="23"/>
      <c r="BC175" s="24"/>
      <c r="BD175" s="25" t="s">
        <v>5</v>
      </c>
      <c r="BE175" s="8"/>
      <c r="BF175" s="25" t="s">
        <v>5</v>
      </c>
      <c r="BG175" s="25" t="s">
        <v>8</v>
      </c>
      <c r="BH175" s="25" t="s">
        <v>5</v>
      </c>
      <c r="BI175" s="25"/>
      <c r="BJ175" s="25"/>
      <c r="BK175" s="8"/>
      <c r="BL175" s="25" t="s">
        <v>12</v>
      </c>
      <c r="BM175" s="25" t="s">
        <v>8</v>
      </c>
      <c r="BN175" s="25" t="s">
        <v>8</v>
      </c>
      <c r="BO175" s="25" t="s">
        <v>9</v>
      </c>
      <c r="BP175" s="25" t="s">
        <v>8</v>
      </c>
      <c r="BQ175" s="25" t="s">
        <v>8</v>
      </c>
      <c r="BR175" s="25" t="s">
        <v>8</v>
      </c>
      <c r="BS175" s="25" t="s">
        <v>8</v>
      </c>
      <c r="BT175" s="25" t="s">
        <v>5</v>
      </c>
      <c r="BU175" s="26"/>
      <c r="BV175" s="27"/>
      <c r="BW175" s="27">
        <v>0</v>
      </c>
      <c r="BX175" s="8"/>
      <c r="CB175" s="28"/>
      <c r="CC175" s="28"/>
      <c r="CD175" s="29">
        <v>0</v>
      </c>
      <c r="CE175" s="29">
        <v>0</v>
      </c>
      <c r="CF175" s="29" t="e">
        <v>#REF!</v>
      </c>
      <c r="CG175" s="30" cm="1">
        <f t="array" ref="CG175">SUMPRODUCT(--(LEN(TRIM(BL175:BT175))&gt;0))</f>
        <v>3</v>
      </c>
      <c r="CH175" s="20" t="str">
        <f t="shared" si="568"/>
        <v>n</v>
      </c>
      <c r="CI175" s="20" t="str">
        <f t="shared" si="569"/>
        <v>y</v>
      </c>
      <c r="CJ175" s="20" t="str">
        <f t="shared" si="570"/>
        <v>n</v>
      </c>
      <c r="CK175" s="20" t="str">
        <f t="shared" si="571"/>
        <v>n</v>
      </c>
      <c r="CL175" s="20" t="str">
        <f t="shared" si="572"/>
        <v>n</v>
      </c>
      <c r="CM175" s="20" t="str">
        <f t="shared" si="573"/>
        <v>n</v>
      </c>
      <c r="CN175" s="20" t="str">
        <f t="shared" si="574"/>
        <v>n</v>
      </c>
      <c r="CO175" s="20" t="str">
        <f t="shared" si="575"/>
        <v>y</v>
      </c>
      <c r="CP175" s="20" t="str">
        <f t="shared" si="576"/>
        <v>y</v>
      </c>
      <c r="CQ175" s="20" t="str">
        <f t="shared" si="577"/>
        <v>n</v>
      </c>
      <c r="CR175" s="20" t="str">
        <f t="shared" si="578"/>
        <v>n</v>
      </c>
      <c r="CS175" s="20" t="str">
        <f t="shared" si="579"/>
        <v>n</v>
      </c>
      <c r="CT175" s="31" t="str">
        <f t="shared" si="580"/>
        <v>"[VEN] Carabobo"</v>
      </c>
      <c r="CU175" s="32" t="str">
        <f t="shared" si="581"/>
        <v>"rgn_South America"</v>
      </c>
      <c r="CV175" s="9" t="str">
        <f t="shared" si="582"/>
        <v>"https://upload.wikimedia.org/wikipedia/commons/thumb/5/52/Flag_of_Carabobo_State.svg/320px-Flag_of_Carabobo_State.svg.png"</v>
      </c>
      <c r="CW175" s="9" t="str">
        <f t="shared" si="668"/>
        <v/>
      </c>
      <c r="CX175" s="9" t="str">
        <f t="shared" si="668"/>
        <v>"3Color",</v>
      </c>
      <c r="CY175" s="9" t="str">
        <f t="shared" si="668"/>
        <v/>
      </c>
      <c r="CZ175" s="9" t="str">
        <f t="shared" si="668"/>
        <v/>
      </c>
      <c r="DA175" s="9" t="str">
        <f t="shared" si="583"/>
        <v/>
      </c>
      <c r="DB175" s="9" t="str">
        <f t="shared" si="584"/>
        <v/>
      </c>
      <c r="DD175" s="9" t="str">
        <f>IF(LEN(CHAR(34)&amp;"lets"&amp;LEN(SUBSTITUTE(SUBSTITUTE(IFERROR(TRIM(SUBSTITUTE(A175,MID(A175,FIND("[",A175),FIND("]",A175)-FIND("[",A175)+1),"")),A175)," ",""),"-",""))&amp;CHAR(34)&amp;",")=9,CHAR(34)&amp;"lets"&amp;LEN(SUBSTITUTE(SUBSTITUTE(IFERROR(TRIM(SUBSTITUTE(A175,MID(A175,FIND("[",A175),FIND("]",A175)-FIND("[",A175)+1),"")),A175)," ",""),"-",""))&amp;CHAR(34)&amp;",",CHAR(34)&amp;"lets0"&amp;LEN(SUBSTITUTE(SUBSTITUTE(IFERROR(TRIM(SUBSTITUTE(A175,MID(A175,FIND("[",A175),FIND("]",A175)-FIND("[",A175)+1),"")),A175)," ",""),"-",""))&amp;CHAR(34)&amp;",")</f>
        <v>"lets08",</v>
      </c>
      <c r="DE175" s="9" t="str">
        <f>CHAR(34)&amp;"start"&amp;IFERROR(LEFT(SUBSTITUTE(A175,"["&amp;MID(A175,FIND("[",A175)+1,FIND("]",A175)-FIND("[",A175)-1)&amp;"] ",""),1),LEFT(A175,1))&amp;CHAR(34)&amp;","</f>
        <v>"startC",</v>
      </c>
      <c r="DF175" s="9" t="str">
        <f t="shared" si="588"/>
        <v/>
      </c>
      <c r="DG175" s="9" t="str">
        <f t="shared" si="589"/>
        <v/>
      </c>
      <c r="DH175" s="9" t="str">
        <f t="shared" si="590"/>
        <v>"with_v",</v>
      </c>
      <c r="DI175" s="9" t="str">
        <f t="shared" si="591"/>
        <v/>
      </c>
      <c r="DJ175" s="9" t="str">
        <f t="shared" si="592"/>
        <v/>
      </c>
      <c r="DK175" s="9" t="str">
        <f t="shared" si="593"/>
        <v/>
      </c>
      <c r="DL175" s="9" t="str">
        <f t="shared" si="594"/>
        <v/>
      </c>
      <c r="DM175" s="9" t="str" cm="1">
        <f t="array" ref="DM175">IF(CG175=3,CHAR(34) &amp; _xlfn.TEXTJOIN("", TRUE, RIGHT(HP175:HX175, 2)) &amp; CHAR(34) &amp; ",", "")</f>
        <v>"LAEDHI",</v>
      </c>
      <c r="DN175" s="9" t="str">
        <f t="shared" si="595"/>
        <v/>
      </c>
      <c r="DO175" s="9" t="str">
        <f t="shared" si="596"/>
        <v>"year19",</v>
      </c>
      <c r="DP175" s="28" t="str">
        <f t="shared" si="597"/>
        <v/>
      </c>
      <c r="DQ175" s="28" t="str">
        <f t="shared" si="598"/>
        <v/>
      </c>
      <c r="DR175" s="28" t="str">
        <f t="shared" si="599"/>
        <v/>
      </c>
      <c r="DS175" s="28" t="str">
        <f t="shared" si="600"/>
        <v/>
      </c>
      <c r="DT175" s="28" t="str">
        <f t="shared" si="601"/>
        <v>"allhor",</v>
      </c>
      <c r="DU175" s="28" t="str">
        <f t="shared" si="602"/>
        <v/>
      </c>
      <c r="DW175" s="9" t="str">
        <f t="shared" si="669"/>
        <v/>
      </c>
      <c r="DX175" s="9" t="str">
        <f t="shared" si="669"/>
        <v/>
      </c>
      <c r="DY175" s="9" t="str">
        <f t="shared" si="669"/>
        <v/>
      </c>
      <c r="DZ175" s="9" t="str">
        <f t="shared" si="669"/>
        <v>"4+Band",</v>
      </c>
      <c r="EA175" s="9" t="str">
        <f t="shared" si="670"/>
        <v>"Diagon",</v>
      </c>
      <c r="EB175" s="9" t="str">
        <f t="shared" si="670"/>
        <v/>
      </c>
      <c r="EC175" s="9" t="str">
        <f t="shared" si="670"/>
        <v>"Horizo",</v>
      </c>
      <c r="ED175" s="9" t="str">
        <f t="shared" si="670"/>
        <v/>
      </c>
      <c r="EE175" s="9" t="str">
        <f t="shared" si="670"/>
        <v/>
      </c>
      <c r="EF175" s="9" t="str">
        <f t="shared" si="604"/>
        <v/>
      </c>
      <c r="EG175" s="9" t="str">
        <f t="shared" si="673"/>
        <v/>
      </c>
      <c r="EH175" s="9" t="str">
        <f t="shared" si="673"/>
        <v/>
      </c>
      <c r="EI175" s="9" t="str">
        <f t="shared" si="673"/>
        <v/>
      </c>
      <c r="EJ175" s="9" t="str">
        <f t="shared" si="673"/>
        <v/>
      </c>
      <c r="EK175" s="9" t="str">
        <f t="shared" si="673"/>
        <v>"HasSun",</v>
      </c>
      <c r="EL175" s="9" t="str">
        <f t="shared" si="673"/>
        <v/>
      </c>
      <c r="EM175" s="9" t="str">
        <f t="shared" si="673"/>
        <v/>
      </c>
      <c r="EN175" s="9" t="str">
        <f t="shared" si="673"/>
        <v/>
      </c>
      <c r="EO175" s="9" t="str">
        <f t="shared" si="673"/>
        <v/>
      </c>
      <c r="EP175" s="9" t="str">
        <f t="shared" si="673"/>
        <v/>
      </c>
      <c r="EQ175" s="9" t="str">
        <f t="shared" si="673"/>
        <v/>
      </c>
      <c r="ER175" s="9" t="str">
        <f t="shared" si="673"/>
        <v/>
      </c>
      <c r="ES175" s="9" t="str">
        <f t="shared" si="673"/>
        <v/>
      </c>
      <c r="ET175" s="9" t="str">
        <f t="shared" si="673"/>
        <v/>
      </c>
      <c r="EU175" s="9" t="str">
        <f t="shared" si="673"/>
        <v/>
      </c>
      <c r="EV175" s="9" t="str">
        <f t="shared" si="671"/>
        <v>"Builds",</v>
      </c>
      <c r="EW175" s="9" t="str">
        <f t="shared" si="671"/>
        <v/>
      </c>
      <c r="EX175" s="9" t="str">
        <f t="shared" si="671"/>
        <v/>
      </c>
      <c r="EY175" s="9" t="str">
        <f t="shared" si="671"/>
        <v/>
      </c>
      <c r="EZ175" s="9" t="str">
        <f t="shared" si="671"/>
        <v/>
      </c>
      <c r="FA175" s="9" t="str">
        <f t="shared" si="606"/>
        <v/>
      </c>
      <c r="FB175" s="9" t="str">
        <f t="shared" si="607"/>
        <v/>
      </c>
      <c r="FD175" s="9" t="str">
        <f t="shared" si="609"/>
        <v/>
      </c>
      <c r="FE175" s="9" t="str">
        <f t="shared" si="610"/>
        <v>"NO_BLU",</v>
      </c>
      <c r="FF175" s="9" t="str">
        <f t="shared" si="611"/>
        <v/>
      </c>
      <c r="FG175" s="9" t="str">
        <f t="shared" si="612"/>
        <v/>
      </c>
      <c r="FH175" s="9" t="str">
        <f t="shared" si="613"/>
        <v>"NO_GRE",</v>
      </c>
      <c r="FI175" s="9" t="str">
        <f t="shared" si="614"/>
        <v>"NO_YEL",</v>
      </c>
      <c r="FJ175" s="9" t="str">
        <f t="shared" si="615"/>
        <v/>
      </c>
      <c r="FK175" s="9" t="str">
        <f t="shared" si="616"/>
        <v/>
      </c>
      <c r="FL175" s="9" t="str">
        <f t="shared" si="617"/>
        <v/>
      </c>
      <c r="FM175" s="9" t="str">
        <f t="shared" si="618"/>
        <v/>
      </c>
      <c r="FN175" s="9" t="str">
        <f t="shared" si="619"/>
        <v/>
      </c>
      <c r="FO175" s="9" t="str">
        <f t="shared" si="620"/>
        <v/>
      </c>
      <c r="FP175" s="9" t="str">
        <f t="shared" si="621"/>
        <v/>
      </c>
      <c r="FQ175" s="9" t="str">
        <f t="shared" si="622"/>
        <v>"001WHI",</v>
      </c>
      <c r="FR175" s="9" t="str">
        <f t="shared" si="623"/>
        <v/>
      </c>
      <c r="FS175" s="9" t="str">
        <f t="shared" si="624"/>
        <v>"003WHI",</v>
      </c>
      <c r="FT175" s="9" t="str">
        <f t="shared" si="625"/>
        <v>"myrWHI",</v>
      </c>
      <c r="FU175" s="9" t="str">
        <f t="shared" si="626"/>
        <v/>
      </c>
      <c r="FV175" s="9" t="str">
        <f t="shared" si="627"/>
        <v/>
      </c>
      <c r="FW175" s="9" t="str">
        <f t="shared" si="628"/>
        <v/>
      </c>
      <c r="FY175" s="9" t="str">
        <f t="shared" si="630"/>
        <v/>
      </c>
      <c r="FZ175" s="9" t="str">
        <f t="shared" si="631"/>
        <v/>
      </c>
      <c r="GA175" s="9" t="str">
        <f t="shared" si="632"/>
        <v/>
      </c>
      <c r="GB175" s="9" t="str">
        <f t="shared" si="633"/>
        <v/>
      </c>
      <c r="GE175" s="9" t="str">
        <f t="shared" si="636"/>
        <v/>
      </c>
      <c r="GF175" s="9" t="str">
        <f t="shared" si="667"/>
        <v/>
      </c>
      <c r="GG175" s="9" t="str">
        <f t="shared" si="637"/>
        <v/>
      </c>
      <c r="GH175" s="9" t="str">
        <f t="shared" si="638"/>
        <v/>
      </c>
      <c r="GI175" s="9" t="str">
        <f t="shared" si="639"/>
        <v/>
      </c>
      <c r="GJ175" s="9" t="str">
        <f t="shared" si="640"/>
        <v>"NoStar",</v>
      </c>
      <c r="GK175" s="9" t="str">
        <f t="shared" si="641"/>
        <v/>
      </c>
      <c r="GL175" s="9" t="str">
        <f t="shared" si="672"/>
        <v/>
      </c>
      <c r="GM175" s="9" t="str">
        <f t="shared" si="672"/>
        <v/>
      </c>
      <c r="GN175" s="9" t="str">
        <f t="shared" si="672"/>
        <v/>
      </c>
      <c r="GP175" s="9" t="str">
        <f t="shared" si="642"/>
        <v>"State"</v>
      </c>
      <c r="GS175" s="9" t="str">
        <f t="shared" si="643"/>
        <v>["3Color","lets08","startC","with_v","LAEDHI","year19","allhor","4+Band","Diagon","Horizo","HasSun","Builds","NO_BLU","NO_GRE","NO_YEL","001WHI","003WHI","myrWHI","NoStar"]</v>
      </c>
      <c r="GT175" s="9" t="str">
        <f t="shared" ref="GT175:HB190" si="675">IF(BL175&lt;&gt;"",CHAR(34)&amp;"cl_"&amp;BL175&amp;CHAR(34)&amp;",","")</f>
        <v>"cl_BLA",</v>
      </c>
      <c r="GU175" s="9" t="str">
        <f t="shared" si="675"/>
        <v/>
      </c>
      <c r="GV175" s="9" t="str">
        <f t="shared" si="675"/>
        <v/>
      </c>
      <c r="GW175" s="9" t="str">
        <f t="shared" si="674"/>
        <v>"cl_RED",</v>
      </c>
      <c r="GX175" s="9" t="str">
        <f t="shared" si="674"/>
        <v/>
      </c>
      <c r="GY175" s="9" t="str">
        <f t="shared" si="674"/>
        <v/>
      </c>
      <c r="GZ175" s="9" t="str">
        <f t="shared" si="674"/>
        <v/>
      </c>
      <c r="HA175" s="9" t="str">
        <f t="shared" si="674"/>
        <v/>
      </c>
      <c r="HB175" s="9" t="str">
        <f t="shared" si="674"/>
        <v>"cl_WHI",</v>
      </c>
      <c r="HC175" s="9" t="str">
        <f t="shared" si="645"/>
        <v>["cl_BLA","cl_RED","cl_WHI"]</v>
      </c>
      <c r="HE175" s="33"/>
      <c r="HF175" s="34" t="str">
        <f t="shared" si="646"/>
        <v>{couname:"[VEN] Carabobo",year:"1995",region:"rgn_South America",Colors:["cl_BLA","cl_RED","cl_WHI"],Items:["3Color","lets08","startC","with_v","LAEDHI","year19","allhor","4+Band","Diagon","Horizo","HasSun","Builds","NO_BLU","NO_GRE","NO_YEL","001WHI","003WHI","myrWHI","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links: "https://en.wikipedia.org/wiki/List_of_flags_of_Venezuela#Administrative_divisions_flags"},</v>
      </c>
      <c r="HG175" s="35" t="str">
        <f t="shared" si="647"/>
        <v>{couname:"[VEN] Carabobo",year:"1995",region:"rgn_South America",Colors:["cl_BLA","cl_RED","cl_WHI"],Items:["3Color","lets08","startC","with_v","LAEDHI","year19","allhor","4+Band","Diagon","Horizo","HasSun","Builds","NO_BLU","NO_GRE","NO_YEL","001WHI","003WHI","myrWHI","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links: "https://en.wikipedia.org/wiki/List_of_flags_of_Venezuela#Administrative_divisions_flags"},</v>
      </c>
      <c r="HH175" s="9" t="str">
        <f t="shared" si="648"/>
        <v>"\nHorizontal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v>
      </c>
      <c r="HI175" s="9" t="str">
        <f t="shared" si="649"/>
        <v>"\nHorizontal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v>
      </c>
      <c r="HJ175" s="9" t="str">
        <f t="shared" si="650"/>
        <v>"1995"</v>
      </c>
      <c r="HL175" s="9" t="str">
        <f t="shared" si="651"/>
        <v>"https://en.wikipedia.org/wiki/List_of_flags_of_Venezuela#Administrative_divisions_flags"</v>
      </c>
      <c r="HM175" s="34" t="str">
        <f t="shared" si="652"/>
        <v>{"couname":"[VEN] Carabobo","year":"1995","region":"rgn_South America","Colors":["cl_BLA","cl_RED","cl_WHI"],"Items":["3Color","lets08","startC","with_v","LAEDHI","year19","allhor","4+Band","Diagon","Horizo","HasSun","Builds","NO_BLU","NO_GRE","NO_YEL","001WHI","003WHI","myrWHI","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 "links": "https://en.wikipedia.org/wiki/List_of_flags_of_Venezuela#Administrative_divisions_flags"},</v>
      </c>
      <c r="HN175" s="36" t="str">
        <f t="shared" si="653"/>
        <v>{"couname":"[VEN] Carabobo","year":"1995","region":"rgn_South America","Colors":["cl_BLA","cl_RED","cl_WHI"],"Items":["3Color","lets08","startC","with_v","LAEDHI","year19","allhor","4+Band","Diagon","Horizo","HasSun","Builds","NO_BLU","NO_GRE","NO_YEL","001WHI","003WHI","myrWHI","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 "links": "https://en.wikipedia.org/wiki/List_of_flags_of_Venezuela#Administrative_divisions_flags"},</v>
      </c>
      <c r="HO175" s="37">
        <v>45610</v>
      </c>
      <c r="HP175" s="9" t="str" cm="1">
        <f t="array" ref="HP175">IF(_xlfn.TEXTJOIN(", ", TRUE, IF(ISNUMBER(SEARCH("BLA", BL175:BT175)), COLUMN(BL175:BT175) - COLUMN(BL175) + 1, ""))&lt;&gt;"","BLA","")</f>
        <v>BLA</v>
      </c>
      <c r="HQ175" s="9" t="str" cm="1">
        <f t="array" ref="HQ175">IF(_xlfn.TEXTJOIN(", ", TRUE, IF(ISNUMBER(SEARCH("BLU", BL175:BT175)), COLUMN(BL175:BT175) - COLUMN(BL175) + 1, ""))&lt;&gt;"","BLU","")</f>
        <v/>
      </c>
      <c r="HR175" s="9" t="str" cm="1">
        <f t="array" ref="HR175">IF(_xlfn.TEXTJOIN(", ", TRUE, IF(ISNUMBER(SEARCH("GRE", BL175:BT175)), COLUMN(BL175:BT175) - COLUMN(BL175) + 1, ""))&lt;&gt;"","GRE","")</f>
        <v/>
      </c>
      <c r="HS175" s="9" t="str" cm="1">
        <f t="array" ref="HS175">IF(_xlfn.TEXTJOIN(", ", TRUE, IF(ISNUMBER(SEARCH("RED", BL175:BT175)), COLUMN(BL175:BT175) - COLUMN(BL175) + 1, ""))&lt;&gt;"","RED","")</f>
        <v>RED</v>
      </c>
      <c r="HT175" s="9" t="str" cm="1">
        <f t="array" ref="HT175">IF(_xlfn.TEXTJOIN(", ", TRUE, IF(ISNUMBER(SEARCH("YEL", BL175:BT175)), COLUMN(BL175:BT175) - COLUMN(BL175) + 1, ""))&lt;&gt;"","YEL","")</f>
        <v/>
      </c>
      <c r="HU175" s="9" t="str" cm="1">
        <f t="array" ref="HU175">IF(_xlfn.TEXTJOIN(", ", TRUE, IF(ISNUMBER(SEARCH("ORA", BL175:BT175)), COLUMN(BL175:BT175) - COLUMN(BL175) + 1, ""))&lt;&gt;"","ORA","")</f>
        <v/>
      </c>
      <c r="HV175" s="9" t="str" cm="1">
        <f t="array" ref="HV175">IF(_xlfn.TEXTJOIN(", ", TRUE, IF(ISNUMBER(SEARCH("BRO", BL175:BT175)), COLUMN(BL175:BT175) - COLUMN(BL175) + 1, ""))&lt;&gt;"","BRO","")</f>
        <v/>
      </c>
      <c r="HW175" s="9" t="str" cm="1">
        <f t="array" ref="HW175">IF(_xlfn.TEXTJOIN(", ", TRUE, IF(ISNUMBER(SEARCH("PUR", BL175:BT175)), COLUMN(BL175:BT175) - COLUMN(BL175) + 1, ""))&lt;&gt;"","PUR","")</f>
        <v/>
      </c>
      <c r="HX175" s="9" t="str" cm="1">
        <f t="array" ref="HX175">IF(_xlfn.TEXTJOIN(", ", TRUE, IF(ISNUMBER(SEARCH("WHI", BL175:BT175)), COLUMN(BL175:BT175) - COLUMN(BL175) + 1, ""))&lt;&gt;"","WHI","")</f>
        <v>WHI</v>
      </c>
      <c r="HY175" s="38"/>
      <c r="HZ175" s="38"/>
      <c r="IA175" s="28"/>
      <c r="IB175" s="28"/>
      <c r="IC175" s="39"/>
      <c r="ID175" s="39"/>
      <c r="IE175" s="39"/>
      <c r="IF175" s="39"/>
      <c r="IG175" s="39"/>
      <c r="IH175" s="39"/>
      <c r="II175" s="39"/>
      <c r="IJ175" s="39"/>
      <c r="IK175" s="39"/>
      <c r="IM175" s="6">
        <f t="shared" si="655"/>
        <v>-3</v>
      </c>
      <c r="IN175" s="40" t="str">
        <f t="shared" si="656"/>
        <v>http://mkweb.bcgsc.ca/color-summarizer/?url=https://upload.wikimedia.org/wikipedia/commons/thumb/5/52/Flag_of_Carabobo_State.svg/320px-Flag_of_Carabobo_State.svg.png&amp;precision=low&amp;num_clusters=3&amp;text=1</v>
      </c>
      <c r="IO175" s="9" t="str">
        <f t="shared" si="657"/>
        <v>"black"</v>
      </c>
      <c r="IP175" s="9" t="str">
        <f t="shared" si="658"/>
        <v/>
      </c>
      <c r="IQ175" s="9" t="str">
        <f t="shared" si="659"/>
        <v/>
      </c>
      <c r="IR175" s="9" t="str">
        <f t="shared" si="660"/>
        <v>"red"</v>
      </c>
      <c r="IS175" s="9" t="str">
        <f t="shared" si="661"/>
        <v/>
      </c>
      <c r="IT175" s="9" t="str">
        <f t="shared" si="662"/>
        <v/>
      </c>
      <c r="IU175" s="9" t="str">
        <f t="shared" si="663"/>
        <v/>
      </c>
      <c r="IV175" s="9" t="str">
        <f t="shared" si="664"/>
        <v/>
      </c>
      <c r="IW175" s="9" t="str">
        <f t="shared" si="665"/>
        <v>"white"</v>
      </c>
      <c r="IX175" s="9" t="str">
        <f t="shared" si="666"/>
        <v>{"url":"http://mkweb.bcgsc.ca/color-summarizer/?url=https://upload.wikimedia.org/wikipedia/commons/thumb/5/52/Flag_of_Carabobo_State.svg/320px-Flag_of_Carabobo_State.svg.png&amp;precision=low&amp;num_clusters=3&amp;text=1","name":"[VEN] Carabobo"},</v>
      </c>
      <c r="IY175" s="9">
        <v>1254</v>
      </c>
    </row>
    <row r="176" spans="1:259" s="9" customFormat="1" ht="38.4" customHeight="1" thickBot="1" x14ac:dyDescent="0.35">
      <c r="A176" s="79" t="s">
        <v>1465</v>
      </c>
      <c r="B176" s="1" t="e" vm="173">
        <v>#VALUE!</v>
      </c>
      <c r="C176" s="2">
        <v>2</v>
      </c>
      <c r="D176" s="3" t="s">
        <v>1466</v>
      </c>
      <c r="E176" s="4" t="s">
        <v>1467</v>
      </c>
      <c r="F176" s="5" t="s">
        <v>0</v>
      </c>
      <c r="G176" s="6">
        <f>COUNTIF($A$1:$A$8305,A176)</f>
        <v>1</v>
      </c>
      <c r="H176" s="7"/>
      <c r="I176" s="8" t="s">
        <v>1468</v>
      </c>
      <c r="J176" s="9" t="str">
        <f>""</f>
        <v/>
      </c>
      <c r="K176" s="10"/>
      <c r="L176" s="11"/>
      <c r="M176" s="11"/>
      <c r="N176" s="12" t="s">
        <v>1</v>
      </c>
      <c r="O176" s="13">
        <v>1997</v>
      </c>
      <c r="P176" s="14" t="s">
        <v>1469</v>
      </c>
      <c r="Q176" s="15">
        <v>1</v>
      </c>
      <c r="R176" s="16" t="s">
        <v>1</v>
      </c>
      <c r="S176" s="17">
        <v>3</v>
      </c>
      <c r="T176" s="18" t="s">
        <v>2</v>
      </c>
      <c r="U176" s="19" t="s">
        <v>2</v>
      </c>
      <c r="V176" s="19" t="s">
        <v>3</v>
      </c>
      <c r="W176" s="19" t="s">
        <v>2</v>
      </c>
      <c r="X176" s="19" t="s">
        <v>3</v>
      </c>
      <c r="Y176" s="19" t="s">
        <v>2</v>
      </c>
      <c r="Z176" s="19" t="s">
        <v>2</v>
      </c>
      <c r="AA176" s="19" t="s">
        <v>2</v>
      </c>
      <c r="AB176" s="19" t="s">
        <v>2</v>
      </c>
      <c r="AC176" s="19" t="s">
        <v>2</v>
      </c>
      <c r="AD176" s="19" t="s">
        <v>3</v>
      </c>
      <c r="AE176" s="19" t="s">
        <v>2</v>
      </c>
      <c r="AF176" s="20" t="s">
        <v>2</v>
      </c>
      <c r="AG176" s="20" t="s">
        <v>2</v>
      </c>
      <c r="AH176" s="20" t="s">
        <v>2</v>
      </c>
      <c r="AI176" s="20" t="s">
        <v>2</v>
      </c>
      <c r="AJ176" s="20" t="s">
        <v>2</v>
      </c>
      <c r="AK176" s="20" t="s">
        <v>2</v>
      </c>
      <c r="AL176" s="20" t="s">
        <v>2</v>
      </c>
      <c r="AM176" s="20" t="s">
        <v>2</v>
      </c>
      <c r="AN176" s="20" t="s">
        <v>2</v>
      </c>
      <c r="AO176" s="20" t="s">
        <v>2</v>
      </c>
      <c r="AP176" s="20" t="s">
        <v>2</v>
      </c>
      <c r="AQ176" s="20" t="s">
        <v>2</v>
      </c>
      <c r="AR176" s="20" t="s">
        <v>2</v>
      </c>
      <c r="AS176" s="20" t="s">
        <v>2</v>
      </c>
      <c r="AT176" s="21">
        <v>0</v>
      </c>
      <c r="AU176" s="20" t="s">
        <v>204</v>
      </c>
      <c r="AV176" s="20" t="str">
        <f>IF(LEFT(A176,1)="[",LEFT(A176,5)&amp;AU176&amp;A176,"")</f>
        <v>[VEN]State[VEN] Cojedes</v>
      </c>
      <c r="AW176" s="20" t="str">
        <f>C176&amp;A176</f>
        <v>2[VEN] Cojedes</v>
      </c>
      <c r="AX176" s="22"/>
      <c r="AY176" s="22"/>
      <c r="AZ176" s="23" t="s">
        <v>8</v>
      </c>
      <c r="BA176" s="23" t="s">
        <v>8</v>
      </c>
      <c r="BB176" s="23"/>
      <c r="BC176" s="24"/>
      <c r="BD176" s="25" t="s">
        <v>5</v>
      </c>
      <c r="BE176" s="8"/>
      <c r="BF176" s="25"/>
      <c r="BG176" s="25" t="s">
        <v>8</v>
      </c>
      <c r="BH176" s="25"/>
      <c r="BI176" s="25"/>
      <c r="BJ176" s="25"/>
      <c r="BK176" s="8"/>
      <c r="BL176" s="25" t="s">
        <v>12</v>
      </c>
      <c r="BM176" s="25" t="s">
        <v>4</v>
      </c>
      <c r="BN176" s="25" t="s">
        <v>8</v>
      </c>
      <c r="BO176" s="25" t="s">
        <v>9</v>
      </c>
      <c r="BP176" s="25" t="s">
        <v>8</v>
      </c>
      <c r="BQ176" s="25" t="s">
        <v>8</v>
      </c>
      <c r="BR176" s="25" t="s">
        <v>8</v>
      </c>
      <c r="BS176" s="25" t="s">
        <v>8</v>
      </c>
      <c r="BT176" s="25" t="s">
        <v>5</v>
      </c>
      <c r="BU176" s="26"/>
      <c r="BV176" s="27"/>
      <c r="BW176" s="27">
        <v>0</v>
      </c>
      <c r="BX176" s="8"/>
      <c r="BY176" s="9" t="s">
        <v>3</v>
      </c>
      <c r="CB176" s="28"/>
      <c r="CC176" s="28"/>
      <c r="CD176" s="29">
        <v>0</v>
      </c>
      <c r="CE176" s="29">
        <v>0</v>
      </c>
      <c r="CF176" s="29" t="e">
        <v>#REF!</v>
      </c>
      <c r="CG176" s="30" cm="1">
        <f t="array" ref="CG176">SUMPRODUCT(--(LEN(TRIM(BL176:BT176))&gt;0))</f>
        <v>4</v>
      </c>
      <c r="CH176" s="20" t="str">
        <f t="shared" si="568"/>
        <v>n</v>
      </c>
      <c r="CI176" s="20" t="str">
        <f t="shared" si="569"/>
        <v>n</v>
      </c>
      <c r="CJ176" s="20" t="str">
        <f t="shared" si="570"/>
        <v>y</v>
      </c>
      <c r="CK176" s="20" t="str">
        <f t="shared" si="571"/>
        <v>n</v>
      </c>
      <c r="CL176" s="20" t="str">
        <f t="shared" si="572"/>
        <v>n</v>
      </c>
      <c r="CM176" s="20" t="str">
        <f t="shared" si="573"/>
        <v>n</v>
      </c>
      <c r="CN176" s="20" t="str">
        <f t="shared" si="574"/>
        <v>y</v>
      </c>
      <c r="CO176" s="20" t="str">
        <f t="shared" si="575"/>
        <v>n</v>
      </c>
      <c r="CP176" s="20" t="str">
        <f t="shared" si="576"/>
        <v>y</v>
      </c>
      <c r="CQ176" s="20" t="str">
        <f t="shared" si="577"/>
        <v>n</v>
      </c>
      <c r="CR176" s="20" t="str">
        <f t="shared" si="578"/>
        <v>n</v>
      </c>
      <c r="CS176" s="20" t="str">
        <f t="shared" si="579"/>
        <v>n</v>
      </c>
      <c r="CT176" s="31" t="str">
        <f t="shared" si="580"/>
        <v>"[VEN] Cojedes"</v>
      </c>
      <c r="CU176" s="32" t="str">
        <f t="shared" si="581"/>
        <v>"rgn_South America"</v>
      </c>
      <c r="CV176" s="9" t="str">
        <f t="shared" si="582"/>
        <v>"https://upload.wikimedia.org/wikipedia/commons/thumb/7/7d/Flag_of_Cojedes_State.svg/320px-Flag_of_Cojedes_State.svg.png"</v>
      </c>
      <c r="CW176" s="9" t="str">
        <f t="shared" si="668"/>
        <v/>
      </c>
      <c r="CX176" s="9" t="str">
        <f t="shared" si="668"/>
        <v/>
      </c>
      <c r="CY176" s="9" t="str">
        <f t="shared" si="668"/>
        <v>"4Color",</v>
      </c>
      <c r="CZ176" s="9" t="str">
        <f t="shared" si="668"/>
        <v/>
      </c>
      <c r="DA176" s="9" t="str">
        <f t="shared" si="583"/>
        <v/>
      </c>
      <c r="DB176" s="9" t="str">
        <f t="shared" si="584"/>
        <v/>
      </c>
      <c r="DD176" s="9" t="str">
        <f>IF(LEN(CHAR(34)&amp;"lets"&amp;LEN(SUBSTITUTE(SUBSTITUTE(IFERROR(TRIM(SUBSTITUTE(A176,MID(A176,FIND("[",A176),FIND("]",A176)-FIND("[",A176)+1),"")),A176)," ",""),"-",""))&amp;CHAR(34)&amp;",")=9,CHAR(34)&amp;"lets"&amp;LEN(SUBSTITUTE(SUBSTITUTE(IFERROR(TRIM(SUBSTITUTE(A176,MID(A176,FIND("[",A176),FIND("]",A176)-FIND("[",A176)+1),"")),A176)," ",""),"-",""))&amp;CHAR(34)&amp;",",CHAR(34)&amp;"lets0"&amp;LEN(SUBSTITUTE(SUBSTITUTE(IFERROR(TRIM(SUBSTITUTE(A176,MID(A176,FIND("[",A176),FIND("]",A176)-FIND("[",A176)+1),"")),A176)," ",""),"-",""))&amp;CHAR(34)&amp;",")</f>
        <v>"lets07",</v>
      </c>
      <c r="DE176" s="9" t="str">
        <f>CHAR(34)&amp;"start"&amp;IFERROR(LEFT(SUBSTITUTE(A176,"["&amp;MID(A176,FIND("[",A176)+1,FIND("]",A176)-FIND("[",A176)-1)&amp;"] ",""),1),LEFT(A176,1))&amp;CHAR(34)&amp;","</f>
        <v>"startC",</v>
      </c>
      <c r="DF176" s="9" t="str">
        <f t="shared" si="588"/>
        <v/>
      </c>
      <c r="DG176" s="9" t="str">
        <f t="shared" si="589"/>
        <v/>
      </c>
      <c r="DH176" s="9" t="str">
        <f t="shared" si="590"/>
        <v>"with_v",</v>
      </c>
      <c r="DI176" s="9" t="str">
        <f t="shared" si="591"/>
        <v/>
      </c>
      <c r="DJ176" s="9" t="str">
        <f t="shared" si="592"/>
        <v/>
      </c>
      <c r="DK176" s="9" t="str">
        <f t="shared" si="593"/>
        <v/>
      </c>
      <c r="DL176" s="9" t="str">
        <f t="shared" si="594"/>
        <v/>
      </c>
      <c r="DM176" s="9" t="str" cm="1">
        <f t="array" ref="DM176">IF(CG176=3,CHAR(34) &amp; _xlfn.TEXTJOIN("", TRUE, RIGHT(HP176:HX176, 2)) &amp; CHAR(34) &amp; ",", "")</f>
        <v/>
      </c>
      <c r="DN176" s="9" t="str">
        <f t="shared" si="595"/>
        <v/>
      </c>
      <c r="DO176" s="9" t="str">
        <f t="shared" si="596"/>
        <v>"year19",</v>
      </c>
      <c r="DP176" s="28" t="str">
        <f t="shared" si="597"/>
        <v/>
      </c>
      <c r="DQ176" s="28" t="str">
        <f t="shared" si="598"/>
        <v/>
      </c>
      <c r="DR176" s="28" t="str">
        <f t="shared" si="599"/>
        <v>"dgband",</v>
      </c>
      <c r="DS176" s="28" t="str">
        <f t="shared" si="600"/>
        <v/>
      </c>
      <c r="DT176" s="28" t="str">
        <f t="shared" si="601"/>
        <v/>
      </c>
      <c r="DU176" s="28" t="str">
        <f t="shared" si="602"/>
        <v/>
      </c>
      <c r="DW176" s="9" t="str">
        <f t="shared" si="669"/>
        <v/>
      </c>
      <c r="DX176" s="9" t="str">
        <f t="shared" si="669"/>
        <v/>
      </c>
      <c r="DY176" s="9" t="str">
        <f t="shared" si="669"/>
        <v>"3Bands",</v>
      </c>
      <c r="DZ176" s="9" t="str">
        <f t="shared" si="669"/>
        <v/>
      </c>
      <c r="EA176" s="9" t="str">
        <f t="shared" si="670"/>
        <v/>
      </c>
      <c r="EB176" s="9" t="str">
        <f t="shared" si="670"/>
        <v/>
      </c>
      <c r="EC176" s="9" t="str">
        <f t="shared" si="670"/>
        <v>"Horizo",</v>
      </c>
      <c r="ED176" s="9" t="str">
        <f t="shared" si="670"/>
        <v/>
      </c>
      <c r="EE176" s="9" t="str">
        <f t="shared" si="670"/>
        <v>"Circle",</v>
      </c>
      <c r="EF176" s="9" t="str">
        <f t="shared" si="604"/>
        <v/>
      </c>
      <c r="EG176" s="9" t="str">
        <f t="shared" si="673"/>
        <v/>
      </c>
      <c r="EH176" s="9" t="str">
        <f t="shared" si="673"/>
        <v/>
      </c>
      <c r="EI176" s="9" t="str">
        <f t="shared" si="673"/>
        <v/>
      </c>
      <c r="EJ176" s="9" t="str">
        <f t="shared" si="673"/>
        <v/>
      </c>
      <c r="EK176" s="9" t="str">
        <f t="shared" si="673"/>
        <v>"HasSun",</v>
      </c>
      <c r="EL176" s="9" t="str">
        <f t="shared" si="673"/>
        <v/>
      </c>
      <c r="EM176" s="9" t="str">
        <f t="shared" si="673"/>
        <v/>
      </c>
      <c r="EN176" s="9" t="str">
        <f t="shared" si="673"/>
        <v/>
      </c>
      <c r="EO176" s="9" t="str">
        <f t="shared" si="673"/>
        <v/>
      </c>
      <c r="EP176" s="9" t="str">
        <f t="shared" si="673"/>
        <v/>
      </c>
      <c r="EQ176" s="9" t="str">
        <f t="shared" si="673"/>
        <v/>
      </c>
      <c r="ER176" s="9" t="str">
        <f t="shared" si="673"/>
        <v/>
      </c>
      <c r="ES176" s="9" t="str">
        <f t="shared" si="673"/>
        <v/>
      </c>
      <c r="ET176" s="9" t="str">
        <f t="shared" si="673"/>
        <v/>
      </c>
      <c r="EU176" s="9" t="str">
        <f t="shared" si="673"/>
        <v/>
      </c>
      <c r="EV176" s="9" t="str">
        <f t="shared" si="671"/>
        <v/>
      </c>
      <c r="EW176" s="9" t="str">
        <f t="shared" si="671"/>
        <v/>
      </c>
      <c r="EX176" s="9" t="str">
        <f t="shared" si="671"/>
        <v/>
      </c>
      <c r="EY176" s="9" t="str">
        <f t="shared" si="671"/>
        <v/>
      </c>
      <c r="EZ176" s="9" t="str">
        <f t="shared" si="671"/>
        <v/>
      </c>
      <c r="FA176" s="9" t="str">
        <f t="shared" si="606"/>
        <v/>
      </c>
      <c r="FB176" s="9" t="str">
        <f t="shared" si="607"/>
        <v/>
      </c>
      <c r="FD176" s="9" t="str">
        <f t="shared" si="609"/>
        <v/>
      </c>
      <c r="FE176" s="9" t="str">
        <f t="shared" si="610"/>
        <v/>
      </c>
      <c r="FF176" s="9" t="str">
        <f t="shared" si="611"/>
        <v/>
      </c>
      <c r="FG176" s="9" t="str">
        <f t="shared" si="612"/>
        <v/>
      </c>
      <c r="FH176" s="9" t="str">
        <f t="shared" si="613"/>
        <v>"NO_GRE",</v>
      </c>
      <c r="FI176" s="9" t="str">
        <f t="shared" si="614"/>
        <v>"NO_YEL",</v>
      </c>
      <c r="FJ176" s="9" t="str">
        <f t="shared" si="615"/>
        <v/>
      </c>
      <c r="FK176" s="9" t="str">
        <f t="shared" si="616"/>
        <v/>
      </c>
      <c r="FL176" s="9" t="str">
        <f t="shared" si="617"/>
        <v/>
      </c>
      <c r="FM176" s="9" t="str">
        <f t="shared" si="618"/>
        <v/>
      </c>
      <c r="FN176" s="9" t="str">
        <f t="shared" si="619"/>
        <v/>
      </c>
      <c r="FO176" s="9" t="str">
        <f t="shared" si="620"/>
        <v/>
      </c>
      <c r="FP176" s="9" t="str">
        <f t="shared" si="621"/>
        <v/>
      </c>
      <c r="FQ176" s="9" t="str">
        <f t="shared" si="622"/>
        <v/>
      </c>
      <c r="FR176" s="9" t="str">
        <f t="shared" si="623"/>
        <v/>
      </c>
      <c r="FS176" s="9" t="str">
        <f t="shared" si="624"/>
        <v/>
      </c>
      <c r="FT176" s="9" t="str">
        <f t="shared" si="625"/>
        <v>"myrWHI",</v>
      </c>
      <c r="FU176" s="9" t="str">
        <f t="shared" si="626"/>
        <v/>
      </c>
      <c r="FV176" s="9" t="str">
        <f t="shared" si="627"/>
        <v/>
      </c>
      <c r="FW176" s="9" t="str">
        <f t="shared" si="628"/>
        <v/>
      </c>
      <c r="FY176" s="9" t="str">
        <f t="shared" si="630"/>
        <v/>
      </c>
      <c r="FZ176" s="9" t="str">
        <f t="shared" si="631"/>
        <v/>
      </c>
      <c r="GA176" s="9" t="str">
        <f t="shared" si="632"/>
        <v/>
      </c>
      <c r="GB176" s="9" t="str">
        <f t="shared" si="633"/>
        <v/>
      </c>
      <c r="GE176" s="9" t="str">
        <f t="shared" si="636"/>
        <v/>
      </c>
      <c r="GF176" s="9" t="str">
        <f t="shared" si="667"/>
        <v/>
      </c>
      <c r="GG176" s="9" t="str">
        <f t="shared" si="637"/>
        <v/>
      </c>
      <c r="GH176" s="9" t="str">
        <f t="shared" si="638"/>
        <v/>
      </c>
      <c r="GI176" s="9" t="str">
        <f t="shared" si="639"/>
        <v/>
      </c>
      <c r="GJ176" s="9" t="str">
        <f t="shared" si="640"/>
        <v>"NoStar",</v>
      </c>
      <c r="GK176" s="9" t="str">
        <f t="shared" si="641"/>
        <v/>
      </c>
      <c r="GL176" s="9" t="str">
        <f t="shared" si="672"/>
        <v/>
      </c>
      <c r="GM176" s="9" t="str">
        <f t="shared" si="672"/>
        <v/>
      </c>
      <c r="GN176" s="9" t="str">
        <f t="shared" si="672"/>
        <v/>
      </c>
      <c r="GP176" s="9" t="str">
        <f t="shared" si="642"/>
        <v>"State"</v>
      </c>
      <c r="GS176" s="9" t="str">
        <f t="shared" si="643"/>
        <v>["4Color","lets07","startC","with_v","year19","dgband","3Bands","Horizo","Circle","HasSun","NO_GRE","NO_YEL","myrWHI","NoStar"]</v>
      </c>
      <c r="GT176" s="9" t="str">
        <f t="shared" si="675"/>
        <v>"cl_BLA",</v>
      </c>
      <c r="GU176" s="9" t="str">
        <f t="shared" si="675"/>
        <v>"cl_BLU",</v>
      </c>
      <c r="GV176" s="9" t="str">
        <f t="shared" si="675"/>
        <v/>
      </c>
      <c r="GW176" s="9" t="str">
        <f t="shared" si="674"/>
        <v>"cl_RED",</v>
      </c>
      <c r="GX176" s="9" t="str">
        <f t="shared" si="674"/>
        <v/>
      </c>
      <c r="GY176" s="9" t="str">
        <f t="shared" si="674"/>
        <v/>
      </c>
      <c r="GZ176" s="9" t="str">
        <f t="shared" si="674"/>
        <v/>
      </c>
      <c r="HA176" s="9" t="str">
        <f t="shared" si="674"/>
        <v/>
      </c>
      <c r="HB176" s="9" t="str">
        <f t="shared" si="674"/>
        <v>"cl_WHI",</v>
      </c>
      <c r="HC176" s="9" t="str">
        <f t="shared" si="645"/>
        <v>["cl_BLA","cl_BLU","cl_RED","cl_WHI"]</v>
      </c>
      <c r="HE176" s="33"/>
      <c r="HF176" s="34" t="str">
        <f t="shared" si="646"/>
        <v>{couname:"[VEN] Cojedes",year:"1997",region:"rgn_South America",Colors:["cl_BLA","cl_BLU","cl_RED","cl_WHI"],Items:["4Color","lets07","startC","with_v","year19","dgband","3Bands","Horizo","Circle","HasSun","NO_GRE","NO_YEL","myrWHI","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links: "https://www.crwflags.com/fotw/flags/ve-h.html"},</v>
      </c>
      <c r="HG176" s="35" t="str">
        <f t="shared" si="647"/>
        <v>{couname:"[VEN] Cojedes",year:"1997",region:"rgn_South America",Colors:["cl_BLA","cl_BLU","cl_RED","cl_WHI"],Items:["4Color","lets07","startC","with_v","year19","dgband","3Bands","Horizo","Circle","HasSun","NO_GRE","NO_YEL","myrWHI","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links: "https://www.crwflags.com/fotw/flags/ve-h.html"},</v>
      </c>
      <c r="HH176" s="9" t="str">
        <f t="shared" si="648"/>
        <v>"\nThe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v>
      </c>
      <c r="HI176" s="9" t="str">
        <f t="shared" si="649"/>
        <v>"\nThe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v>
      </c>
      <c r="HJ176" s="9" t="str">
        <f t="shared" si="650"/>
        <v>"1997"</v>
      </c>
      <c r="HL176" s="9" t="str">
        <f t="shared" si="651"/>
        <v>"https://www.crwflags.com/fotw/flags/ve-h.html"</v>
      </c>
      <c r="HM176" s="34" t="str">
        <f t="shared" si="652"/>
        <v>{"couname":"[VEN] Cojedes","year":"1997","region":"rgn_South America","Colors":["cl_BLA","cl_BLU","cl_RED","cl_WHI"],"Items":["4Color","lets07","startC","with_v","year19","dgband","3Bands","Horizo","Circle","HasSun","NO_GRE","NO_YEL","myrWHI","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 "links": "https://www.crwflags.com/fotw/flags/ve-h.html"},</v>
      </c>
      <c r="HN176" s="36" t="str">
        <f t="shared" si="653"/>
        <v>{"couname":"[VEN] Cojedes","year":"1997","region":"rgn_South America","Colors":["cl_BLA","cl_BLU","cl_RED","cl_WHI"],"Items":["4Color","lets07","startC","with_v","year19","dgband","3Bands","Horizo","Circle","HasSun","NO_GRE","NO_YEL","myrWHI","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 "links": "https://www.crwflags.com/fotw/flags/ve-h.html"},</v>
      </c>
      <c r="HO176" s="37">
        <v>45610</v>
      </c>
      <c r="HP176" s="9" t="str" cm="1">
        <f t="array" ref="HP176">IF(_xlfn.TEXTJOIN(", ", TRUE, IF(ISNUMBER(SEARCH("BLA", BL176:BT176)), COLUMN(BL176:BT176) - COLUMN(BL176) + 1, ""))&lt;&gt;"","BLA","")</f>
        <v>BLA</v>
      </c>
      <c r="HQ176" s="9" t="str" cm="1">
        <f t="array" ref="HQ176">IF(_xlfn.TEXTJOIN(", ", TRUE, IF(ISNUMBER(SEARCH("BLU", BL176:BT176)), COLUMN(BL176:BT176) - COLUMN(BL176) + 1, ""))&lt;&gt;"","BLU","")</f>
        <v>BLU</v>
      </c>
      <c r="HR176" s="9" t="str" cm="1">
        <f t="array" ref="HR176">IF(_xlfn.TEXTJOIN(", ", TRUE, IF(ISNUMBER(SEARCH("GRE", BL176:BT176)), COLUMN(BL176:BT176) - COLUMN(BL176) + 1, ""))&lt;&gt;"","GRE","")</f>
        <v/>
      </c>
      <c r="HS176" s="9" t="str" cm="1">
        <f t="array" ref="HS176">IF(_xlfn.TEXTJOIN(", ", TRUE, IF(ISNUMBER(SEARCH("RED", BL176:BT176)), COLUMN(BL176:BT176) - COLUMN(BL176) + 1, ""))&lt;&gt;"","RED","")</f>
        <v>RED</v>
      </c>
      <c r="HT176" s="9" t="str" cm="1">
        <f t="array" ref="HT176">IF(_xlfn.TEXTJOIN(", ", TRUE, IF(ISNUMBER(SEARCH("YEL", BL176:BT176)), COLUMN(BL176:BT176) - COLUMN(BL176) + 1, ""))&lt;&gt;"","YEL","")</f>
        <v/>
      </c>
      <c r="HU176" s="9" t="str" cm="1">
        <f t="array" ref="HU176">IF(_xlfn.TEXTJOIN(", ", TRUE, IF(ISNUMBER(SEARCH("ORA", BL176:BT176)), COLUMN(BL176:BT176) - COLUMN(BL176) + 1, ""))&lt;&gt;"","ORA","")</f>
        <v/>
      </c>
      <c r="HV176" s="9" t="str" cm="1">
        <f t="array" ref="HV176">IF(_xlfn.TEXTJOIN(", ", TRUE, IF(ISNUMBER(SEARCH("BRO", BL176:BT176)), COLUMN(BL176:BT176) - COLUMN(BL176) + 1, ""))&lt;&gt;"","BRO","")</f>
        <v/>
      </c>
      <c r="HW176" s="9" t="str" cm="1">
        <f t="array" ref="HW176">IF(_xlfn.TEXTJOIN(", ", TRUE, IF(ISNUMBER(SEARCH("PUR", BL176:BT176)), COLUMN(BL176:BT176) - COLUMN(BL176) + 1, ""))&lt;&gt;"","PUR","")</f>
        <v/>
      </c>
      <c r="HX176" s="9" t="str" cm="1">
        <f t="array" ref="HX176">IF(_xlfn.TEXTJOIN(", ", TRUE, IF(ISNUMBER(SEARCH("WHI", BL176:BT176)), COLUMN(BL176:BT176) - COLUMN(BL176) + 1, ""))&lt;&gt;"","WHI","")</f>
        <v>WHI</v>
      </c>
      <c r="HY176" s="38"/>
      <c r="HZ176" s="38"/>
      <c r="IA176" s="28"/>
      <c r="IB176" s="28"/>
      <c r="IC176" s="39"/>
      <c r="ID176" s="39"/>
      <c r="IE176" s="39"/>
      <c r="IF176" s="39"/>
      <c r="IG176" s="39"/>
      <c r="IH176" s="39"/>
      <c r="II176" s="39"/>
      <c r="IJ176" s="39"/>
      <c r="IK176" s="39"/>
      <c r="IM176" s="6">
        <f t="shared" si="655"/>
        <v>-4</v>
      </c>
      <c r="IN176" s="40" t="str">
        <f t="shared" si="656"/>
        <v>http://mkweb.bcgsc.ca/color-summarizer/?url=https://upload.wikimedia.org/wikipedia/commons/thumb/7/7d/Flag_of_Cojedes_State.svg/320px-Flag_of_Cojedes_State.svg.png&amp;precision=low&amp;num_clusters=4&amp;text=1</v>
      </c>
      <c r="IO176" s="9" t="str">
        <f t="shared" si="657"/>
        <v>"black"</v>
      </c>
      <c r="IP176" s="9" t="str">
        <f t="shared" si="658"/>
        <v>"blue"</v>
      </c>
      <c r="IQ176" s="9" t="str">
        <f t="shared" si="659"/>
        <v/>
      </c>
      <c r="IR176" s="9" t="str">
        <f t="shared" si="660"/>
        <v>"red"</v>
      </c>
      <c r="IS176" s="9" t="str">
        <f t="shared" si="661"/>
        <v/>
      </c>
      <c r="IT176" s="9" t="str">
        <f t="shared" si="662"/>
        <v/>
      </c>
      <c r="IU176" s="9" t="str">
        <f t="shared" si="663"/>
        <v/>
      </c>
      <c r="IV176" s="9" t="str">
        <f t="shared" si="664"/>
        <v/>
      </c>
      <c r="IW176" s="9" t="str">
        <f t="shared" si="665"/>
        <v>"white"</v>
      </c>
      <c r="IX176" s="9" t="str">
        <f t="shared" si="666"/>
        <v>{"url":"http://mkweb.bcgsc.ca/color-summarizer/?url=https://upload.wikimedia.org/wikipedia/commons/thumb/7/7d/Flag_of_Cojedes_State.svg/320px-Flag_of_Cojedes_State.svg.png&amp;precision=low&amp;num_clusters=4&amp;text=1","name":"[VEN] Cojedes"},</v>
      </c>
      <c r="IY176" s="9">
        <v>1255</v>
      </c>
    </row>
    <row r="177" spans="1:259" s="9" customFormat="1" ht="38.4" customHeight="1" thickBot="1" x14ac:dyDescent="0.35">
      <c r="A177" s="79" t="s">
        <v>1470</v>
      </c>
      <c r="B177" s="1" t="e" vm="174">
        <v>#VALUE!</v>
      </c>
      <c r="C177" s="2">
        <v>2</v>
      </c>
      <c r="D177" s="3" t="s">
        <v>1471</v>
      </c>
      <c r="E177" s="4" t="s">
        <v>1472</v>
      </c>
      <c r="F177" s="5" t="s">
        <v>0</v>
      </c>
      <c r="G177" s="6">
        <f>COUNTIF($A$1:$A$8305,A177)</f>
        <v>1</v>
      </c>
      <c r="H177" s="7"/>
      <c r="I177" s="8" t="s">
        <v>1473</v>
      </c>
      <c r="J177" s="9" t="str">
        <f>""</f>
        <v/>
      </c>
      <c r="K177" s="10"/>
      <c r="L177" s="11"/>
      <c r="M177" s="11"/>
      <c r="N177" s="12" t="s">
        <v>1</v>
      </c>
      <c r="O177" s="13">
        <v>2004</v>
      </c>
      <c r="P177" s="14" t="s">
        <v>1474</v>
      </c>
      <c r="Q177" s="15">
        <v>2</v>
      </c>
      <c r="R177" s="16" t="s">
        <v>1</v>
      </c>
      <c r="S177" s="17">
        <v>3</v>
      </c>
      <c r="T177" s="18" t="s">
        <v>3</v>
      </c>
      <c r="U177" s="19" t="s">
        <v>2</v>
      </c>
      <c r="V177" s="19" t="s">
        <v>3</v>
      </c>
      <c r="W177" s="19" t="s">
        <v>2</v>
      </c>
      <c r="X177" s="19" t="s">
        <v>3</v>
      </c>
      <c r="Y177" s="19" t="s">
        <v>2</v>
      </c>
      <c r="Z177" s="19" t="s">
        <v>2</v>
      </c>
      <c r="AA177" s="19" t="s">
        <v>3</v>
      </c>
      <c r="AB177" s="19" t="s">
        <v>3</v>
      </c>
      <c r="AC177" s="19" t="s">
        <v>2</v>
      </c>
      <c r="AD177" s="19" t="s">
        <v>3</v>
      </c>
      <c r="AE177" s="19" t="s">
        <v>2</v>
      </c>
      <c r="AF177" s="20" t="s">
        <v>3</v>
      </c>
      <c r="AG177" s="20" t="s">
        <v>3</v>
      </c>
      <c r="AH177" s="20" t="s">
        <v>2</v>
      </c>
      <c r="AI177" s="20" t="s">
        <v>2</v>
      </c>
      <c r="AJ177" s="20" t="s">
        <v>2</v>
      </c>
      <c r="AK177" s="20" t="s">
        <v>2</v>
      </c>
      <c r="AL177" s="20" t="s">
        <v>2</v>
      </c>
      <c r="AM177" s="20" t="s">
        <v>3</v>
      </c>
      <c r="AN177" s="20" t="s">
        <v>3</v>
      </c>
      <c r="AO177" s="20" t="s">
        <v>2</v>
      </c>
      <c r="AP177" s="20" t="s">
        <v>2</v>
      </c>
      <c r="AQ177" s="20" t="s">
        <v>2</v>
      </c>
      <c r="AR177" s="20" t="s">
        <v>2</v>
      </c>
      <c r="AS177" s="20" t="s">
        <v>2</v>
      </c>
      <c r="AT177" s="21">
        <v>5</v>
      </c>
      <c r="AU177" s="20" t="s">
        <v>204</v>
      </c>
      <c r="AV177" s="20" t="str">
        <f>IF(LEFT(A177,1)="[",LEFT(A177,5)&amp;AU177&amp;A177,"")</f>
        <v>[VEN]State[VEN] Delta Amacuro</v>
      </c>
      <c r="AW177" s="20" t="str">
        <f>C177&amp;A177</f>
        <v>2[VEN] Delta Amacuro</v>
      </c>
      <c r="AX177" s="22"/>
      <c r="AY177" s="22"/>
      <c r="AZ177" s="23" t="s">
        <v>8</v>
      </c>
      <c r="BA177" s="23" t="s">
        <v>8</v>
      </c>
      <c r="BB177" s="23"/>
      <c r="BC177" s="24"/>
      <c r="BD177" s="25" t="s">
        <v>5</v>
      </c>
      <c r="BE177" s="8"/>
      <c r="BF177" s="25"/>
      <c r="BG177" s="25" t="s">
        <v>8</v>
      </c>
      <c r="BH177" s="25"/>
      <c r="BI177" s="25"/>
      <c r="BJ177" s="25"/>
      <c r="BK177" s="8"/>
      <c r="BL177" s="25" t="s">
        <v>12</v>
      </c>
      <c r="BM177" s="25" t="s">
        <v>8</v>
      </c>
      <c r="BN177" s="25" t="s">
        <v>10</v>
      </c>
      <c r="BO177" s="25" t="s">
        <v>9</v>
      </c>
      <c r="BP177" s="25" t="s">
        <v>6</v>
      </c>
      <c r="BQ177" s="25" t="s">
        <v>8</v>
      </c>
      <c r="BR177" s="25" t="s">
        <v>8</v>
      </c>
      <c r="BS177" s="25" t="s">
        <v>8</v>
      </c>
      <c r="BT177" s="25" t="s">
        <v>5</v>
      </c>
      <c r="BU177" s="26"/>
      <c r="BV177" s="27"/>
      <c r="BW177" s="27">
        <v>0</v>
      </c>
      <c r="BX177" s="8"/>
      <c r="CB177" s="28"/>
      <c r="CC177" s="28"/>
      <c r="CD177" s="29">
        <v>0</v>
      </c>
      <c r="CE177" s="29">
        <v>0</v>
      </c>
      <c r="CF177" s="29" t="e">
        <v>#REF!</v>
      </c>
      <c r="CG177" s="30" cm="1">
        <f t="array" ref="CG177">SUMPRODUCT(--(LEN(TRIM(BL177:BT177))&gt;0))</f>
        <v>5</v>
      </c>
      <c r="CH177" s="20" t="str">
        <f t="shared" si="568"/>
        <v>n</v>
      </c>
      <c r="CI177" s="20" t="str">
        <f t="shared" si="569"/>
        <v>n</v>
      </c>
      <c r="CJ177" s="20" t="str">
        <f t="shared" si="570"/>
        <v>n</v>
      </c>
      <c r="CK177" s="20" t="str">
        <f t="shared" si="571"/>
        <v>y</v>
      </c>
      <c r="CL177" s="20" t="str">
        <f t="shared" si="572"/>
        <v>n</v>
      </c>
      <c r="CM177" s="20" t="str">
        <f t="shared" si="573"/>
        <v>n</v>
      </c>
      <c r="CN177" s="20" t="str">
        <f t="shared" si="574"/>
        <v>y</v>
      </c>
      <c r="CO177" s="20" t="str">
        <f t="shared" si="575"/>
        <v>n</v>
      </c>
      <c r="CP177" s="20" t="str">
        <f t="shared" si="576"/>
        <v>n</v>
      </c>
      <c r="CQ177" s="20" t="str">
        <f t="shared" si="577"/>
        <v>n</v>
      </c>
      <c r="CR177" s="20" t="str">
        <f t="shared" si="578"/>
        <v>n</v>
      </c>
      <c r="CS177" s="20" t="str">
        <f t="shared" si="579"/>
        <v>y</v>
      </c>
      <c r="CT177" s="31" t="str">
        <f t="shared" si="580"/>
        <v>"[VEN] Delta Amacuro"</v>
      </c>
      <c r="CU177" s="32" t="str">
        <f t="shared" si="581"/>
        <v>"rgn_South America"</v>
      </c>
      <c r="CV177" s="9" t="str">
        <f t="shared" si="582"/>
        <v>"https://upload.wikimedia.org/wikipedia/commons/thumb/2/20/Flag_of_Delta_Amacuro_State.svg/320px-Flag_of_Delta_Amacuro_State.svg.png"</v>
      </c>
      <c r="CW177" s="9" t="str">
        <f t="shared" si="668"/>
        <v/>
      </c>
      <c r="CX177" s="9" t="str">
        <f t="shared" si="668"/>
        <v/>
      </c>
      <c r="CY177" s="9" t="str">
        <f t="shared" si="668"/>
        <v/>
      </c>
      <c r="CZ177" s="9" t="str">
        <f t="shared" si="668"/>
        <v>"5+Colo",</v>
      </c>
      <c r="DA177" s="9" t="str">
        <f t="shared" si="583"/>
        <v>"words2",</v>
      </c>
      <c r="DB177" s="9" t="str">
        <f t="shared" si="584"/>
        <v/>
      </c>
      <c r="DD177" s="9" t="str">
        <f>IF(LEN(CHAR(34)&amp;"lets"&amp;LEN(SUBSTITUTE(SUBSTITUTE(IFERROR(TRIM(SUBSTITUTE(A177,MID(A177,FIND("[",A177),FIND("]",A177)-FIND("[",A177)+1),"")),A177)," ",""),"-",""))&amp;CHAR(34)&amp;",")=9,CHAR(34)&amp;"lets"&amp;LEN(SUBSTITUTE(SUBSTITUTE(IFERROR(TRIM(SUBSTITUTE(A177,MID(A177,FIND("[",A177),FIND("]",A177)-FIND("[",A177)+1),"")),A177)," ",""),"-",""))&amp;CHAR(34)&amp;",",CHAR(34)&amp;"lets0"&amp;LEN(SUBSTITUTE(SUBSTITUTE(IFERROR(TRIM(SUBSTITUTE(A177,MID(A177,FIND("[",A177),FIND("]",A177)-FIND("[",A177)+1),"")),A177)," ",""),"-",""))&amp;CHAR(34)&amp;",")</f>
        <v>"lets12",</v>
      </c>
      <c r="DE177" s="9" t="str">
        <f>CHAR(34)&amp;"start"&amp;IFERROR(LEFT(SUBSTITUTE(A177,"["&amp;MID(A177,FIND("[",A177)+1,FIND("]",A177)-FIND("[",A177)-1)&amp;"] ",""),1),LEFT(A177,1))&amp;CHAR(34)&amp;","</f>
        <v>"startD",</v>
      </c>
      <c r="DF177" s="9" t="str">
        <f t="shared" si="588"/>
        <v/>
      </c>
      <c r="DG177" s="9" t="str">
        <f t="shared" si="589"/>
        <v/>
      </c>
      <c r="DH177" s="9" t="str">
        <f t="shared" si="590"/>
        <v>"with_v",</v>
      </c>
      <c r="DI177" s="9" t="str">
        <f t="shared" si="591"/>
        <v/>
      </c>
      <c r="DJ177" s="9" t="str">
        <f t="shared" si="592"/>
        <v/>
      </c>
      <c r="DK177" s="9" t="str">
        <f t="shared" si="593"/>
        <v/>
      </c>
      <c r="DL177" s="9" t="str">
        <f t="shared" si="594"/>
        <v/>
      </c>
      <c r="DM177" s="9" t="str" cm="1">
        <f t="array" ref="DM177">IF(CG177=3,CHAR(34) &amp; _xlfn.TEXTJOIN("", TRUE, RIGHT(HP177:HX177, 2)) &amp; CHAR(34) &amp; ",", "")</f>
        <v/>
      </c>
      <c r="DN177" s="9" t="str">
        <f t="shared" si="595"/>
        <v/>
      </c>
      <c r="DO177" s="9" t="str">
        <f t="shared" si="596"/>
        <v/>
      </c>
      <c r="DP177" s="28" t="str">
        <f t="shared" si="597"/>
        <v>"year00",</v>
      </c>
      <c r="DQ177" s="28" t="str">
        <f t="shared" si="598"/>
        <v/>
      </c>
      <c r="DR177" s="28" t="str">
        <f t="shared" si="599"/>
        <v/>
      </c>
      <c r="DS177" s="28" t="str">
        <f t="shared" si="600"/>
        <v/>
      </c>
      <c r="DT177" s="28" t="str">
        <f t="shared" si="601"/>
        <v>"allhor",</v>
      </c>
      <c r="DU177" s="28" t="str">
        <f t="shared" si="602"/>
        <v/>
      </c>
      <c r="DW177" s="9" t="str">
        <f t="shared" si="669"/>
        <v/>
      </c>
      <c r="DX177" s="9" t="str">
        <f t="shared" si="669"/>
        <v/>
      </c>
      <c r="DY177" s="9" t="str">
        <f t="shared" si="669"/>
        <v>"3Bands",</v>
      </c>
      <c r="DZ177" s="9" t="str">
        <f t="shared" si="669"/>
        <v/>
      </c>
      <c r="EA177" s="9" t="str">
        <f t="shared" si="670"/>
        <v>"Diagon",</v>
      </c>
      <c r="EB177" s="9" t="str">
        <f t="shared" si="670"/>
        <v/>
      </c>
      <c r="EC177" s="9" t="str">
        <f t="shared" si="670"/>
        <v>"Horizo",</v>
      </c>
      <c r="ED177" s="9" t="str">
        <f t="shared" si="670"/>
        <v/>
      </c>
      <c r="EE177" s="9" t="str">
        <f t="shared" si="670"/>
        <v>"Circle",</v>
      </c>
      <c r="EF177" s="9" t="str">
        <f t="shared" si="604"/>
        <v/>
      </c>
      <c r="EG177" s="9" t="str">
        <f t="shared" si="673"/>
        <v/>
      </c>
      <c r="EH177" s="9" t="str">
        <f t="shared" si="673"/>
        <v>"Plants",</v>
      </c>
      <c r="EI177" s="9" t="str">
        <f t="shared" si="673"/>
        <v>"Texted",</v>
      </c>
      <c r="EJ177" s="9" t="str">
        <f t="shared" si="673"/>
        <v/>
      </c>
      <c r="EK177" s="9" t="str">
        <f t="shared" si="673"/>
        <v>"HasSun",</v>
      </c>
      <c r="EL177" s="9" t="str">
        <f t="shared" si="673"/>
        <v/>
      </c>
      <c r="EM177" s="9" t="str">
        <f t="shared" si="673"/>
        <v>"Trside",</v>
      </c>
      <c r="EN177" s="9" t="str">
        <f t="shared" si="673"/>
        <v>"Unequa",</v>
      </c>
      <c r="EO177" s="9" t="str">
        <f t="shared" si="673"/>
        <v/>
      </c>
      <c r="EP177" s="9" t="str">
        <f t="shared" si="673"/>
        <v/>
      </c>
      <c r="EQ177" s="9" t="str">
        <f t="shared" si="673"/>
        <v/>
      </c>
      <c r="ER177" s="9" t="str">
        <f t="shared" si="673"/>
        <v/>
      </c>
      <c r="ES177" s="9" t="str">
        <f t="shared" si="673"/>
        <v/>
      </c>
      <c r="ET177" s="9" t="str">
        <f t="shared" si="673"/>
        <v>"Geogrh",</v>
      </c>
      <c r="EU177" s="9" t="str">
        <f t="shared" si="673"/>
        <v>"Humans",</v>
      </c>
      <c r="EV177" s="9" t="str">
        <f t="shared" si="671"/>
        <v/>
      </c>
      <c r="EW177" s="9" t="str">
        <f t="shared" si="671"/>
        <v/>
      </c>
      <c r="EX177" s="9" t="str">
        <f t="shared" si="671"/>
        <v/>
      </c>
      <c r="EY177" s="9" t="str">
        <f t="shared" si="671"/>
        <v/>
      </c>
      <c r="EZ177" s="9" t="str">
        <f t="shared" si="671"/>
        <v/>
      </c>
      <c r="FA177" s="9" t="str">
        <f t="shared" si="606"/>
        <v>"sta",</v>
      </c>
      <c r="FB177" s="9" t="str">
        <f t="shared" si="607"/>
        <v/>
      </c>
      <c r="FD177" s="9" t="str">
        <f t="shared" si="609"/>
        <v/>
      </c>
      <c r="FE177" s="9" t="str">
        <f t="shared" si="610"/>
        <v>"NO_BLU",</v>
      </c>
      <c r="FF177" s="9" t="str">
        <f t="shared" si="611"/>
        <v/>
      </c>
      <c r="FG177" s="9" t="str">
        <f t="shared" si="612"/>
        <v/>
      </c>
      <c r="FH177" s="9" t="str">
        <f t="shared" si="613"/>
        <v/>
      </c>
      <c r="FI177" s="9" t="str">
        <f t="shared" si="614"/>
        <v/>
      </c>
      <c r="FJ177" s="9" t="str">
        <f t="shared" si="615"/>
        <v/>
      </c>
      <c r="FK177" s="9" t="str">
        <f t="shared" si="616"/>
        <v/>
      </c>
      <c r="FL177" s="9" t="str">
        <f t="shared" si="617"/>
        <v/>
      </c>
      <c r="FM177" s="9" t="str">
        <f t="shared" si="618"/>
        <v/>
      </c>
      <c r="FN177" s="9" t="str">
        <f t="shared" si="619"/>
        <v/>
      </c>
      <c r="FO177" s="9" t="str">
        <f t="shared" si="620"/>
        <v/>
      </c>
      <c r="FP177" s="9" t="str">
        <f t="shared" si="621"/>
        <v/>
      </c>
      <c r="FQ177" s="9" t="str">
        <f t="shared" si="622"/>
        <v/>
      </c>
      <c r="FR177" s="9" t="str">
        <f t="shared" si="623"/>
        <v/>
      </c>
      <c r="FS177" s="9" t="str">
        <f t="shared" si="624"/>
        <v/>
      </c>
      <c r="FT177" s="9" t="str">
        <f t="shared" si="625"/>
        <v>"myrWHI",</v>
      </c>
      <c r="FU177" s="9" t="str">
        <f t="shared" si="626"/>
        <v/>
      </c>
      <c r="FV177" s="9" t="str">
        <f t="shared" si="627"/>
        <v/>
      </c>
      <c r="FW177" s="9" t="str">
        <f t="shared" si="628"/>
        <v/>
      </c>
      <c r="FY177" s="9" t="str">
        <f t="shared" si="630"/>
        <v/>
      </c>
      <c r="FZ177" s="9" t="str">
        <f t="shared" si="631"/>
        <v/>
      </c>
      <c r="GA177" s="9" t="str">
        <f t="shared" si="632"/>
        <v/>
      </c>
      <c r="GB177" s="9" t="str">
        <f t="shared" si="633"/>
        <v/>
      </c>
      <c r="GE177" s="9" t="str">
        <f t="shared" si="636"/>
        <v/>
      </c>
      <c r="GF177" s="9" t="str">
        <f t="shared" si="667"/>
        <v/>
      </c>
      <c r="GG177" s="9" t="str">
        <f t="shared" si="637"/>
        <v/>
      </c>
      <c r="GH177" s="9" t="str">
        <f t="shared" si="638"/>
        <v/>
      </c>
      <c r="GI177" s="9" t="str">
        <f t="shared" si="639"/>
        <v/>
      </c>
      <c r="GJ177" s="9" t="str">
        <f t="shared" si="640"/>
        <v/>
      </c>
      <c r="GK177" s="9" t="str">
        <f t="shared" si="641"/>
        <v>"HasSta",</v>
      </c>
      <c r="GL177" s="9" t="str">
        <f t="shared" si="672"/>
        <v/>
      </c>
      <c r="GM177" s="9" t="str">
        <f t="shared" si="672"/>
        <v/>
      </c>
      <c r="GN177" s="9" t="str">
        <f t="shared" si="672"/>
        <v>"3+Star",</v>
      </c>
      <c r="GP177" s="9" t="str">
        <f t="shared" si="642"/>
        <v>"State"</v>
      </c>
      <c r="GS177" s="9" t="str">
        <f t="shared" si="643"/>
        <v>["5+Colo","words2","lets12","startD","with_v","year00","allhor","3Bands","Diagon","Horizo","Circle","Plants","Texted","HasSun","Trside","Unequa","Geogrh","Humans","sta","NO_BLU","myrWHI","HasSta","3+Star"]</v>
      </c>
      <c r="GT177" s="9" t="str">
        <f t="shared" si="675"/>
        <v>"cl_BLA",</v>
      </c>
      <c r="GU177" s="9" t="str">
        <f t="shared" si="675"/>
        <v/>
      </c>
      <c r="GV177" s="9" t="str">
        <f t="shared" si="675"/>
        <v>"cl_GRE",</v>
      </c>
      <c r="GW177" s="9" t="str">
        <f t="shared" si="674"/>
        <v>"cl_RED",</v>
      </c>
      <c r="GX177" s="9" t="str">
        <f t="shared" si="674"/>
        <v>"cl_YEL",</v>
      </c>
      <c r="GY177" s="9" t="str">
        <f t="shared" si="674"/>
        <v/>
      </c>
      <c r="GZ177" s="9" t="str">
        <f t="shared" si="674"/>
        <v/>
      </c>
      <c r="HA177" s="9" t="str">
        <f t="shared" si="674"/>
        <v/>
      </c>
      <c r="HB177" s="9" t="str">
        <f t="shared" si="674"/>
        <v>"cl_WHI",</v>
      </c>
      <c r="HC177" s="9" t="str">
        <f t="shared" si="645"/>
        <v>["cl_BLA","cl_GRE","cl_RED","cl_YEL","cl_WHI"]</v>
      </c>
      <c r="HE177" s="33"/>
      <c r="HF177" s="34" t="str">
        <f t="shared" si="646"/>
        <v>{couname:"[VEN] Delta Amacuro",year:"2004",region:"rgn_South America",Colors:["cl_BLA","cl_GRE","cl_RED","cl_YEL","cl_WHI"],Items:["5+Colo","words2","lets12","startD","with_v","year00","allhor","3Bands","Diagon","Horizo","Circle","Plants","Texted","HasSun","Trside","Unequa","Geogrh","Humans","sta","NO_BLU","myrWHI","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links: "https://www.crwflags.com/fotw/flags/ve-y.html"},</v>
      </c>
      <c r="HG177" s="35" t="str">
        <f t="shared" si="647"/>
        <v>{couname:"[VEN] Delta Amacuro",year:"2004",region:"rgn_South America",Colors:["cl_BLA","cl_GRE","cl_RED","cl_YEL","cl_WHI"],Items:["5+Colo","words2","lets12","startD","with_v","year00","allhor","3Bands","Diagon","Horizo","Circle","Plants","Texted","HasSun","Trside","Unequa","Geogrh","Humans","sta","NO_BLU","myrWHI","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links: "https://www.crwflags.com/fotw/flags/ve-y.html"},</v>
      </c>
      <c r="HH177" s="9" t="str">
        <f t="shared" si="648"/>
        <v>"\nThe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v>
      </c>
      <c r="HI177" s="9" t="str">
        <f t="shared" si="649"/>
        <v>"\nThe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v>
      </c>
      <c r="HJ177" s="9" t="str">
        <f t="shared" si="650"/>
        <v>"2004"</v>
      </c>
      <c r="HL177" s="9" t="str">
        <f t="shared" si="651"/>
        <v>"https://www.crwflags.com/fotw/flags/ve-y.html"</v>
      </c>
      <c r="HM177" s="34" t="str">
        <f t="shared" si="652"/>
        <v>{"couname":"[VEN] Delta Amacuro","year":"2004","region":"rgn_South America","Colors":["cl_BLA","cl_GRE","cl_RED","cl_YEL","cl_WHI"],"Items":["5+Colo","words2","lets12","startD","with_v","year00","allhor","3Bands","Diagon","Horizo","Circle","Plants","Texted","HasSun","Trside","Unequa","Geogrh","Humans","sta","NO_BLU","myrWHI","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 "links": "https://www.crwflags.com/fotw/flags/ve-y.html"},</v>
      </c>
      <c r="HN177" s="36" t="str">
        <f t="shared" si="653"/>
        <v>{"couname":"[VEN] Delta Amacuro","year":"2004","region":"rgn_South America","Colors":["cl_BLA","cl_GRE","cl_RED","cl_YEL","cl_WHI"],"Items":["5+Colo","words2","lets12","startD","with_v","year00","allhor","3Bands","Diagon","Horizo","Circle","Plants","Texted","HasSun","Trside","Unequa","Geogrh","Humans","sta","NO_BLU","myrWHI","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 "links": "https://www.crwflags.com/fotw/flags/ve-y.html"},</v>
      </c>
      <c r="HO177" s="37">
        <v>45610</v>
      </c>
      <c r="HP177" s="9" t="str" cm="1">
        <f t="array" ref="HP177">IF(_xlfn.TEXTJOIN(", ", TRUE, IF(ISNUMBER(SEARCH("BLA", BL177:BT177)), COLUMN(BL177:BT177) - COLUMN(BL177) + 1, ""))&lt;&gt;"","BLA","")</f>
        <v>BLA</v>
      </c>
      <c r="HQ177" s="9" t="str" cm="1">
        <f t="array" ref="HQ177">IF(_xlfn.TEXTJOIN(", ", TRUE, IF(ISNUMBER(SEARCH("BLU", BL177:BT177)), COLUMN(BL177:BT177) - COLUMN(BL177) + 1, ""))&lt;&gt;"","BLU","")</f>
        <v/>
      </c>
      <c r="HR177" s="9" t="str" cm="1">
        <f t="array" ref="HR177">IF(_xlfn.TEXTJOIN(", ", TRUE, IF(ISNUMBER(SEARCH("GRE", BL177:BT177)), COLUMN(BL177:BT177) - COLUMN(BL177) + 1, ""))&lt;&gt;"","GRE","")</f>
        <v>GRE</v>
      </c>
      <c r="HS177" s="9" t="str" cm="1">
        <f t="array" ref="HS177">IF(_xlfn.TEXTJOIN(", ", TRUE, IF(ISNUMBER(SEARCH("RED", BL177:BT177)), COLUMN(BL177:BT177) - COLUMN(BL177) + 1, ""))&lt;&gt;"","RED","")</f>
        <v>RED</v>
      </c>
      <c r="HT177" s="9" t="str" cm="1">
        <f t="array" ref="HT177">IF(_xlfn.TEXTJOIN(", ", TRUE, IF(ISNUMBER(SEARCH("YEL", BL177:BT177)), COLUMN(BL177:BT177) - COLUMN(BL177) + 1, ""))&lt;&gt;"","YEL","")</f>
        <v>YEL</v>
      </c>
      <c r="HU177" s="9" t="str" cm="1">
        <f t="array" ref="HU177">IF(_xlfn.TEXTJOIN(", ", TRUE, IF(ISNUMBER(SEARCH("ORA", BL177:BT177)), COLUMN(BL177:BT177) - COLUMN(BL177) + 1, ""))&lt;&gt;"","ORA","")</f>
        <v/>
      </c>
      <c r="HV177" s="9" t="str" cm="1">
        <f t="array" ref="HV177">IF(_xlfn.TEXTJOIN(", ", TRUE, IF(ISNUMBER(SEARCH("BRO", BL177:BT177)), COLUMN(BL177:BT177) - COLUMN(BL177) + 1, ""))&lt;&gt;"","BRO","")</f>
        <v/>
      </c>
      <c r="HW177" s="9" t="str" cm="1">
        <f t="array" ref="HW177">IF(_xlfn.TEXTJOIN(", ", TRUE, IF(ISNUMBER(SEARCH("PUR", BL177:BT177)), COLUMN(BL177:BT177) - COLUMN(BL177) + 1, ""))&lt;&gt;"","PUR","")</f>
        <v/>
      </c>
      <c r="HX177" s="9" t="str" cm="1">
        <f t="array" ref="HX177">IF(_xlfn.TEXTJOIN(", ", TRUE, IF(ISNUMBER(SEARCH("WHI", BL177:BT177)), COLUMN(BL177:BT177) - COLUMN(BL177) + 1, ""))&lt;&gt;"","WHI","")</f>
        <v>WHI</v>
      </c>
      <c r="HY177" s="38"/>
      <c r="HZ177" s="38"/>
      <c r="IA177" s="28"/>
      <c r="IB177" s="28"/>
      <c r="IC177" s="39"/>
      <c r="ID177" s="39"/>
      <c r="IE177" s="39"/>
      <c r="IF177" s="39"/>
      <c r="IG177" s="39"/>
      <c r="IH177" s="39"/>
      <c r="II177" s="39"/>
      <c r="IJ177" s="39"/>
      <c r="IK177" s="39"/>
      <c r="IM177" s="6">
        <f t="shared" si="655"/>
        <v>-5</v>
      </c>
      <c r="IN177" s="40" t="str">
        <f t="shared" si="656"/>
        <v>http://mkweb.bcgsc.ca/color-summarizer/?url=https://upload.wikimedia.org/wikipedia/commons/thumb/2/20/Flag_of_Delta_Amacuro_State.svg/320px-Flag_of_Delta_Amacuro_State.svg.png&amp;precision=low&amp;num_clusters=5&amp;text=1</v>
      </c>
      <c r="IO177" s="9" t="str">
        <f t="shared" si="657"/>
        <v>"black"</v>
      </c>
      <c r="IP177" s="9" t="str">
        <f t="shared" si="658"/>
        <v/>
      </c>
      <c r="IQ177" s="9" t="str">
        <f t="shared" si="659"/>
        <v>"green"</v>
      </c>
      <c r="IR177" s="9" t="str">
        <f t="shared" si="660"/>
        <v>"red"</v>
      </c>
      <c r="IS177" s="9" t="str">
        <f t="shared" si="661"/>
        <v>"yellow"</v>
      </c>
      <c r="IT177" s="9" t="str">
        <f t="shared" si="662"/>
        <v/>
      </c>
      <c r="IU177" s="9" t="str">
        <f t="shared" si="663"/>
        <v/>
      </c>
      <c r="IV177" s="9" t="str">
        <f t="shared" si="664"/>
        <v/>
      </c>
      <c r="IW177" s="9" t="str">
        <f t="shared" si="665"/>
        <v>"white"</v>
      </c>
      <c r="IX177" s="9" t="str">
        <f t="shared" si="666"/>
        <v>{"url":"http://mkweb.bcgsc.ca/color-summarizer/?url=https://upload.wikimedia.org/wikipedia/commons/thumb/2/20/Flag_of_Delta_Amacuro_State.svg/320px-Flag_of_Delta_Amacuro_State.svg.png&amp;precision=low&amp;num_clusters=5&amp;text=1","name":"[VEN] Delta Amacuro"},</v>
      </c>
      <c r="IY177" s="9">
        <v>1256</v>
      </c>
    </row>
    <row r="178" spans="1:259" s="9" customFormat="1" ht="38.4" customHeight="1" thickBot="1" x14ac:dyDescent="0.35">
      <c r="A178" s="79" t="s">
        <v>1475</v>
      </c>
      <c r="B178" s="1" t="e" vm="175">
        <v>#VALUE!</v>
      </c>
      <c r="C178" s="2">
        <v>2</v>
      </c>
      <c r="D178" s="3" t="s">
        <v>1476</v>
      </c>
      <c r="E178" s="4" t="s">
        <v>1477</v>
      </c>
      <c r="F178" s="5" t="s">
        <v>0</v>
      </c>
      <c r="G178" s="6">
        <f>COUNTIF($A$1:$A$8305,A178)</f>
        <v>1</v>
      </c>
      <c r="H178" s="7"/>
      <c r="I178" s="8" t="s">
        <v>1478</v>
      </c>
      <c r="J178" s="9" t="str">
        <f>""</f>
        <v/>
      </c>
      <c r="K178" s="10"/>
      <c r="L178" s="11"/>
      <c r="M178" s="11"/>
      <c r="N178" s="12" t="s">
        <v>1</v>
      </c>
      <c r="O178" s="13">
        <v>2006</v>
      </c>
      <c r="P178" s="14" t="s">
        <v>1479</v>
      </c>
      <c r="Q178" s="15">
        <v>1</v>
      </c>
      <c r="R178" s="16" t="s">
        <v>1</v>
      </c>
      <c r="S178" s="17">
        <v>2</v>
      </c>
      <c r="T178" s="18" t="s">
        <v>2</v>
      </c>
      <c r="U178" s="19" t="s">
        <v>2</v>
      </c>
      <c r="V178" s="19" t="s">
        <v>3</v>
      </c>
      <c r="W178" s="19" t="s">
        <v>2</v>
      </c>
      <c r="X178" s="19" t="s">
        <v>3</v>
      </c>
      <c r="Y178" s="19" t="s">
        <v>2</v>
      </c>
      <c r="Z178" s="19" t="s">
        <v>2</v>
      </c>
      <c r="AA178" s="19" t="s">
        <v>2</v>
      </c>
      <c r="AB178" s="19" t="s">
        <v>3</v>
      </c>
      <c r="AC178" s="19" t="s">
        <v>2</v>
      </c>
      <c r="AD178" s="19" t="s">
        <v>3</v>
      </c>
      <c r="AE178" s="19" t="s">
        <v>3</v>
      </c>
      <c r="AF178" s="20" t="s">
        <v>2</v>
      </c>
      <c r="AG178" s="20" t="s">
        <v>2</v>
      </c>
      <c r="AH178" s="20" t="s">
        <v>2</v>
      </c>
      <c r="AI178" s="20" t="s">
        <v>2</v>
      </c>
      <c r="AJ178" s="20" t="s">
        <v>2</v>
      </c>
      <c r="AK178" s="20" t="s">
        <v>2</v>
      </c>
      <c r="AL178" s="20" t="s">
        <v>2</v>
      </c>
      <c r="AM178" s="20" t="s">
        <v>2</v>
      </c>
      <c r="AN178" s="20" t="s">
        <v>2</v>
      </c>
      <c r="AO178" s="20" t="s">
        <v>2</v>
      </c>
      <c r="AP178" s="20" t="s">
        <v>2</v>
      </c>
      <c r="AQ178" s="20" t="s">
        <v>2</v>
      </c>
      <c r="AR178" s="20" t="s">
        <v>2</v>
      </c>
      <c r="AS178" s="20" t="s">
        <v>2</v>
      </c>
      <c r="AT178" s="21">
        <v>0</v>
      </c>
      <c r="AU178" s="20" t="s">
        <v>204</v>
      </c>
      <c r="AV178" s="20" t="str">
        <f>IF(LEFT(A178,1)="[",LEFT(A178,5)&amp;AU178&amp;A178,"")</f>
        <v>[VEN]State[VEN] Falcón</v>
      </c>
      <c r="AW178" s="20" t="str">
        <f>C178&amp;A178</f>
        <v>2[VEN] Falcón</v>
      </c>
      <c r="AX178" s="22" t="str">
        <f>_xlfn.TEXTJOIN(";",TRUE,AU178:AW178)</f>
        <v>State;[VEN]State[VEN] Falcón;2[VEN] Falcón</v>
      </c>
      <c r="AY178" s="22"/>
      <c r="AZ178" s="23" t="s">
        <v>5</v>
      </c>
      <c r="BA178" s="23"/>
      <c r="BB178" s="23"/>
      <c r="BC178" s="24"/>
      <c r="BD178" s="25" t="s">
        <v>9</v>
      </c>
      <c r="BE178" s="8"/>
      <c r="BF178" s="25" t="s">
        <v>5</v>
      </c>
      <c r="BG178" s="25"/>
      <c r="BH178" s="25" t="s">
        <v>9</v>
      </c>
      <c r="BI178" s="25"/>
      <c r="BJ178" s="25"/>
      <c r="BK178" s="8"/>
      <c r="BL178" s="25" t="s">
        <v>9</v>
      </c>
      <c r="BM178" s="25" t="s">
        <v>5</v>
      </c>
      <c r="BN178" s="25" t="s">
        <v>4</v>
      </c>
      <c r="BO178" s="25"/>
      <c r="BP178" s="25"/>
      <c r="BQ178" s="25"/>
      <c r="BR178" s="25"/>
      <c r="BS178" s="25"/>
      <c r="BT178" s="25"/>
      <c r="BU178" s="26" t="s">
        <v>2</v>
      </c>
      <c r="BV178" s="27" t="s">
        <v>184</v>
      </c>
      <c r="BW178" s="27" t="s">
        <v>176</v>
      </c>
      <c r="BX178" s="8"/>
      <c r="CB178" s="28" t="s">
        <v>7</v>
      </c>
      <c r="CC178" s="28"/>
      <c r="CD178" s="29">
        <v>0</v>
      </c>
      <c r="CE178" s="29">
        <v>0</v>
      </c>
      <c r="CF178" s="29" t="e">
        <v>#REF!</v>
      </c>
      <c r="CG178" s="30" cm="1">
        <f t="array" ref="CG178">SUMPRODUCT(--(LEN(TRIM(BL178:BT178))&gt;0))</f>
        <v>3</v>
      </c>
      <c r="CH178" s="20" t="str">
        <f t="shared" si="568"/>
        <v>n</v>
      </c>
      <c r="CI178" s="20" t="str">
        <f t="shared" si="569"/>
        <v>y</v>
      </c>
      <c r="CJ178" s="20" t="str">
        <f t="shared" si="570"/>
        <v>n</v>
      </c>
      <c r="CK178" s="20" t="str">
        <f t="shared" si="571"/>
        <v>n</v>
      </c>
      <c r="CL178" s="20" t="str">
        <f t="shared" si="572"/>
        <v>n</v>
      </c>
      <c r="CM178" s="20" t="str">
        <f t="shared" si="573"/>
        <v>y</v>
      </c>
      <c r="CN178" s="20" t="str">
        <f t="shared" si="574"/>
        <v>n</v>
      </c>
      <c r="CO178" s="20" t="str">
        <f t="shared" si="575"/>
        <v>n</v>
      </c>
      <c r="CP178" s="20" t="str">
        <f t="shared" si="576"/>
        <v>y</v>
      </c>
      <c r="CQ178" s="20" t="str">
        <f t="shared" si="577"/>
        <v>n</v>
      </c>
      <c r="CR178" s="20" t="str">
        <f t="shared" si="578"/>
        <v>n</v>
      </c>
      <c r="CS178" s="20" t="str">
        <f t="shared" si="579"/>
        <v>n</v>
      </c>
      <c r="CT178" s="31" t="str">
        <f t="shared" si="580"/>
        <v>"[VEN] Falcón"</v>
      </c>
      <c r="CU178" s="32" t="str">
        <f t="shared" si="581"/>
        <v>"rgn_South America"</v>
      </c>
      <c r="CV178" s="9" t="str">
        <f t="shared" si="582"/>
        <v>"https://upload.wikimedia.org/wikipedia/commons/thumb/0/0e/Flag_of_Falc%C3%B3n.svg/320px-Flag_of_Falc%C3%B3n.svg.png"</v>
      </c>
      <c r="CW178" s="9" t="str">
        <f t="shared" ref="CW178:CZ193" si="676">IF(CH178="y",CHAR(34)&amp;CH$1&amp;CHAR(34)&amp;",","")</f>
        <v/>
      </c>
      <c r="CX178" s="9" t="str">
        <f t="shared" si="676"/>
        <v>"3Color",</v>
      </c>
      <c r="CY178" s="9" t="str">
        <f t="shared" si="676"/>
        <v/>
      </c>
      <c r="CZ178" s="9" t="str">
        <f t="shared" si="676"/>
        <v/>
      </c>
      <c r="DA178" s="9" t="str">
        <f t="shared" si="583"/>
        <v/>
      </c>
      <c r="DB178" s="9" t="str">
        <f t="shared" si="584"/>
        <v/>
      </c>
      <c r="DC178" s="9" t="str">
        <f>IF(Q178=2,CHAR(34)&amp;"exact2"&amp;CHAR(34)&amp;",","")</f>
        <v/>
      </c>
      <c r="DD178" s="9" t="str">
        <f>IF(LEN(CHAR(34)&amp;"lets"&amp;LEN(SUBSTITUTE(SUBSTITUTE(IFERROR(TRIM(SUBSTITUTE(SUBSTITUTE(SUBSTITUTE(IFERROR(TRIM(SUBSTITUTE(A178,MID(A178,FIND("(",A178),FIND(")",A178)-FIND("(",A178)+1),"")),A178)," ",""),"-",""),MID(SUBSTITUTE(SUBSTITUTE(IFERROR(TRIM(SUBSTITUTE(A178,MID(A178,FIND("(",A178),FIND(")",A178)-FIND("(",A178)+1),"")),A178)," ",""),"-",""),FIND("[",SUBSTITUTE(SUBSTITUTE(IFERROR(TRIM(SUBSTITUTE(A178,MID(A178,FIND("(",A178),FIND(")",A178)-FIND("(",A178)+1),"")),A178)," ",""),"-","")),FIND("]",SUBSTITUTE(SUBSTITUTE(IFERROR(TRIM(SUBSTITUTE(A178,MID(A178,FIND("(",A178),FIND(")",A178)-FIND("(",A178)+1),"")),A178)," ",""),"-",""))-FIND("[",SUBSTITUTE(SUBSTITUTE(IFERROR(TRIM(SUBSTITUTE(A178,MID(A178,FIND("(",A178),FIND(")",A178)-FIND("(",A178)+1),"")),A178)," ",""),"-",""))+1),"")),SUBSTITUTE(SUBSTITUTE(IFERROR(TRIM(SUBSTITUTE(A178,MID(A178,FIND("(",A178),FIND(")",A178)-FIND("(",A178)+1),"")),A178)," ",""),"-",""))," ",""),"-",""))&amp;CHAR(34)&amp;",")=9,CHAR(34)&amp;"lets"&amp;LEN(SUBSTITUTE(SUBSTITUTE(IFERROR(TRIM(SUBSTITUTE(SUBSTITUTE(SUBSTITUTE(IFERROR(TRIM(SUBSTITUTE(A178,MID(A178,FIND("(",A178),FIND(")",A178)-FIND("(",A178)+1),"")),A178)," ",""),"-",""),MID(SUBSTITUTE(SUBSTITUTE(IFERROR(TRIM(SUBSTITUTE(A178,MID(A178,FIND("(",A178),FIND(")",A178)-FIND("(",A178)+1),"")),A178)," ",""),"-",""),FIND("[",SUBSTITUTE(SUBSTITUTE(IFERROR(TRIM(SUBSTITUTE(A178,MID(A178,FIND("(",A178),FIND(")",A178)-FIND("(",A178)+1),"")),A178)," ",""),"-","")),FIND("]",SUBSTITUTE(SUBSTITUTE(IFERROR(TRIM(SUBSTITUTE(A178,MID(A178,FIND("(",A178),FIND(")",A178)-FIND("(",A178)+1),"")),A178)," ",""),"-",""))-FIND("[",SUBSTITUTE(SUBSTITUTE(IFERROR(TRIM(SUBSTITUTE(A178,MID(A178,FIND("(",A178),FIND(")",A178)-FIND("(",A178)+1),"")),A178)," ",""),"-",""))+1),"")),SUBSTITUTE(SUBSTITUTE(IFERROR(TRIM(SUBSTITUTE(A178,MID(A178,FIND("(",A178),FIND(")",A178)-FIND("(",A178)+1),"")),A178)," ",""),"-",""))," ",""),"-",""))&amp;CHAR(34)&amp;",",CHAR(34)&amp;"lets0"&amp;LEN(SUBSTITUTE(SUBSTITUTE(IFERROR(TRIM(SUBSTITUTE(SUBSTITUTE(SUBSTITUTE(IFERROR(TRIM(SUBSTITUTE(A178,MID(A178,FIND("(",A178),FIND(")",A178)-FIND("(",A178)+1),"")),A178)," ",""),"-",""),MID(SUBSTITUTE(SUBSTITUTE(IFERROR(TRIM(SUBSTITUTE(A178,MID(A178,FIND("(",A178),FIND(")",A178)-FIND("(",A178)+1),"")),A178)," ",""),"-",""),FIND("[",SUBSTITUTE(SUBSTITUTE(IFERROR(TRIM(SUBSTITUTE(A178,MID(A178,FIND("(",A178),FIND(")",A178)-FIND("(",A178)+1),"")),A178)," ",""),"-","")),FIND("]",SUBSTITUTE(SUBSTITUTE(IFERROR(TRIM(SUBSTITUTE(A178,MID(A178,FIND("(",A178),FIND(")",A178)-FIND("(",A178)+1),"")),A178)," ",""),"-",""))-FIND("[",SUBSTITUTE(SUBSTITUTE(IFERROR(TRIM(SUBSTITUTE(A178,MID(A178,FIND("(",A178),FIND(")",A178)-FIND("(",A178)+1),"")),A178)," ",""),"-",""))+1),"")),SUBSTITUTE(SUBSTITUTE(IFERROR(TRIM(SUBSTITUTE(A178,MID(A178,FIND("(",A178),FIND(")",A178)-FIND("(",A178)+1),"")),A178)," ",""),"-",""))," ",""),"-",""))&amp;CHAR(34)&amp;",")</f>
        <v>"lets06",</v>
      </c>
      <c r="DE178" s="9" t="str">
        <f>IFERROR(CHAR(34)&amp;"start"&amp;LEFT(TRIM(SUBSTITUTE(SUBSTITUTE(TRIM(SUBSTITUTE(SUBSTITUTE(A178, MID(A178, FIND("[", A178), FIND("]", A178) - FIND("[", A178) + 1), ""), "  ", " ")), MID(TRIM(SUBSTITUTE(SUBSTITUTE(A178, MID(A178, FIND("[", A178), FIND("]", A178) - FIND("[", A178) + 1), ""), "  ", " ")), FIND("[", TRIM(SUBSTITUTE(SUBSTITUTE(A178, MID(A178, FIND("[", A178), FIND("]", A178) - FIND("[", A178) + 1), ""), "  ", " "))), FIND("]", TRIM(SUBSTITUTE(SUBSTITUTE(A178, MID(A178, FIND("[", A178), FIND("]", A178) - FIND("[", A178) + 1), ""), "  ", " "))) - FIND("[", TRIM(SUBSTITUTE(SUBSTITUTE(A178, MID(A178, FIND("[", A178), FIND("]", A178) - FIND("[", A178) + 1), ""), "  ", " "))) + 1), ""), "  ", " ")),1)&amp;CHAR(34)&amp;",",CHAR(34)&amp;"start"&amp;IFERROR(LEFT(SUBSTITUTE(A178,"["&amp;MID(A178,FIND("[",A178)+1,FIND("]",A178)-FIND("[",A178)-1)&amp;"] ",""),1),LEFT(A178,1))&amp;CHAR(34)&amp;",")</f>
        <v>"startF",</v>
      </c>
      <c r="DF178" s="9" t="str">
        <f t="shared" si="588"/>
        <v/>
      </c>
      <c r="DG178" s="9" t="str">
        <f t="shared" si="589"/>
        <v/>
      </c>
      <c r="DH178" s="9" t="str">
        <f t="shared" si="590"/>
        <v>"with_v",</v>
      </c>
      <c r="DI178" s="9" t="str">
        <f t="shared" si="591"/>
        <v/>
      </c>
      <c r="DJ178" s="9" t="str">
        <f t="shared" si="592"/>
        <v/>
      </c>
      <c r="DK178" s="9" t="str">
        <f t="shared" si="593"/>
        <v/>
      </c>
      <c r="DL178" s="9" t="str">
        <f t="shared" si="594"/>
        <v/>
      </c>
      <c r="DM178" s="9" t="str" cm="1">
        <f t="array" ref="DM178">IF(CG178=3,CHAR(34) &amp; _xlfn.TEXTJOIN("", TRUE, RIGHT(HP178:HX178, 2)) &amp; CHAR(34) &amp; ",", "")</f>
        <v>"LUEDHI",</v>
      </c>
      <c r="DN178" s="9" t="str">
        <f t="shared" si="595"/>
        <v/>
      </c>
      <c r="DO178" s="9" t="str">
        <f t="shared" si="596"/>
        <v/>
      </c>
      <c r="DP178" s="28" t="str">
        <f t="shared" si="597"/>
        <v>"year00",</v>
      </c>
      <c r="DQ178" s="28" t="str">
        <f t="shared" si="598"/>
        <v/>
      </c>
      <c r="DR178" s="28" t="str">
        <f t="shared" si="599"/>
        <v/>
      </c>
      <c r="DS178" s="28" t="str">
        <f t="shared" si="600"/>
        <v/>
      </c>
      <c r="DT178" s="28" t="str">
        <f t="shared" si="601"/>
        <v>"allhor",</v>
      </c>
      <c r="DU178" s="28" t="str">
        <f t="shared" si="602"/>
        <v/>
      </c>
      <c r="DV178" s="9" t="str">
        <f>IF(IA178&lt;&gt;"",(IF(IA178="y",CHAR(34)&amp;"largec"&amp;CHAR(34)&amp;",",CHAR(34)&amp;"smallc"&amp;CHAR(34)&amp;",")),"")</f>
        <v/>
      </c>
      <c r="DW178" s="9" t="str">
        <f t="shared" ref="DW178:DZ193" si="677">IF(CL178="y",CHAR(34)&amp;CL$1&amp;CHAR(34)&amp;",","")</f>
        <v/>
      </c>
      <c r="DX178" s="9" t="str">
        <f t="shared" si="677"/>
        <v>"2Bands",</v>
      </c>
      <c r="DY178" s="9" t="str">
        <f t="shared" si="677"/>
        <v/>
      </c>
      <c r="DZ178" s="9" t="str">
        <f t="shared" si="677"/>
        <v/>
      </c>
      <c r="EA178" s="9" t="str">
        <f t="shared" ref="EA178:EE193" si="678">IF(T178="y",CHAR(34)&amp;T$1&amp;CHAR(34)&amp;",","")</f>
        <v/>
      </c>
      <c r="EB178" s="9" t="str">
        <f t="shared" si="678"/>
        <v/>
      </c>
      <c r="EC178" s="9" t="str">
        <f t="shared" si="678"/>
        <v>"Horizo",</v>
      </c>
      <c r="ED178" s="9" t="str">
        <f t="shared" si="678"/>
        <v/>
      </c>
      <c r="EE178" s="9" t="str">
        <f t="shared" si="678"/>
        <v>"Circle",</v>
      </c>
      <c r="EF178" s="9" t="str">
        <f t="shared" si="604"/>
        <v/>
      </c>
      <c r="EG178" s="9" t="str">
        <f t="shared" ref="EG178:EV193" si="679">IF(Z178="y",CHAR(34)&amp;Z$1&amp;CHAR(34)&amp;",","")</f>
        <v/>
      </c>
      <c r="EH178" s="9" t="str">
        <f t="shared" si="679"/>
        <v/>
      </c>
      <c r="EI178" s="9" t="str">
        <f t="shared" si="679"/>
        <v>"Texted",</v>
      </c>
      <c r="EJ178" s="9" t="str">
        <f t="shared" si="679"/>
        <v/>
      </c>
      <c r="EK178" s="9" t="str">
        <f t="shared" si="679"/>
        <v>"HasSun",</v>
      </c>
      <c r="EL178" s="9" t="str">
        <f t="shared" si="679"/>
        <v>"IsMoon",</v>
      </c>
      <c r="EM178" s="9" t="str">
        <f t="shared" si="679"/>
        <v/>
      </c>
      <c r="EN178" s="9" t="str">
        <f t="shared" si="679"/>
        <v/>
      </c>
      <c r="EO178" s="9" t="str">
        <f t="shared" si="679"/>
        <v/>
      </c>
      <c r="EP178" s="9" t="str">
        <f t="shared" si="679"/>
        <v/>
      </c>
      <c r="EQ178" s="9" t="str">
        <f t="shared" si="679"/>
        <v/>
      </c>
      <c r="ER178" s="9" t="str">
        <f t="shared" si="679"/>
        <v/>
      </c>
      <c r="ES178" s="9" t="str">
        <f t="shared" si="679"/>
        <v/>
      </c>
      <c r="ET178" s="9" t="str">
        <f t="shared" si="679"/>
        <v/>
      </c>
      <c r="EU178" s="9" t="str">
        <f t="shared" si="679"/>
        <v/>
      </c>
      <c r="EV178" s="9" t="str">
        <f t="shared" si="679"/>
        <v/>
      </c>
      <c r="EW178" s="9" t="str">
        <f t="shared" ref="EW178:EZ192" si="680">IF(AP178="y",CHAR(34)&amp;AP$1&amp;CHAR(34)&amp;",","")</f>
        <v/>
      </c>
      <c r="EX178" s="9" t="str">
        <f t="shared" si="680"/>
        <v/>
      </c>
      <c r="EY178" s="9" t="str">
        <f t="shared" si="680"/>
        <v/>
      </c>
      <c r="EZ178" s="9" t="str">
        <f t="shared" si="680"/>
        <v/>
      </c>
      <c r="FA178" s="9" t="str">
        <f t="shared" si="606"/>
        <v/>
      </c>
      <c r="FB178" s="9" t="str">
        <f t="shared" si="607"/>
        <v/>
      </c>
      <c r="FC178" s="9" t="str">
        <f>IF(AND(AT178&gt;0,BB178&lt;&gt;""),CHAR(34)&amp;"sta"&amp;BB178&amp;CHAR(34)&amp;",","")</f>
        <v/>
      </c>
      <c r="FD178" s="9" t="str">
        <f t="shared" si="609"/>
        <v/>
      </c>
      <c r="FE178" s="9" t="str">
        <f t="shared" si="610"/>
        <v/>
      </c>
      <c r="FF178" s="9" t="str">
        <f t="shared" si="611"/>
        <v/>
      </c>
      <c r="FG178" s="9" t="str">
        <f t="shared" si="612"/>
        <v/>
      </c>
      <c r="FH178" s="9" t="str">
        <f t="shared" si="613"/>
        <v>"NO_GRE",</v>
      </c>
      <c r="FI178" s="9" t="str">
        <f t="shared" si="614"/>
        <v>"NO_YEL",</v>
      </c>
      <c r="FJ178" s="9" t="str">
        <f t="shared" si="615"/>
        <v>"NO_BLA",</v>
      </c>
      <c r="FK178" s="9" t="str">
        <f t="shared" si="616"/>
        <v/>
      </c>
      <c r="FL178" s="9" t="str">
        <f t="shared" si="617"/>
        <v/>
      </c>
      <c r="FM178" s="9" t="str">
        <f t="shared" si="618"/>
        <v/>
      </c>
      <c r="FN178" s="9" t="str">
        <f t="shared" si="619"/>
        <v/>
      </c>
      <c r="FO178" s="9" t="str">
        <f t="shared" si="620"/>
        <v/>
      </c>
      <c r="FP178" s="9" t="str">
        <f t="shared" si="621"/>
        <v/>
      </c>
      <c r="FQ178" s="9" t="str">
        <f t="shared" si="622"/>
        <v>"001WHI",</v>
      </c>
      <c r="FR178" s="9" t="str">
        <f t="shared" si="623"/>
        <v/>
      </c>
      <c r="FS178" s="9" t="str">
        <f t="shared" si="624"/>
        <v>"003RED",</v>
      </c>
      <c r="FT178" s="9" t="str">
        <f t="shared" si="625"/>
        <v>"myrRED",</v>
      </c>
      <c r="FU178" s="9" t="str">
        <f t="shared" si="626"/>
        <v/>
      </c>
      <c r="FV178" s="9" t="str">
        <f t="shared" si="627"/>
        <v/>
      </c>
      <c r="FW178" s="9" t="str">
        <f t="shared" si="628"/>
        <v/>
      </c>
      <c r="FX178" s="9" t="str">
        <f>SUBSTITUTE(IFERROR(SEARCH("[",A178),IFERROR(IF(AND(CA178&lt;&gt;"y",SEARCH("Europe",R178)&gt;0),CHAR(34)&amp;"noeuni"&amp;CHAR(34)&amp;",",""),"")),"1","")</f>
        <v/>
      </c>
      <c r="FY178" s="9" t="str">
        <f t="shared" si="630"/>
        <v/>
      </c>
      <c r="FZ178" s="9" t="str">
        <f t="shared" si="631"/>
        <v/>
      </c>
      <c r="GA178" s="9" t="str">
        <f t="shared" si="632"/>
        <v/>
      </c>
      <c r="GB178" s="9" t="str">
        <f t="shared" si="633"/>
        <v>"spanis",</v>
      </c>
      <c r="GC178" s="9" t="str">
        <f>IFERROR(IF(SEARCH("Portuguese",CB178)&gt;0,CHAR(34)&amp;"portug"&amp;CHAR(34)&amp;",",""),"")</f>
        <v/>
      </c>
      <c r="GD178" s="9" t="str">
        <f>IFERROR(IF(SEARCH("German",CB178)&gt;0,CHAR(34)&amp;"german"&amp;CHAR(34)&amp;",",""),"")</f>
        <v/>
      </c>
      <c r="GE178" s="9" t="str">
        <f t="shared" si="636"/>
        <v/>
      </c>
      <c r="GF178" s="9" t="str">
        <f>IFERROR(IF(SEARCH("Histor",AU178)&gt;0,CHAR(34)&amp;"histor"&amp;CHAR(34)&amp;",",""),"")</f>
        <v/>
      </c>
      <c r="GG178" s="9" t="str">
        <f t="shared" si="637"/>
        <v/>
      </c>
      <c r="GH178" s="9" t="str">
        <f t="shared" si="638"/>
        <v/>
      </c>
      <c r="GI178" s="9" t="str">
        <f t="shared" si="639"/>
        <v/>
      </c>
      <c r="GJ178" s="9" t="str">
        <f t="shared" si="640"/>
        <v>"NoStar",</v>
      </c>
      <c r="GK178" s="9" t="str">
        <f t="shared" si="641"/>
        <v/>
      </c>
      <c r="GL178" s="9" t="str">
        <f t="shared" ref="GL178:GN193" si="681">IF(CQ178="y",CHAR(34)&amp;CQ$1&amp;CHAR(34)&amp;",","")</f>
        <v/>
      </c>
      <c r="GM178" s="9" t="str">
        <f t="shared" si="681"/>
        <v/>
      </c>
      <c r="GN178" s="9" t="str">
        <f t="shared" si="681"/>
        <v/>
      </c>
      <c r="GP178" s="9" t="str">
        <f t="shared" si="642"/>
        <v>"State"</v>
      </c>
      <c r="GS178" s="9" t="str">
        <f t="shared" si="643"/>
        <v>["3Color","lets06","startF","with_v","LUEDHI","year00","allhor","2Bands","Horizo","Circle","Texted","HasSun","IsMoon","NO_GRE","NO_YEL","NO_BLA","001WHI","003RED","myrRED","spanis","NoStar"]</v>
      </c>
      <c r="GT178" s="9" t="str">
        <f t="shared" si="675"/>
        <v>"cl_RED",</v>
      </c>
      <c r="GU178" s="9" t="str">
        <f t="shared" si="675"/>
        <v>"cl_WHI",</v>
      </c>
      <c r="GV178" s="9" t="str">
        <f t="shared" si="675"/>
        <v>"cl_BLU",</v>
      </c>
      <c r="GW178" s="9" t="str">
        <f t="shared" si="674"/>
        <v/>
      </c>
      <c r="GX178" s="9" t="str">
        <f t="shared" si="674"/>
        <v/>
      </c>
      <c r="GY178" s="9" t="str">
        <f t="shared" si="674"/>
        <v/>
      </c>
      <c r="GZ178" s="9" t="str">
        <f t="shared" si="674"/>
        <v/>
      </c>
      <c r="HA178" s="9" t="str">
        <f t="shared" si="674"/>
        <v/>
      </c>
      <c r="HB178" s="9" t="str">
        <f t="shared" si="674"/>
        <v/>
      </c>
      <c r="HC178" s="9" t="str">
        <f t="shared" si="645"/>
        <v>["cl_RED","cl_WHI","cl_BLU"]</v>
      </c>
      <c r="HE178" s="33"/>
      <c r="HF178" s="34" t="str">
        <f t="shared" si="646"/>
        <v>{couname:"[VEN] Falcón",year:"2006",region:"rgn_South America",Colors:["cl_RED","cl_WHI","cl_BLU"],Items:["3Color","lets06","startF","with_v","LUEDHI","year00","allhor","2Bands","Horizo","Circle","Texted","HasSun","IsMoon","NO_GRE","NO_YEL","NO_BLA","001WHI","003RED","myrRED","spanis","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links: "https://en.wikipedia.org/wiki/Flag_of_Falc%C3%B3n"},</v>
      </c>
      <c r="HG178" s="35" t="str">
        <f t="shared" si="647"/>
        <v>{couname:"[VEN] Falcón",year:"2006",region:"rgn_South America",Colors:["cl_RED","cl_WHI","cl_BLU"],Items:["3Color","lets06","startF","with_v","LUEDHI","year00","allhor","2Bands","Horizo","Circle","Texted","HasSun","IsMoon","NO_GRE","NO_YEL","NO_BLA","001WHI","003RED","myrRED","spanis","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links: "https://en.wikipedia.org/wiki/Flag_of_Falc%C3%B3n"},</v>
      </c>
      <c r="HH178" s="9" t="str">
        <f t="shared" si="648"/>
        <v>"\nThe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v>
      </c>
      <c r="HI178" s="9" t="str">
        <f t="shared" si="649"/>
        <v>"\nThe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v>
      </c>
      <c r="HJ178" s="9" t="str">
        <f t="shared" si="650"/>
        <v>"2006"</v>
      </c>
      <c r="HL178" s="9" t="str">
        <f t="shared" si="651"/>
        <v>"https://en.wikipedia.org/wiki/Flag_of_Falc%C3%B3n"</v>
      </c>
      <c r="HM178" s="34" t="str">
        <f t="shared" si="652"/>
        <v>{"couname":"[VEN] Falcón","year":"2006","region":"rgn_South America","Colors":["cl_RED","cl_WHI","cl_BLU"],"Items":["3Color","lets06","startF","with_v","LUEDHI","year00","allhor","2Bands","Horizo","Circle","Texted","HasSun","IsMoon","NO_GRE","NO_YEL","NO_BLA","001WHI","003RED","myrRED","spanis","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 "links": "https://en.wikipedia.org/wiki/Flag_of_Falc%C3%B3n"},</v>
      </c>
      <c r="HN178" s="36" t="str">
        <f t="shared" si="653"/>
        <v>{"couname":"[VEN] Falcón","year":"2006","region":"rgn_South America","Colors":["cl_RED","cl_WHI","cl_BLU"],"Items":["3Color","lets06","startF","with_v","LUEDHI","year00","allhor","2Bands","Horizo","Circle","Texted","HasSun","IsMoon","NO_GRE","NO_YEL","NO_BLA","001WHI","003RED","myrRED","spanis","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 "links": "https://en.wikipedia.org/wiki/Flag_of_Falc%C3%B3n"},</v>
      </c>
      <c r="HO178" s="37"/>
      <c r="HP178" s="9" t="str" cm="1">
        <f t="array" ref="HP178">IF(_xlfn.TEXTJOIN(", ", TRUE, IF(ISNUMBER(SEARCH("BLA", BL178:BT178)), COLUMN(BL178:BT178) - COLUMN(BL178) + 1, ""))&lt;&gt;"","BLA","")</f>
        <v/>
      </c>
      <c r="HQ178" s="9" t="str" cm="1">
        <f t="array" ref="HQ178">IF(_xlfn.TEXTJOIN(", ", TRUE, IF(ISNUMBER(SEARCH("BLU", BL178:BT178)), COLUMN(BL178:BT178) - COLUMN(BL178) + 1, ""))&lt;&gt;"","BLU","")</f>
        <v>BLU</v>
      </c>
      <c r="HR178" s="9" t="str" cm="1">
        <f t="array" ref="HR178">IF(_xlfn.TEXTJOIN(", ", TRUE, IF(ISNUMBER(SEARCH("GRE", BL178:BT178)), COLUMN(BL178:BT178) - COLUMN(BL178) + 1, ""))&lt;&gt;"","GRE","")</f>
        <v/>
      </c>
      <c r="HS178" s="9" t="str" cm="1">
        <f t="array" ref="HS178">IF(_xlfn.TEXTJOIN(", ", TRUE, IF(ISNUMBER(SEARCH("RED", BL178:BT178)), COLUMN(BL178:BT178) - COLUMN(BL178) + 1, ""))&lt;&gt;"","RED","")</f>
        <v>RED</v>
      </c>
      <c r="HT178" s="9" t="str" cm="1">
        <f t="array" ref="HT178">IF(_xlfn.TEXTJOIN(", ", TRUE, IF(ISNUMBER(SEARCH("YEL", BL178:BT178)), COLUMN(BL178:BT178) - COLUMN(BL178) + 1, ""))&lt;&gt;"","YEL","")</f>
        <v/>
      </c>
      <c r="HU178" s="9" t="str" cm="1">
        <f t="array" ref="HU178">IF(_xlfn.TEXTJOIN(", ", TRUE, IF(ISNUMBER(SEARCH("ORA", BL178:BT178)), COLUMN(BL178:BT178) - COLUMN(BL178) + 1, ""))&lt;&gt;"","ORA","")</f>
        <v/>
      </c>
      <c r="HV178" s="9" t="str" cm="1">
        <f t="array" ref="HV178">IF(_xlfn.TEXTJOIN(", ", TRUE, IF(ISNUMBER(SEARCH("BRO", BL178:BT178)), COLUMN(BL178:BT178) - COLUMN(BL178) + 1, ""))&lt;&gt;"","BRO","")</f>
        <v/>
      </c>
      <c r="HW178" s="9" t="str" cm="1">
        <f t="array" ref="HW178">IF(_xlfn.TEXTJOIN(", ", TRUE, IF(ISNUMBER(SEARCH("PUR", BL178:BT178)), COLUMN(BL178:BT178) - COLUMN(BL178) + 1, ""))&lt;&gt;"","PUR","")</f>
        <v/>
      </c>
      <c r="HX178" s="9" t="str" cm="1">
        <f t="array" ref="HX178">IF(_xlfn.TEXTJOIN(", ", TRUE, IF(ISNUMBER(SEARCH("WHI", BL178:BT178)), COLUMN(BL178:BT178) - COLUMN(BL178) + 1, ""))&lt;&gt;"","WHI","")</f>
        <v>WHI</v>
      </c>
      <c r="HY178" s="38"/>
      <c r="HZ178" s="38"/>
      <c r="IA178" s="28"/>
      <c r="IB178" s="28"/>
      <c r="IC178" s="39"/>
      <c r="ID178" s="39"/>
      <c r="IE178" s="39"/>
      <c r="IF178" s="39"/>
      <c r="IG178" s="39"/>
      <c r="IH178" s="39"/>
      <c r="II178" s="39"/>
      <c r="IJ178" s="39"/>
      <c r="IK178" s="39"/>
      <c r="IL178" s="9">
        <f>SUM(IC178:IK178)</f>
        <v>0</v>
      </c>
      <c r="IM178" s="6">
        <f t="shared" si="655"/>
        <v>-3</v>
      </c>
      <c r="IN178" s="40" t="str">
        <f t="shared" si="656"/>
        <v>http://mkweb.bcgsc.ca/color-summarizer/?url=https://upload.wikimedia.org/wikipedia/commons/thumb/0/0e/Flag_of_Falc%C3%B3n.svg/320px-Flag_of_Falc%C3%B3n.svg.png&amp;precision=low&amp;num_clusters=3&amp;text=1</v>
      </c>
      <c r="IO178" s="9" t="str">
        <f t="shared" si="657"/>
        <v/>
      </c>
      <c r="IP178" s="9" t="str">
        <f t="shared" si="658"/>
        <v>"blue"</v>
      </c>
      <c r="IQ178" s="9" t="str">
        <f t="shared" si="659"/>
        <v/>
      </c>
      <c r="IR178" s="9" t="str">
        <f t="shared" si="660"/>
        <v>"red"</v>
      </c>
      <c r="IS178" s="9" t="str">
        <f t="shared" si="661"/>
        <v/>
      </c>
      <c r="IT178" s="9" t="str">
        <f t="shared" si="662"/>
        <v/>
      </c>
      <c r="IU178" s="9" t="str">
        <f t="shared" si="663"/>
        <v/>
      </c>
      <c r="IV178" s="9" t="str">
        <f t="shared" si="664"/>
        <v/>
      </c>
      <c r="IW178" s="9" t="str">
        <f t="shared" si="665"/>
        <v>"white"</v>
      </c>
      <c r="IX178" s="9" t="str">
        <f t="shared" si="666"/>
        <v>{"url":"http://mkweb.bcgsc.ca/color-summarizer/?url=https://upload.wikimedia.org/wikipedia/commons/thumb/0/0e/Flag_of_Falc%C3%B3n.svg/320px-Flag_of_Falc%C3%B3n.svg.png&amp;precision=low&amp;num_clusters=3&amp;text=1","name":"[VEN] Falcón"},</v>
      </c>
      <c r="IY178" s="9">
        <v>45</v>
      </c>
    </row>
    <row r="179" spans="1:259" s="9" customFormat="1" ht="38.4" customHeight="1" thickBot="1" x14ac:dyDescent="0.35">
      <c r="A179" s="79" t="s">
        <v>1480</v>
      </c>
      <c r="B179" s="1" t="e" vm="176">
        <v>#VALUE!</v>
      </c>
      <c r="C179" s="2">
        <v>2</v>
      </c>
      <c r="D179" s="3" t="s">
        <v>1481</v>
      </c>
      <c r="E179" s="4" t="s">
        <v>1482</v>
      </c>
      <c r="F179" s="5" t="s">
        <v>0</v>
      </c>
      <c r="G179" s="6">
        <f>COUNTIF($A$1:$A$8305,A179)</f>
        <v>1</v>
      </c>
      <c r="H179" s="7"/>
      <c r="I179" s="8" t="s">
        <v>1459</v>
      </c>
      <c r="J179" s="9" t="str">
        <f>""</f>
        <v/>
      </c>
      <c r="K179" s="10"/>
      <c r="L179" s="11"/>
      <c r="M179" s="11"/>
      <c r="N179" s="12" t="s">
        <v>1</v>
      </c>
      <c r="O179" s="13">
        <v>1995</v>
      </c>
      <c r="P179" s="14" t="s">
        <v>1483</v>
      </c>
      <c r="Q179" s="15">
        <v>1</v>
      </c>
      <c r="R179" s="16" t="s">
        <v>1</v>
      </c>
      <c r="S179" s="17">
        <v>4</v>
      </c>
      <c r="T179" s="18" t="s">
        <v>2</v>
      </c>
      <c r="U179" s="19" t="s">
        <v>2</v>
      </c>
      <c r="V179" s="19" t="s">
        <v>3</v>
      </c>
      <c r="W179" s="19" t="s">
        <v>2</v>
      </c>
      <c r="X179" s="19" t="s">
        <v>2</v>
      </c>
      <c r="Y179" s="19" t="s">
        <v>3</v>
      </c>
      <c r="Z179" s="19" t="s">
        <v>2</v>
      </c>
      <c r="AA179" s="19" t="s">
        <v>3</v>
      </c>
      <c r="AB179" s="19" t="s">
        <v>2</v>
      </c>
      <c r="AC179" s="19" t="s">
        <v>3</v>
      </c>
      <c r="AD179" s="19" t="s">
        <v>2</v>
      </c>
      <c r="AE179" s="19" t="s">
        <v>2</v>
      </c>
      <c r="AF179" s="20" t="s">
        <v>2</v>
      </c>
      <c r="AG179" s="20" t="s">
        <v>3</v>
      </c>
      <c r="AH179" s="20" t="s">
        <v>3</v>
      </c>
      <c r="AI179" s="20" t="s">
        <v>2</v>
      </c>
      <c r="AJ179" s="20" t="s">
        <v>2</v>
      </c>
      <c r="AK179" s="20" t="s">
        <v>2</v>
      </c>
      <c r="AL179" s="20" t="s">
        <v>2</v>
      </c>
      <c r="AM179" s="20" t="s">
        <v>3</v>
      </c>
      <c r="AN179" s="20" t="s">
        <v>3</v>
      </c>
      <c r="AO179" s="20" t="s">
        <v>2</v>
      </c>
      <c r="AP179" s="20" t="s">
        <v>2</v>
      </c>
      <c r="AQ179" s="20" t="s">
        <v>2</v>
      </c>
      <c r="AR179" s="20" t="s">
        <v>2</v>
      </c>
      <c r="AS179" s="20" t="s">
        <v>2</v>
      </c>
      <c r="AT179" s="21">
        <v>15</v>
      </c>
      <c r="AU179" s="20" t="s">
        <v>204</v>
      </c>
      <c r="AV179" s="20" t="str">
        <f>IF(LEFT(A179,1)="[",LEFT(A179,5)&amp;AU179&amp;A179,"")</f>
        <v>[VEN]State[VEN] Guárico</v>
      </c>
      <c r="AW179" s="20" t="str">
        <f>C179&amp;A179</f>
        <v>2[VEN] Guárico</v>
      </c>
      <c r="AX179" s="22"/>
      <c r="AY179" s="22"/>
      <c r="AZ179" s="23" t="s">
        <v>6</v>
      </c>
      <c r="BA179" s="23" t="s">
        <v>8</v>
      </c>
      <c r="BB179" s="23"/>
      <c r="BC179" s="24"/>
      <c r="BD179" s="25" t="s">
        <v>4</v>
      </c>
      <c r="BE179" s="8"/>
      <c r="BF179" s="25" t="s">
        <v>8</v>
      </c>
      <c r="BG179" s="25" t="s">
        <v>8</v>
      </c>
      <c r="BH179" s="25" t="s">
        <v>8</v>
      </c>
      <c r="BI179" s="25"/>
      <c r="BJ179" s="25"/>
      <c r="BK179" s="8"/>
      <c r="BL179" s="25" t="s">
        <v>8</v>
      </c>
      <c r="BM179" s="25" t="s">
        <v>4</v>
      </c>
      <c r="BN179" s="25" t="s">
        <v>8</v>
      </c>
      <c r="BO179" s="25" t="s">
        <v>8</v>
      </c>
      <c r="BP179" s="25" t="s">
        <v>6</v>
      </c>
      <c r="BQ179" s="25" t="s">
        <v>8</v>
      </c>
      <c r="BR179" s="25" t="s">
        <v>8</v>
      </c>
      <c r="BS179" s="25" t="s">
        <v>8</v>
      </c>
      <c r="BT179" s="25" t="s">
        <v>8</v>
      </c>
      <c r="BU179" s="26"/>
      <c r="BV179" s="27"/>
      <c r="BW179" s="27">
        <v>0</v>
      </c>
      <c r="BX179" s="8"/>
      <c r="CB179" s="28"/>
      <c r="CC179" s="28"/>
      <c r="CD179" s="29">
        <v>0</v>
      </c>
      <c r="CE179" s="29">
        <v>0</v>
      </c>
      <c r="CF179" s="29" t="e">
        <v>#REF!</v>
      </c>
      <c r="CG179" s="30" cm="1">
        <f t="array" ref="CG179">SUMPRODUCT(--(LEN(TRIM(BL179:BT179))&gt;0))</f>
        <v>2</v>
      </c>
      <c r="CH179" s="20" t="str">
        <f t="shared" si="568"/>
        <v>y</v>
      </c>
      <c r="CI179" s="20" t="str">
        <f t="shared" si="569"/>
        <v>n</v>
      </c>
      <c r="CJ179" s="20" t="str">
        <f t="shared" si="570"/>
        <v>n</v>
      </c>
      <c r="CK179" s="20" t="str">
        <f t="shared" si="571"/>
        <v>n</v>
      </c>
      <c r="CL179" s="20" t="str">
        <f t="shared" si="572"/>
        <v>n</v>
      </c>
      <c r="CM179" s="20" t="str">
        <f t="shared" si="573"/>
        <v>n</v>
      </c>
      <c r="CN179" s="20" t="str">
        <f t="shared" si="574"/>
        <v>n</v>
      </c>
      <c r="CO179" s="20" t="str">
        <f t="shared" si="575"/>
        <v>y</v>
      </c>
      <c r="CP179" s="20" t="str">
        <f t="shared" si="576"/>
        <v>n</v>
      </c>
      <c r="CQ179" s="20" t="str">
        <f t="shared" si="577"/>
        <v>n</v>
      </c>
      <c r="CR179" s="20" t="str">
        <f t="shared" si="578"/>
        <v>n</v>
      </c>
      <c r="CS179" s="20" t="str">
        <f t="shared" si="579"/>
        <v>y</v>
      </c>
      <c r="CT179" s="31" t="str">
        <f t="shared" si="580"/>
        <v>"[VEN] Guárico"</v>
      </c>
      <c r="CU179" s="32" t="str">
        <f t="shared" si="581"/>
        <v>"rgn_South America"</v>
      </c>
      <c r="CV179" s="9" t="str">
        <f t="shared" si="582"/>
        <v>"https://upload.wikimedia.org/wikipedia/commons/thumb/a/a2/Flag_of_Gu%C3%A1rico_State.svg/320px-Flag_of_Gu%C3%A1rico_State.svg.png"</v>
      </c>
      <c r="CW179" s="9" t="str">
        <f t="shared" si="676"/>
        <v>"2Color",</v>
      </c>
      <c r="CX179" s="9" t="str">
        <f t="shared" si="676"/>
        <v/>
      </c>
      <c r="CY179" s="9" t="str">
        <f t="shared" si="676"/>
        <v/>
      </c>
      <c r="CZ179" s="9" t="str">
        <f t="shared" si="676"/>
        <v/>
      </c>
      <c r="DA179" s="9" t="str">
        <f t="shared" si="583"/>
        <v/>
      </c>
      <c r="DB179" s="9" t="str">
        <f t="shared" si="584"/>
        <v/>
      </c>
      <c r="DD179" s="9" t="str">
        <f>IF(LEN(CHAR(34)&amp;"lets"&amp;LEN(SUBSTITUTE(SUBSTITUTE(IFERROR(TRIM(SUBSTITUTE(A179,MID(A179,FIND("[",A179),FIND("]",A179)-FIND("[",A179)+1),"")),A179)," ",""),"-",""))&amp;CHAR(34)&amp;",")=9,CHAR(34)&amp;"lets"&amp;LEN(SUBSTITUTE(SUBSTITUTE(IFERROR(TRIM(SUBSTITUTE(A179,MID(A179,FIND("[",A179),FIND("]",A179)-FIND("[",A179)+1),"")),A179)," ",""),"-",""))&amp;CHAR(34)&amp;",",CHAR(34)&amp;"lets0"&amp;LEN(SUBSTITUTE(SUBSTITUTE(IFERROR(TRIM(SUBSTITUTE(A179,MID(A179,FIND("[",A179),FIND("]",A179)-FIND("[",A179)+1),"")),A179)," ",""),"-",""))&amp;CHAR(34)&amp;",")</f>
        <v>"lets07",</v>
      </c>
      <c r="DE179" s="9" t="str">
        <f>CHAR(34)&amp;"start"&amp;IFERROR(LEFT(SUBSTITUTE(A179,"["&amp;MID(A179,FIND("[",A179)+1,FIND("]",A179)-FIND("[",A179)-1)&amp;"] ",""),1),LEFT(A179,1))&amp;CHAR(34)&amp;","</f>
        <v>"startG",</v>
      </c>
      <c r="DF179" s="9" t="str">
        <f t="shared" si="588"/>
        <v/>
      </c>
      <c r="DG179" s="9" t="str">
        <f t="shared" si="589"/>
        <v/>
      </c>
      <c r="DH179" s="9" t="str">
        <f t="shared" si="590"/>
        <v>"with_v",</v>
      </c>
      <c r="DI179" s="9" t="str">
        <f t="shared" si="591"/>
        <v/>
      </c>
      <c r="DJ179" s="9" t="str">
        <f t="shared" si="592"/>
        <v/>
      </c>
      <c r="DK179" s="9" t="str">
        <f t="shared" si="593"/>
        <v/>
      </c>
      <c r="DL179" s="9" t="str">
        <f t="shared" si="594"/>
        <v>"BLUYEL",</v>
      </c>
      <c r="DM179" s="9" t="str" cm="1">
        <f t="array" ref="DM179">IF(CG179=3,CHAR(34) &amp; _xlfn.TEXTJOIN("", TRUE, RIGHT(HP179:HX179, 2)) &amp; CHAR(34) &amp; ",", "")</f>
        <v/>
      </c>
      <c r="DN179" s="9" t="str">
        <f t="shared" si="595"/>
        <v/>
      </c>
      <c r="DO179" s="9" t="str">
        <f t="shared" si="596"/>
        <v>"year19",</v>
      </c>
      <c r="DP179" s="28" t="str">
        <f t="shared" si="597"/>
        <v/>
      </c>
      <c r="DQ179" s="28" t="str">
        <f t="shared" si="598"/>
        <v/>
      </c>
      <c r="DR179" s="28" t="str">
        <f t="shared" si="599"/>
        <v/>
      </c>
      <c r="DS179" s="28" t="str">
        <f t="shared" si="600"/>
        <v/>
      </c>
      <c r="DT179" s="28" t="str">
        <f t="shared" si="601"/>
        <v>"allhor",</v>
      </c>
      <c r="DU179" s="28" t="str">
        <f t="shared" si="602"/>
        <v/>
      </c>
      <c r="DW179" s="9" t="str">
        <f t="shared" si="677"/>
        <v/>
      </c>
      <c r="DX179" s="9" t="str">
        <f t="shared" si="677"/>
        <v/>
      </c>
      <c r="DY179" s="9" t="str">
        <f t="shared" si="677"/>
        <v/>
      </c>
      <c r="DZ179" s="9" t="str">
        <f t="shared" si="677"/>
        <v>"4+Band",</v>
      </c>
      <c r="EA179" s="9" t="str">
        <f t="shared" si="678"/>
        <v/>
      </c>
      <c r="EB179" s="9" t="str">
        <f t="shared" si="678"/>
        <v/>
      </c>
      <c r="EC179" s="9" t="str">
        <f t="shared" si="678"/>
        <v>"Horizo",</v>
      </c>
      <c r="ED179" s="9" t="str">
        <f t="shared" si="678"/>
        <v/>
      </c>
      <c r="EE179" s="9" t="str">
        <f t="shared" si="678"/>
        <v/>
      </c>
      <c r="EF179" s="9" t="str">
        <f t="shared" si="604"/>
        <v>"Animal",</v>
      </c>
      <c r="EG179" s="9" t="str">
        <f t="shared" si="679"/>
        <v/>
      </c>
      <c r="EH179" s="9" t="str">
        <f t="shared" si="679"/>
        <v>"Plants",</v>
      </c>
      <c r="EI179" s="9" t="str">
        <f t="shared" si="679"/>
        <v/>
      </c>
      <c r="EJ179" s="9" t="str">
        <f t="shared" si="679"/>
        <v>"Weapon",</v>
      </c>
      <c r="EK179" s="9" t="str">
        <f t="shared" si="679"/>
        <v/>
      </c>
      <c r="EL179" s="9" t="str">
        <f t="shared" si="679"/>
        <v/>
      </c>
      <c r="EM179" s="9" t="str">
        <f t="shared" si="679"/>
        <v/>
      </c>
      <c r="EN179" s="9" t="str">
        <f t="shared" si="679"/>
        <v>"Unequa",</v>
      </c>
      <c r="EO179" s="9" t="str">
        <f t="shared" si="679"/>
        <v>"Center",</v>
      </c>
      <c r="EP179" s="9" t="str">
        <f t="shared" si="679"/>
        <v/>
      </c>
      <c r="EQ179" s="9" t="str">
        <f t="shared" si="679"/>
        <v/>
      </c>
      <c r="ER179" s="9" t="str">
        <f t="shared" si="679"/>
        <v/>
      </c>
      <c r="ES179" s="9" t="str">
        <f t="shared" si="679"/>
        <v/>
      </c>
      <c r="ET179" s="9" t="str">
        <f t="shared" si="679"/>
        <v>"Geogrh",</v>
      </c>
      <c r="EU179" s="9" t="str">
        <f t="shared" si="679"/>
        <v>"Humans",</v>
      </c>
      <c r="EV179" s="9" t="str">
        <f t="shared" si="679"/>
        <v/>
      </c>
      <c r="EW179" s="9" t="str">
        <f t="shared" si="680"/>
        <v/>
      </c>
      <c r="EX179" s="9" t="str">
        <f t="shared" si="680"/>
        <v/>
      </c>
      <c r="EY179" s="9" t="str">
        <f t="shared" si="680"/>
        <v/>
      </c>
      <c r="EZ179" s="9" t="str">
        <f t="shared" si="680"/>
        <v/>
      </c>
      <c r="FA179" s="9" t="str">
        <f t="shared" si="606"/>
        <v>"staYEL",</v>
      </c>
      <c r="FB179" s="9" t="str">
        <f t="shared" si="607"/>
        <v/>
      </c>
      <c r="FD179" s="9" t="str">
        <f t="shared" si="609"/>
        <v/>
      </c>
      <c r="FE179" s="9" t="str">
        <f t="shared" si="610"/>
        <v/>
      </c>
      <c r="FF179" s="9" t="str">
        <f t="shared" si="611"/>
        <v>"NO_WHI",</v>
      </c>
      <c r="FG179" s="9" t="str">
        <f t="shared" si="612"/>
        <v>"NO_RED",</v>
      </c>
      <c r="FH179" s="9" t="str">
        <f t="shared" si="613"/>
        <v>"NO_GRE",</v>
      </c>
      <c r="FI179" s="9" t="str">
        <f t="shared" si="614"/>
        <v/>
      </c>
      <c r="FJ179" s="9" t="str">
        <f t="shared" si="615"/>
        <v>"NO_BLA",</v>
      </c>
      <c r="FK179" s="9" t="str">
        <f t="shared" si="616"/>
        <v>"WHGRNO",</v>
      </c>
      <c r="FL179" s="9" t="str">
        <f t="shared" si="617"/>
        <v/>
      </c>
      <c r="FM179" s="9" t="str">
        <f t="shared" si="618"/>
        <v>"BAWHNO",</v>
      </c>
      <c r="FN179" s="9" t="str">
        <f t="shared" si="619"/>
        <v/>
      </c>
      <c r="FO179" s="9" t="str">
        <f t="shared" si="620"/>
        <v/>
      </c>
      <c r="FP179" s="9" t="str">
        <f t="shared" si="621"/>
        <v>"WHRENO",</v>
      </c>
      <c r="FQ179" s="9" t="str">
        <f t="shared" si="622"/>
        <v/>
      </c>
      <c r="FR179" s="9" t="str">
        <f t="shared" si="623"/>
        <v/>
      </c>
      <c r="FS179" s="9" t="str">
        <f t="shared" si="624"/>
        <v/>
      </c>
      <c r="FT179" s="9" t="str">
        <f t="shared" si="625"/>
        <v>"myrBLU",</v>
      </c>
      <c r="FU179" s="9" t="str">
        <f t="shared" si="626"/>
        <v/>
      </c>
      <c r="FV179" s="9" t="str">
        <f t="shared" si="627"/>
        <v/>
      </c>
      <c r="FW179" s="9" t="str">
        <f t="shared" si="628"/>
        <v/>
      </c>
      <c r="FY179" s="9" t="str">
        <f t="shared" si="630"/>
        <v/>
      </c>
      <c r="FZ179" s="9" t="str">
        <f t="shared" si="631"/>
        <v/>
      </c>
      <c r="GA179" s="9" t="str">
        <f t="shared" si="632"/>
        <v/>
      </c>
      <c r="GB179" s="9" t="str">
        <f t="shared" si="633"/>
        <v/>
      </c>
      <c r="GE179" s="9" t="str">
        <f t="shared" si="636"/>
        <v/>
      </c>
      <c r="GF179" s="9" t="str">
        <f t="shared" ref="GF179:GF191" si="682">IFERROR(IF(SEARCH("Historical",AU179)&gt;0,CHAR(34)&amp;"histor"&amp;CHAR(34)&amp;",",""),"")</f>
        <v/>
      </c>
      <c r="GG179" s="9" t="str">
        <f t="shared" si="637"/>
        <v/>
      </c>
      <c r="GH179" s="9" t="str">
        <f t="shared" si="638"/>
        <v/>
      </c>
      <c r="GI179" s="9" t="str">
        <f t="shared" si="639"/>
        <v/>
      </c>
      <c r="GJ179" s="9" t="str">
        <f t="shared" si="640"/>
        <v/>
      </c>
      <c r="GK179" s="9" t="str">
        <f t="shared" si="641"/>
        <v>"HasSta",</v>
      </c>
      <c r="GL179" s="9" t="str">
        <f t="shared" si="681"/>
        <v/>
      </c>
      <c r="GM179" s="9" t="str">
        <f t="shared" si="681"/>
        <v/>
      </c>
      <c r="GN179" s="9" t="str">
        <f t="shared" si="681"/>
        <v>"3+Star",</v>
      </c>
      <c r="GP179" s="9" t="str">
        <f t="shared" si="642"/>
        <v>"State"</v>
      </c>
      <c r="GS179" s="9" t="str">
        <f t="shared" si="643"/>
        <v>["2Color","lets07","startG","with_v","BLUYEL","year19","allhor","4+Band","Horizo","Animal","Plants","Weapon","Unequa","Center","Geogrh","Humans","staYEL","NO_WHI","NO_RED","NO_GRE","NO_BLA","WHGRNO","BAWHNO","WHRENO","myrBLU","HasSta","3+Star"]</v>
      </c>
      <c r="GT179" s="9" t="str">
        <f t="shared" si="675"/>
        <v/>
      </c>
      <c r="GU179" s="9" t="str">
        <f t="shared" si="675"/>
        <v>"cl_BLU",</v>
      </c>
      <c r="GV179" s="9" t="str">
        <f t="shared" si="675"/>
        <v/>
      </c>
      <c r="GW179" s="9" t="str">
        <f t="shared" si="674"/>
        <v/>
      </c>
      <c r="GX179" s="9" t="str">
        <f t="shared" si="674"/>
        <v>"cl_YEL",</v>
      </c>
      <c r="GY179" s="9" t="str">
        <f t="shared" si="674"/>
        <v/>
      </c>
      <c r="GZ179" s="9" t="str">
        <f t="shared" si="674"/>
        <v/>
      </c>
      <c r="HA179" s="9" t="str">
        <f t="shared" si="674"/>
        <v/>
      </c>
      <c r="HB179" s="9" t="str">
        <f t="shared" si="674"/>
        <v/>
      </c>
      <c r="HC179" s="9" t="str">
        <f t="shared" si="645"/>
        <v>["cl_BLU","cl_YEL"]</v>
      </c>
      <c r="HE179" s="33"/>
      <c r="HF179" s="34" t="str">
        <f t="shared" si="646"/>
        <v>{couname:"[VEN] Guárico",year:"1995",region:"rgn_South America",Colors:["cl_BLU","cl_YEL"],Items:["2Color","lets07","startG","with_v","BLUYEL","year19","allhor","4+Band","Horizo","Animal","Plants","Weapon","Unequa","Center","Geogrh","Humans","staYEL","NO_WHI","NO_RED","NO_GRE","NO_BLA","WHGRNO","BAWHNO","WHRENO","myrBLU","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links: "https://en.wikipedia.org/wiki/List_of_flags_of_Venezuela#Administrative_divisions_flags"},</v>
      </c>
      <c r="HG179" s="35" t="str">
        <f t="shared" si="647"/>
        <v>{couname:"[VEN] Guárico",year:"1995",region:"rgn_South America",Colors:["cl_BLU","cl_YEL"],Items:["2Color","lets07","startG","with_v","BLUYEL","year19","allhor","4+Band","Horizo","Animal","Plants","Weapon","Unequa","Center","Geogrh","Humans","staYEL","NO_WHI","NO_RED","NO_GRE","NO_BLA","WHGRNO","BAWHNO","WHRENO","myrBLU","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links: "https://en.wikipedia.org/wiki/List_of_flags_of_Venezuela#Administrative_divisions_flags"},</v>
      </c>
      <c r="HH179" s="9" t="str">
        <f t="shared" si="648"/>
        <v>"\nThe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v>
      </c>
      <c r="HI179" s="9" t="str">
        <f t="shared" si="649"/>
        <v>"\nThe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v>
      </c>
      <c r="HJ179" s="9" t="str">
        <f t="shared" si="650"/>
        <v>"1995"</v>
      </c>
      <c r="HL179" s="9" t="str">
        <f t="shared" si="651"/>
        <v>"https://en.wikipedia.org/wiki/List_of_flags_of_Venezuela#Administrative_divisions_flags"</v>
      </c>
      <c r="HM179" s="34" t="str">
        <f t="shared" si="652"/>
        <v>{"couname":"[VEN] Guárico","year":"1995","region":"rgn_South America","Colors":["cl_BLU","cl_YEL"],"Items":["2Color","lets07","startG","with_v","BLUYEL","year19","allhor","4+Band","Horizo","Animal","Plants","Weapon","Unequa","Center","Geogrh","Humans","staYEL","NO_WHI","NO_RED","NO_GRE","NO_BLA","WHGRNO","BAWHNO","WHRENO","myrBLU","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 "links": "https://en.wikipedia.org/wiki/List_of_flags_of_Venezuela#Administrative_divisions_flags"},</v>
      </c>
      <c r="HN179" s="36" t="str">
        <f t="shared" si="653"/>
        <v>{"couname":"[VEN] Guárico","year":"1995","region":"rgn_South America","Colors":["cl_BLU","cl_YEL"],"Items":["2Color","lets07","startG","with_v","BLUYEL","year19","allhor","4+Band","Horizo","Animal","Plants","Weapon","Unequa","Center","Geogrh","Humans","staYEL","NO_WHI","NO_RED","NO_GRE","NO_BLA","WHGRNO","BAWHNO","WHRENO","myrBLU","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 "links": "https://en.wikipedia.org/wiki/List_of_flags_of_Venezuela#Administrative_divisions_flags"},</v>
      </c>
      <c r="HO179" s="37">
        <v>45618</v>
      </c>
      <c r="HP179" s="9" t="str" cm="1">
        <f t="array" ref="HP179">IF(_xlfn.TEXTJOIN(", ", TRUE, IF(ISNUMBER(SEARCH("BLA", BL179:BT179)), COLUMN(BL179:BT179) - COLUMN(BL179) + 1, ""))&lt;&gt;"","BLA","")</f>
        <v/>
      </c>
      <c r="HQ179" s="9" t="str" cm="1">
        <f t="array" ref="HQ179">IF(_xlfn.TEXTJOIN(", ", TRUE, IF(ISNUMBER(SEARCH("BLU", BL179:BT179)), COLUMN(BL179:BT179) - COLUMN(BL179) + 1, ""))&lt;&gt;"","BLU","")</f>
        <v>BLU</v>
      </c>
      <c r="HR179" s="9" t="str" cm="1">
        <f t="array" ref="HR179">IF(_xlfn.TEXTJOIN(", ", TRUE, IF(ISNUMBER(SEARCH("GRE", BL179:BT179)), COLUMN(BL179:BT179) - COLUMN(BL179) + 1, ""))&lt;&gt;"","GRE","")</f>
        <v/>
      </c>
      <c r="HS179" s="9" t="str" cm="1">
        <f t="array" ref="HS179">IF(_xlfn.TEXTJOIN(", ", TRUE, IF(ISNUMBER(SEARCH("RED", BL179:BT179)), COLUMN(BL179:BT179) - COLUMN(BL179) + 1, ""))&lt;&gt;"","RED","")</f>
        <v/>
      </c>
      <c r="HT179" s="9" t="str" cm="1">
        <f t="array" ref="HT179">IF(_xlfn.TEXTJOIN(", ", TRUE, IF(ISNUMBER(SEARCH("YEL", BL179:BT179)), COLUMN(BL179:BT179) - COLUMN(BL179) + 1, ""))&lt;&gt;"","YEL","")</f>
        <v>YEL</v>
      </c>
      <c r="HU179" s="9" t="str" cm="1">
        <f t="array" ref="HU179">IF(_xlfn.TEXTJOIN(", ", TRUE, IF(ISNUMBER(SEARCH("ORA", BL179:BT179)), COLUMN(BL179:BT179) - COLUMN(BL179) + 1, ""))&lt;&gt;"","ORA","")</f>
        <v/>
      </c>
      <c r="HV179" s="9" t="str" cm="1">
        <f t="array" ref="HV179">IF(_xlfn.TEXTJOIN(", ", TRUE, IF(ISNUMBER(SEARCH("BRO", BL179:BT179)), COLUMN(BL179:BT179) - COLUMN(BL179) + 1, ""))&lt;&gt;"","BRO","")</f>
        <v/>
      </c>
      <c r="HW179" s="9" t="str" cm="1">
        <f t="array" ref="HW179">IF(_xlfn.TEXTJOIN(", ", TRUE, IF(ISNUMBER(SEARCH("PUR", BL179:BT179)), COLUMN(BL179:BT179) - COLUMN(BL179) + 1, ""))&lt;&gt;"","PUR","")</f>
        <v/>
      </c>
      <c r="HX179" s="9" t="str" cm="1">
        <f t="array" ref="HX179">IF(_xlfn.TEXTJOIN(", ", TRUE, IF(ISNUMBER(SEARCH("WHI", BL179:BT179)), COLUMN(BL179:BT179) - COLUMN(BL179) + 1, ""))&lt;&gt;"","WHI","")</f>
        <v/>
      </c>
      <c r="HY179" s="38"/>
      <c r="HZ179" s="38"/>
      <c r="IA179" s="28"/>
      <c r="IB179" s="28"/>
      <c r="IC179" s="39"/>
      <c r="ID179" s="39"/>
      <c r="IE179" s="39"/>
      <c r="IF179" s="39"/>
      <c r="IG179" s="39"/>
      <c r="IH179" s="39"/>
      <c r="II179" s="39"/>
      <c r="IJ179" s="39"/>
      <c r="IK179" s="39"/>
      <c r="IM179" s="6">
        <f t="shared" si="655"/>
        <v>-2</v>
      </c>
      <c r="IN179" s="40" t="str">
        <f t="shared" si="656"/>
        <v>http://mkweb.bcgsc.ca/color-summarizer/?url=https://upload.wikimedia.org/wikipedia/commons/thumb/a/a2/Flag_of_Gu%C3%A1rico_State.svg/320px-Flag_of_Gu%C3%A1rico_State.svg.png&amp;precision=low&amp;num_clusters=2&amp;text=1</v>
      </c>
      <c r="IO179" s="9" t="str">
        <f t="shared" si="657"/>
        <v/>
      </c>
      <c r="IP179" s="9" t="str">
        <f t="shared" si="658"/>
        <v>"blue"</v>
      </c>
      <c r="IQ179" s="9" t="str">
        <f t="shared" si="659"/>
        <v/>
      </c>
      <c r="IR179" s="9" t="str">
        <f t="shared" si="660"/>
        <v/>
      </c>
      <c r="IS179" s="9" t="str">
        <f t="shared" si="661"/>
        <v>"yellow"</v>
      </c>
      <c r="IT179" s="9" t="str">
        <f t="shared" si="662"/>
        <v/>
      </c>
      <c r="IU179" s="9" t="str">
        <f t="shared" si="663"/>
        <v/>
      </c>
      <c r="IV179" s="9" t="str">
        <f t="shared" si="664"/>
        <v/>
      </c>
      <c r="IW179" s="9" t="str">
        <f t="shared" si="665"/>
        <v/>
      </c>
      <c r="IX179" s="9" t="str">
        <f t="shared" si="666"/>
        <v>{"url":"http://mkweb.bcgsc.ca/color-summarizer/?url=https://upload.wikimedia.org/wikipedia/commons/thumb/a/a2/Flag_of_Gu%C3%A1rico_State.svg/320px-Flag_of_Gu%C3%A1rico_State.svg.png&amp;precision=low&amp;num_clusters=2&amp;text=1","name":"[VEN] Guárico"},</v>
      </c>
      <c r="IY179" s="9">
        <v>959</v>
      </c>
    </row>
    <row r="180" spans="1:259" s="9" customFormat="1" ht="38.4" customHeight="1" thickBot="1" x14ac:dyDescent="0.35">
      <c r="A180" s="79" t="s">
        <v>1484</v>
      </c>
      <c r="B180" s="1" t="e" vm="177">
        <v>#VALUE!</v>
      </c>
      <c r="C180" s="2">
        <v>2</v>
      </c>
      <c r="D180" s="3" t="s">
        <v>1485</v>
      </c>
      <c r="E180" s="4" t="s">
        <v>1486</v>
      </c>
      <c r="F180" s="5" t="s">
        <v>0</v>
      </c>
      <c r="G180" s="6">
        <f>COUNTIF($A$1:$A$8305,A180)</f>
        <v>1</v>
      </c>
      <c r="H180" s="7"/>
      <c r="I180" s="8" t="s">
        <v>1487</v>
      </c>
      <c r="J180" s="9" t="str">
        <f>""</f>
        <v/>
      </c>
      <c r="K180" s="10"/>
      <c r="L180" s="11"/>
      <c r="M180" s="11"/>
      <c r="N180" s="12" t="s">
        <v>1</v>
      </c>
      <c r="O180" s="13">
        <v>1999</v>
      </c>
      <c r="P180" s="14" t="s">
        <v>1488</v>
      </c>
      <c r="Q180" s="15">
        <v>2</v>
      </c>
      <c r="R180" s="16" t="s">
        <v>1</v>
      </c>
      <c r="S180" s="17">
        <v>6</v>
      </c>
      <c r="T180" s="18" t="s">
        <v>2</v>
      </c>
      <c r="U180" s="19" t="s">
        <v>2</v>
      </c>
      <c r="V180" s="19" t="s">
        <v>3</v>
      </c>
      <c r="W180" s="19" t="s">
        <v>3</v>
      </c>
      <c r="X180" s="19" t="s">
        <v>3</v>
      </c>
      <c r="Y180" s="19" t="s">
        <v>2</v>
      </c>
      <c r="Z180" s="19" t="s">
        <v>2</v>
      </c>
      <c r="AA180" s="19" t="s">
        <v>2</v>
      </c>
      <c r="AB180" s="19" t="s">
        <v>2</v>
      </c>
      <c r="AC180" s="19" t="s">
        <v>2</v>
      </c>
      <c r="AD180" s="19" t="s">
        <v>3</v>
      </c>
      <c r="AE180" s="19" t="s">
        <v>2</v>
      </c>
      <c r="AF180" s="20" t="s">
        <v>2</v>
      </c>
      <c r="AG180" s="20" t="s">
        <v>2</v>
      </c>
      <c r="AH180" s="20" t="s">
        <v>2</v>
      </c>
      <c r="AI180" s="20" t="s">
        <v>2</v>
      </c>
      <c r="AJ180" s="20" t="s">
        <v>2</v>
      </c>
      <c r="AK180" s="20" t="s">
        <v>2</v>
      </c>
      <c r="AL180" s="20" t="s">
        <v>2</v>
      </c>
      <c r="AM180" s="20" t="s">
        <v>2</v>
      </c>
      <c r="AN180" s="20" t="s">
        <v>3</v>
      </c>
      <c r="AO180" s="20" t="s">
        <v>2</v>
      </c>
      <c r="AP180" s="20" t="s">
        <v>2</v>
      </c>
      <c r="AQ180" s="20" t="s">
        <v>2</v>
      </c>
      <c r="AR180" s="20" t="s">
        <v>2</v>
      </c>
      <c r="AS180" s="20" t="s">
        <v>2</v>
      </c>
      <c r="AT180" s="21">
        <v>4</v>
      </c>
      <c r="AU180" s="20" t="s">
        <v>204</v>
      </c>
      <c r="AV180" s="20" t="str">
        <f>IF(LEFT(A180,1)="[",LEFT(A180,5)&amp;AU180&amp;A180,"")</f>
        <v>[VEN]State[VEN] La Guaira</v>
      </c>
      <c r="AW180" s="20" t="str">
        <f>C180&amp;A180</f>
        <v>2[VEN] La Guaira</v>
      </c>
      <c r="AX180" s="22"/>
      <c r="AY180" s="22"/>
      <c r="AZ180" s="23" t="s">
        <v>12</v>
      </c>
      <c r="BA180" s="23" t="s">
        <v>12</v>
      </c>
      <c r="BB180" s="23"/>
      <c r="BC180" s="24"/>
      <c r="BD180" s="25" t="s">
        <v>12</v>
      </c>
      <c r="BE180" s="8"/>
      <c r="BF180" s="25" t="s">
        <v>8</v>
      </c>
      <c r="BG180" s="25" t="s">
        <v>8</v>
      </c>
      <c r="BH180" s="25" t="s">
        <v>8</v>
      </c>
      <c r="BI180" s="25"/>
      <c r="BJ180" s="25"/>
      <c r="BK180" s="8"/>
      <c r="BL180" s="25" t="s">
        <v>12</v>
      </c>
      <c r="BM180" s="25" t="s">
        <v>4</v>
      </c>
      <c r="BN180" s="25" t="s">
        <v>10</v>
      </c>
      <c r="BO180" s="25" t="s">
        <v>8</v>
      </c>
      <c r="BP180" s="25" t="s">
        <v>6</v>
      </c>
      <c r="BQ180" s="25" t="s">
        <v>11</v>
      </c>
      <c r="BR180" s="25" t="s">
        <v>13</v>
      </c>
      <c r="BS180" s="25" t="s">
        <v>15</v>
      </c>
      <c r="BT180" s="25" t="s">
        <v>5</v>
      </c>
      <c r="BU180" s="26"/>
      <c r="BV180" s="27"/>
      <c r="BW180" s="27">
        <v>0</v>
      </c>
      <c r="BX180" s="8"/>
      <c r="CB180" s="28"/>
      <c r="CC180" s="28"/>
      <c r="CD180" s="29">
        <v>0</v>
      </c>
      <c r="CE180" s="29">
        <v>0</v>
      </c>
      <c r="CF180" s="29" t="e">
        <v>#REF!</v>
      </c>
      <c r="CG180" s="30" cm="1">
        <f t="array" ref="CG180">SUMPRODUCT(--(LEN(TRIM(BL180:BT180))&gt;0))</f>
        <v>8</v>
      </c>
      <c r="CH180" s="20" t="str">
        <f t="shared" si="568"/>
        <v>n</v>
      </c>
      <c r="CI180" s="20" t="str">
        <f t="shared" si="569"/>
        <v>n</v>
      </c>
      <c r="CJ180" s="20" t="str">
        <f t="shared" si="570"/>
        <v>n</v>
      </c>
      <c r="CK180" s="20" t="str">
        <f t="shared" si="571"/>
        <v>y</v>
      </c>
      <c r="CL180" s="20" t="str">
        <f t="shared" si="572"/>
        <v>n</v>
      </c>
      <c r="CM180" s="20" t="str">
        <f t="shared" si="573"/>
        <v>n</v>
      </c>
      <c r="CN180" s="20" t="str">
        <f t="shared" si="574"/>
        <v>n</v>
      </c>
      <c r="CO180" s="20" t="str">
        <f t="shared" si="575"/>
        <v>y</v>
      </c>
      <c r="CP180" s="20" t="str">
        <f t="shared" si="576"/>
        <v>n</v>
      </c>
      <c r="CQ180" s="20" t="str">
        <f t="shared" si="577"/>
        <v>n</v>
      </c>
      <c r="CR180" s="20" t="str">
        <f t="shared" si="578"/>
        <v>n</v>
      </c>
      <c r="CS180" s="20" t="str">
        <f t="shared" si="579"/>
        <v>y</v>
      </c>
      <c r="CT180" s="31" t="str">
        <f t="shared" si="580"/>
        <v>"[VEN] La Guaira"</v>
      </c>
      <c r="CU180" s="32" t="str">
        <f t="shared" si="581"/>
        <v>"rgn_South America"</v>
      </c>
      <c r="CV180" s="9" t="str">
        <f t="shared" si="582"/>
        <v>"https://upload.wikimedia.org/wikipedia/commons/thumb/a/a9/Flag_of_Vargas_State.svg/320px-Flag_of_Vargas_State.svg.png"</v>
      </c>
      <c r="CW180" s="9" t="str">
        <f t="shared" si="676"/>
        <v/>
      </c>
      <c r="CX180" s="9" t="str">
        <f t="shared" si="676"/>
        <v/>
      </c>
      <c r="CY180" s="9" t="str">
        <f t="shared" si="676"/>
        <v/>
      </c>
      <c r="CZ180" s="9" t="str">
        <f t="shared" si="676"/>
        <v>"5+Colo",</v>
      </c>
      <c r="DA180" s="9" t="str">
        <f t="shared" si="583"/>
        <v>"words2",</v>
      </c>
      <c r="DB180" s="9" t="str">
        <f t="shared" si="584"/>
        <v/>
      </c>
      <c r="DD180" s="9" t="str">
        <f>IF(LEN(CHAR(34)&amp;"lets"&amp;LEN(SUBSTITUTE(SUBSTITUTE(IFERROR(TRIM(SUBSTITUTE(A180,MID(A180,FIND("[",A180),FIND("]",A180)-FIND("[",A180)+1),"")),A180)," ",""),"-",""))&amp;CHAR(34)&amp;",")=9,CHAR(34)&amp;"lets"&amp;LEN(SUBSTITUTE(SUBSTITUTE(IFERROR(TRIM(SUBSTITUTE(A180,MID(A180,FIND("[",A180),FIND("]",A180)-FIND("[",A180)+1),"")),A180)," ",""),"-",""))&amp;CHAR(34)&amp;",",CHAR(34)&amp;"lets0"&amp;LEN(SUBSTITUTE(SUBSTITUTE(IFERROR(TRIM(SUBSTITUTE(A180,MID(A180,FIND("[",A180),FIND("]",A180)-FIND("[",A180)+1),"")),A180)," ",""),"-",""))&amp;CHAR(34)&amp;",")</f>
        <v>"lets08",</v>
      </c>
      <c r="DE180" s="9" t="str">
        <f>CHAR(34)&amp;"start"&amp;IFERROR(LEFT(SUBSTITUTE(A180,"["&amp;MID(A180,FIND("[",A180)+1,FIND("]",A180)-FIND("[",A180)-1)&amp;"] ",""),1),LEFT(A180,1))&amp;CHAR(34)&amp;","</f>
        <v>"startL",</v>
      </c>
      <c r="DF180" s="9" t="str">
        <f t="shared" si="588"/>
        <v/>
      </c>
      <c r="DG180" s="9" t="str">
        <f t="shared" si="589"/>
        <v/>
      </c>
      <c r="DH180" s="9" t="str">
        <f t="shared" si="590"/>
        <v>"with_v",</v>
      </c>
      <c r="DI180" s="9" t="str">
        <f t="shared" si="591"/>
        <v/>
      </c>
      <c r="DJ180" s="9" t="str">
        <f t="shared" si="592"/>
        <v/>
      </c>
      <c r="DK180" s="9" t="str">
        <f t="shared" si="593"/>
        <v/>
      </c>
      <c r="DL180" s="9" t="str">
        <f t="shared" si="594"/>
        <v/>
      </c>
      <c r="DM180" s="9" t="str" cm="1">
        <f t="array" ref="DM180">IF(CG180=3,CHAR(34) &amp; _xlfn.TEXTJOIN("", TRUE, RIGHT(HP180:HX180, 2)) &amp; CHAR(34) &amp; ",", "")</f>
        <v/>
      </c>
      <c r="DN180" s="9" t="str">
        <f t="shared" si="595"/>
        <v/>
      </c>
      <c r="DO180" s="9" t="str">
        <f t="shared" si="596"/>
        <v>"year19",</v>
      </c>
      <c r="DP180" s="28" t="str">
        <f t="shared" si="597"/>
        <v/>
      </c>
      <c r="DQ180" s="28" t="str">
        <f t="shared" si="598"/>
        <v/>
      </c>
      <c r="DR180" s="28" t="str">
        <f t="shared" si="599"/>
        <v/>
      </c>
      <c r="DS180" s="28" t="str">
        <f t="shared" si="600"/>
        <v/>
      </c>
      <c r="DT180" s="28" t="str">
        <f t="shared" si="601"/>
        <v/>
      </c>
      <c r="DU180" s="28" t="str">
        <f t="shared" si="602"/>
        <v/>
      </c>
      <c r="DW180" s="9" t="str">
        <f t="shared" si="677"/>
        <v/>
      </c>
      <c r="DX180" s="9" t="str">
        <f t="shared" si="677"/>
        <v/>
      </c>
      <c r="DY180" s="9" t="str">
        <f t="shared" si="677"/>
        <v/>
      </c>
      <c r="DZ180" s="9" t="str">
        <f t="shared" si="677"/>
        <v>"4+Band",</v>
      </c>
      <c r="EA180" s="9" t="str">
        <f t="shared" si="678"/>
        <v/>
      </c>
      <c r="EB180" s="9" t="str">
        <f t="shared" si="678"/>
        <v/>
      </c>
      <c r="EC180" s="9" t="str">
        <f t="shared" si="678"/>
        <v>"Horizo",</v>
      </c>
      <c r="ED180" s="9" t="str">
        <f t="shared" si="678"/>
        <v>"Vertic",</v>
      </c>
      <c r="EE180" s="9" t="str">
        <f t="shared" si="678"/>
        <v>"Circle",</v>
      </c>
      <c r="EF180" s="9" t="str">
        <f t="shared" si="604"/>
        <v/>
      </c>
      <c r="EG180" s="9" t="str">
        <f t="shared" si="679"/>
        <v/>
      </c>
      <c r="EH180" s="9" t="str">
        <f t="shared" si="679"/>
        <v/>
      </c>
      <c r="EI180" s="9" t="str">
        <f t="shared" si="679"/>
        <v/>
      </c>
      <c r="EJ180" s="9" t="str">
        <f t="shared" si="679"/>
        <v/>
      </c>
      <c r="EK180" s="9" t="str">
        <f t="shared" si="679"/>
        <v>"HasSun",</v>
      </c>
      <c r="EL180" s="9" t="str">
        <f t="shared" si="679"/>
        <v/>
      </c>
      <c r="EM180" s="9" t="str">
        <f t="shared" si="679"/>
        <v/>
      </c>
      <c r="EN180" s="9" t="str">
        <f t="shared" si="679"/>
        <v/>
      </c>
      <c r="EO180" s="9" t="str">
        <f t="shared" si="679"/>
        <v/>
      </c>
      <c r="EP180" s="9" t="str">
        <f t="shared" si="679"/>
        <v/>
      </c>
      <c r="EQ180" s="9" t="str">
        <f t="shared" si="679"/>
        <v/>
      </c>
      <c r="ER180" s="9" t="str">
        <f t="shared" si="679"/>
        <v/>
      </c>
      <c r="ES180" s="9" t="str">
        <f t="shared" si="679"/>
        <v/>
      </c>
      <c r="ET180" s="9" t="str">
        <f t="shared" si="679"/>
        <v/>
      </c>
      <c r="EU180" s="9" t="str">
        <f t="shared" si="679"/>
        <v>"Humans",</v>
      </c>
      <c r="EV180" s="9" t="str">
        <f t="shared" si="679"/>
        <v/>
      </c>
      <c r="EW180" s="9" t="str">
        <f t="shared" si="680"/>
        <v/>
      </c>
      <c r="EX180" s="9" t="str">
        <f t="shared" si="680"/>
        <v/>
      </c>
      <c r="EY180" s="9" t="str">
        <f t="shared" si="680"/>
        <v/>
      </c>
      <c r="EZ180" s="9" t="str">
        <f t="shared" si="680"/>
        <v/>
      </c>
      <c r="FA180" s="9" t="str">
        <f t="shared" si="606"/>
        <v>"staBLA",</v>
      </c>
      <c r="FB180" s="9" t="str">
        <f t="shared" si="607"/>
        <v>"staBLA",</v>
      </c>
      <c r="FD180" s="9" t="str">
        <f t="shared" si="609"/>
        <v/>
      </c>
      <c r="FE180" s="9" t="str">
        <f t="shared" si="610"/>
        <v/>
      </c>
      <c r="FF180" s="9" t="str">
        <f t="shared" si="611"/>
        <v/>
      </c>
      <c r="FG180" s="9" t="str">
        <f t="shared" si="612"/>
        <v>"NO_RED",</v>
      </c>
      <c r="FH180" s="9" t="str">
        <f t="shared" si="613"/>
        <v/>
      </c>
      <c r="FI180" s="9" t="str">
        <f t="shared" si="614"/>
        <v/>
      </c>
      <c r="FJ180" s="9" t="str">
        <f t="shared" si="615"/>
        <v/>
      </c>
      <c r="FK180" s="9" t="str">
        <f t="shared" si="616"/>
        <v/>
      </c>
      <c r="FL180" s="9" t="str">
        <f t="shared" si="617"/>
        <v/>
      </c>
      <c r="FM180" s="9" t="str">
        <f t="shared" si="618"/>
        <v/>
      </c>
      <c r="FN180" s="9" t="str">
        <f t="shared" si="619"/>
        <v/>
      </c>
      <c r="FO180" s="9" t="str">
        <f t="shared" si="620"/>
        <v/>
      </c>
      <c r="FP180" s="9" t="str">
        <f t="shared" si="621"/>
        <v/>
      </c>
      <c r="FQ180" s="9" t="str">
        <f t="shared" si="622"/>
        <v/>
      </c>
      <c r="FR180" s="9" t="str">
        <f t="shared" si="623"/>
        <v/>
      </c>
      <c r="FS180" s="9" t="str">
        <f t="shared" si="624"/>
        <v/>
      </c>
      <c r="FT180" s="9" t="str">
        <f t="shared" si="625"/>
        <v>"myrBLA",</v>
      </c>
      <c r="FU180" s="9" t="str">
        <f t="shared" si="626"/>
        <v/>
      </c>
      <c r="FV180" s="9" t="str">
        <f t="shared" si="627"/>
        <v/>
      </c>
      <c r="FW180" s="9" t="str">
        <f t="shared" si="628"/>
        <v/>
      </c>
      <c r="FY180" s="9" t="str">
        <f t="shared" si="630"/>
        <v/>
      </c>
      <c r="FZ180" s="9" t="str">
        <f t="shared" si="631"/>
        <v/>
      </c>
      <c r="GA180" s="9" t="str">
        <f t="shared" si="632"/>
        <v/>
      </c>
      <c r="GB180" s="9" t="str">
        <f t="shared" si="633"/>
        <v/>
      </c>
      <c r="GE180" s="9" t="str">
        <f t="shared" si="636"/>
        <v/>
      </c>
      <c r="GF180" s="9" t="str">
        <f t="shared" si="682"/>
        <v/>
      </c>
      <c r="GG180" s="9" t="str">
        <f t="shared" si="637"/>
        <v/>
      </c>
      <c r="GH180" s="9" t="str">
        <f t="shared" si="638"/>
        <v/>
      </c>
      <c r="GI180" s="9" t="str">
        <f t="shared" si="639"/>
        <v/>
      </c>
      <c r="GJ180" s="9" t="str">
        <f t="shared" si="640"/>
        <v/>
      </c>
      <c r="GK180" s="9" t="str">
        <f t="shared" si="641"/>
        <v>"HasSta",</v>
      </c>
      <c r="GL180" s="9" t="str">
        <f t="shared" si="681"/>
        <v/>
      </c>
      <c r="GM180" s="9" t="str">
        <f t="shared" si="681"/>
        <v/>
      </c>
      <c r="GN180" s="9" t="str">
        <f t="shared" si="681"/>
        <v>"3+Star",</v>
      </c>
      <c r="GP180" s="9" t="str">
        <f t="shared" si="642"/>
        <v>"State"</v>
      </c>
      <c r="GS180" s="9" t="str">
        <f t="shared" si="643"/>
        <v>["5+Colo","words2","lets08","startL","with_v","year19","4+Band","Horizo","Vertic","Circle","HasSun","Humans","staBLA","staBLA","NO_RED","myrBLA","HasSta","3+Star"]</v>
      </c>
      <c r="GT180" s="9" t="str">
        <f t="shared" si="675"/>
        <v>"cl_BLA",</v>
      </c>
      <c r="GU180" s="9" t="str">
        <f t="shared" si="675"/>
        <v>"cl_BLU",</v>
      </c>
      <c r="GV180" s="9" t="str">
        <f t="shared" si="675"/>
        <v>"cl_GRE",</v>
      </c>
      <c r="GW180" s="9" t="str">
        <f t="shared" si="674"/>
        <v/>
      </c>
      <c r="GX180" s="9" t="str">
        <f t="shared" si="674"/>
        <v>"cl_YEL",</v>
      </c>
      <c r="GY180" s="9" t="str">
        <f t="shared" si="674"/>
        <v>"cl_ORA",</v>
      </c>
      <c r="GZ180" s="9" t="str">
        <f t="shared" si="674"/>
        <v>"cl_BRO",</v>
      </c>
      <c r="HA180" s="9" t="str">
        <f t="shared" si="674"/>
        <v>"cl_PUR",</v>
      </c>
      <c r="HB180" s="9" t="str">
        <f t="shared" si="674"/>
        <v>"cl_WHI",</v>
      </c>
      <c r="HC180" s="9" t="str">
        <f t="shared" si="645"/>
        <v>["cl_BLA","cl_BLU","cl_GRE","cl_YEL","cl_ORA","cl_BRO","cl_PUR","cl_WHI"]</v>
      </c>
      <c r="HE180" s="33"/>
      <c r="HF180" s="34" t="str">
        <f t="shared" si="646"/>
        <v>{couname:"[VEN] La Guaira",year:"1999",region:"rgn_South America",Colors:["cl_BLA","cl_BLU","cl_GRE","cl_YEL","cl_ORA","cl_BRO","cl_PUR","cl_WHI"],Items:["5+Colo","words2","lets08","startL","with_v","year19","4+Band","Horizo","Vertic","Circle","HasSun","Humans","staBLA","staBLA","NO_RED","myrBLA","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links: "https://en.wikipedia.org/wiki/Flag_of_La_Guaira"},</v>
      </c>
      <c r="HG180" s="35" t="str">
        <f t="shared" si="647"/>
        <v>{couname:"[VEN] La Guaira",year:"1999",region:"rgn_South America",Colors:["cl_BLA","cl_BLU","cl_GRE","cl_YEL","cl_ORA","cl_BRO","cl_PUR","cl_WHI"],Items:["5+Colo","words2","lets08","startL","with_v","year19","4+Band","Horizo","Vertic","Circle","HasSun","Humans","staBLA","staBLA","NO_RED","myrBLA","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links: "https://en.wikipedia.org/wiki/Flag_of_La_Guaira"},</v>
      </c>
      <c r="HH180" s="9" t="str">
        <f t="shared" si="648"/>
        <v>"\nManuel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v>
      </c>
      <c r="HI180" s="9" t="str">
        <f t="shared" si="649"/>
        <v>"\nManuel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v>
      </c>
      <c r="HJ180" s="9" t="str">
        <f t="shared" si="650"/>
        <v>"1999"</v>
      </c>
      <c r="HL180" s="9" t="str">
        <f t="shared" si="651"/>
        <v>"https://en.wikipedia.org/wiki/Flag_of_La_Guaira"</v>
      </c>
      <c r="HM180" s="34" t="str">
        <f t="shared" si="652"/>
        <v>{"couname":"[VEN] La Guaira","year":"1999","region":"rgn_South America","Colors":["cl_BLA","cl_BLU","cl_GRE","cl_YEL","cl_ORA","cl_BRO","cl_PUR","cl_WHI"],"Items":["5+Colo","words2","lets08","startL","with_v","year19","4+Band","Horizo","Vertic","Circle","HasSun","Humans","staBLA","staBLA","NO_RED","myrBLA","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 "links": "https://en.wikipedia.org/wiki/Flag_of_La_Guaira"},</v>
      </c>
      <c r="HN180" s="36" t="str">
        <f t="shared" si="653"/>
        <v>{"couname":"[VEN] La Guaira","year":"1999","region":"rgn_South America","Colors":["cl_BLA","cl_BLU","cl_GRE","cl_YEL","cl_ORA","cl_BRO","cl_PUR","cl_WHI"],"Items":["5+Colo","words2","lets08","startL","with_v","year19","4+Band","Horizo","Vertic","Circle","HasSun","Humans","staBLA","staBLA","NO_RED","myrBLA","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 "links": "https://en.wikipedia.org/wiki/Flag_of_La_Guaira"},</v>
      </c>
      <c r="HO180" s="37">
        <v>45618</v>
      </c>
      <c r="HP180" s="9" t="str" cm="1">
        <f t="array" ref="HP180">IF(_xlfn.TEXTJOIN(", ", TRUE, IF(ISNUMBER(SEARCH("BLA", BL180:BT180)), COLUMN(BL180:BT180) - COLUMN(BL180) + 1, ""))&lt;&gt;"","BLA","")</f>
        <v>BLA</v>
      </c>
      <c r="HQ180" s="9" t="str" cm="1">
        <f t="array" ref="HQ180">IF(_xlfn.TEXTJOIN(", ", TRUE, IF(ISNUMBER(SEARCH("BLU", BL180:BT180)), COLUMN(BL180:BT180) - COLUMN(BL180) + 1, ""))&lt;&gt;"","BLU","")</f>
        <v>BLU</v>
      </c>
      <c r="HR180" s="9" t="str" cm="1">
        <f t="array" ref="HR180">IF(_xlfn.TEXTJOIN(", ", TRUE, IF(ISNUMBER(SEARCH("GRE", BL180:BT180)), COLUMN(BL180:BT180) - COLUMN(BL180) + 1, ""))&lt;&gt;"","GRE","")</f>
        <v>GRE</v>
      </c>
      <c r="HS180" s="9" t="str" cm="1">
        <f t="array" ref="HS180">IF(_xlfn.TEXTJOIN(", ", TRUE, IF(ISNUMBER(SEARCH("RED", BL180:BT180)), COLUMN(BL180:BT180) - COLUMN(BL180) + 1, ""))&lt;&gt;"","RED","")</f>
        <v/>
      </c>
      <c r="HT180" s="9" t="str" cm="1">
        <f t="array" ref="HT180">IF(_xlfn.TEXTJOIN(", ", TRUE, IF(ISNUMBER(SEARCH("YEL", BL180:BT180)), COLUMN(BL180:BT180) - COLUMN(BL180) + 1, ""))&lt;&gt;"","YEL","")</f>
        <v>YEL</v>
      </c>
      <c r="HU180" s="9" t="str" cm="1">
        <f t="array" ref="HU180">IF(_xlfn.TEXTJOIN(", ", TRUE, IF(ISNUMBER(SEARCH("ORA", BL180:BT180)), COLUMN(BL180:BT180) - COLUMN(BL180) + 1, ""))&lt;&gt;"","ORA","")</f>
        <v>ORA</v>
      </c>
      <c r="HV180" s="9" t="str" cm="1">
        <f t="array" ref="HV180">IF(_xlfn.TEXTJOIN(", ", TRUE, IF(ISNUMBER(SEARCH("BRO", BL180:BT180)), COLUMN(BL180:BT180) - COLUMN(BL180) + 1, ""))&lt;&gt;"","BRO","")</f>
        <v>BRO</v>
      </c>
      <c r="HW180" s="9" t="str" cm="1">
        <f t="array" ref="HW180">IF(_xlfn.TEXTJOIN(", ", TRUE, IF(ISNUMBER(SEARCH("PUR", BL180:BT180)), COLUMN(BL180:BT180) - COLUMN(BL180) + 1, ""))&lt;&gt;"","PUR","")</f>
        <v>PUR</v>
      </c>
      <c r="HX180" s="9" t="str" cm="1">
        <f t="array" ref="HX180">IF(_xlfn.TEXTJOIN(", ", TRUE, IF(ISNUMBER(SEARCH("WHI", BL180:BT180)), COLUMN(BL180:BT180) - COLUMN(BL180) + 1, ""))&lt;&gt;"","WHI","")</f>
        <v>WHI</v>
      </c>
      <c r="HY180" s="38"/>
      <c r="HZ180" s="38"/>
      <c r="IA180" s="28"/>
      <c r="IB180" s="28"/>
      <c r="IC180" s="39"/>
      <c r="ID180" s="39"/>
      <c r="IE180" s="39"/>
      <c r="IF180" s="39"/>
      <c r="IG180" s="39"/>
      <c r="IH180" s="39"/>
      <c r="II180" s="39"/>
      <c r="IJ180" s="39"/>
      <c r="IK180" s="39"/>
      <c r="IM180" s="6">
        <f t="shared" si="655"/>
        <v>-8</v>
      </c>
      <c r="IN180" s="40" t="str">
        <f t="shared" si="656"/>
        <v>http://mkweb.bcgsc.ca/color-summarizer/?url=https://upload.wikimedia.org/wikipedia/commons/thumb/a/a9/Flag_of_Vargas_State.svg/320px-Flag_of_Vargas_State.svg.png&amp;precision=low&amp;num_clusters=8&amp;text=1</v>
      </c>
      <c r="IO180" s="9" t="str">
        <f t="shared" si="657"/>
        <v>"black"</v>
      </c>
      <c r="IP180" s="9" t="str">
        <f t="shared" si="658"/>
        <v>"blue"</v>
      </c>
      <c r="IQ180" s="9" t="str">
        <f t="shared" si="659"/>
        <v>"green"</v>
      </c>
      <c r="IR180" s="9" t="str">
        <f t="shared" si="660"/>
        <v/>
      </c>
      <c r="IS180" s="9" t="str">
        <f t="shared" si="661"/>
        <v>"yellow"</v>
      </c>
      <c r="IT180" s="9" t="str">
        <f t="shared" si="662"/>
        <v>"orange"</v>
      </c>
      <c r="IU180" s="9" t="str">
        <f t="shared" si="663"/>
        <v>"brown"</v>
      </c>
      <c r="IV180" s="9" t="str">
        <f t="shared" si="664"/>
        <v>"purple"</v>
      </c>
      <c r="IW180" s="9" t="str">
        <f t="shared" si="665"/>
        <v>"white"</v>
      </c>
      <c r="IX180" s="9" t="str">
        <f t="shared" si="666"/>
        <v>{"url":"http://mkweb.bcgsc.ca/color-summarizer/?url=https://upload.wikimedia.org/wikipedia/commons/thumb/a/a9/Flag_of_Vargas_State.svg/320px-Flag_of_Vargas_State.svg.png&amp;precision=low&amp;num_clusters=8&amp;text=1","name":"[VEN] La Guaira"},</v>
      </c>
      <c r="IY180" s="9">
        <v>961</v>
      </c>
    </row>
    <row r="181" spans="1:259" s="9" customFormat="1" ht="38.4" customHeight="1" thickBot="1" x14ac:dyDescent="0.35">
      <c r="A181" s="79" t="s">
        <v>1489</v>
      </c>
      <c r="B181" s="1" t="e" vm="178">
        <v>#VALUE!</v>
      </c>
      <c r="C181" s="2">
        <v>2</v>
      </c>
      <c r="D181" s="3" t="s">
        <v>1490</v>
      </c>
      <c r="E181" s="4" t="s">
        <v>1491</v>
      </c>
      <c r="F181" s="5" t="s">
        <v>0</v>
      </c>
      <c r="G181" s="6">
        <f>COUNTIF($A$1:$A$8305,A181)</f>
        <v>1</v>
      </c>
      <c r="H181" s="7"/>
      <c r="I181" s="8" t="s">
        <v>1492</v>
      </c>
      <c r="J181" s="9" t="str">
        <f>""</f>
        <v/>
      </c>
      <c r="K181" s="10"/>
      <c r="L181" s="11"/>
      <c r="M181" s="11"/>
      <c r="N181" s="12" t="s">
        <v>1</v>
      </c>
      <c r="O181" s="13">
        <v>2000</v>
      </c>
      <c r="P181" s="14" t="s">
        <v>1493</v>
      </c>
      <c r="Q181" s="15">
        <v>1</v>
      </c>
      <c r="R181" s="16" t="s">
        <v>1</v>
      </c>
      <c r="S181" s="17">
        <v>2</v>
      </c>
      <c r="T181" s="18" t="s">
        <v>3</v>
      </c>
      <c r="U181" s="19" t="s">
        <v>2</v>
      </c>
      <c r="V181" s="19" t="s">
        <v>3</v>
      </c>
      <c r="W181" s="19" t="s">
        <v>3</v>
      </c>
      <c r="X181" s="19" t="s">
        <v>2</v>
      </c>
      <c r="Y181" s="19" t="s">
        <v>2</v>
      </c>
      <c r="Z181" s="19" t="s">
        <v>2</v>
      </c>
      <c r="AA181" s="19" t="s">
        <v>2</v>
      </c>
      <c r="AB181" s="19" t="s">
        <v>2</v>
      </c>
      <c r="AC181" s="19" t="s">
        <v>2</v>
      </c>
      <c r="AD181" s="19" t="s">
        <v>3</v>
      </c>
      <c r="AE181" s="19" t="s">
        <v>2</v>
      </c>
      <c r="AF181" s="20" t="s">
        <v>2</v>
      </c>
      <c r="AG181" s="20" t="s">
        <v>2</v>
      </c>
      <c r="AH181" s="20" t="s">
        <v>2</v>
      </c>
      <c r="AI181" s="20" t="s">
        <v>2</v>
      </c>
      <c r="AJ181" s="20" t="s">
        <v>2</v>
      </c>
      <c r="AK181" s="20" t="s">
        <v>2</v>
      </c>
      <c r="AL181" s="20" t="s">
        <v>2</v>
      </c>
      <c r="AM181" s="20" t="s">
        <v>2</v>
      </c>
      <c r="AN181" s="20" t="s">
        <v>2</v>
      </c>
      <c r="AO181" s="20" t="s">
        <v>2</v>
      </c>
      <c r="AP181" s="20" t="s">
        <v>2</v>
      </c>
      <c r="AQ181" s="20" t="s">
        <v>2</v>
      </c>
      <c r="AR181" s="20" t="s">
        <v>2</v>
      </c>
      <c r="AS181" s="20" t="s">
        <v>2</v>
      </c>
      <c r="AT181" s="21">
        <v>0</v>
      </c>
      <c r="AU181" s="20" t="s">
        <v>204</v>
      </c>
      <c r="AV181" s="20" t="str">
        <f>IF(LEFT(A181,1)="[",LEFT(A181,5)&amp;AU181&amp;A181,"")</f>
        <v>[VEN]State[VEN] Lara</v>
      </c>
      <c r="AW181" s="20" t="str">
        <f>C181&amp;A181</f>
        <v>2[VEN] Lara</v>
      </c>
      <c r="AX181" s="22"/>
      <c r="AY181" s="22"/>
      <c r="AZ181" s="23" t="s">
        <v>8</v>
      </c>
      <c r="BA181" s="23" t="s">
        <v>8</v>
      </c>
      <c r="BB181" s="23"/>
      <c r="BC181" s="24"/>
      <c r="BD181" s="25" t="s">
        <v>5</v>
      </c>
      <c r="BE181" s="8"/>
      <c r="BF181" s="25" t="s">
        <v>8</v>
      </c>
      <c r="BG181" s="25" t="s">
        <v>8</v>
      </c>
      <c r="BH181" s="25" t="s">
        <v>8</v>
      </c>
      <c r="BI181" s="25"/>
      <c r="BJ181" s="25"/>
      <c r="BK181" s="8"/>
      <c r="BL181" s="25" t="s">
        <v>12</v>
      </c>
      <c r="BM181" s="25" t="s">
        <v>4</v>
      </c>
      <c r="BN181" s="25" t="s">
        <v>10</v>
      </c>
      <c r="BO181" s="25" t="s">
        <v>9</v>
      </c>
      <c r="BP181" s="25" t="s">
        <v>6</v>
      </c>
      <c r="BQ181" s="25" t="s">
        <v>8</v>
      </c>
      <c r="BR181" s="25" t="s">
        <v>8</v>
      </c>
      <c r="BS181" s="25" t="s">
        <v>8</v>
      </c>
      <c r="BT181" s="25" t="s">
        <v>5</v>
      </c>
      <c r="BU181" s="26"/>
      <c r="BV181" s="27"/>
      <c r="BW181" s="27">
        <v>0</v>
      </c>
      <c r="BX181" s="8"/>
      <c r="BY181" s="9" t="s">
        <v>2</v>
      </c>
      <c r="CB181" s="28"/>
      <c r="CC181" s="28"/>
      <c r="CD181" s="29">
        <v>0</v>
      </c>
      <c r="CE181" s="29">
        <v>0</v>
      </c>
      <c r="CF181" s="29" t="e">
        <v>#REF!</v>
      </c>
      <c r="CG181" s="30" cm="1">
        <f t="array" ref="CG181">SUMPRODUCT(--(LEN(TRIM(BL181:BT181))&gt;0))</f>
        <v>6</v>
      </c>
      <c r="CH181" s="20" t="str">
        <f t="shared" si="568"/>
        <v>n</v>
      </c>
      <c r="CI181" s="20" t="str">
        <f t="shared" si="569"/>
        <v>n</v>
      </c>
      <c r="CJ181" s="20" t="str">
        <f t="shared" si="570"/>
        <v>n</v>
      </c>
      <c r="CK181" s="20" t="str">
        <f t="shared" si="571"/>
        <v>y</v>
      </c>
      <c r="CL181" s="20" t="str">
        <f t="shared" si="572"/>
        <v>n</v>
      </c>
      <c r="CM181" s="20" t="str">
        <f t="shared" si="573"/>
        <v>y</v>
      </c>
      <c r="CN181" s="20" t="str">
        <f t="shared" si="574"/>
        <v>n</v>
      </c>
      <c r="CO181" s="20" t="str">
        <f t="shared" si="575"/>
        <v>n</v>
      </c>
      <c r="CP181" s="20" t="str">
        <f t="shared" si="576"/>
        <v>y</v>
      </c>
      <c r="CQ181" s="20" t="str">
        <f t="shared" si="577"/>
        <v>n</v>
      </c>
      <c r="CR181" s="20" t="str">
        <f t="shared" si="578"/>
        <v>n</v>
      </c>
      <c r="CS181" s="20" t="str">
        <f t="shared" si="579"/>
        <v>n</v>
      </c>
      <c r="CT181" s="31" t="str">
        <f t="shared" si="580"/>
        <v>"[VEN] Lara"</v>
      </c>
      <c r="CU181" s="32" t="str">
        <f t="shared" si="581"/>
        <v>"rgn_South America"</v>
      </c>
      <c r="CV181" s="9" t="str">
        <f t="shared" si="582"/>
        <v>"https://upload.wikimedia.org/wikipedia/commons/thumb/4/4b/Flag_of_Lara_State.svg/320px-Flag_of_Lara_State.svg.png"</v>
      </c>
      <c r="CW181" s="9" t="str">
        <f t="shared" si="676"/>
        <v/>
      </c>
      <c r="CX181" s="9" t="str">
        <f t="shared" si="676"/>
        <v/>
      </c>
      <c r="CY181" s="9" t="str">
        <f t="shared" si="676"/>
        <v/>
      </c>
      <c r="CZ181" s="9" t="str">
        <f t="shared" si="676"/>
        <v>"5+Colo",</v>
      </c>
      <c r="DA181" s="9" t="str">
        <f t="shared" si="583"/>
        <v/>
      </c>
      <c r="DB181" s="9" t="str">
        <f t="shared" si="584"/>
        <v/>
      </c>
      <c r="DD181" s="9" t="str">
        <f>IF(LEN(CHAR(34)&amp;"lets"&amp;LEN(SUBSTITUTE(SUBSTITUTE(IFERROR(TRIM(SUBSTITUTE(A181,MID(A181,FIND("[",A181),FIND("]",A181)-FIND("[",A181)+1),"")),A181)," ",""),"-",""))&amp;CHAR(34)&amp;",")=9,CHAR(34)&amp;"lets"&amp;LEN(SUBSTITUTE(SUBSTITUTE(IFERROR(TRIM(SUBSTITUTE(A181,MID(A181,FIND("[",A181),FIND("]",A181)-FIND("[",A181)+1),"")),A181)," ",""),"-",""))&amp;CHAR(34)&amp;",",CHAR(34)&amp;"lets0"&amp;LEN(SUBSTITUTE(SUBSTITUTE(IFERROR(TRIM(SUBSTITUTE(A181,MID(A181,FIND("[",A181),FIND("]",A181)-FIND("[",A181)+1),"")),A181)," ",""),"-",""))&amp;CHAR(34)&amp;",")</f>
        <v>"lets04",</v>
      </c>
      <c r="DE181" s="9" t="str">
        <f>CHAR(34)&amp;"start"&amp;IFERROR(LEFT(SUBSTITUTE(A181,"["&amp;MID(A181,FIND("[",A181)+1,FIND("]",A181)-FIND("[",A181)-1)&amp;"] ",""),1),LEFT(A181,1))&amp;CHAR(34)&amp;","</f>
        <v>"startL",</v>
      </c>
      <c r="DF181" s="9" t="str">
        <f t="shared" si="588"/>
        <v/>
      </c>
      <c r="DG181" s="9" t="str">
        <f t="shared" si="589"/>
        <v/>
      </c>
      <c r="DH181" s="9" t="str">
        <f t="shared" si="590"/>
        <v>"with_v",</v>
      </c>
      <c r="DI181" s="9" t="str">
        <f t="shared" si="591"/>
        <v/>
      </c>
      <c r="DJ181" s="9" t="str">
        <f t="shared" si="592"/>
        <v/>
      </c>
      <c r="DK181" s="9" t="str">
        <f t="shared" si="593"/>
        <v/>
      </c>
      <c r="DL181" s="9" t="str">
        <f t="shared" si="594"/>
        <v/>
      </c>
      <c r="DM181" s="9" t="str" cm="1">
        <f t="array" ref="DM181">IF(CG181=3,CHAR(34) &amp; _xlfn.TEXTJOIN("", TRUE, RIGHT(HP181:HX181, 2)) &amp; CHAR(34) &amp; ",", "")</f>
        <v/>
      </c>
      <c r="DN181" s="9" t="str">
        <f t="shared" si="595"/>
        <v/>
      </c>
      <c r="DO181" s="9" t="str">
        <f t="shared" si="596"/>
        <v/>
      </c>
      <c r="DP181" s="28" t="str">
        <f t="shared" si="597"/>
        <v>"year00",</v>
      </c>
      <c r="DQ181" s="28" t="str">
        <f t="shared" si="598"/>
        <v/>
      </c>
      <c r="DR181" s="28" t="str">
        <f t="shared" si="599"/>
        <v/>
      </c>
      <c r="DS181" s="28" t="str">
        <f t="shared" si="600"/>
        <v/>
      </c>
      <c r="DT181" s="28" t="str">
        <f t="shared" si="601"/>
        <v/>
      </c>
      <c r="DU181" s="28" t="str">
        <f t="shared" si="602"/>
        <v/>
      </c>
      <c r="DW181" s="9" t="str">
        <f t="shared" si="677"/>
        <v/>
      </c>
      <c r="DX181" s="9" t="str">
        <f t="shared" si="677"/>
        <v>"2Bands",</v>
      </c>
      <c r="DY181" s="9" t="str">
        <f t="shared" si="677"/>
        <v/>
      </c>
      <c r="DZ181" s="9" t="str">
        <f t="shared" si="677"/>
        <v/>
      </c>
      <c r="EA181" s="9" t="str">
        <f t="shared" si="678"/>
        <v>"Diagon",</v>
      </c>
      <c r="EB181" s="9" t="str">
        <f t="shared" si="678"/>
        <v/>
      </c>
      <c r="EC181" s="9" t="str">
        <f t="shared" si="678"/>
        <v>"Horizo",</v>
      </c>
      <c r="ED181" s="9" t="str">
        <f t="shared" si="678"/>
        <v>"Vertic",</v>
      </c>
      <c r="EE181" s="9" t="str">
        <f t="shared" si="678"/>
        <v/>
      </c>
      <c r="EF181" s="9" t="str">
        <f t="shared" si="604"/>
        <v/>
      </c>
      <c r="EG181" s="9" t="str">
        <f t="shared" si="679"/>
        <v/>
      </c>
      <c r="EH181" s="9" t="str">
        <f t="shared" si="679"/>
        <v/>
      </c>
      <c r="EI181" s="9" t="str">
        <f t="shared" si="679"/>
        <v/>
      </c>
      <c r="EJ181" s="9" t="str">
        <f t="shared" si="679"/>
        <v/>
      </c>
      <c r="EK181" s="9" t="str">
        <f t="shared" si="679"/>
        <v>"HasSun",</v>
      </c>
      <c r="EL181" s="9" t="str">
        <f t="shared" si="679"/>
        <v/>
      </c>
      <c r="EM181" s="9" t="str">
        <f t="shared" si="679"/>
        <v/>
      </c>
      <c r="EN181" s="9" t="str">
        <f t="shared" si="679"/>
        <v/>
      </c>
      <c r="EO181" s="9" t="str">
        <f t="shared" si="679"/>
        <v/>
      </c>
      <c r="EP181" s="9" t="str">
        <f t="shared" si="679"/>
        <v/>
      </c>
      <c r="EQ181" s="9" t="str">
        <f t="shared" si="679"/>
        <v/>
      </c>
      <c r="ER181" s="9" t="str">
        <f t="shared" si="679"/>
        <v/>
      </c>
      <c r="ES181" s="9" t="str">
        <f t="shared" si="679"/>
        <v/>
      </c>
      <c r="ET181" s="9" t="str">
        <f t="shared" si="679"/>
        <v/>
      </c>
      <c r="EU181" s="9" t="str">
        <f t="shared" si="679"/>
        <v/>
      </c>
      <c r="EV181" s="9" t="str">
        <f t="shared" si="679"/>
        <v/>
      </c>
      <c r="EW181" s="9" t="str">
        <f t="shared" si="680"/>
        <v/>
      </c>
      <c r="EX181" s="9" t="str">
        <f t="shared" si="680"/>
        <v/>
      </c>
      <c r="EY181" s="9" t="str">
        <f t="shared" si="680"/>
        <v/>
      </c>
      <c r="EZ181" s="9" t="str">
        <f t="shared" si="680"/>
        <v/>
      </c>
      <c r="FA181" s="9" t="str">
        <f t="shared" si="606"/>
        <v/>
      </c>
      <c r="FB181" s="9" t="str">
        <f t="shared" si="607"/>
        <v/>
      </c>
      <c r="FD181" s="9" t="str">
        <f t="shared" si="609"/>
        <v/>
      </c>
      <c r="FE181" s="9" t="str">
        <f t="shared" si="610"/>
        <v/>
      </c>
      <c r="FF181" s="9" t="str">
        <f t="shared" si="611"/>
        <v/>
      </c>
      <c r="FG181" s="9" t="str">
        <f t="shared" si="612"/>
        <v/>
      </c>
      <c r="FH181" s="9" t="str">
        <f t="shared" si="613"/>
        <v/>
      </c>
      <c r="FI181" s="9" t="str">
        <f t="shared" si="614"/>
        <v/>
      </c>
      <c r="FJ181" s="9" t="str">
        <f t="shared" si="615"/>
        <v/>
      </c>
      <c r="FK181" s="9" t="str">
        <f t="shared" si="616"/>
        <v/>
      </c>
      <c r="FL181" s="9" t="str">
        <f t="shared" si="617"/>
        <v/>
      </c>
      <c r="FM181" s="9" t="str">
        <f t="shared" si="618"/>
        <v/>
      </c>
      <c r="FN181" s="9" t="str">
        <f t="shared" si="619"/>
        <v/>
      </c>
      <c r="FO181" s="9" t="str">
        <f t="shared" si="620"/>
        <v/>
      </c>
      <c r="FP181" s="9" t="str">
        <f t="shared" si="621"/>
        <v/>
      </c>
      <c r="FQ181" s="9" t="str">
        <f t="shared" si="622"/>
        <v/>
      </c>
      <c r="FR181" s="9" t="str">
        <f t="shared" si="623"/>
        <v/>
      </c>
      <c r="FS181" s="9" t="str">
        <f t="shared" si="624"/>
        <v/>
      </c>
      <c r="FT181" s="9" t="str">
        <f t="shared" si="625"/>
        <v>"myrWHI",</v>
      </c>
      <c r="FU181" s="9" t="str">
        <f t="shared" si="626"/>
        <v/>
      </c>
      <c r="FV181" s="9" t="str">
        <f t="shared" si="627"/>
        <v/>
      </c>
      <c r="FW181" s="9" t="str">
        <f t="shared" si="628"/>
        <v/>
      </c>
      <c r="FY181" s="9" t="str">
        <f t="shared" si="630"/>
        <v/>
      </c>
      <c r="FZ181" s="9" t="str">
        <f t="shared" si="631"/>
        <v/>
      </c>
      <c r="GA181" s="9" t="str">
        <f t="shared" si="632"/>
        <v/>
      </c>
      <c r="GB181" s="9" t="str">
        <f t="shared" si="633"/>
        <v/>
      </c>
      <c r="GE181" s="9" t="str">
        <f t="shared" si="636"/>
        <v/>
      </c>
      <c r="GF181" s="9" t="str">
        <f t="shared" si="682"/>
        <v/>
      </c>
      <c r="GG181" s="9" t="str">
        <f t="shared" si="637"/>
        <v/>
      </c>
      <c r="GH181" s="9" t="str">
        <f t="shared" si="638"/>
        <v/>
      </c>
      <c r="GI181" s="9" t="str">
        <f t="shared" si="639"/>
        <v/>
      </c>
      <c r="GJ181" s="9" t="str">
        <f t="shared" si="640"/>
        <v>"NoStar",</v>
      </c>
      <c r="GK181" s="9" t="str">
        <f t="shared" si="641"/>
        <v/>
      </c>
      <c r="GL181" s="9" t="str">
        <f t="shared" si="681"/>
        <v/>
      </c>
      <c r="GM181" s="9" t="str">
        <f t="shared" si="681"/>
        <v/>
      </c>
      <c r="GN181" s="9" t="str">
        <f t="shared" si="681"/>
        <v/>
      </c>
      <c r="GP181" s="9" t="str">
        <f t="shared" si="642"/>
        <v>"State"</v>
      </c>
      <c r="GS181" s="9" t="str">
        <f t="shared" si="643"/>
        <v>["5+Colo","lets04","startL","with_v","year00","2Bands","Diagon","Horizo","Vertic","HasSun","myrWHI","NoStar"]</v>
      </c>
      <c r="GT181" s="9" t="str">
        <f t="shared" si="675"/>
        <v>"cl_BLA",</v>
      </c>
      <c r="GU181" s="9" t="str">
        <f t="shared" si="675"/>
        <v>"cl_BLU",</v>
      </c>
      <c r="GV181" s="9" t="str">
        <f t="shared" si="675"/>
        <v>"cl_GRE",</v>
      </c>
      <c r="GW181" s="9" t="str">
        <f t="shared" si="674"/>
        <v>"cl_RED",</v>
      </c>
      <c r="GX181" s="9" t="str">
        <f t="shared" si="674"/>
        <v>"cl_YEL",</v>
      </c>
      <c r="GY181" s="9" t="str">
        <f t="shared" si="674"/>
        <v/>
      </c>
      <c r="GZ181" s="9" t="str">
        <f t="shared" si="674"/>
        <v/>
      </c>
      <c r="HA181" s="9" t="str">
        <f t="shared" si="674"/>
        <v/>
      </c>
      <c r="HB181" s="9" t="str">
        <f t="shared" si="674"/>
        <v>"cl_WHI",</v>
      </c>
      <c r="HC181" s="9" t="str">
        <f t="shared" si="645"/>
        <v>["cl_BLA","cl_BLU","cl_GRE","cl_RED","cl_YEL","cl_WHI"]</v>
      </c>
      <c r="HE181" s="33"/>
      <c r="HF181" s="34" t="str">
        <f t="shared" si="646"/>
        <v>{couname:"[VEN] Lara",year:"2000",region:"rgn_South America",Colors:["cl_BLA","cl_BLU","cl_GRE","cl_RED","cl_YEL","cl_WHI"],Items:["5+Colo","lets04","startL","with_v","year00","2Bands","Diagon","Horizo","Vertic","HasSun","myrWHI","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links: "https://www.crwflags.com/fotw/flags/ve-k.html#:~:text=Urdaneta%20(Siquisique)-,Overview,-Flag%20of%20the"},</v>
      </c>
      <c r="HG181" s="35" t="str">
        <f t="shared" si="647"/>
        <v>{couname:"[VEN] Lara",year:"2000",region:"rgn_South America",Colors:["cl_BLA","cl_BLU","cl_GRE","cl_RED","cl_YEL","cl_WHI"],Items:["5+Colo","lets04","startL","with_v","year00","2Bands","Diagon","Horizo","Vertic","HasSun","myrWHI","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links: "https://www.crwflags.com/fotw/flags/ve-k.html#:~:text=Urdaneta%20(Siquisique)-,Overview,-Flag%20of%20the"},</v>
      </c>
      <c r="HH181" s="9" t="str">
        <f t="shared" si="648"/>
        <v>"\nThe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v>
      </c>
      <c r="HI181" s="9" t="str">
        <f t="shared" si="649"/>
        <v>"\nThe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v>
      </c>
      <c r="HJ181" s="9" t="str">
        <f t="shared" si="650"/>
        <v>"2000"</v>
      </c>
      <c r="HL181" s="9" t="str">
        <f t="shared" si="651"/>
        <v>"https://www.crwflags.com/fotw/flags/ve-k.html#:~:text=Urdaneta%20(Siquisique)-,Overview,-Flag%20of%20the"</v>
      </c>
      <c r="HM181" s="34" t="str">
        <f t="shared" si="652"/>
        <v>{"couname":"[VEN] Lara","year":"2000","region":"rgn_South America","Colors":["cl_BLA","cl_BLU","cl_GRE","cl_RED","cl_YEL","cl_WHI"],"Items":["5+Colo","lets04","startL","with_v","year00","2Bands","Diagon","Horizo","Vertic","HasSun","myrWHI","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 "links": "https://www.crwflags.com/fotw/flags/ve-k.html#:~:text=Urdaneta%20(Siquisique)-,Overview,-Flag%20of%20the"},</v>
      </c>
      <c r="HN181" s="36" t="str">
        <f t="shared" si="653"/>
        <v>{"couname":"[VEN] Lara","year":"2000","region":"rgn_South America","Colors":["cl_BLA","cl_BLU","cl_GRE","cl_RED","cl_YEL","cl_WHI"],"Items":["5+Colo","lets04","startL","with_v","year00","2Bands","Diagon","Horizo","Vertic","HasSun","myrWHI","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 "links": "https://www.crwflags.com/fotw/flags/ve-k.html#:~:text=Urdaneta%20(Siquisique)-,Overview,-Flag%20of%20the"},</v>
      </c>
      <c r="HO181" s="37">
        <v>45618</v>
      </c>
      <c r="HP181" s="9" t="str" cm="1">
        <f t="array" ref="HP181">IF(_xlfn.TEXTJOIN(", ", TRUE, IF(ISNUMBER(SEARCH("BLA", BL181:BT181)), COLUMN(BL181:BT181) - COLUMN(BL181) + 1, ""))&lt;&gt;"","BLA","")</f>
        <v>BLA</v>
      </c>
      <c r="HQ181" s="9" t="str" cm="1">
        <f t="array" ref="HQ181">IF(_xlfn.TEXTJOIN(", ", TRUE, IF(ISNUMBER(SEARCH("BLU", BL181:BT181)), COLUMN(BL181:BT181) - COLUMN(BL181) + 1, ""))&lt;&gt;"","BLU","")</f>
        <v>BLU</v>
      </c>
      <c r="HR181" s="9" t="str" cm="1">
        <f t="array" ref="HR181">IF(_xlfn.TEXTJOIN(", ", TRUE, IF(ISNUMBER(SEARCH("GRE", BL181:BT181)), COLUMN(BL181:BT181) - COLUMN(BL181) + 1, ""))&lt;&gt;"","GRE","")</f>
        <v>GRE</v>
      </c>
      <c r="HS181" s="9" t="str" cm="1">
        <f t="array" ref="HS181">IF(_xlfn.TEXTJOIN(", ", TRUE, IF(ISNUMBER(SEARCH("RED", BL181:BT181)), COLUMN(BL181:BT181) - COLUMN(BL181) + 1, ""))&lt;&gt;"","RED","")</f>
        <v>RED</v>
      </c>
      <c r="HT181" s="9" t="str" cm="1">
        <f t="array" ref="HT181">IF(_xlfn.TEXTJOIN(", ", TRUE, IF(ISNUMBER(SEARCH("YEL", BL181:BT181)), COLUMN(BL181:BT181) - COLUMN(BL181) + 1, ""))&lt;&gt;"","YEL","")</f>
        <v>YEL</v>
      </c>
      <c r="HU181" s="9" t="str" cm="1">
        <f t="array" ref="HU181">IF(_xlfn.TEXTJOIN(", ", TRUE, IF(ISNUMBER(SEARCH("ORA", BL181:BT181)), COLUMN(BL181:BT181) - COLUMN(BL181) + 1, ""))&lt;&gt;"","ORA","")</f>
        <v/>
      </c>
      <c r="HV181" s="9" t="str" cm="1">
        <f t="array" ref="HV181">IF(_xlfn.TEXTJOIN(", ", TRUE, IF(ISNUMBER(SEARCH("BRO", BL181:BT181)), COLUMN(BL181:BT181) - COLUMN(BL181) + 1, ""))&lt;&gt;"","BRO","")</f>
        <v/>
      </c>
      <c r="HW181" s="9" t="str" cm="1">
        <f t="array" ref="HW181">IF(_xlfn.TEXTJOIN(", ", TRUE, IF(ISNUMBER(SEARCH("PUR", BL181:BT181)), COLUMN(BL181:BT181) - COLUMN(BL181) + 1, ""))&lt;&gt;"","PUR","")</f>
        <v/>
      </c>
      <c r="HX181" s="9" t="str" cm="1">
        <f t="array" ref="HX181">IF(_xlfn.TEXTJOIN(", ", TRUE, IF(ISNUMBER(SEARCH("WHI", BL181:BT181)), COLUMN(BL181:BT181) - COLUMN(BL181) + 1, ""))&lt;&gt;"","WHI","")</f>
        <v>WHI</v>
      </c>
      <c r="HY181" s="38"/>
      <c r="HZ181" s="38"/>
      <c r="IA181" s="28"/>
      <c r="IB181" s="28"/>
      <c r="IC181" s="39"/>
      <c r="ID181" s="39"/>
      <c r="IE181" s="39"/>
      <c r="IF181" s="39"/>
      <c r="IG181" s="39"/>
      <c r="IH181" s="39"/>
      <c r="II181" s="39"/>
      <c r="IJ181" s="39"/>
      <c r="IK181" s="39"/>
      <c r="IM181" s="6">
        <f t="shared" si="655"/>
        <v>-6</v>
      </c>
      <c r="IN181" s="40" t="str">
        <f t="shared" si="656"/>
        <v>http://mkweb.bcgsc.ca/color-summarizer/?url=https://upload.wikimedia.org/wikipedia/commons/thumb/4/4b/Flag_of_Lara_State.svg/320px-Flag_of_Lara_State.svg.png&amp;precision=low&amp;num_clusters=6&amp;text=1</v>
      </c>
      <c r="IO181" s="9" t="str">
        <f t="shared" si="657"/>
        <v>"black"</v>
      </c>
      <c r="IP181" s="9" t="str">
        <f t="shared" si="658"/>
        <v>"blue"</v>
      </c>
      <c r="IQ181" s="9" t="str">
        <f t="shared" si="659"/>
        <v>"green"</v>
      </c>
      <c r="IR181" s="9" t="str">
        <f t="shared" si="660"/>
        <v>"red"</v>
      </c>
      <c r="IS181" s="9" t="str">
        <f t="shared" si="661"/>
        <v>"yellow"</v>
      </c>
      <c r="IT181" s="9" t="str">
        <f t="shared" si="662"/>
        <v/>
      </c>
      <c r="IU181" s="9" t="str">
        <f t="shared" si="663"/>
        <v/>
      </c>
      <c r="IV181" s="9" t="str">
        <f t="shared" si="664"/>
        <v/>
      </c>
      <c r="IW181" s="9" t="str">
        <f t="shared" si="665"/>
        <v>"white"</v>
      </c>
      <c r="IX181" s="9" t="str">
        <f t="shared" si="666"/>
        <v>{"url":"http://mkweb.bcgsc.ca/color-summarizer/?url=https://upload.wikimedia.org/wikipedia/commons/thumb/4/4b/Flag_of_Lara_State.svg/320px-Flag_of_Lara_State.svg.png&amp;precision=low&amp;num_clusters=6&amp;text=1","name":"[VEN] Lara"},</v>
      </c>
      <c r="IY181" s="9">
        <v>962</v>
      </c>
    </row>
    <row r="182" spans="1:259" s="9" customFormat="1" ht="38.4" customHeight="1" thickBot="1" x14ac:dyDescent="0.35">
      <c r="A182" s="79" t="s">
        <v>1494</v>
      </c>
      <c r="B182" s="1" t="e" vm="179">
        <v>#VALUE!</v>
      </c>
      <c r="C182" s="2">
        <v>2</v>
      </c>
      <c r="D182" s="3" t="s">
        <v>1495</v>
      </c>
      <c r="E182" s="4" t="s">
        <v>1496</v>
      </c>
      <c r="F182" s="5" t="s">
        <v>0</v>
      </c>
      <c r="G182" s="6">
        <f>COUNTIF($A$1:$A$8305,A182)</f>
        <v>1</v>
      </c>
      <c r="H182" s="7"/>
      <c r="I182" s="8" t="s">
        <v>1497</v>
      </c>
      <c r="J182" s="9" t="str">
        <f>""</f>
        <v/>
      </c>
      <c r="K182" s="10"/>
      <c r="L182" s="11"/>
      <c r="M182" s="11"/>
      <c r="N182" s="12" t="s">
        <v>1</v>
      </c>
      <c r="O182" s="13">
        <v>1996</v>
      </c>
      <c r="P182" s="14" t="s">
        <v>1498</v>
      </c>
      <c r="Q182" s="15">
        <v>1</v>
      </c>
      <c r="R182" s="16" t="s">
        <v>1</v>
      </c>
      <c r="S182" s="17">
        <v>3</v>
      </c>
      <c r="T182" s="18" t="s">
        <v>3</v>
      </c>
      <c r="U182" s="19" t="s">
        <v>2</v>
      </c>
      <c r="V182" s="19" t="s">
        <v>2</v>
      </c>
      <c r="W182" s="19" t="s">
        <v>2</v>
      </c>
      <c r="X182" s="19" t="s">
        <v>2</v>
      </c>
      <c r="Y182" s="19" t="s">
        <v>2</v>
      </c>
      <c r="Z182" s="19" t="s">
        <v>2</v>
      </c>
      <c r="AA182" s="19" t="s">
        <v>2</v>
      </c>
      <c r="AB182" s="19" t="s">
        <v>2</v>
      </c>
      <c r="AC182" s="19" t="s">
        <v>2</v>
      </c>
      <c r="AD182" s="19" t="s">
        <v>2</v>
      </c>
      <c r="AE182" s="19" t="s">
        <v>2</v>
      </c>
      <c r="AF182" s="20" t="s">
        <v>3</v>
      </c>
      <c r="AG182" s="20" t="s">
        <v>2</v>
      </c>
      <c r="AH182" s="20" t="s">
        <v>3</v>
      </c>
      <c r="AI182" s="20" t="s">
        <v>2</v>
      </c>
      <c r="AJ182" s="20" t="s">
        <v>2</v>
      </c>
      <c r="AK182" s="20" t="s">
        <v>2</v>
      </c>
      <c r="AL182" s="20" t="s">
        <v>2</v>
      </c>
      <c r="AM182" s="20" t="s">
        <v>2</v>
      </c>
      <c r="AN182" s="20" t="s">
        <v>2</v>
      </c>
      <c r="AO182" s="20" t="s">
        <v>2</v>
      </c>
      <c r="AP182" s="20" t="s">
        <v>2</v>
      </c>
      <c r="AQ182" s="20" t="s">
        <v>2</v>
      </c>
      <c r="AR182" s="20" t="s">
        <v>2</v>
      </c>
      <c r="AS182" s="20" t="s">
        <v>2</v>
      </c>
      <c r="AT182" s="21">
        <v>1</v>
      </c>
      <c r="AU182" s="20" t="s">
        <v>204</v>
      </c>
      <c r="AV182" s="20" t="str">
        <f>IF(LEFT(A182,1)="[",LEFT(A182,5)&amp;AU182&amp;A182,"")</f>
        <v>[VEN]State[VEN] Mérida</v>
      </c>
      <c r="AW182" s="20" t="str">
        <f>C182&amp;A182</f>
        <v>2[VEN] Mérida</v>
      </c>
      <c r="AX182" s="22"/>
      <c r="AY182" s="22"/>
      <c r="AZ182" s="23" t="s">
        <v>5</v>
      </c>
      <c r="BA182" s="23" t="s">
        <v>8</v>
      </c>
      <c r="BB182" s="23"/>
      <c r="BC182" s="24"/>
      <c r="BD182" s="25" t="s">
        <v>10</v>
      </c>
      <c r="BE182" s="8"/>
      <c r="BF182" s="25" t="s">
        <v>8</v>
      </c>
      <c r="BG182" s="25" t="s">
        <v>8</v>
      </c>
      <c r="BH182" s="25" t="s">
        <v>8</v>
      </c>
      <c r="BI182" s="25"/>
      <c r="BJ182" s="25"/>
      <c r="BK182" s="8"/>
      <c r="BL182" s="25" t="s">
        <v>8</v>
      </c>
      <c r="BM182" s="25" t="s">
        <v>4</v>
      </c>
      <c r="BN182" s="25" t="s">
        <v>10</v>
      </c>
      <c r="BO182" s="25" t="s">
        <v>8</v>
      </c>
      <c r="BP182" s="25" t="s">
        <v>6</v>
      </c>
      <c r="BQ182" s="25" t="s">
        <v>11</v>
      </c>
      <c r="BR182" s="25" t="s">
        <v>8</v>
      </c>
      <c r="BS182" s="25" t="s">
        <v>8</v>
      </c>
      <c r="BT182" s="25" t="s">
        <v>5</v>
      </c>
      <c r="BU182" s="26"/>
      <c r="BV182" s="27"/>
      <c r="BW182" s="27">
        <v>0</v>
      </c>
      <c r="BX182" s="8"/>
      <c r="BY182" s="9" t="s">
        <v>2</v>
      </c>
      <c r="CB182" s="28"/>
      <c r="CC182" s="28"/>
      <c r="CD182" s="29">
        <v>1</v>
      </c>
      <c r="CE182" s="29">
        <v>0</v>
      </c>
      <c r="CF182" s="29" t="e">
        <v>#REF!</v>
      </c>
      <c r="CG182" s="30" cm="1">
        <f t="array" ref="CG182">SUMPRODUCT(--(LEN(TRIM(BL182:BT182))&gt;0))</f>
        <v>5</v>
      </c>
      <c r="CH182" s="20" t="str">
        <f t="shared" si="568"/>
        <v>n</v>
      </c>
      <c r="CI182" s="20" t="str">
        <f t="shared" si="569"/>
        <v>n</v>
      </c>
      <c r="CJ182" s="20" t="str">
        <f t="shared" si="570"/>
        <v>n</v>
      </c>
      <c r="CK182" s="20" t="str">
        <f t="shared" si="571"/>
        <v>y</v>
      </c>
      <c r="CL182" s="20" t="str">
        <f t="shared" si="572"/>
        <v>n</v>
      </c>
      <c r="CM182" s="20" t="str">
        <f t="shared" si="573"/>
        <v>n</v>
      </c>
      <c r="CN182" s="20" t="str">
        <f t="shared" si="574"/>
        <v>y</v>
      </c>
      <c r="CO182" s="20" t="str">
        <f t="shared" si="575"/>
        <v>n</v>
      </c>
      <c r="CP182" s="20" t="str">
        <f t="shared" si="576"/>
        <v>n</v>
      </c>
      <c r="CQ182" s="20" t="str">
        <f t="shared" si="577"/>
        <v>y</v>
      </c>
      <c r="CR182" s="20" t="str">
        <f t="shared" si="578"/>
        <v>n</v>
      </c>
      <c r="CS182" s="20" t="str">
        <f t="shared" si="579"/>
        <v>n</v>
      </c>
      <c r="CT182" s="31" t="str">
        <f t="shared" si="580"/>
        <v>"[VEN] Mérida"</v>
      </c>
      <c r="CU182" s="32" t="str">
        <f t="shared" si="581"/>
        <v>"rgn_South America"</v>
      </c>
      <c r="CV182" s="9" t="str">
        <f t="shared" si="582"/>
        <v>"https://upload.wikimedia.org/wikipedia/commons/thumb/9/9f/Flag_of_M%C3%A9rida_State.svg/320px-Flag_of_M%C3%A9rida_State.svg.png"</v>
      </c>
      <c r="CW182" s="9" t="str">
        <f t="shared" si="676"/>
        <v/>
      </c>
      <c r="CX182" s="9" t="str">
        <f t="shared" si="676"/>
        <v/>
      </c>
      <c r="CY182" s="9" t="str">
        <f t="shared" si="676"/>
        <v/>
      </c>
      <c r="CZ182" s="9" t="str">
        <f t="shared" si="676"/>
        <v>"5+Colo",</v>
      </c>
      <c r="DA182" s="9" t="str">
        <f t="shared" si="583"/>
        <v/>
      </c>
      <c r="DB182" s="9" t="str">
        <f t="shared" si="584"/>
        <v/>
      </c>
      <c r="DD182" s="9" t="str">
        <f>IF(LEN(CHAR(34)&amp;"lets"&amp;LEN(SUBSTITUTE(SUBSTITUTE(IFERROR(TRIM(SUBSTITUTE(A182,MID(A182,FIND("[",A182),FIND("]",A182)-FIND("[",A182)+1),"")),A182)," ",""),"-",""))&amp;CHAR(34)&amp;",")=9,CHAR(34)&amp;"lets"&amp;LEN(SUBSTITUTE(SUBSTITUTE(IFERROR(TRIM(SUBSTITUTE(A182,MID(A182,FIND("[",A182),FIND("]",A182)-FIND("[",A182)+1),"")),A182)," ",""),"-",""))&amp;CHAR(34)&amp;",",CHAR(34)&amp;"lets0"&amp;LEN(SUBSTITUTE(SUBSTITUTE(IFERROR(TRIM(SUBSTITUTE(A182,MID(A182,FIND("[",A182),FIND("]",A182)-FIND("[",A182)+1),"")),A182)," ",""),"-",""))&amp;CHAR(34)&amp;",")</f>
        <v>"lets06",</v>
      </c>
      <c r="DE182" s="9" t="str">
        <f>CHAR(34)&amp;"start"&amp;IFERROR(LEFT(SUBSTITUTE(A182,"["&amp;MID(A182,FIND("[",A182)+1,FIND("]",A182)-FIND("[",A182)-1)&amp;"] ",""),1),LEFT(A182,1))&amp;CHAR(34)&amp;","</f>
        <v>"startM",</v>
      </c>
      <c r="DF182" s="9" t="str">
        <f t="shared" si="588"/>
        <v/>
      </c>
      <c r="DG182" s="9" t="str">
        <f t="shared" si="589"/>
        <v/>
      </c>
      <c r="DH182" s="9" t="str">
        <f t="shared" si="590"/>
        <v>"with_v",</v>
      </c>
      <c r="DI182" s="9" t="str">
        <f t="shared" si="591"/>
        <v/>
      </c>
      <c r="DJ182" s="9" t="str">
        <f t="shared" si="592"/>
        <v/>
      </c>
      <c r="DK182" s="9" t="str">
        <f t="shared" si="593"/>
        <v/>
      </c>
      <c r="DL182" s="9" t="str">
        <f t="shared" si="594"/>
        <v/>
      </c>
      <c r="DM182" s="9" t="str" cm="1">
        <f t="array" ref="DM182">IF(CG182=3,CHAR(34) &amp; _xlfn.TEXTJOIN("", TRUE, RIGHT(HP182:HX182, 2)) &amp; CHAR(34) &amp; ",", "")</f>
        <v/>
      </c>
      <c r="DN182" s="9" t="str">
        <f t="shared" si="595"/>
        <v/>
      </c>
      <c r="DO182" s="9" t="str">
        <f t="shared" si="596"/>
        <v>"year19",</v>
      </c>
      <c r="DP182" s="28" t="str">
        <f t="shared" si="597"/>
        <v/>
      </c>
      <c r="DQ182" s="28" t="str">
        <f t="shared" si="598"/>
        <v/>
      </c>
      <c r="DR182" s="28" t="str">
        <f t="shared" si="599"/>
        <v/>
      </c>
      <c r="DS182" s="28" t="str">
        <f t="shared" si="600"/>
        <v/>
      </c>
      <c r="DT182" s="28" t="str">
        <f t="shared" si="601"/>
        <v/>
      </c>
      <c r="DU182" s="28" t="str">
        <f t="shared" si="602"/>
        <v/>
      </c>
      <c r="DW182" s="9" t="str">
        <f t="shared" si="677"/>
        <v/>
      </c>
      <c r="DX182" s="9" t="str">
        <f t="shared" si="677"/>
        <v/>
      </c>
      <c r="DY182" s="9" t="str">
        <f t="shared" si="677"/>
        <v>"3Bands",</v>
      </c>
      <c r="DZ182" s="9" t="str">
        <f t="shared" si="677"/>
        <v/>
      </c>
      <c r="EA182" s="9" t="str">
        <f t="shared" si="678"/>
        <v>"Diagon",</v>
      </c>
      <c r="EB182" s="9" t="str">
        <f t="shared" si="678"/>
        <v/>
      </c>
      <c r="EC182" s="9" t="str">
        <f t="shared" si="678"/>
        <v/>
      </c>
      <c r="ED182" s="9" t="str">
        <f t="shared" si="678"/>
        <v/>
      </c>
      <c r="EE182" s="9" t="str">
        <f t="shared" si="678"/>
        <v/>
      </c>
      <c r="EF182" s="9" t="str">
        <f t="shared" si="604"/>
        <v/>
      </c>
      <c r="EG182" s="9" t="str">
        <f t="shared" si="679"/>
        <v/>
      </c>
      <c r="EH182" s="9" t="str">
        <f t="shared" si="679"/>
        <v/>
      </c>
      <c r="EI182" s="9" t="str">
        <f t="shared" si="679"/>
        <v/>
      </c>
      <c r="EJ182" s="9" t="str">
        <f t="shared" si="679"/>
        <v/>
      </c>
      <c r="EK182" s="9" t="str">
        <f t="shared" si="679"/>
        <v/>
      </c>
      <c r="EL182" s="9" t="str">
        <f t="shared" si="679"/>
        <v/>
      </c>
      <c r="EM182" s="9" t="str">
        <f t="shared" si="679"/>
        <v>"Trside",</v>
      </c>
      <c r="EN182" s="9" t="str">
        <f t="shared" si="679"/>
        <v/>
      </c>
      <c r="EO182" s="9" t="str">
        <f t="shared" si="679"/>
        <v>"Center",</v>
      </c>
      <c r="EP182" s="9" t="str">
        <f t="shared" si="679"/>
        <v/>
      </c>
      <c r="EQ182" s="9" t="str">
        <f t="shared" si="679"/>
        <v/>
      </c>
      <c r="ER182" s="9" t="str">
        <f t="shared" si="679"/>
        <v/>
      </c>
      <c r="ES182" s="9" t="str">
        <f t="shared" si="679"/>
        <v/>
      </c>
      <c r="ET182" s="9" t="str">
        <f t="shared" si="679"/>
        <v/>
      </c>
      <c r="EU182" s="9" t="str">
        <f t="shared" si="679"/>
        <v/>
      </c>
      <c r="EV182" s="9" t="str">
        <f t="shared" si="679"/>
        <v/>
      </c>
      <c r="EW182" s="9" t="str">
        <f t="shared" si="680"/>
        <v/>
      </c>
      <c r="EX182" s="9" t="str">
        <f t="shared" si="680"/>
        <v/>
      </c>
      <c r="EY182" s="9" t="str">
        <f t="shared" si="680"/>
        <v/>
      </c>
      <c r="EZ182" s="9" t="str">
        <f t="shared" si="680"/>
        <v/>
      </c>
      <c r="FA182" s="9" t="str">
        <f t="shared" si="606"/>
        <v>"staWHI",</v>
      </c>
      <c r="FB182" s="9" t="str">
        <f t="shared" si="607"/>
        <v/>
      </c>
      <c r="FD182" s="9" t="str">
        <f t="shared" si="609"/>
        <v/>
      </c>
      <c r="FE182" s="9" t="str">
        <f t="shared" si="610"/>
        <v/>
      </c>
      <c r="FF182" s="9" t="str">
        <f t="shared" si="611"/>
        <v/>
      </c>
      <c r="FG182" s="9" t="str">
        <f t="shared" si="612"/>
        <v>"NO_RED",</v>
      </c>
      <c r="FH182" s="9" t="str">
        <f t="shared" si="613"/>
        <v/>
      </c>
      <c r="FI182" s="9" t="str">
        <f t="shared" si="614"/>
        <v/>
      </c>
      <c r="FJ182" s="9" t="str">
        <f t="shared" si="615"/>
        <v>"NO_BLA",</v>
      </c>
      <c r="FK182" s="9" t="str">
        <f t="shared" si="616"/>
        <v/>
      </c>
      <c r="FL182" s="9" t="str">
        <f t="shared" si="617"/>
        <v/>
      </c>
      <c r="FM182" s="9" t="str">
        <f t="shared" si="618"/>
        <v/>
      </c>
      <c r="FN182" s="9" t="str">
        <f t="shared" si="619"/>
        <v/>
      </c>
      <c r="FO182" s="9" t="str">
        <f t="shared" si="620"/>
        <v/>
      </c>
      <c r="FP182" s="9" t="str">
        <f t="shared" si="621"/>
        <v/>
      </c>
      <c r="FQ182" s="9" t="str">
        <f t="shared" si="622"/>
        <v/>
      </c>
      <c r="FR182" s="9" t="str">
        <f t="shared" si="623"/>
        <v/>
      </c>
      <c r="FS182" s="9" t="str">
        <f t="shared" si="624"/>
        <v/>
      </c>
      <c r="FT182" s="9" t="str">
        <f t="shared" si="625"/>
        <v>"myrGRE",</v>
      </c>
      <c r="FU182" s="9" t="str">
        <f t="shared" si="626"/>
        <v/>
      </c>
      <c r="FV182" s="9" t="str">
        <f t="shared" si="627"/>
        <v/>
      </c>
      <c r="FW182" s="9" t="str">
        <f t="shared" si="628"/>
        <v/>
      </c>
      <c r="FY182" s="9" t="str">
        <f t="shared" si="630"/>
        <v/>
      </c>
      <c r="FZ182" s="9" t="str">
        <f t="shared" si="631"/>
        <v/>
      </c>
      <c r="GA182" s="9" t="str">
        <f t="shared" si="632"/>
        <v/>
      </c>
      <c r="GB182" s="9" t="str">
        <f t="shared" si="633"/>
        <v/>
      </c>
      <c r="GE182" s="9" t="str">
        <f t="shared" si="636"/>
        <v/>
      </c>
      <c r="GF182" s="9" t="str">
        <f t="shared" si="682"/>
        <v/>
      </c>
      <c r="GG182" s="9" t="str">
        <f t="shared" si="637"/>
        <v/>
      </c>
      <c r="GH182" s="9" t="str">
        <f t="shared" si="638"/>
        <v>"southc",</v>
      </c>
      <c r="GI182" s="9" t="str">
        <f t="shared" si="639"/>
        <v/>
      </c>
      <c r="GJ182" s="9" t="str">
        <f t="shared" si="640"/>
        <v/>
      </c>
      <c r="GK182" s="9" t="str">
        <f t="shared" si="641"/>
        <v>"HasSta",</v>
      </c>
      <c r="GL182" s="9" t="str">
        <f t="shared" si="681"/>
        <v>"1Stars",</v>
      </c>
      <c r="GM182" s="9" t="str">
        <f t="shared" si="681"/>
        <v/>
      </c>
      <c r="GN182" s="9" t="str">
        <f t="shared" si="681"/>
        <v/>
      </c>
      <c r="GP182" s="9" t="str">
        <f t="shared" si="642"/>
        <v>"State"</v>
      </c>
      <c r="GS182" s="9" t="str">
        <f t="shared" si="643"/>
        <v>["5+Colo","lets06","startM","with_v","year19","3Bands","Diagon","Trside","Center","staWHI","NO_RED","NO_BLA","myrGRE","southc","HasSta","1Stars"]</v>
      </c>
      <c r="GT182" s="9" t="str">
        <f t="shared" si="675"/>
        <v/>
      </c>
      <c r="GU182" s="9" t="str">
        <f t="shared" si="675"/>
        <v>"cl_BLU",</v>
      </c>
      <c r="GV182" s="9" t="str">
        <f t="shared" si="675"/>
        <v>"cl_GRE",</v>
      </c>
      <c r="GW182" s="9" t="str">
        <f t="shared" si="674"/>
        <v/>
      </c>
      <c r="GX182" s="9" t="str">
        <f t="shared" si="674"/>
        <v>"cl_YEL",</v>
      </c>
      <c r="GY182" s="9" t="str">
        <f t="shared" si="674"/>
        <v>"cl_ORA",</v>
      </c>
      <c r="GZ182" s="9" t="str">
        <f t="shared" si="674"/>
        <v/>
      </c>
      <c r="HA182" s="9" t="str">
        <f t="shared" si="674"/>
        <v/>
      </c>
      <c r="HB182" s="9" t="str">
        <f t="shared" si="674"/>
        <v>"cl_WHI",</v>
      </c>
      <c r="HC182" s="9" t="str">
        <f t="shared" si="645"/>
        <v>["cl_BLU","cl_GRE","cl_YEL","cl_ORA","cl_WHI"]</v>
      </c>
      <c r="HE182" s="33"/>
      <c r="HF182" s="34" t="str">
        <f t="shared" si="646"/>
        <v>{couname:"[VEN] Mérida",year:"1996",region:"rgn_South America",Colors:["cl_BLU","cl_GRE","cl_YEL","cl_ORA","cl_WHI"],Items:["5+Colo","lets06","startM","with_v","year19","3Bands","Diagon","Trside","Center","staWHI","NO_RED","NO_BLA","myrGRE","southc","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links: "https://www.crwflags.com/fotw/flags/ve-l.html#:~:text=(in%20Spanish)-,Overview,-The%20M%C3%A9rida%20flag"},</v>
      </c>
      <c r="HG182" s="35" t="str">
        <f t="shared" si="647"/>
        <v>{couname:"[VEN] Mérida",year:"1996",region:"rgn_South America",Colors:["cl_BLU","cl_GRE","cl_YEL","cl_ORA","cl_WHI"],Items:["5+Colo","lets06","startM","with_v","year19","3Bands","Diagon","Trside","Center","staWHI","NO_RED","NO_BLA","myrGRE","southc","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links: "https://www.crwflags.com/fotw/flags/ve-l.html#:~:text=(in%20Spanish)-,Overview,-The%20M%C3%A9rida%20flag"},</v>
      </c>
      <c r="HH182" s="9" t="str">
        <f t="shared" si="648"/>
        <v>"\nThe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v>
      </c>
      <c r="HI182" s="9" t="str">
        <f t="shared" si="649"/>
        <v>"\nThe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v>
      </c>
      <c r="HJ182" s="9" t="str">
        <f t="shared" si="650"/>
        <v>"1996"</v>
      </c>
      <c r="HL182" s="9" t="str">
        <f t="shared" si="651"/>
        <v>"https://www.crwflags.com/fotw/flags/ve-l.html#:~:text=(in%20Spanish)-,Overview,-The%20M%C3%A9rida%20flag"</v>
      </c>
      <c r="HM182" s="34" t="str">
        <f t="shared" si="652"/>
        <v>{"couname":"[VEN] Mérida","year":"1996","region":"rgn_South America","Colors":["cl_BLU","cl_GRE","cl_YEL","cl_ORA","cl_WHI"],"Items":["5+Colo","lets06","startM","with_v","year19","3Bands","Diagon","Trside","Center","staWHI","NO_RED","NO_BLA","myrGRE","southc","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 "links": "https://www.crwflags.com/fotw/flags/ve-l.html#:~:text=(in%20Spanish)-,Overview,-The%20M%C3%A9rida%20flag"},</v>
      </c>
      <c r="HN182" s="36" t="str">
        <f t="shared" si="653"/>
        <v>{"couname":"[VEN] Mérida","year":"1996","region":"rgn_South America","Colors":["cl_BLU","cl_GRE","cl_YEL","cl_ORA","cl_WHI"],"Items":["5+Colo","lets06","startM","with_v","year19","3Bands","Diagon","Trside","Center","staWHI","NO_RED","NO_BLA","myrGRE","southc","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 "links": "https://www.crwflags.com/fotw/flags/ve-l.html#:~:text=(in%20Spanish)-,Overview,-The%20M%C3%A9rida%20flag"},</v>
      </c>
      <c r="HO182" s="37">
        <v>45618</v>
      </c>
      <c r="HP182" s="9" t="str" cm="1">
        <f t="array" ref="HP182">IF(_xlfn.TEXTJOIN(", ", TRUE, IF(ISNUMBER(SEARCH("BLA", BL182:BT182)), COLUMN(BL182:BT182) - COLUMN(BL182) + 1, ""))&lt;&gt;"","BLA","")</f>
        <v/>
      </c>
      <c r="HQ182" s="9" t="str" cm="1">
        <f t="array" ref="HQ182">IF(_xlfn.TEXTJOIN(", ", TRUE, IF(ISNUMBER(SEARCH("BLU", BL182:BT182)), COLUMN(BL182:BT182) - COLUMN(BL182) + 1, ""))&lt;&gt;"","BLU","")</f>
        <v>BLU</v>
      </c>
      <c r="HR182" s="9" t="str" cm="1">
        <f t="array" ref="HR182">IF(_xlfn.TEXTJOIN(", ", TRUE, IF(ISNUMBER(SEARCH("GRE", BL182:BT182)), COLUMN(BL182:BT182) - COLUMN(BL182) + 1, ""))&lt;&gt;"","GRE","")</f>
        <v>GRE</v>
      </c>
      <c r="HS182" s="9" t="str" cm="1">
        <f t="array" ref="HS182">IF(_xlfn.TEXTJOIN(", ", TRUE, IF(ISNUMBER(SEARCH("RED", BL182:BT182)), COLUMN(BL182:BT182) - COLUMN(BL182) + 1, ""))&lt;&gt;"","RED","")</f>
        <v/>
      </c>
      <c r="HT182" s="9" t="str" cm="1">
        <f t="array" ref="HT182">IF(_xlfn.TEXTJOIN(", ", TRUE, IF(ISNUMBER(SEARCH("YEL", BL182:BT182)), COLUMN(BL182:BT182) - COLUMN(BL182) + 1, ""))&lt;&gt;"","YEL","")</f>
        <v>YEL</v>
      </c>
      <c r="HU182" s="9" t="str" cm="1">
        <f t="array" ref="HU182">IF(_xlfn.TEXTJOIN(", ", TRUE, IF(ISNUMBER(SEARCH("ORA", BL182:BT182)), COLUMN(BL182:BT182) - COLUMN(BL182) + 1, ""))&lt;&gt;"","ORA","")</f>
        <v>ORA</v>
      </c>
      <c r="HV182" s="9" t="str" cm="1">
        <f t="array" ref="HV182">IF(_xlfn.TEXTJOIN(", ", TRUE, IF(ISNUMBER(SEARCH("BRO", BL182:BT182)), COLUMN(BL182:BT182) - COLUMN(BL182) + 1, ""))&lt;&gt;"","BRO","")</f>
        <v/>
      </c>
      <c r="HW182" s="9" t="str" cm="1">
        <f t="array" ref="HW182">IF(_xlfn.TEXTJOIN(", ", TRUE, IF(ISNUMBER(SEARCH("PUR", BL182:BT182)), COLUMN(BL182:BT182) - COLUMN(BL182) + 1, ""))&lt;&gt;"","PUR","")</f>
        <v/>
      </c>
      <c r="HX182" s="9" t="str" cm="1">
        <f t="array" ref="HX182">IF(_xlfn.TEXTJOIN(", ", TRUE, IF(ISNUMBER(SEARCH("WHI", BL182:BT182)), COLUMN(BL182:BT182) - COLUMN(BL182) + 1, ""))&lt;&gt;"","WHI","")</f>
        <v>WHI</v>
      </c>
      <c r="HY182" s="38"/>
      <c r="HZ182" s="38"/>
      <c r="IA182" s="28"/>
      <c r="IB182" s="28"/>
      <c r="IC182" s="39"/>
      <c r="ID182" s="39"/>
      <c r="IE182" s="39"/>
      <c r="IF182" s="39"/>
      <c r="IG182" s="39"/>
      <c r="IH182" s="39"/>
      <c r="II182" s="39"/>
      <c r="IJ182" s="39"/>
      <c r="IK182" s="39"/>
      <c r="IM182" s="6">
        <f t="shared" si="655"/>
        <v>-5</v>
      </c>
      <c r="IN182" s="40" t="str">
        <f t="shared" si="656"/>
        <v>http://mkweb.bcgsc.ca/color-summarizer/?url=https://upload.wikimedia.org/wikipedia/commons/thumb/9/9f/Flag_of_M%C3%A9rida_State.svg/320px-Flag_of_M%C3%A9rida_State.svg.png&amp;precision=low&amp;num_clusters=5&amp;text=1</v>
      </c>
      <c r="IO182" s="9" t="str">
        <f t="shared" si="657"/>
        <v/>
      </c>
      <c r="IP182" s="9" t="str">
        <f t="shared" si="658"/>
        <v>"blue"</v>
      </c>
      <c r="IQ182" s="9" t="str">
        <f t="shared" si="659"/>
        <v>"green"</v>
      </c>
      <c r="IR182" s="9" t="str">
        <f t="shared" si="660"/>
        <v/>
      </c>
      <c r="IS182" s="9" t="str">
        <f t="shared" si="661"/>
        <v>"yellow"</v>
      </c>
      <c r="IT182" s="9" t="str">
        <f t="shared" si="662"/>
        <v>"orange"</v>
      </c>
      <c r="IU182" s="9" t="str">
        <f t="shared" si="663"/>
        <v/>
      </c>
      <c r="IV182" s="9" t="str">
        <f t="shared" si="664"/>
        <v/>
      </c>
      <c r="IW182" s="9" t="str">
        <f t="shared" si="665"/>
        <v>"white"</v>
      </c>
      <c r="IX182" s="9" t="str">
        <f t="shared" si="666"/>
        <v>{"url":"http://mkweb.bcgsc.ca/color-summarizer/?url=https://upload.wikimedia.org/wikipedia/commons/thumb/9/9f/Flag_of_M%C3%A9rida_State.svg/320px-Flag_of_M%C3%A9rida_State.svg.png&amp;precision=low&amp;num_clusters=5&amp;text=1","name":"[VEN] Mérida"},</v>
      </c>
      <c r="IY182" s="9">
        <v>963</v>
      </c>
    </row>
    <row r="183" spans="1:259" s="9" customFormat="1" ht="38.4" customHeight="1" thickBot="1" x14ac:dyDescent="0.35">
      <c r="A183" s="79" t="s">
        <v>1499</v>
      </c>
      <c r="B183" s="1" t="e" vm="180">
        <v>#VALUE!</v>
      </c>
      <c r="C183" s="2">
        <v>2</v>
      </c>
      <c r="D183" s="3" t="s">
        <v>1500</v>
      </c>
      <c r="E183" s="4" t="s">
        <v>1501</v>
      </c>
      <c r="F183" s="5" t="s">
        <v>0</v>
      </c>
      <c r="G183" s="6">
        <f>COUNTIF($A$1:$A$8305,A183)</f>
        <v>1</v>
      </c>
      <c r="H183" s="7"/>
      <c r="I183" s="8" t="s">
        <v>1502</v>
      </c>
      <c r="J183" s="9" t="str">
        <f>""</f>
        <v/>
      </c>
      <c r="K183" s="10"/>
      <c r="L183" s="11"/>
      <c r="M183" s="11"/>
      <c r="N183" s="12" t="s">
        <v>1</v>
      </c>
      <c r="O183" s="13">
        <v>2006</v>
      </c>
      <c r="P183" s="14" t="s">
        <v>1503</v>
      </c>
      <c r="Q183" s="15">
        <v>1</v>
      </c>
      <c r="R183" s="16" t="s">
        <v>1</v>
      </c>
      <c r="S183" s="17">
        <v>3</v>
      </c>
      <c r="T183" s="18" t="s">
        <v>2</v>
      </c>
      <c r="U183" s="19" t="s">
        <v>2</v>
      </c>
      <c r="V183" s="19" t="s">
        <v>3</v>
      </c>
      <c r="W183" s="19" t="s">
        <v>2</v>
      </c>
      <c r="X183" s="19" t="s">
        <v>3</v>
      </c>
      <c r="Y183" s="19" t="s">
        <v>2</v>
      </c>
      <c r="Z183" s="19" t="s">
        <v>2</v>
      </c>
      <c r="AA183" s="19" t="s">
        <v>3</v>
      </c>
      <c r="AB183" s="19" t="s">
        <v>3</v>
      </c>
      <c r="AC183" s="19" t="s">
        <v>2</v>
      </c>
      <c r="AD183" s="19" t="s">
        <v>2</v>
      </c>
      <c r="AE183" s="19" t="s">
        <v>2</v>
      </c>
      <c r="AF183" s="20" t="s">
        <v>2</v>
      </c>
      <c r="AG183" s="20" t="s">
        <v>3</v>
      </c>
      <c r="AH183" s="20" t="s">
        <v>3</v>
      </c>
      <c r="AI183" s="20" t="s">
        <v>2</v>
      </c>
      <c r="AJ183" s="20" t="s">
        <v>2</v>
      </c>
      <c r="AK183" s="20" t="s">
        <v>2</v>
      </c>
      <c r="AL183" s="20" t="s">
        <v>2</v>
      </c>
      <c r="AM183" s="20" t="s">
        <v>2</v>
      </c>
      <c r="AN183" s="20" t="s">
        <v>2</v>
      </c>
      <c r="AO183" s="20" t="s">
        <v>2</v>
      </c>
      <c r="AP183" s="20" t="s">
        <v>2</v>
      </c>
      <c r="AQ183" s="20" t="s">
        <v>2</v>
      </c>
      <c r="AR183" s="20" t="s">
        <v>2</v>
      </c>
      <c r="AS183" s="20" t="s">
        <v>2</v>
      </c>
      <c r="AT183" s="21">
        <v>6</v>
      </c>
      <c r="AU183" s="20" t="s">
        <v>204</v>
      </c>
      <c r="AV183" s="20" t="str">
        <f>IF(LEFT(A183,1)="[",LEFT(A183,5)&amp;AU183&amp;A183,"")</f>
        <v>[VEN]State[VEN] Miranda</v>
      </c>
      <c r="AW183" s="20" t="str">
        <f>C183&amp;A183</f>
        <v>2[VEN] Miranda</v>
      </c>
      <c r="AX183" s="22" t="str">
        <f>_xlfn.TEXTJOIN(";",TRUE,AU183:AW183)</f>
        <v>State;[VEN]State[VEN] Miranda;2[VEN] Miranda</v>
      </c>
      <c r="AY183" s="22"/>
      <c r="AZ183" s="23"/>
      <c r="BA183" s="23"/>
      <c r="BB183" s="23"/>
      <c r="BC183" s="24"/>
      <c r="BD183" s="25" t="s">
        <v>5</v>
      </c>
      <c r="BE183" s="8"/>
      <c r="BF183" s="25"/>
      <c r="BG183" s="25"/>
      <c r="BH183" s="25"/>
      <c r="BI183" s="25"/>
      <c r="BJ183" s="25"/>
      <c r="BK183" s="8"/>
      <c r="BL183" s="25" t="s">
        <v>9</v>
      </c>
      <c r="BM183" s="25" t="s">
        <v>5</v>
      </c>
      <c r="BN183" s="25"/>
      <c r="BO183" s="25"/>
      <c r="BP183" s="25"/>
      <c r="BQ183" s="25"/>
      <c r="BR183" s="25"/>
      <c r="BS183" s="25"/>
      <c r="BT183" s="25"/>
      <c r="BU183" s="26"/>
      <c r="BV183" s="27"/>
      <c r="BW183" s="27">
        <v>0</v>
      </c>
      <c r="BX183" s="8"/>
      <c r="CB183" s="28"/>
      <c r="CC183" s="28"/>
      <c r="CD183" s="29">
        <v>0</v>
      </c>
      <c r="CE183" s="29">
        <v>0</v>
      </c>
      <c r="CF183" s="29" t="e">
        <v>#REF!</v>
      </c>
      <c r="CG183" s="30" cm="1">
        <f t="array" ref="CG183">SUMPRODUCT(--(LEN(TRIM(BL183:BT183))&gt;0))</f>
        <v>2</v>
      </c>
      <c r="CH183" s="20" t="str">
        <f t="shared" si="568"/>
        <v>y</v>
      </c>
      <c r="CI183" s="20" t="str">
        <f t="shared" si="569"/>
        <v>n</v>
      </c>
      <c r="CJ183" s="20" t="str">
        <f t="shared" si="570"/>
        <v>n</v>
      </c>
      <c r="CK183" s="20" t="str">
        <f t="shared" si="571"/>
        <v>n</v>
      </c>
      <c r="CL183" s="20" t="str">
        <f t="shared" si="572"/>
        <v>n</v>
      </c>
      <c r="CM183" s="20" t="str">
        <f t="shared" si="573"/>
        <v>n</v>
      </c>
      <c r="CN183" s="20" t="str">
        <f t="shared" si="574"/>
        <v>y</v>
      </c>
      <c r="CO183" s="20" t="str">
        <f t="shared" si="575"/>
        <v>n</v>
      </c>
      <c r="CP183" s="20" t="str">
        <f t="shared" si="576"/>
        <v>n</v>
      </c>
      <c r="CQ183" s="20" t="str">
        <f t="shared" si="577"/>
        <v>n</v>
      </c>
      <c r="CR183" s="20" t="str">
        <f t="shared" si="578"/>
        <v>n</v>
      </c>
      <c r="CS183" s="20" t="str">
        <f t="shared" si="579"/>
        <v>y</v>
      </c>
      <c r="CT183" s="31" t="str">
        <f t="shared" si="580"/>
        <v>"[VEN] Miranda"</v>
      </c>
      <c r="CU183" s="32" t="str">
        <f t="shared" si="581"/>
        <v>"rgn_South America"</v>
      </c>
      <c r="CV183" s="9" t="str">
        <f t="shared" si="582"/>
        <v>"https://upload.wikimedia.org/wikipedia/commons/thumb/9/92/Flag_of_Miranda_state.svg/320px-Flag_of_Miranda_state.svg.png"</v>
      </c>
      <c r="CW183" s="9" t="str">
        <f t="shared" si="676"/>
        <v>"2Color",</v>
      </c>
      <c r="CX183" s="9" t="str">
        <f t="shared" si="676"/>
        <v/>
      </c>
      <c r="CY183" s="9" t="str">
        <f t="shared" si="676"/>
        <v/>
      </c>
      <c r="CZ183" s="9" t="str">
        <f t="shared" si="676"/>
        <v/>
      </c>
      <c r="DA183" s="9" t="str">
        <f t="shared" si="583"/>
        <v/>
      </c>
      <c r="DB183" s="9" t="str">
        <f t="shared" si="584"/>
        <v/>
      </c>
      <c r="DC183" s="9" t="str">
        <f>IF(Q183=2,CHAR(34)&amp;"exact2"&amp;CHAR(34)&amp;",","")</f>
        <v/>
      </c>
      <c r="DD183" s="9" t="str">
        <f>IF(LEN(CHAR(34)&amp;"lets"&amp;LEN(SUBSTITUTE(SUBSTITUTE(IFERROR(TRIM(SUBSTITUTE(SUBSTITUTE(SUBSTITUTE(IFERROR(TRIM(SUBSTITUTE(A183,MID(A183,FIND("(",A183),FIND(")",A183)-FIND("(",A183)+1),"")),A183)," ",""),"-",""),MID(SUBSTITUTE(SUBSTITUTE(IFERROR(TRIM(SUBSTITUTE(A183,MID(A183,FIND("(",A183),FIND(")",A183)-FIND("(",A183)+1),"")),A183)," ",""),"-",""),FIND("[",SUBSTITUTE(SUBSTITUTE(IFERROR(TRIM(SUBSTITUTE(A183,MID(A183,FIND("(",A183),FIND(")",A183)-FIND("(",A183)+1),"")),A183)," ",""),"-","")),FIND("]",SUBSTITUTE(SUBSTITUTE(IFERROR(TRIM(SUBSTITUTE(A183,MID(A183,FIND("(",A183),FIND(")",A183)-FIND("(",A183)+1),"")),A183)," ",""),"-",""))-FIND("[",SUBSTITUTE(SUBSTITUTE(IFERROR(TRIM(SUBSTITUTE(A183,MID(A183,FIND("(",A183),FIND(")",A183)-FIND("(",A183)+1),"")),A183)," ",""),"-",""))+1),"")),SUBSTITUTE(SUBSTITUTE(IFERROR(TRIM(SUBSTITUTE(A183,MID(A183,FIND("(",A183),FIND(")",A183)-FIND("(",A183)+1),"")),A183)," ",""),"-",""))," ",""),"-",""))&amp;CHAR(34)&amp;",")=9,CHAR(34)&amp;"lets"&amp;LEN(SUBSTITUTE(SUBSTITUTE(IFERROR(TRIM(SUBSTITUTE(SUBSTITUTE(SUBSTITUTE(IFERROR(TRIM(SUBSTITUTE(A183,MID(A183,FIND("(",A183),FIND(")",A183)-FIND("(",A183)+1),"")),A183)," ",""),"-",""),MID(SUBSTITUTE(SUBSTITUTE(IFERROR(TRIM(SUBSTITUTE(A183,MID(A183,FIND("(",A183),FIND(")",A183)-FIND("(",A183)+1),"")),A183)," ",""),"-",""),FIND("[",SUBSTITUTE(SUBSTITUTE(IFERROR(TRIM(SUBSTITUTE(A183,MID(A183,FIND("(",A183),FIND(")",A183)-FIND("(",A183)+1),"")),A183)," ",""),"-","")),FIND("]",SUBSTITUTE(SUBSTITUTE(IFERROR(TRIM(SUBSTITUTE(A183,MID(A183,FIND("(",A183),FIND(")",A183)-FIND("(",A183)+1),"")),A183)," ",""),"-",""))-FIND("[",SUBSTITUTE(SUBSTITUTE(IFERROR(TRIM(SUBSTITUTE(A183,MID(A183,FIND("(",A183),FIND(")",A183)-FIND("(",A183)+1),"")),A183)," ",""),"-",""))+1),"")),SUBSTITUTE(SUBSTITUTE(IFERROR(TRIM(SUBSTITUTE(A183,MID(A183,FIND("(",A183),FIND(")",A183)-FIND("(",A183)+1),"")),A183)," ",""),"-",""))," ",""),"-",""))&amp;CHAR(34)&amp;",",CHAR(34)&amp;"lets0"&amp;LEN(SUBSTITUTE(SUBSTITUTE(IFERROR(TRIM(SUBSTITUTE(SUBSTITUTE(SUBSTITUTE(IFERROR(TRIM(SUBSTITUTE(A183,MID(A183,FIND("(",A183),FIND(")",A183)-FIND("(",A183)+1),"")),A183)," ",""),"-",""),MID(SUBSTITUTE(SUBSTITUTE(IFERROR(TRIM(SUBSTITUTE(A183,MID(A183,FIND("(",A183),FIND(")",A183)-FIND("(",A183)+1),"")),A183)," ",""),"-",""),FIND("[",SUBSTITUTE(SUBSTITUTE(IFERROR(TRIM(SUBSTITUTE(A183,MID(A183,FIND("(",A183),FIND(")",A183)-FIND("(",A183)+1),"")),A183)," ",""),"-","")),FIND("]",SUBSTITUTE(SUBSTITUTE(IFERROR(TRIM(SUBSTITUTE(A183,MID(A183,FIND("(",A183),FIND(")",A183)-FIND("(",A183)+1),"")),A183)," ",""),"-",""))-FIND("[",SUBSTITUTE(SUBSTITUTE(IFERROR(TRIM(SUBSTITUTE(A183,MID(A183,FIND("(",A183),FIND(")",A183)-FIND("(",A183)+1),"")),A183)," ",""),"-",""))+1),"")),SUBSTITUTE(SUBSTITUTE(IFERROR(TRIM(SUBSTITUTE(A183,MID(A183,FIND("(",A183),FIND(")",A183)-FIND("(",A183)+1),"")),A183)," ",""),"-",""))," ",""),"-",""))&amp;CHAR(34)&amp;",")</f>
        <v>"lets07",</v>
      </c>
      <c r="DE183" s="9" t="str">
        <f>IFERROR(CHAR(34)&amp;"start"&amp;LEFT(TRIM(SUBSTITUTE(SUBSTITUTE(TRIM(SUBSTITUTE(SUBSTITUTE(A183, MID(A183, FIND("[", A183), FIND("]", A183) - FIND("[", A183) + 1), ""), "  ", " ")), MID(TRIM(SUBSTITUTE(SUBSTITUTE(A183, MID(A183, FIND("[", A183), FIND("]", A183) - FIND("[", A183) + 1), ""), "  ", " ")), FIND("[", TRIM(SUBSTITUTE(SUBSTITUTE(A183, MID(A183, FIND("[", A183), FIND("]", A183) - FIND("[", A183) + 1), ""), "  ", " "))), FIND("]", TRIM(SUBSTITUTE(SUBSTITUTE(A183, MID(A183, FIND("[", A183), FIND("]", A183) - FIND("[", A183) + 1), ""), "  ", " "))) - FIND("[", TRIM(SUBSTITUTE(SUBSTITUTE(A183, MID(A183, FIND("[", A183), FIND("]", A183) - FIND("[", A183) + 1), ""), "  ", " "))) + 1), ""), "  ", " ")),1)&amp;CHAR(34)&amp;",",CHAR(34)&amp;"start"&amp;IFERROR(LEFT(SUBSTITUTE(A183,"["&amp;MID(A183,FIND("[",A183)+1,FIND("]",A183)-FIND("[",A183)-1)&amp;"] ",""),1),LEFT(A183,1))&amp;CHAR(34)&amp;",")</f>
        <v>"startM",</v>
      </c>
      <c r="DF183" s="9" t="str">
        <f t="shared" si="588"/>
        <v/>
      </c>
      <c r="DG183" s="9" t="str">
        <f t="shared" si="589"/>
        <v/>
      </c>
      <c r="DH183" s="9" t="str">
        <f t="shared" si="590"/>
        <v>"with_v",</v>
      </c>
      <c r="DI183" s="9" t="str">
        <f t="shared" si="591"/>
        <v/>
      </c>
      <c r="DJ183" s="9" t="str">
        <f t="shared" si="592"/>
        <v/>
      </c>
      <c r="DK183" s="9" t="str">
        <f t="shared" si="593"/>
        <v/>
      </c>
      <c r="DL183" s="9" t="str">
        <f t="shared" si="594"/>
        <v>"REDWHI",</v>
      </c>
      <c r="DM183" s="9" t="str" cm="1">
        <f t="array" ref="DM183">IF(CG183=3,CHAR(34) &amp; _xlfn.TEXTJOIN("", TRUE, RIGHT(HP183:HX183, 2)) &amp; CHAR(34) &amp; ",", "")</f>
        <v/>
      </c>
      <c r="DN183" s="9" t="str">
        <f t="shared" si="595"/>
        <v/>
      </c>
      <c r="DO183" s="9" t="str">
        <f t="shared" si="596"/>
        <v/>
      </c>
      <c r="DP183" s="28" t="str">
        <f t="shared" si="597"/>
        <v>"year00",</v>
      </c>
      <c r="DQ183" s="28" t="str">
        <f t="shared" si="598"/>
        <v/>
      </c>
      <c r="DR183" s="28" t="str">
        <f t="shared" si="599"/>
        <v/>
      </c>
      <c r="DS183" s="28" t="str">
        <f t="shared" si="600"/>
        <v/>
      </c>
      <c r="DT183" s="28" t="str">
        <f t="shared" si="601"/>
        <v>"allhor",</v>
      </c>
      <c r="DU183" s="28" t="str">
        <f t="shared" si="602"/>
        <v/>
      </c>
      <c r="DV183" s="9" t="str">
        <f>IF(IA183&lt;&gt;"",(IF(IA183="y",CHAR(34)&amp;"largec"&amp;CHAR(34)&amp;",",CHAR(34)&amp;"smallc"&amp;CHAR(34)&amp;",")),"")</f>
        <v/>
      </c>
      <c r="DW183" s="9" t="str">
        <f t="shared" si="677"/>
        <v/>
      </c>
      <c r="DX183" s="9" t="str">
        <f t="shared" si="677"/>
        <v/>
      </c>
      <c r="DY183" s="9" t="str">
        <f t="shared" si="677"/>
        <v>"3Bands",</v>
      </c>
      <c r="DZ183" s="9" t="str">
        <f t="shared" si="677"/>
        <v/>
      </c>
      <c r="EA183" s="9" t="str">
        <f t="shared" si="678"/>
        <v/>
      </c>
      <c r="EB183" s="9" t="str">
        <f t="shared" si="678"/>
        <v/>
      </c>
      <c r="EC183" s="9" t="str">
        <f t="shared" si="678"/>
        <v>"Horizo",</v>
      </c>
      <c r="ED183" s="9" t="str">
        <f t="shared" si="678"/>
        <v/>
      </c>
      <c r="EE183" s="9" t="str">
        <f t="shared" si="678"/>
        <v>"Circle",</v>
      </c>
      <c r="EF183" s="9" t="str">
        <f t="shared" si="604"/>
        <v/>
      </c>
      <c r="EG183" s="9" t="str">
        <f t="shared" si="679"/>
        <v/>
      </c>
      <c r="EH183" s="9" t="str">
        <f t="shared" si="679"/>
        <v>"Plants",</v>
      </c>
      <c r="EI183" s="9" t="str">
        <f t="shared" si="679"/>
        <v>"Texted",</v>
      </c>
      <c r="EJ183" s="9" t="str">
        <f t="shared" si="679"/>
        <v/>
      </c>
      <c r="EK183" s="9" t="str">
        <f t="shared" si="679"/>
        <v/>
      </c>
      <c r="EL183" s="9" t="str">
        <f t="shared" si="679"/>
        <v/>
      </c>
      <c r="EM183" s="9" t="str">
        <f t="shared" si="679"/>
        <v/>
      </c>
      <c r="EN183" s="9" t="str">
        <f t="shared" si="679"/>
        <v>"Unequa",</v>
      </c>
      <c r="EO183" s="9" t="str">
        <f t="shared" si="679"/>
        <v>"Center",</v>
      </c>
      <c r="EP183" s="9" t="str">
        <f t="shared" si="679"/>
        <v/>
      </c>
      <c r="EQ183" s="9" t="str">
        <f t="shared" si="679"/>
        <v/>
      </c>
      <c r="ER183" s="9" t="str">
        <f t="shared" si="679"/>
        <v/>
      </c>
      <c r="ES183" s="9" t="str">
        <f t="shared" si="679"/>
        <v/>
      </c>
      <c r="ET183" s="9" t="str">
        <f t="shared" si="679"/>
        <v/>
      </c>
      <c r="EU183" s="9" t="str">
        <f t="shared" si="679"/>
        <v/>
      </c>
      <c r="EV183" s="9" t="str">
        <f t="shared" si="679"/>
        <v/>
      </c>
      <c r="EW183" s="9" t="str">
        <f t="shared" si="680"/>
        <v/>
      </c>
      <c r="EX183" s="9" t="str">
        <f t="shared" si="680"/>
        <v/>
      </c>
      <c r="EY183" s="9" t="str">
        <f t="shared" si="680"/>
        <v/>
      </c>
      <c r="EZ183" s="9" t="str">
        <f t="shared" si="680"/>
        <v/>
      </c>
      <c r="FA183" s="9" t="str">
        <f t="shared" si="606"/>
        <v>"sta",</v>
      </c>
      <c r="FB183" s="9" t="str">
        <f t="shared" si="607"/>
        <v/>
      </c>
      <c r="FC183" s="9" t="str">
        <f>IF(AND(AT183&gt;0,BB183&lt;&gt;""),CHAR(34)&amp;"sta"&amp;BB183&amp;CHAR(34)&amp;",","")</f>
        <v/>
      </c>
      <c r="FD183" s="9" t="str">
        <f t="shared" si="609"/>
        <v/>
      </c>
      <c r="FE183" s="9" t="str">
        <f t="shared" si="610"/>
        <v>"NO_BLU",</v>
      </c>
      <c r="FF183" s="9" t="str">
        <f t="shared" si="611"/>
        <v/>
      </c>
      <c r="FG183" s="9" t="str">
        <f t="shared" si="612"/>
        <v/>
      </c>
      <c r="FH183" s="9" t="str">
        <f t="shared" si="613"/>
        <v>"NO_GRE",</v>
      </c>
      <c r="FI183" s="9" t="str">
        <f t="shared" si="614"/>
        <v>"NO_YEL",</v>
      </c>
      <c r="FJ183" s="9" t="str">
        <f t="shared" si="615"/>
        <v>"NO_BLA",</v>
      </c>
      <c r="FK183" s="9" t="str">
        <f t="shared" si="616"/>
        <v/>
      </c>
      <c r="FL183" s="9" t="str">
        <f t="shared" si="617"/>
        <v/>
      </c>
      <c r="FM183" s="9" t="str">
        <f t="shared" si="618"/>
        <v/>
      </c>
      <c r="FN183" s="9" t="str">
        <f t="shared" si="619"/>
        <v/>
      </c>
      <c r="FO183" s="9" t="str">
        <f t="shared" si="620"/>
        <v/>
      </c>
      <c r="FP183" s="9" t="str">
        <f t="shared" si="621"/>
        <v/>
      </c>
      <c r="FQ183" s="9" t="str">
        <f t="shared" si="622"/>
        <v/>
      </c>
      <c r="FR183" s="9" t="str">
        <f t="shared" si="623"/>
        <v/>
      </c>
      <c r="FS183" s="9" t="str">
        <f t="shared" si="624"/>
        <v/>
      </c>
      <c r="FT183" s="9" t="str">
        <f t="shared" si="625"/>
        <v>"myrWHI",</v>
      </c>
      <c r="FU183" s="9" t="str">
        <f t="shared" si="626"/>
        <v/>
      </c>
      <c r="FV183" s="9" t="str">
        <f t="shared" si="627"/>
        <v/>
      </c>
      <c r="FW183" s="9" t="str">
        <f t="shared" si="628"/>
        <v/>
      </c>
      <c r="FX183" s="9" t="str">
        <f>SUBSTITUTE(IFERROR(SEARCH("[",A183),IFERROR(IF(AND(CA183&lt;&gt;"y",SEARCH("Europe",R183)&gt;0),CHAR(34)&amp;"noeuni"&amp;CHAR(34)&amp;",",""),"")),"1","")</f>
        <v/>
      </c>
      <c r="FY183" s="9" t="str">
        <f t="shared" si="630"/>
        <v/>
      </c>
      <c r="FZ183" s="9" t="str">
        <f t="shared" si="631"/>
        <v/>
      </c>
      <c r="GA183" s="9" t="str">
        <f t="shared" si="632"/>
        <v/>
      </c>
      <c r="GB183" s="9" t="str">
        <f t="shared" si="633"/>
        <v/>
      </c>
      <c r="GC183" s="9" t="str">
        <f>IFERROR(IF(SEARCH("Portuguese",CB183)&gt;0,CHAR(34)&amp;"portug"&amp;CHAR(34)&amp;",",""),"")</f>
        <v/>
      </c>
      <c r="GD183" s="9" t="str">
        <f>IFERROR(IF(SEARCH("German",CB183)&gt;0,CHAR(34)&amp;"german"&amp;CHAR(34)&amp;",",""),"")</f>
        <v/>
      </c>
      <c r="GE183" s="9" t="str">
        <f t="shared" si="636"/>
        <v/>
      </c>
      <c r="GF183" s="9" t="str">
        <f t="shared" si="682"/>
        <v/>
      </c>
      <c r="GG183" s="9" t="str">
        <f t="shared" si="637"/>
        <v/>
      </c>
      <c r="GH183" s="9" t="str">
        <f t="shared" si="638"/>
        <v/>
      </c>
      <c r="GI183" s="9" t="str">
        <f t="shared" si="639"/>
        <v/>
      </c>
      <c r="GJ183" s="9" t="str">
        <f t="shared" si="640"/>
        <v/>
      </c>
      <c r="GK183" s="9" t="str">
        <f t="shared" si="641"/>
        <v>"HasSta",</v>
      </c>
      <c r="GL183" s="9" t="str">
        <f t="shared" si="681"/>
        <v/>
      </c>
      <c r="GM183" s="9" t="str">
        <f t="shared" si="681"/>
        <v/>
      </c>
      <c r="GN183" s="9" t="str">
        <f t="shared" si="681"/>
        <v>"3+Star",</v>
      </c>
      <c r="GP183" s="9" t="str">
        <f t="shared" si="642"/>
        <v>"State"</v>
      </c>
      <c r="GS183" s="9" t="str">
        <f t="shared" si="643"/>
        <v>["2Color","lets07","startM","with_v","REDWHI","year00","allhor","3Bands","Horizo","Circle","Plants","Texted","Unequa","Center","sta","NO_BLU","NO_GRE","NO_YEL","NO_BLA","myrWHI","HasSta","3+Star"]</v>
      </c>
      <c r="GT183" s="9" t="str">
        <f t="shared" si="675"/>
        <v>"cl_RED",</v>
      </c>
      <c r="GU183" s="9" t="str">
        <f t="shared" si="675"/>
        <v>"cl_WHI",</v>
      </c>
      <c r="GV183" s="9" t="str">
        <f t="shared" si="675"/>
        <v/>
      </c>
      <c r="GW183" s="9" t="str">
        <f t="shared" si="674"/>
        <v/>
      </c>
      <c r="GX183" s="9" t="str">
        <f t="shared" si="674"/>
        <v/>
      </c>
      <c r="GY183" s="9" t="str">
        <f t="shared" si="674"/>
        <v/>
      </c>
      <c r="GZ183" s="9" t="str">
        <f t="shared" si="674"/>
        <v/>
      </c>
      <c r="HA183" s="9" t="str">
        <f t="shared" si="674"/>
        <v/>
      </c>
      <c r="HB183" s="9" t="str">
        <f t="shared" si="674"/>
        <v/>
      </c>
      <c r="HC183" s="9" t="str">
        <f t="shared" si="645"/>
        <v>["cl_RED","cl_WHI"]</v>
      </c>
      <c r="HE183" s="33"/>
      <c r="HF183" s="34" t="str">
        <f t="shared" si="646"/>
        <v>{couname:"[VEN] Miranda",year:"2006",region:"rgn_South America",Colors:["cl_RED","cl_WHI"],Items:["2Color","lets07","startM","with_v","REDWHI","year00","allhor","3Bands","Horizo","Circle","Plants","Texted","Unequa","Center","sta","NO_BLU","NO_GRE","NO_YEL","NO_BLA","myrWHI","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links: "https://www.crwflags.com/fotw/flags/ve-m.html#:~:text=(previous%20symbols)-,Overview,-According%20to%20report"},</v>
      </c>
      <c r="HG183" s="35" t="str">
        <f t="shared" si="647"/>
        <v>{couname:"[VEN] Miranda",year:"2006",region:"rgn_South America",Colors:["cl_RED","cl_WHI"],Items:["2Color","lets07","startM","with_v","REDWHI","year00","allhor","3Bands","Horizo","Circle","Plants","Texted","Unequa","Center","sta","NO_BLU","NO_GRE","NO_YEL","NO_BLA","myrWHI","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links: "https://www.crwflags.com/fotw/flags/ve-m.html#:~:text=(previous%20symbols)-,Overview,-According%20to%20report"},</v>
      </c>
      <c r="HH183" s="9" t="str">
        <f t="shared" si="648"/>
        <v>"\nSeven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v>
      </c>
      <c r="HI183" s="9" t="str">
        <f t="shared" si="649"/>
        <v>"\nSeven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v>
      </c>
      <c r="HJ183" s="9" t="str">
        <f t="shared" si="650"/>
        <v>"2006"</v>
      </c>
      <c r="HL183" s="9" t="str">
        <f t="shared" si="651"/>
        <v>"https://www.crwflags.com/fotw/flags/ve-m.html#:~:text=(previous%20symbols)-,Overview,-According%20to%20report"</v>
      </c>
      <c r="HM183" s="34" t="str">
        <f t="shared" si="652"/>
        <v>{"couname":"[VEN] Miranda","year":"2006","region":"rgn_South America","Colors":["cl_RED","cl_WHI"],"Items":["2Color","lets07","startM","with_v","REDWHI","year00","allhor","3Bands","Horizo","Circle","Plants","Texted","Unequa","Center","sta","NO_BLU","NO_GRE","NO_YEL","NO_BLA","myrWHI","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 "links": "https://www.crwflags.com/fotw/flags/ve-m.html#:~:text=(previous%20symbols)-,Overview,-According%20to%20report"},</v>
      </c>
      <c r="HN183" s="36" t="str">
        <f t="shared" si="653"/>
        <v>{"couname":"[VEN] Miranda","year":"2006","region":"rgn_South America","Colors":["cl_RED","cl_WHI"],"Items":["2Color","lets07","startM","with_v","REDWHI","year00","allhor","3Bands","Horizo","Circle","Plants","Texted","Unequa","Center","sta","NO_BLU","NO_GRE","NO_YEL","NO_BLA","myrWHI","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 "links": "https://www.crwflags.com/fotw/flags/ve-m.html#:~:text=(previous%20symbols)-,Overview,-According%20to%20report"},</v>
      </c>
      <c r="HO183" s="37"/>
      <c r="HP183" s="9" t="str" cm="1">
        <f t="array" ref="HP183">IF(_xlfn.TEXTJOIN(", ", TRUE, IF(ISNUMBER(SEARCH("BLA", BL183:BT183)), COLUMN(BL183:BT183) - COLUMN(BL183) + 1, ""))&lt;&gt;"","BLA","")</f>
        <v/>
      </c>
      <c r="HQ183" s="9" t="str" cm="1">
        <f t="array" ref="HQ183">IF(_xlfn.TEXTJOIN(", ", TRUE, IF(ISNUMBER(SEARCH("BLU", BL183:BT183)), COLUMN(BL183:BT183) - COLUMN(BL183) + 1, ""))&lt;&gt;"","BLU","")</f>
        <v/>
      </c>
      <c r="HR183" s="9" t="str" cm="1">
        <f t="array" ref="HR183">IF(_xlfn.TEXTJOIN(", ", TRUE, IF(ISNUMBER(SEARCH("GRE", BL183:BT183)), COLUMN(BL183:BT183) - COLUMN(BL183) + 1, ""))&lt;&gt;"","GRE","")</f>
        <v/>
      </c>
      <c r="HS183" s="9" t="str" cm="1">
        <f t="array" ref="HS183">IF(_xlfn.TEXTJOIN(", ", TRUE, IF(ISNUMBER(SEARCH("RED", BL183:BT183)), COLUMN(BL183:BT183) - COLUMN(BL183) + 1, ""))&lt;&gt;"","RED","")</f>
        <v>RED</v>
      </c>
      <c r="HT183" s="9" t="str" cm="1">
        <f t="array" ref="HT183">IF(_xlfn.TEXTJOIN(", ", TRUE, IF(ISNUMBER(SEARCH("YEL", BL183:BT183)), COLUMN(BL183:BT183) - COLUMN(BL183) + 1, ""))&lt;&gt;"","YEL","")</f>
        <v/>
      </c>
      <c r="HU183" s="9" t="str" cm="1">
        <f t="array" ref="HU183">IF(_xlfn.TEXTJOIN(", ", TRUE, IF(ISNUMBER(SEARCH("ORA", BL183:BT183)), COLUMN(BL183:BT183) - COLUMN(BL183) + 1, ""))&lt;&gt;"","ORA","")</f>
        <v/>
      </c>
      <c r="HV183" s="9" t="str" cm="1">
        <f t="array" ref="HV183">IF(_xlfn.TEXTJOIN(", ", TRUE, IF(ISNUMBER(SEARCH("BRO", BL183:BT183)), COLUMN(BL183:BT183) - COLUMN(BL183) + 1, ""))&lt;&gt;"","BRO","")</f>
        <v/>
      </c>
      <c r="HW183" s="9" t="str" cm="1">
        <f t="array" ref="HW183">IF(_xlfn.TEXTJOIN(", ", TRUE, IF(ISNUMBER(SEARCH("PUR", BL183:BT183)), COLUMN(BL183:BT183) - COLUMN(BL183) + 1, ""))&lt;&gt;"","PUR","")</f>
        <v/>
      </c>
      <c r="HX183" s="9" t="str" cm="1">
        <f t="array" ref="HX183">IF(_xlfn.TEXTJOIN(", ", TRUE, IF(ISNUMBER(SEARCH("WHI", BL183:BT183)), COLUMN(BL183:BT183) - COLUMN(BL183) + 1, ""))&lt;&gt;"","WHI","")</f>
        <v>WHI</v>
      </c>
      <c r="HY183" s="38"/>
      <c r="HZ183" s="38"/>
      <c r="IA183" s="28"/>
      <c r="IB183" s="28"/>
      <c r="IC183" s="39"/>
      <c r="ID183" s="39"/>
      <c r="IE183" s="39"/>
      <c r="IF183" s="39"/>
      <c r="IG183" s="39"/>
      <c r="IH183" s="39"/>
      <c r="II183" s="39"/>
      <c r="IJ183" s="39"/>
      <c r="IK183" s="39"/>
      <c r="IL183" s="9">
        <f>SUM(IC183:IK183)</f>
        <v>0</v>
      </c>
      <c r="IM183" s="6">
        <f t="shared" si="655"/>
        <v>-2</v>
      </c>
      <c r="IN183" s="40" t="str">
        <f t="shared" si="656"/>
        <v>http://mkweb.bcgsc.ca/color-summarizer/?url=https://upload.wikimedia.org/wikipedia/commons/thumb/9/92/Flag_of_Miranda_state.svg/320px-Flag_of_Miranda_state.svg.png&amp;precision=low&amp;num_clusters=2&amp;text=1</v>
      </c>
      <c r="IO183" s="9" t="str">
        <f t="shared" si="657"/>
        <v/>
      </c>
      <c r="IP183" s="9" t="str">
        <f t="shared" si="658"/>
        <v/>
      </c>
      <c r="IQ183" s="9" t="str">
        <f t="shared" si="659"/>
        <v/>
      </c>
      <c r="IR183" s="9" t="str">
        <f t="shared" si="660"/>
        <v>"red"</v>
      </c>
      <c r="IS183" s="9" t="str">
        <f t="shared" si="661"/>
        <v/>
      </c>
      <c r="IT183" s="9" t="str">
        <f t="shared" si="662"/>
        <v/>
      </c>
      <c r="IU183" s="9" t="str">
        <f t="shared" si="663"/>
        <v/>
      </c>
      <c r="IV183" s="9" t="str">
        <f t="shared" si="664"/>
        <v/>
      </c>
      <c r="IW183" s="9" t="str">
        <f t="shared" si="665"/>
        <v>"white"</v>
      </c>
      <c r="IX183" s="9" t="str">
        <f t="shared" si="666"/>
        <v>{"url":"http://mkweb.bcgsc.ca/color-summarizer/?url=https://upload.wikimedia.org/wikipedia/commons/thumb/9/92/Flag_of_Miranda_state.svg/320px-Flag_of_Miranda_state.svg.png&amp;precision=low&amp;num_clusters=2&amp;text=1","name":"[VEN] Miranda"},</v>
      </c>
      <c r="IY183" s="9">
        <v>375</v>
      </c>
    </row>
    <row r="184" spans="1:259" s="9" customFormat="1" ht="38.4" customHeight="1" thickBot="1" x14ac:dyDescent="0.35">
      <c r="A184" s="79" t="s">
        <v>1504</v>
      </c>
      <c r="B184" s="1" t="e" vm="181">
        <v>#VALUE!</v>
      </c>
      <c r="C184" s="2">
        <v>2</v>
      </c>
      <c r="D184" s="3" t="s">
        <v>1505</v>
      </c>
      <c r="E184" s="4" t="s">
        <v>1506</v>
      </c>
      <c r="F184" s="5" t="s">
        <v>0</v>
      </c>
      <c r="G184" s="6">
        <f>COUNTIF($A$1:$A$8305,A184)</f>
        <v>1</v>
      </c>
      <c r="H184" s="7"/>
      <c r="I184" s="8" t="s">
        <v>1507</v>
      </c>
      <c r="J184" s="9" t="str">
        <f>""</f>
        <v/>
      </c>
      <c r="K184" s="10"/>
      <c r="L184" s="11"/>
      <c r="M184" s="11"/>
      <c r="N184" s="12" t="s">
        <v>1</v>
      </c>
      <c r="O184" s="13">
        <v>2003</v>
      </c>
      <c r="P184" s="14" t="s">
        <v>1508</v>
      </c>
      <c r="Q184" s="15">
        <v>1</v>
      </c>
      <c r="R184" s="16" t="s">
        <v>1</v>
      </c>
      <c r="S184" s="17">
        <v>7</v>
      </c>
      <c r="T184" s="18" t="s">
        <v>2</v>
      </c>
      <c r="U184" s="19" t="s">
        <v>2</v>
      </c>
      <c r="V184" s="19" t="s">
        <v>3</v>
      </c>
      <c r="W184" s="19" t="s">
        <v>2</v>
      </c>
      <c r="X184" s="19" t="s">
        <v>2</v>
      </c>
      <c r="Y184" s="19" t="s">
        <v>2</v>
      </c>
      <c r="Z184" s="19" t="s">
        <v>2</v>
      </c>
      <c r="AA184" s="19" t="s">
        <v>2</v>
      </c>
      <c r="AB184" s="19" t="s">
        <v>2</v>
      </c>
      <c r="AC184" s="19" t="s">
        <v>3</v>
      </c>
      <c r="AD184" s="19" t="s">
        <v>3</v>
      </c>
      <c r="AE184" s="19" t="s">
        <v>2</v>
      </c>
      <c r="AF184" s="20" t="s">
        <v>2</v>
      </c>
      <c r="AG184" s="20" t="s">
        <v>2</v>
      </c>
      <c r="AH184" s="20" t="s">
        <v>3</v>
      </c>
      <c r="AI184" s="20" t="s">
        <v>2</v>
      </c>
      <c r="AJ184" s="20" t="s">
        <v>2</v>
      </c>
      <c r="AK184" s="20" t="s">
        <v>2</v>
      </c>
      <c r="AL184" s="20" t="s">
        <v>2</v>
      </c>
      <c r="AM184" s="20" t="s">
        <v>2</v>
      </c>
      <c r="AN184" s="20" t="s">
        <v>3</v>
      </c>
      <c r="AO184" s="20" t="s">
        <v>2</v>
      </c>
      <c r="AP184" s="20" t="s">
        <v>2</v>
      </c>
      <c r="AQ184" s="20" t="s">
        <v>2</v>
      </c>
      <c r="AR184" s="20" t="s">
        <v>2</v>
      </c>
      <c r="AS184" s="20" t="s">
        <v>2</v>
      </c>
      <c r="AT184" s="21">
        <v>13</v>
      </c>
      <c r="AU184" s="20" t="s">
        <v>204</v>
      </c>
      <c r="AV184" s="20" t="str">
        <f>IF(LEFT(A184,1)="[",LEFT(A184,5)&amp;AU184&amp;A184,"")</f>
        <v>[VEN]State[VEN] Monagas</v>
      </c>
      <c r="AW184" s="20" t="str">
        <f>C184&amp;A184</f>
        <v>2[VEN] Monagas</v>
      </c>
      <c r="AX184" s="22"/>
      <c r="AY184" s="22"/>
      <c r="AZ184" s="23" t="s">
        <v>5</v>
      </c>
      <c r="BA184" s="23" t="s">
        <v>8</v>
      </c>
      <c r="BB184" s="23"/>
      <c r="BC184" s="24"/>
      <c r="BD184" s="25" t="s">
        <v>5</v>
      </c>
      <c r="BE184" s="8"/>
      <c r="BF184" s="25" t="s">
        <v>8</v>
      </c>
      <c r="BG184" s="25" t="s">
        <v>8</v>
      </c>
      <c r="BH184" s="25" t="s">
        <v>8</v>
      </c>
      <c r="BI184" s="25"/>
      <c r="BJ184" s="25"/>
      <c r="BK184" s="8"/>
      <c r="BL184" s="25" t="s">
        <v>12</v>
      </c>
      <c r="BM184" s="25" t="s">
        <v>8</v>
      </c>
      <c r="BN184" s="25" t="s">
        <v>10</v>
      </c>
      <c r="BO184" s="25" t="s">
        <v>9</v>
      </c>
      <c r="BP184" s="25" t="s">
        <v>6</v>
      </c>
      <c r="BQ184" s="25" t="s">
        <v>8</v>
      </c>
      <c r="BR184" s="25" t="s">
        <v>8</v>
      </c>
      <c r="BS184" s="25" t="s">
        <v>15</v>
      </c>
      <c r="BT184" s="25" t="s">
        <v>5</v>
      </c>
      <c r="BU184" s="26"/>
      <c r="BV184" s="27"/>
      <c r="BW184" s="27">
        <v>0</v>
      </c>
      <c r="BX184" s="8"/>
      <c r="BY184" s="9" t="s">
        <v>2</v>
      </c>
      <c r="CB184" s="28"/>
      <c r="CC184" s="28"/>
      <c r="CD184" s="29">
        <v>0</v>
      </c>
      <c r="CE184" s="29">
        <v>0</v>
      </c>
      <c r="CF184" s="29" t="e">
        <v>#REF!</v>
      </c>
      <c r="CG184" s="30" cm="1">
        <f t="array" ref="CG184">SUMPRODUCT(--(LEN(TRIM(BL184:BT184))&gt;0))</f>
        <v>6</v>
      </c>
      <c r="CH184" s="20" t="str">
        <f t="shared" si="568"/>
        <v>n</v>
      </c>
      <c r="CI184" s="20" t="str">
        <f t="shared" si="569"/>
        <v>n</v>
      </c>
      <c r="CJ184" s="20" t="str">
        <f t="shared" si="570"/>
        <v>n</v>
      </c>
      <c r="CK184" s="20" t="str">
        <f t="shared" si="571"/>
        <v>y</v>
      </c>
      <c r="CL184" s="20" t="str">
        <f t="shared" si="572"/>
        <v>n</v>
      </c>
      <c r="CM184" s="20" t="str">
        <f t="shared" si="573"/>
        <v>n</v>
      </c>
      <c r="CN184" s="20" t="str">
        <f t="shared" si="574"/>
        <v>n</v>
      </c>
      <c r="CO184" s="20" t="str">
        <f t="shared" si="575"/>
        <v>y</v>
      </c>
      <c r="CP184" s="20" t="str">
        <f t="shared" si="576"/>
        <v>n</v>
      </c>
      <c r="CQ184" s="20" t="str">
        <f t="shared" si="577"/>
        <v>n</v>
      </c>
      <c r="CR184" s="20" t="str">
        <f t="shared" si="578"/>
        <v>n</v>
      </c>
      <c r="CS184" s="20" t="str">
        <f t="shared" si="579"/>
        <v>y</v>
      </c>
      <c r="CT184" s="31" t="str">
        <f t="shared" si="580"/>
        <v>"[VEN] Monagas"</v>
      </c>
      <c r="CU184" s="32" t="str">
        <f t="shared" si="581"/>
        <v>"rgn_South America"</v>
      </c>
      <c r="CV184" s="9" t="str">
        <f t="shared" si="582"/>
        <v>"https://upload.wikimedia.org/wikipedia/commons/thumb/3/31/Flag_of_Monagas_State.svg/320px-Flag_of_Monagas_State.svg.png"</v>
      </c>
      <c r="CW184" s="9" t="str">
        <f t="shared" si="676"/>
        <v/>
      </c>
      <c r="CX184" s="9" t="str">
        <f t="shared" si="676"/>
        <v/>
      </c>
      <c r="CY184" s="9" t="str">
        <f t="shared" si="676"/>
        <v/>
      </c>
      <c r="CZ184" s="9" t="str">
        <f t="shared" si="676"/>
        <v>"5+Colo",</v>
      </c>
      <c r="DA184" s="9" t="str">
        <f t="shared" si="583"/>
        <v/>
      </c>
      <c r="DB184" s="9" t="str">
        <f t="shared" si="584"/>
        <v/>
      </c>
      <c r="DD184" s="9" t="str">
        <f t="shared" ref="DD184:DD190" si="683">IF(LEN(CHAR(34)&amp;"lets"&amp;LEN(SUBSTITUTE(SUBSTITUTE(IFERROR(TRIM(SUBSTITUTE(A184,MID(A184,FIND("[",A184),FIND("]",A184)-FIND("[",A184)+1),"")),A184)," ",""),"-",""))&amp;CHAR(34)&amp;",")=9,CHAR(34)&amp;"lets"&amp;LEN(SUBSTITUTE(SUBSTITUTE(IFERROR(TRIM(SUBSTITUTE(A184,MID(A184,FIND("[",A184),FIND("]",A184)-FIND("[",A184)+1),"")),A184)," ",""),"-",""))&amp;CHAR(34)&amp;",",CHAR(34)&amp;"lets0"&amp;LEN(SUBSTITUTE(SUBSTITUTE(IFERROR(TRIM(SUBSTITUTE(A184,MID(A184,FIND("[",A184),FIND("]",A184)-FIND("[",A184)+1),"")),A184)," ",""),"-",""))&amp;CHAR(34)&amp;",")</f>
        <v>"lets07",</v>
      </c>
      <c r="DE184" s="9" t="str">
        <f t="shared" ref="DE184:DE190" si="684">CHAR(34)&amp;"start"&amp;IFERROR(LEFT(SUBSTITUTE(A184,"["&amp;MID(A184,FIND("[",A184)+1,FIND("]",A184)-FIND("[",A184)-1)&amp;"] ",""),1),LEFT(A184,1))&amp;CHAR(34)&amp;","</f>
        <v>"startM",</v>
      </c>
      <c r="DF184" s="9" t="str">
        <f t="shared" si="588"/>
        <v/>
      </c>
      <c r="DG184" s="9" t="str">
        <f t="shared" si="589"/>
        <v/>
      </c>
      <c r="DH184" s="9" t="str">
        <f t="shared" si="590"/>
        <v>"with_v",</v>
      </c>
      <c r="DI184" s="9" t="str">
        <f t="shared" si="591"/>
        <v/>
      </c>
      <c r="DJ184" s="9" t="str">
        <f t="shared" si="592"/>
        <v/>
      </c>
      <c r="DK184" s="9" t="str">
        <f t="shared" si="593"/>
        <v/>
      </c>
      <c r="DL184" s="9" t="str">
        <f t="shared" si="594"/>
        <v/>
      </c>
      <c r="DM184" s="9" t="str" cm="1">
        <f t="array" ref="DM184">IF(CG184=3,CHAR(34) &amp; _xlfn.TEXTJOIN("", TRUE, RIGHT(HP184:HX184, 2)) &amp; CHAR(34) &amp; ",", "")</f>
        <v/>
      </c>
      <c r="DN184" s="9" t="str">
        <f t="shared" si="595"/>
        <v/>
      </c>
      <c r="DO184" s="9" t="str">
        <f t="shared" si="596"/>
        <v/>
      </c>
      <c r="DP184" s="28" t="str">
        <f t="shared" si="597"/>
        <v>"year00",</v>
      </c>
      <c r="DQ184" s="28" t="str">
        <f t="shared" si="598"/>
        <v/>
      </c>
      <c r="DR184" s="28" t="str">
        <f t="shared" si="599"/>
        <v/>
      </c>
      <c r="DS184" s="28" t="str">
        <f t="shared" si="600"/>
        <v/>
      </c>
      <c r="DT184" s="28" t="str">
        <f t="shared" si="601"/>
        <v>"allhor",</v>
      </c>
      <c r="DU184" s="28" t="str">
        <f t="shared" si="602"/>
        <v/>
      </c>
      <c r="DW184" s="9" t="str">
        <f t="shared" si="677"/>
        <v/>
      </c>
      <c r="DX184" s="9" t="str">
        <f t="shared" si="677"/>
        <v/>
      </c>
      <c r="DY184" s="9" t="str">
        <f t="shared" si="677"/>
        <v/>
      </c>
      <c r="DZ184" s="9" t="str">
        <f t="shared" si="677"/>
        <v>"4+Band",</v>
      </c>
      <c r="EA184" s="9" t="str">
        <f t="shared" si="678"/>
        <v/>
      </c>
      <c r="EB184" s="9" t="str">
        <f t="shared" si="678"/>
        <v/>
      </c>
      <c r="EC184" s="9" t="str">
        <f t="shared" si="678"/>
        <v>"Horizo",</v>
      </c>
      <c r="ED184" s="9" t="str">
        <f t="shared" si="678"/>
        <v/>
      </c>
      <c r="EE184" s="9" t="str">
        <f t="shared" si="678"/>
        <v/>
      </c>
      <c r="EF184" s="9" t="str">
        <f t="shared" si="604"/>
        <v/>
      </c>
      <c r="EG184" s="9" t="str">
        <f t="shared" si="679"/>
        <v/>
      </c>
      <c r="EH184" s="9" t="str">
        <f t="shared" si="679"/>
        <v/>
      </c>
      <c r="EI184" s="9" t="str">
        <f t="shared" si="679"/>
        <v/>
      </c>
      <c r="EJ184" s="9" t="str">
        <f t="shared" si="679"/>
        <v>"Weapon",</v>
      </c>
      <c r="EK184" s="9" t="str">
        <f t="shared" si="679"/>
        <v>"HasSun",</v>
      </c>
      <c r="EL184" s="9" t="str">
        <f t="shared" si="679"/>
        <v/>
      </c>
      <c r="EM184" s="9" t="str">
        <f t="shared" si="679"/>
        <v/>
      </c>
      <c r="EN184" s="9" t="str">
        <f t="shared" si="679"/>
        <v/>
      </c>
      <c r="EO184" s="9" t="str">
        <f t="shared" si="679"/>
        <v>"Center",</v>
      </c>
      <c r="EP184" s="9" t="str">
        <f t="shared" si="679"/>
        <v/>
      </c>
      <c r="EQ184" s="9" t="str">
        <f t="shared" si="679"/>
        <v/>
      </c>
      <c r="ER184" s="9" t="str">
        <f t="shared" si="679"/>
        <v/>
      </c>
      <c r="ES184" s="9" t="str">
        <f t="shared" si="679"/>
        <v/>
      </c>
      <c r="ET184" s="9" t="str">
        <f t="shared" si="679"/>
        <v/>
      </c>
      <c r="EU184" s="9" t="str">
        <f t="shared" si="679"/>
        <v>"Humans",</v>
      </c>
      <c r="EV184" s="9" t="str">
        <f t="shared" si="679"/>
        <v/>
      </c>
      <c r="EW184" s="9" t="str">
        <f t="shared" si="680"/>
        <v/>
      </c>
      <c r="EX184" s="9" t="str">
        <f t="shared" si="680"/>
        <v/>
      </c>
      <c r="EY184" s="9" t="str">
        <f t="shared" si="680"/>
        <v/>
      </c>
      <c r="EZ184" s="9" t="str">
        <f t="shared" si="680"/>
        <v/>
      </c>
      <c r="FA184" s="9" t="str">
        <f t="shared" si="606"/>
        <v>"staWHI",</v>
      </c>
      <c r="FB184" s="9" t="str">
        <f t="shared" si="607"/>
        <v/>
      </c>
      <c r="FD184" s="9" t="str">
        <f t="shared" si="609"/>
        <v/>
      </c>
      <c r="FE184" s="9" t="str">
        <f t="shared" si="610"/>
        <v>"NO_BLU",</v>
      </c>
      <c r="FF184" s="9" t="str">
        <f t="shared" si="611"/>
        <v/>
      </c>
      <c r="FG184" s="9" t="str">
        <f t="shared" si="612"/>
        <v/>
      </c>
      <c r="FH184" s="9" t="str">
        <f t="shared" si="613"/>
        <v/>
      </c>
      <c r="FI184" s="9" t="str">
        <f t="shared" si="614"/>
        <v/>
      </c>
      <c r="FJ184" s="9" t="str">
        <f t="shared" si="615"/>
        <v/>
      </c>
      <c r="FK184" s="9" t="str">
        <f t="shared" si="616"/>
        <v/>
      </c>
      <c r="FL184" s="9" t="str">
        <f t="shared" si="617"/>
        <v/>
      </c>
      <c r="FM184" s="9" t="str">
        <f t="shared" si="618"/>
        <v/>
      </c>
      <c r="FN184" s="9" t="str">
        <f t="shared" si="619"/>
        <v/>
      </c>
      <c r="FO184" s="9" t="str">
        <f t="shared" si="620"/>
        <v/>
      </c>
      <c r="FP184" s="9" t="str">
        <f t="shared" si="621"/>
        <v/>
      </c>
      <c r="FQ184" s="9" t="str">
        <f t="shared" si="622"/>
        <v/>
      </c>
      <c r="FR184" s="9" t="str">
        <f t="shared" si="623"/>
        <v/>
      </c>
      <c r="FS184" s="9" t="str">
        <f t="shared" si="624"/>
        <v/>
      </c>
      <c r="FT184" s="9" t="str">
        <f t="shared" si="625"/>
        <v>"myrWHI",</v>
      </c>
      <c r="FU184" s="9" t="str">
        <f t="shared" si="626"/>
        <v/>
      </c>
      <c r="FV184" s="9" t="str">
        <f t="shared" si="627"/>
        <v/>
      </c>
      <c r="FW184" s="9" t="str">
        <f t="shared" si="628"/>
        <v/>
      </c>
      <c r="FY184" s="9" t="str">
        <f t="shared" si="630"/>
        <v/>
      </c>
      <c r="FZ184" s="9" t="str">
        <f t="shared" si="631"/>
        <v/>
      </c>
      <c r="GA184" s="9" t="str">
        <f t="shared" si="632"/>
        <v/>
      </c>
      <c r="GB184" s="9" t="str">
        <f t="shared" si="633"/>
        <v/>
      </c>
      <c r="GE184" s="9" t="str">
        <f t="shared" si="636"/>
        <v/>
      </c>
      <c r="GF184" s="9" t="str">
        <f t="shared" si="682"/>
        <v/>
      </c>
      <c r="GG184" s="9" t="str">
        <f t="shared" si="637"/>
        <v/>
      </c>
      <c r="GH184" s="9" t="str">
        <f t="shared" si="638"/>
        <v/>
      </c>
      <c r="GI184" s="9" t="str">
        <f t="shared" si="639"/>
        <v/>
      </c>
      <c r="GJ184" s="9" t="str">
        <f t="shared" si="640"/>
        <v/>
      </c>
      <c r="GK184" s="9" t="str">
        <f t="shared" si="641"/>
        <v>"HasSta",</v>
      </c>
      <c r="GL184" s="9" t="str">
        <f t="shared" si="681"/>
        <v/>
      </c>
      <c r="GM184" s="9" t="str">
        <f t="shared" si="681"/>
        <v/>
      </c>
      <c r="GN184" s="9" t="str">
        <f t="shared" si="681"/>
        <v>"3+Star",</v>
      </c>
      <c r="GP184" s="9" t="str">
        <f t="shared" si="642"/>
        <v>"State"</v>
      </c>
      <c r="GS184" s="9" t="str">
        <f t="shared" si="643"/>
        <v>["5+Colo","lets07","startM","with_v","year00","allhor","4+Band","Horizo","Weapon","HasSun","Center","Humans","staWHI","NO_BLU","myrWHI","HasSta","3+Star"]</v>
      </c>
      <c r="GT184" s="9" t="str">
        <f t="shared" si="675"/>
        <v>"cl_BLA",</v>
      </c>
      <c r="GU184" s="9" t="str">
        <f t="shared" si="675"/>
        <v/>
      </c>
      <c r="GV184" s="9" t="str">
        <f t="shared" si="675"/>
        <v>"cl_GRE",</v>
      </c>
      <c r="GW184" s="9" t="str">
        <f t="shared" si="674"/>
        <v>"cl_RED",</v>
      </c>
      <c r="GX184" s="9" t="str">
        <f t="shared" si="674"/>
        <v>"cl_YEL",</v>
      </c>
      <c r="GY184" s="9" t="str">
        <f t="shared" si="674"/>
        <v/>
      </c>
      <c r="GZ184" s="9" t="str">
        <f t="shared" si="674"/>
        <v/>
      </c>
      <c r="HA184" s="9" t="str">
        <f t="shared" si="674"/>
        <v>"cl_PUR",</v>
      </c>
      <c r="HB184" s="9" t="str">
        <f t="shared" si="674"/>
        <v>"cl_WHI",</v>
      </c>
      <c r="HC184" s="9" t="str">
        <f t="shared" si="645"/>
        <v>["cl_BLA","cl_GRE","cl_RED","cl_YEL","cl_PUR","cl_WHI"]</v>
      </c>
      <c r="HE184" s="33"/>
      <c r="HF184" s="34" t="str">
        <f t="shared" si="646"/>
        <v>{couname:"[VEN] Monagas",year:"2003",region:"rgn_South America",Colors:["cl_BLA","cl_GRE","cl_RED","cl_YEL","cl_PUR","cl_WHI"],Items:["5+Colo","lets07","startM","with_v","year00","allhor","4+Band","Horizo","Weapon","HasSun","Center","Humans","staWHI","NO_BLU","myrWHI","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links: "https://venezuela.justia.com/estatales/monagas/leyes/reforma-de-la-ley-de-simbolos-y-sellos-del-estado-monagas/gdoc/"},</v>
      </c>
      <c r="HG184" s="35" t="str">
        <f t="shared" si="647"/>
        <v>{couname:"[VEN] Monagas",year:"2003",region:"rgn_South America",Colors:["cl_BLA","cl_GRE","cl_RED","cl_YEL","cl_PUR","cl_WHI"],Items:["5+Colo","lets07","startM","with_v","year00","allhor","4+Band","Horizo","Weapon","HasSun","Center","Humans","staWHI","NO_BLU","myrWHI","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links: "https://venezuela.justia.com/estatales/monagas/leyes/reforma-de-la-ley-de-simbolos-y-sellos-del-estado-monagas/gdoc/"},</v>
      </c>
      <c r="HH184" s="9" t="str">
        <f t="shared" si="648"/>
        <v>"\nThe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v>
      </c>
      <c r="HI184" s="9" t="str">
        <f t="shared" si="649"/>
        <v>"\nThe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v>
      </c>
      <c r="HJ184" s="9" t="str">
        <f t="shared" si="650"/>
        <v>"2003"</v>
      </c>
      <c r="HL184" s="9" t="str">
        <f t="shared" si="651"/>
        <v>"https://venezuela.justia.com/estatales/monagas/leyes/reforma-de-la-ley-de-simbolos-y-sellos-del-estado-monagas/gdoc/"</v>
      </c>
      <c r="HM184" s="34" t="str">
        <f t="shared" si="652"/>
        <v>{"couname":"[VEN] Monagas","year":"2003","region":"rgn_South America","Colors":["cl_BLA","cl_GRE","cl_RED","cl_YEL","cl_PUR","cl_WHI"],"Items":["5+Colo","lets07","startM","with_v","year00","allhor","4+Band","Horizo","Weapon","HasSun","Center","Humans","staWHI","NO_BLU","myrWHI","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 "links": "https://venezuela.justia.com/estatales/monagas/leyes/reforma-de-la-ley-de-simbolos-y-sellos-del-estado-monagas/gdoc/"},</v>
      </c>
      <c r="HN184" s="36" t="str">
        <f t="shared" si="653"/>
        <v>{"couname":"[VEN] Monagas","year":"2003","region":"rgn_South America","Colors":["cl_BLA","cl_GRE","cl_RED","cl_YEL","cl_PUR","cl_WHI"],"Items":["5+Colo","lets07","startM","with_v","year00","allhor","4+Band","Horizo","Weapon","HasSun","Center","Humans","staWHI","NO_BLU","myrWHI","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 "links": "https://venezuela.justia.com/estatales/monagas/leyes/reforma-de-la-ley-de-simbolos-y-sellos-del-estado-monagas/gdoc/"},</v>
      </c>
      <c r="HO184" s="37">
        <v>45618</v>
      </c>
      <c r="HP184" s="9" t="str" cm="1">
        <f t="array" ref="HP184">IF(_xlfn.TEXTJOIN(", ", TRUE, IF(ISNUMBER(SEARCH("BLA", BL184:BT184)), COLUMN(BL184:BT184) - COLUMN(BL184) + 1, ""))&lt;&gt;"","BLA","")</f>
        <v>BLA</v>
      </c>
      <c r="HQ184" s="9" t="str" cm="1">
        <f t="array" ref="HQ184">IF(_xlfn.TEXTJOIN(", ", TRUE, IF(ISNUMBER(SEARCH("BLU", BL184:BT184)), COLUMN(BL184:BT184) - COLUMN(BL184) + 1, ""))&lt;&gt;"","BLU","")</f>
        <v/>
      </c>
      <c r="HR184" s="9" t="str" cm="1">
        <f t="array" ref="HR184">IF(_xlfn.TEXTJOIN(", ", TRUE, IF(ISNUMBER(SEARCH("GRE", BL184:BT184)), COLUMN(BL184:BT184) - COLUMN(BL184) + 1, ""))&lt;&gt;"","GRE","")</f>
        <v>GRE</v>
      </c>
      <c r="HS184" s="9" t="str" cm="1">
        <f t="array" ref="HS184">IF(_xlfn.TEXTJOIN(", ", TRUE, IF(ISNUMBER(SEARCH("RED", BL184:BT184)), COLUMN(BL184:BT184) - COLUMN(BL184) + 1, ""))&lt;&gt;"","RED","")</f>
        <v>RED</v>
      </c>
      <c r="HT184" s="9" t="str" cm="1">
        <f t="array" ref="HT184">IF(_xlfn.TEXTJOIN(", ", TRUE, IF(ISNUMBER(SEARCH("YEL", BL184:BT184)), COLUMN(BL184:BT184) - COLUMN(BL184) + 1, ""))&lt;&gt;"","YEL","")</f>
        <v>YEL</v>
      </c>
      <c r="HU184" s="9" t="str" cm="1">
        <f t="array" ref="HU184">IF(_xlfn.TEXTJOIN(", ", TRUE, IF(ISNUMBER(SEARCH("ORA", BL184:BT184)), COLUMN(BL184:BT184) - COLUMN(BL184) + 1, ""))&lt;&gt;"","ORA","")</f>
        <v/>
      </c>
      <c r="HV184" s="9" t="str" cm="1">
        <f t="array" ref="HV184">IF(_xlfn.TEXTJOIN(", ", TRUE, IF(ISNUMBER(SEARCH("BRO", BL184:BT184)), COLUMN(BL184:BT184) - COLUMN(BL184) + 1, ""))&lt;&gt;"","BRO","")</f>
        <v/>
      </c>
      <c r="HW184" s="9" t="str" cm="1">
        <f t="array" ref="HW184">IF(_xlfn.TEXTJOIN(", ", TRUE, IF(ISNUMBER(SEARCH("PUR", BL184:BT184)), COLUMN(BL184:BT184) - COLUMN(BL184) + 1, ""))&lt;&gt;"","PUR","")</f>
        <v>PUR</v>
      </c>
      <c r="HX184" s="9" t="str" cm="1">
        <f t="array" ref="HX184">IF(_xlfn.TEXTJOIN(", ", TRUE, IF(ISNUMBER(SEARCH("WHI", BL184:BT184)), COLUMN(BL184:BT184) - COLUMN(BL184) + 1, ""))&lt;&gt;"","WHI","")</f>
        <v>WHI</v>
      </c>
      <c r="HY184" s="38"/>
      <c r="HZ184" s="38"/>
      <c r="IA184" s="28"/>
      <c r="IB184" s="28"/>
      <c r="IC184" s="39"/>
      <c r="ID184" s="39"/>
      <c r="IE184" s="39"/>
      <c r="IF184" s="39"/>
      <c r="IG184" s="39"/>
      <c r="IH184" s="39"/>
      <c r="II184" s="39"/>
      <c r="IJ184" s="39"/>
      <c r="IK184" s="39"/>
      <c r="IM184" s="6">
        <f t="shared" si="655"/>
        <v>-6</v>
      </c>
      <c r="IN184" s="40" t="str">
        <f t="shared" si="656"/>
        <v>http://mkweb.bcgsc.ca/color-summarizer/?url=https://upload.wikimedia.org/wikipedia/commons/thumb/3/31/Flag_of_Monagas_State.svg/320px-Flag_of_Monagas_State.svg.png&amp;precision=low&amp;num_clusters=6&amp;text=1</v>
      </c>
      <c r="IO184" s="9" t="str">
        <f t="shared" si="657"/>
        <v>"black"</v>
      </c>
      <c r="IP184" s="9" t="str">
        <f t="shared" si="658"/>
        <v/>
      </c>
      <c r="IQ184" s="9" t="str">
        <f t="shared" si="659"/>
        <v>"green"</v>
      </c>
      <c r="IR184" s="9" t="str">
        <f t="shared" si="660"/>
        <v>"red"</v>
      </c>
      <c r="IS184" s="9" t="str">
        <f t="shared" si="661"/>
        <v>"yellow"</v>
      </c>
      <c r="IT184" s="9" t="str">
        <f t="shared" si="662"/>
        <v/>
      </c>
      <c r="IU184" s="9" t="str">
        <f t="shared" si="663"/>
        <v/>
      </c>
      <c r="IV184" s="9" t="str">
        <f t="shared" si="664"/>
        <v>"purple"</v>
      </c>
      <c r="IW184" s="9" t="str">
        <f t="shared" si="665"/>
        <v>"white"</v>
      </c>
      <c r="IX184" s="9" t="str">
        <f t="shared" si="666"/>
        <v>{"url":"http://mkweb.bcgsc.ca/color-summarizer/?url=https://upload.wikimedia.org/wikipedia/commons/thumb/3/31/Flag_of_Monagas_State.svg/320px-Flag_of_Monagas_State.svg.png&amp;precision=low&amp;num_clusters=6&amp;text=1","name":"[VEN] Monagas"},</v>
      </c>
      <c r="IY184" s="9">
        <v>964</v>
      </c>
    </row>
    <row r="185" spans="1:259" s="9" customFormat="1" ht="38.4" customHeight="1" thickBot="1" x14ac:dyDescent="0.35">
      <c r="A185" s="79" t="s">
        <v>1509</v>
      </c>
      <c r="B185" s="1" t="e" vm="182">
        <v>#VALUE!</v>
      </c>
      <c r="C185" s="2">
        <v>2</v>
      </c>
      <c r="D185" s="3" t="s">
        <v>1510</v>
      </c>
      <c r="E185" s="4" t="s">
        <v>1511</v>
      </c>
      <c r="F185" s="5" t="s">
        <v>0</v>
      </c>
      <c r="G185" s="6">
        <f>COUNTIF($A$1:$A$8305,A185)</f>
        <v>1</v>
      </c>
      <c r="H185" s="7"/>
      <c r="I185" s="8" t="s">
        <v>1512</v>
      </c>
      <c r="J185" s="9" t="str">
        <f>""</f>
        <v/>
      </c>
      <c r="K185" s="10"/>
      <c r="L185" s="11"/>
      <c r="M185" s="11"/>
      <c r="N185" s="12" t="s">
        <v>1</v>
      </c>
      <c r="O185" s="13">
        <v>1998</v>
      </c>
      <c r="P185" s="14" t="s">
        <v>1513</v>
      </c>
      <c r="Q185" s="15">
        <v>2</v>
      </c>
      <c r="R185" s="16" t="s">
        <v>1</v>
      </c>
      <c r="S185" s="17">
        <v>3</v>
      </c>
      <c r="T185" s="18" t="s">
        <v>2</v>
      </c>
      <c r="U185" s="19" t="s">
        <v>2</v>
      </c>
      <c r="V185" s="19" t="s">
        <v>3</v>
      </c>
      <c r="W185" s="19" t="s">
        <v>2</v>
      </c>
      <c r="X185" s="19" t="s">
        <v>2</v>
      </c>
      <c r="Y185" s="19" t="s">
        <v>2</v>
      </c>
      <c r="Z185" s="19" t="s">
        <v>2</v>
      </c>
      <c r="AA185" s="19" t="s">
        <v>2</v>
      </c>
      <c r="AB185" s="19" t="s">
        <v>2</v>
      </c>
      <c r="AC185" s="19" t="s">
        <v>2</v>
      </c>
      <c r="AD185" s="19" t="s">
        <v>3</v>
      </c>
      <c r="AE185" s="19" t="s">
        <v>2</v>
      </c>
      <c r="AF185" s="20" t="s">
        <v>2</v>
      </c>
      <c r="AG185" s="20" t="s">
        <v>2</v>
      </c>
      <c r="AH185" s="20" t="s">
        <v>2</v>
      </c>
      <c r="AI185" s="20" t="s">
        <v>2</v>
      </c>
      <c r="AJ185" s="20" t="s">
        <v>2</v>
      </c>
      <c r="AK185" s="20" t="s">
        <v>2</v>
      </c>
      <c r="AL185" s="20" t="s">
        <v>2</v>
      </c>
      <c r="AM185" s="20" t="s">
        <v>2</v>
      </c>
      <c r="AN185" s="20" t="s">
        <v>2</v>
      </c>
      <c r="AO185" s="20" t="s">
        <v>2</v>
      </c>
      <c r="AP185" s="20" t="s">
        <v>2</v>
      </c>
      <c r="AQ185" s="20" t="s">
        <v>2</v>
      </c>
      <c r="AR185" s="20" t="s">
        <v>2</v>
      </c>
      <c r="AS185" s="20" t="s">
        <v>2</v>
      </c>
      <c r="AT185" s="21">
        <v>3</v>
      </c>
      <c r="AU185" s="20" t="s">
        <v>204</v>
      </c>
      <c r="AV185" s="20" t="str">
        <f>IF(LEFT(A185,1)="[",LEFT(A185,5)&amp;AU185&amp;A185,"")</f>
        <v>[VEN]State[VEN] Nueva Esparta</v>
      </c>
      <c r="AW185" s="20" t="str">
        <f>C185&amp;A185</f>
        <v>2[VEN] Nueva Esparta</v>
      </c>
      <c r="AX185" s="22"/>
      <c r="AY185" s="22"/>
      <c r="AZ185" s="23" t="s">
        <v>5</v>
      </c>
      <c r="BA185" s="23" t="s">
        <v>8</v>
      </c>
      <c r="BB185" s="23"/>
      <c r="BC185" s="24"/>
      <c r="BD185" s="25" t="s">
        <v>4</v>
      </c>
      <c r="BE185" s="8"/>
      <c r="BF185" s="25" t="s">
        <v>10</v>
      </c>
      <c r="BG185" s="25" t="s">
        <v>8</v>
      </c>
      <c r="BH185" s="25" t="s">
        <v>4</v>
      </c>
      <c r="BI185" s="25"/>
      <c r="BJ185" s="25"/>
      <c r="BK185" s="8"/>
      <c r="BL185" s="25" t="s">
        <v>8</v>
      </c>
      <c r="BM185" s="25" t="s">
        <v>4</v>
      </c>
      <c r="BN185" s="25" t="s">
        <v>10</v>
      </c>
      <c r="BO185" s="25" t="s">
        <v>8</v>
      </c>
      <c r="BP185" s="25" t="s">
        <v>8</v>
      </c>
      <c r="BQ185" s="25" t="s">
        <v>8</v>
      </c>
      <c r="BR185" s="25" t="s">
        <v>8</v>
      </c>
      <c r="BS185" s="25" t="s">
        <v>8</v>
      </c>
      <c r="BT185" s="25" t="s">
        <v>5</v>
      </c>
      <c r="BU185" s="26" t="s">
        <v>2</v>
      </c>
      <c r="BV185" s="27"/>
      <c r="BW185" s="27">
        <v>0</v>
      </c>
      <c r="BX185" s="8"/>
      <c r="CB185" s="28"/>
      <c r="CC185" s="28"/>
      <c r="CD185" s="29">
        <v>0</v>
      </c>
      <c r="CE185" s="29">
        <v>0</v>
      </c>
      <c r="CF185" s="29" t="e">
        <v>#REF!</v>
      </c>
      <c r="CG185" s="30" cm="1">
        <f t="array" ref="CG185">SUMPRODUCT(--(LEN(TRIM(BL185:BT185))&gt;0))</f>
        <v>3</v>
      </c>
      <c r="CH185" s="20" t="str">
        <f t="shared" si="568"/>
        <v>n</v>
      </c>
      <c r="CI185" s="20" t="str">
        <f t="shared" si="569"/>
        <v>y</v>
      </c>
      <c r="CJ185" s="20" t="str">
        <f t="shared" si="570"/>
        <v>n</v>
      </c>
      <c r="CK185" s="20" t="str">
        <f t="shared" si="571"/>
        <v>n</v>
      </c>
      <c r="CL185" s="20" t="str">
        <f t="shared" si="572"/>
        <v>n</v>
      </c>
      <c r="CM185" s="20" t="str">
        <f t="shared" si="573"/>
        <v>n</v>
      </c>
      <c r="CN185" s="20" t="str">
        <f t="shared" si="574"/>
        <v>y</v>
      </c>
      <c r="CO185" s="20" t="str">
        <f t="shared" si="575"/>
        <v>n</v>
      </c>
      <c r="CP185" s="20" t="str">
        <f t="shared" si="576"/>
        <v>n</v>
      </c>
      <c r="CQ185" s="20" t="str">
        <f t="shared" si="577"/>
        <v>n</v>
      </c>
      <c r="CR185" s="20" t="str">
        <f t="shared" si="578"/>
        <v>n</v>
      </c>
      <c r="CS185" s="20" t="str">
        <f t="shared" si="579"/>
        <v>y</v>
      </c>
      <c r="CT185" s="31" t="str">
        <f t="shared" si="580"/>
        <v>"[VEN] Nueva Esparta"</v>
      </c>
      <c r="CU185" s="32" t="str">
        <f t="shared" si="581"/>
        <v>"rgn_South America"</v>
      </c>
      <c r="CV185" s="9" t="str">
        <f t="shared" si="582"/>
        <v>"https://upload.wikimedia.org/wikipedia/commons/thumb/6/6a/Flag_of_Nueva_Esparta.svg/320px-Flag_of_Nueva_Esparta.svg.png"</v>
      </c>
      <c r="CW185" s="9" t="str">
        <f t="shared" si="676"/>
        <v/>
      </c>
      <c r="CX185" s="9" t="str">
        <f t="shared" si="676"/>
        <v>"3Color",</v>
      </c>
      <c r="CY185" s="9" t="str">
        <f t="shared" si="676"/>
        <v/>
      </c>
      <c r="CZ185" s="9" t="str">
        <f t="shared" si="676"/>
        <v/>
      </c>
      <c r="DA185" s="9" t="str">
        <f t="shared" si="583"/>
        <v>"words2",</v>
      </c>
      <c r="DB185" s="9" t="str">
        <f t="shared" si="584"/>
        <v/>
      </c>
      <c r="DD185" s="9" t="str">
        <f t="shared" si="683"/>
        <v>"lets12",</v>
      </c>
      <c r="DE185" s="9" t="str">
        <f t="shared" si="684"/>
        <v>"startN",</v>
      </c>
      <c r="DF185" s="9" t="str">
        <f t="shared" si="588"/>
        <v/>
      </c>
      <c r="DG185" s="9" t="str">
        <f t="shared" si="589"/>
        <v/>
      </c>
      <c r="DH185" s="9" t="str">
        <f t="shared" si="590"/>
        <v>"with_v",</v>
      </c>
      <c r="DI185" s="9" t="str">
        <f t="shared" si="591"/>
        <v/>
      </c>
      <c r="DJ185" s="9" t="str">
        <f t="shared" si="592"/>
        <v/>
      </c>
      <c r="DK185" s="9" t="str">
        <f t="shared" si="593"/>
        <v/>
      </c>
      <c r="DL185" s="9" t="str">
        <f t="shared" si="594"/>
        <v/>
      </c>
      <c r="DM185" s="9" t="str" cm="1">
        <f t="array" ref="DM185">IF(CG185=3,CHAR(34) &amp; _xlfn.TEXTJOIN("", TRUE, RIGHT(HP185:HX185, 2)) &amp; CHAR(34) &amp; ",", "")</f>
        <v>"LUREHI",</v>
      </c>
      <c r="DN185" s="9" t="str">
        <f t="shared" si="595"/>
        <v/>
      </c>
      <c r="DO185" s="9" t="str">
        <f t="shared" si="596"/>
        <v>"year19",</v>
      </c>
      <c r="DP185" s="28" t="str">
        <f t="shared" si="597"/>
        <v/>
      </c>
      <c r="DQ185" s="28" t="str">
        <f t="shared" si="598"/>
        <v/>
      </c>
      <c r="DR185" s="28" t="str">
        <f t="shared" si="599"/>
        <v/>
      </c>
      <c r="DS185" s="28" t="str">
        <f t="shared" si="600"/>
        <v/>
      </c>
      <c r="DT185" s="28" t="str">
        <f t="shared" si="601"/>
        <v>"allhor",</v>
      </c>
      <c r="DU185" s="28" t="str">
        <f t="shared" si="602"/>
        <v/>
      </c>
      <c r="DW185" s="9" t="str">
        <f t="shared" si="677"/>
        <v/>
      </c>
      <c r="DX185" s="9" t="str">
        <f t="shared" si="677"/>
        <v/>
      </c>
      <c r="DY185" s="9" t="str">
        <f t="shared" si="677"/>
        <v>"3Bands",</v>
      </c>
      <c r="DZ185" s="9" t="str">
        <f t="shared" si="677"/>
        <v/>
      </c>
      <c r="EA185" s="9" t="str">
        <f t="shared" si="678"/>
        <v/>
      </c>
      <c r="EB185" s="9" t="str">
        <f t="shared" si="678"/>
        <v/>
      </c>
      <c r="EC185" s="9" t="str">
        <f t="shared" si="678"/>
        <v>"Horizo",</v>
      </c>
      <c r="ED185" s="9" t="str">
        <f t="shared" si="678"/>
        <v/>
      </c>
      <c r="EE185" s="9" t="str">
        <f t="shared" si="678"/>
        <v/>
      </c>
      <c r="EF185" s="9" t="str">
        <f t="shared" si="604"/>
        <v/>
      </c>
      <c r="EG185" s="9" t="str">
        <f t="shared" si="679"/>
        <v/>
      </c>
      <c r="EH185" s="9" t="str">
        <f t="shared" si="679"/>
        <v/>
      </c>
      <c r="EI185" s="9" t="str">
        <f t="shared" si="679"/>
        <v/>
      </c>
      <c r="EJ185" s="9" t="str">
        <f t="shared" si="679"/>
        <v/>
      </c>
      <c r="EK185" s="9" t="str">
        <f t="shared" si="679"/>
        <v>"HasSun",</v>
      </c>
      <c r="EL185" s="9" t="str">
        <f t="shared" si="679"/>
        <v/>
      </c>
      <c r="EM185" s="9" t="str">
        <f t="shared" si="679"/>
        <v/>
      </c>
      <c r="EN185" s="9" t="str">
        <f t="shared" si="679"/>
        <v/>
      </c>
      <c r="EO185" s="9" t="str">
        <f t="shared" si="679"/>
        <v/>
      </c>
      <c r="EP185" s="9" t="str">
        <f t="shared" si="679"/>
        <v/>
      </c>
      <c r="EQ185" s="9" t="str">
        <f t="shared" si="679"/>
        <v/>
      </c>
      <c r="ER185" s="9" t="str">
        <f t="shared" si="679"/>
        <v/>
      </c>
      <c r="ES185" s="9" t="str">
        <f t="shared" si="679"/>
        <v/>
      </c>
      <c r="ET185" s="9" t="str">
        <f t="shared" si="679"/>
        <v/>
      </c>
      <c r="EU185" s="9" t="str">
        <f t="shared" si="679"/>
        <v/>
      </c>
      <c r="EV185" s="9" t="str">
        <f t="shared" si="679"/>
        <v/>
      </c>
      <c r="EW185" s="9" t="str">
        <f t="shared" si="680"/>
        <v/>
      </c>
      <c r="EX185" s="9" t="str">
        <f t="shared" si="680"/>
        <v/>
      </c>
      <c r="EY185" s="9" t="str">
        <f t="shared" si="680"/>
        <v/>
      </c>
      <c r="EZ185" s="9" t="str">
        <f t="shared" si="680"/>
        <v/>
      </c>
      <c r="FA185" s="9" t="str">
        <f t="shared" si="606"/>
        <v>"staWHI",</v>
      </c>
      <c r="FB185" s="9" t="str">
        <f t="shared" si="607"/>
        <v/>
      </c>
      <c r="FD185" s="9" t="str">
        <f t="shared" si="609"/>
        <v/>
      </c>
      <c r="FE185" s="9" t="str">
        <f t="shared" si="610"/>
        <v/>
      </c>
      <c r="FF185" s="9" t="str">
        <f t="shared" si="611"/>
        <v/>
      </c>
      <c r="FG185" s="9" t="str">
        <f t="shared" si="612"/>
        <v>"NO_RED",</v>
      </c>
      <c r="FH185" s="9" t="str">
        <f t="shared" si="613"/>
        <v/>
      </c>
      <c r="FI185" s="9" t="str">
        <f t="shared" si="614"/>
        <v>"NO_YEL",</v>
      </c>
      <c r="FJ185" s="9" t="str">
        <f t="shared" si="615"/>
        <v>"NO_BLA",</v>
      </c>
      <c r="FK185" s="9" t="str">
        <f t="shared" si="616"/>
        <v/>
      </c>
      <c r="FL185" s="9" t="str">
        <f t="shared" si="617"/>
        <v/>
      </c>
      <c r="FM185" s="9" t="str">
        <f t="shared" si="618"/>
        <v/>
      </c>
      <c r="FN185" s="9" t="str">
        <f t="shared" si="619"/>
        <v/>
      </c>
      <c r="FO185" s="9" t="str">
        <f t="shared" si="620"/>
        <v/>
      </c>
      <c r="FP185" s="9" t="str">
        <f t="shared" si="621"/>
        <v/>
      </c>
      <c r="FQ185" s="9" t="str">
        <f t="shared" si="622"/>
        <v>"001GRE",</v>
      </c>
      <c r="FR185" s="9" t="str">
        <f t="shared" si="623"/>
        <v/>
      </c>
      <c r="FS185" s="9" t="str">
        <f t="shared" si="624"/>
        <v>"003BLU",</v>
      </c>
      <c r="FT185" s="9" t="str">
        <f t="shared" si="625"/>
        <v>"myrBLU",</v>
      </c>
      <c r="FU185" s="9" t="str">
        <f t="shared" si="626"/>
        <v/>
      </c>
      <c r="FV185" s="9" t="str">
        <f t="shared" si="627"/>
        <v/>
      </c>
      <c r="FW185" s="9" t="str">
        <f t="shared" si="628"/>
        <v/>
      </c>
      <c r="FY185" s="9" t="str">
        <f t="shared" si="630"/>
        <v/>
      </c>
      <c r="FZ185" s="9" t="str">
        <f t="shared" si="631"/>
        <v/>
      </c>
      <c r="GA185" s="9" t="str">
        <f t="shared" si="632"/>
        <v/>
      </c>
      <c r="GB185" s="9" t="str">
        <f t="shared" si="633"/>
        <v/>
      </c>
      <c r="GE185" s="9" t="str">
        <f t="shared" si="636"/>
        <v/>
      </c>
      <c r="GF185" s="9" t="str">
        <f t="shared" si="682"/>
        <v/>
      </c>
      <c r="GG185" s="9" t="str">
        <f t="shared" si="637"/>
        <v/>
      </c>
      <c r="GH185" s="9" t="str">
        <f t="shared" si="638"/>
        <v/>
      </c>
      <c r="GI185" s="9" t="str">
        <f t="shared" si="639"/>
        <v/>
      </c>
      <c r="GJ185" s="9" t="str">
        <f t="shared" si="640"/>
        <v/>
      </c>
      <c r="GK185" s="9" t="str">
        <f t="shared" si="641"/>
        <v>"HasSta",</v>
      </c>
      <c r="GL185" s="9" t="str">
        <f t="shared" si="681"/>
        <v/>
      </c>
      <c r="GM185" s="9" t="str">
        <f t="shared" si="681"/>
        <v/>
      </c>
      <c r="GN185" s="9" t="str">
        <f t="shared" si="681"/>
        <v>"3+Star",</v>
      </c>
      <c r="GP185" s="9" t="str">
        <f t="shared" si="642"/>
        <v>"State"</v>
      </c>
      <c r="GS185" s="9" t="str">
        <f t="shared" si="643"/>
        <v>["3Color","words2","lets12","startN","with_v","LUREHI","year19","allhor","3Bands","Horizo","HasSun","staWHI","NO_RED","NO_YEL","NO_BLA","001GRE","003BLU","myrBLU","HasSta","3+Star"]</v>
      </c>
      <c r="GT185" s="9" t="str">
        <f t="shared" si="675"/>
        <v/>
      </c>
      <c r="GU185" s="9" t="str">
        <f t="shared" si="675"/>
        <v>"cl_BLU",</v>
      </c>
      <c r="GV185" s="9" t="str">
        <f t="shared" si="675"/>
        <v>"cl_GRE",</v>
      </c>
      <c r="GW185" s="9" t="str">
        <f t="shared" si="674"/>
        <v/>
      </c>
      <c r="GX185" s="9" t="str">
        <f t="shared" si="674"/>
        <v/>
      </c>
      <c r="GY185" s="9" t="str">
        <f t="shared" si="674"/>
        <v/>
      </c>
      <c r="GZ185" s="9" t="str">
        <f t="shared" si="674"/>
        <v/>
      </c>
      <c r="HA185" s="9" t="str">
        <f t="shared" si="674"/>
        <v/>
      </c>
      <c r="HB185" s="9" t="str">
        <f t="shared" si="674"/>
        <v>"cl_WHI",</v>
      </c>
      <c r="HC185" s="9" t="str">
        <f t="shared" si="645"/>
        <v>["cl_BLU","cl_GRE","cl_WHI"]</v>
      </c>
      <c r="HE185" s="33"/>
      <c r="HF185" s="34" t="str">
        <f t="shared" si="646"/>
        <v>{couname:"[VEN] Nueva Esparta",year:"1998",region:"rgn_South America",Colors:["cl_BLU","cl_GRE","cl_WHI"],Items:["3Color","words2","lets12","startN","with_v","LUREHI","year19","allhor","3Bands","Horizo","HasSun","staWHI","NO_RED","NO_YEL","NO_BLA","001GRE","003BLU","myrBLU","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links: "https://www.crwflags.com/fotw/flags/ve-o.html"},</v>
      </c>
      <c r="HG185" s="35" t="str">
        <f t="shared" si="647"/>
        <v>{couname:"[VEN] Nueva Esparta",year:"1998",region:"rgn_South America",Colors:["cl_BLU","cl_GRE","cl_WHI"],Items:["3Color","words2","lets12","startN","with_v","LUREHI","year19","allhor","3Bands","Horizo","HasSun","staWHI","NO_RED","NO_YEL","NO_BLA","001GRE","003BLU","myrBLU","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links: "https://www.crwflags.com/fotw/flags/ve-o.html"},</v>
      </c>
      <c r="HH185" s="9" t="str">
        <f t="shared" si="648"/>
        <v>"\nThe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v>
      </c>
      <c r="HI185" s="9" t="str">
        <f t="shared" si="649"/>
        <v>"\nThe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v>
      </c>
      <c r="HJ185" s="9" t="str">
        <f t="shared" si="650"/>
        <v>"1998"</v>
      </c>
      <c r="HL185" s="9" t="str">
        <f t="shared" si="651"/>
        <v>"https://www.crwflags.com/fotw/flags/ve-o.html"</v>
      </c>
      <c r="HM185" s="34" t="str">
        <f t="shared" si="652"/>
        <v>{"couname":"[VEN] Nueva Esparta","year":"1998","region":"rgn_South America","Colors":["cl_BLU","cl_GRE","cl_WHI"],"Items":["3Color","words2","lets12","startN","with_v","LUREHI","year19","allhor","3Bands","Horizo","HasSun","staWHI","NO_RED","NO_YEL","NO_BLA","001GRE","003BLU","myrBLU","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 "links": "https://www.crwflags.com/fotw/flags/ve-o.html"},</v>
      </c>
      <c r="HN185" s="36" t="str">
        <f t="shared" si="653"/>
        <v>{"couname":"[VEN] Nueva Esparta","year":"1998","region":"rgn_South America","Colors":["cl_BLU","cl_GRE","cl_WHI"],"Items":["3Color","words2","lets12","startN","with_v","LUREHI","year19","allhor","3Bands","Horizo","HasSun","staWHI","NO_RED","NO_YEL","NO_BLA","001GRE","003BLU","myrBLU","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 "links": "https://www.crwflags.com/fotw/flags/ve-o.html"},</v>
      </c>
      <c r="HO185" s="37">
        <v>45610</v>
      </c>
      <c r="HP185" s="9" t="str" cm="1">
        <f t="array" ref="HP185">IF(_xlfn.TEXTJOIN(", ", TRUE, IF(ISNUMBER(SEARCH("BLA", BL185:BT185)), COLUMN(BL185:BT185) - COLUMN(BL185) + 1, ""))&lt;&gt;"","BLA","")</f>
        <v/>
      </c>
      <c r="HQ185" s="9" t="str" cm="1">
        <f t="array" ref="HQ185">IF(_xlfn.TEXTJOIN(", ", TRUE, IF(ISNUMBER(SEARCH("BLU", BL185:BT185)), COLUMN(BL185:BT185) - COLUMN(BL185) + 1, ""))&lt;&gt;"","BLU","")</f>
        <v>BLU</v>
      </c>
      <c r="HR185" s="9" t="str" cm="1">
        <f t="array" ref="HR185">IF(_xlfn.TEXTJOIN(", ", TRUE, IF(ISNUMBER(SEARCH("GRE", BL185:BT185)), COLUMN(BL185:BT185) - COLUMN(BL185) + 1, ""))&lt;&gt;"","GRE","")</f>
        <v>GRE</v>
      </c>
      <c r="HS185" s="9" t="str" cm="1">
        <f t="array" ref="HS185">IF(_xlfn.TEXTJOIN(", ", TRUE, IF(ISNUMBER(SEARCH("RED", BL185:BT185)), COLUMN(BL185:BT185) - COLUMN(BL185) + 1, ""))&lt;&gt;"","RED","")</f>
        <v/>
      </c>
      <c r="HT185" s="9" t="str" cm="1">
        <f t="array" ref="HT185">IF(_xlfn.TEXTJOIN(", ", TRUE, IF(ISNUMBER(SEARCH("YEL", BL185:BT185)), COLUMN(BL185:BT185) - COLUMN(BL185) + 1, ""))&lt;&gt;"","YEL","")</f>
        <v/>
      </c>
      <c r="HU185" s="9" t="str" cm="1">
        <f t="array" ref="HU185">IF(_xlfn.TEXTJOIN(", ", TRUE, IF(ISNUMBER(SEARCH("ORA", BL185:BT185)), COLUMN(BL185:BT185) - COLUMN(BL185) + 1, ""))&lt;&gt;"","ORA","")</f>
        <v/>
      </c>
      <c r="HV185" s="9" t="str" cm="1">
        <f t="array" ref="HV185">IF(_xlfn.TEXTJOIN(", ", TRUE, IF(ISNUMBER(SEARCH("BRO", BL185:BT185)), COLUMN(BL185:BT185) - COLUMN(BL185) + 1, ""))&lt;&gt;"","BRO","")</f>
        <v/>
      </c>
      <c r="HW185" s="9" t="str" cm="1">
        <f t="array" ref="HW185">IF(_xlfn.TEXTJOIN(", ", TRUE, IF(ISNUMBER(SEARCH("PUR", BL185:BT185)), COLUMN(BL185:BT185) - COLUMN(BL185) + 1, ""))&lt;&gt;"","PUR","")</f>
        <v/>
      </c>
      <c r="HX185" s="9" t="str" cm="1">
        <f t="array" ref="HX185">IF(_xlfn.TEXTJOIN(", ", TRUE, IF(ISNUMBER(SEARCH("WHI", BL185:BT185)), COLUMN(BL185:BT185) - COLUMN(BL185) + 1, ""))&lt;&gt;"","WHI","")</f>
        <v>WHI</v>
      </c>
      <c r="HY185" s="38"/>
      <c r="HZ185" s="38"/>
      <c r="IA185" s="28"/>
      <c r="IB185" s="28"/>
      <c r="IC185" s="39"/>
      <c r="ID185" s="39"/>
      <c r="IE185" s="39"/>
      <c r="IF185" s="39"/>
      <c r="IG185" s="39"/>
      <c r="IH185" s="39"/>
      <c r="II185" s="39"/>
      <c r="IJ185" s="39"/>
      <c r="IK185" s="39"/>
      <c r="IM185" s="6">
        <f t="shared" si="655"/>
        <v>-3</v>
      </c>
      <c r="IN185" s="40" t="str">
        <f t="shared" si="656"/>
        <v>http://mkweb.bcgsc.ca/color-summarizer/?url=https://upload.wikimedia.org/wikipedia/commons/thumb/6/6a/Flag_of_Nueva_Esparta.svg/320px-Flag_of_Nueva_Esparta.svg.png&amp;precision=low&amp;num_clusters=3&amp;text=1</v>
      </c>
      <c r="IO185" s="9" t="str">
        <f t="shared" si="657"/>
        <v/>
      </c>
      <c r="IP185" s="9" t="str">
        <f t="shared" si="658"/>
        <v>"blue"</v>
      </c>
      <c r="IQ185" s="9" t="str">
        <f t="shared" si="659"/>
        <v>"green"</v>
      </c>
      <c r="IR185" s="9" t="str">
        <f t="shared" si="660"/>
        <v/>
      </c>
      <c r="IS185" s="9" t="str">
        <f t="shared" si="661"/>
        <v/>
      </c>
      <c r="IT185" s="9" t="str">
        <f t="shared" si="662"/>
        <v/>
      </c>
      <c r="IU185" s="9" t="str">
        <f t="shared" si="663"/>
        <v/>
      </c>
      <c r="IV185" s="9" t="str">
        <f t="shared" si="664"/>
        <v/>
      </c>
      <c r="IW185" s="9" t="str">
        <f t="shared" si="665"/>
        <v>"white"</v>
      </c>
      <c r="IX185" s="9" t="str">
        <f t="shared" si="666"/>
        <v>{"url":"http://mkweb.bcgsc.ca/color-summarizer/?url=https://upload.wikimedia.org/wikipedia/commons/thumb/6/6a/Flag_of_Nueva_Esparta.svg/320px-Flag_of_Nueva_Esparta.svg.png&amp;precision=low&amp;num_clusters=3&amp;text=1","name":"[VEN] Nueva Esparta"},</v>
      </c>
      <c r="IY185" s="9">
        <v>1266</v>
      </c>
    </row>
    <row r="186" spans="1:259" s="9" customFormat="1" ht="38.4" customHeight="1" thickBot="1" x14ac:dyDescent="0.35">
      <c r="A186" s="79" t="s">
        <v>1514</v>
      </c>
      <c r="B186" s="1" t="e" vm="183">
        <v>#VALUE!</v>
      </c>
      <c r="C186" s="2">
        <v>2</v>
      </c>
      <c r="D186" s="3" t="s">
        <v>1515</v>
      </c>
      <c r="E186" s="4" t="s">
        <v>1516</v>
      </c>
      <c r="F186" s="5" t="s">
        <v>0</v>
      </c>
      <c r="G186" s="6">
        <f>COUNTIF($A$1:$A$8305,A186)</f>
        <v>1</v>
      </c>
      <c r="H186" s="7"/>
      <c r="I186" s="8" t="s">
        <v>1517</v>
      </c>
      <c r="J186" s="9" t="str">
        <f>""</f>
        <v/>
      </c>
      <c r="K186" s="10"/>
      <c r="L186" s="11"/>
      <c r="M186" s="11"/>
      <c r="N186" s="12" t="s">
        <v>1</v>
      </c>
      <c r="O186" s="13">
        <v>1996</v>
      </c>
      <c r="P186" s="14" t="s">
        <v>1518</v>
      </c>
      <c r="Q186" s="15">
        <v>1</v>
      </c>
      <c r="R186" s="16" t="s">
        <v>1</v>
      </c>
      <c r="S186" s="17">
        <v>3</v>
      </c>
      <c r="T186" s="18" t="s">
        <v>2</v>
      </c>
      <c r="U186" s="19" t="s">
        <v>2</v>
      </c>
      <c r="V186" s="19" t="s">
        <v>3</v>
      </c>
      <c r="W186" s="19" t="s">
        <v>2</v>
      </c>
      <c r="X186" s="19" t="s">
        <v>3</v>
      </c>
      <c r="Y186" s="19" t="s">
        <v>2</v>
      </c>
      <c r="Z186" s="19" t="s">
        <v>2</v>
      </c>
      <c r="AA186" s="19" t="s">
        <v>2</v>
      </c>
      <c r="AB186" s="19" t="s">
        <v>2</v>
      </c>
      <c r="AC186" s="19" t="s">
        <v>2</v>
      </c>
      <c r="AD186" s="19" t="s">
        <v>3</v>
      </c>
      <c r="AE186" s="19" t="s">
        <v>2</v>
      </c>
      <c r="AF186" s="20" t="s">
        <v>2</v>
      </c>
      <c r="AG186" s="20" t="s">
        <v>2</v>
      </c>
      <c r="AH186" s="20" t="s">
        <v>2</v>
      </c>
      <c r="AI186" s="20" t="s">
        <v>2</v>
      </c>
      <c r="AJ186" s="20" t="s">
        <v>2</v>
      </c>
      <c r="AK186" s="20" t="s">
        <v>2</v>
      </c>
      <c r="AL186" s="20" t="s">
        <v>2</v>
      </c>
      <c r="AM186" s="20" t="s">
        <v>2</v>
      </c>
      <c r="AN186" s="20" t="s">
        <v>2</v>
      </c>
      <c r="AO186" s="20" t="s">
        <v>2</v>
      </c>
      <c r="AP186" s="20" t="s">
        <v>2</v>
      </c>
      <c r="AQ186" s="20" t="s">
        <v>2</v>
      </c>
      <c r="AR186" s="20" t="s">
        <v>2</v>
      </c>
      <c r="AS186" s="20" t="s">
        <v>2</v>
      </c>
      <c r="AT186" s="21">
        <v>0</v>
      </c>
      <c r="AU186" s="20" t="s">
        <v>204</v>
      </c>
      <c r="AV186" s="20" t="str">
        <f>IF(LEFT(A186,1)="[",LEFT(A186,5)&amp;AU186&amp;A186,"")</f>
        <v>[VEN]State[VEN] Portuguesa</v>
      </c>
      <c r="AW186" s="20" t="str">
        <f>C186&amp;A186</f>
        <v>2[VEN] Portuguesa</v>
      </c>
      <c r="AX186" s="22"/>
      <c r="AY186" s="22"/>
      <c r="AZ186" s="23" t="s">
        <v>8</v>
      </c>
      <c r="BA186" s="23" t="s">
        <v>8</v>
      </c>
      <c r="BB186" s="23"/>
      <c r="BC186" s="24"/>
      <c r="BD186" s="25" t="s">
        <v>5</v>
      </c>
      <c r="BE186" s="8"/>
      <c r="BF186" s="25" t="s">
        <v>8</v>
      </c>
      <c r="BG186" s="25" t="s">
        <v>8</v>
      </c>
      <c r="BH186" s="25" t="s">
        <v>8</v>
      </c>
      <c r="BI186" s="25"/>
      <c r="BJ186" s="25"/>
      <c r="BK186" s="8"/>
      <c r="BL186" s="25" t="s">
        <v>12</v>
      </c>
      <c r="BM186" s="25" t="s">
        <v>4</v>
      </c>
      <c r="BN186" s="25" t="s">
        <v>10</v>
      </c>
      <c r="BO186" s="25" t="s">
        <v>9</v>
      </c>
      <c r="BP186" s="25" t="s">
        <v>6</v>
      </c>
      <c r="BQ186" s="25" t="s">
        <v>11</v>
      </c>
      <c r="BR186" s="25" t="s">
        <v>13</v>
      </c>
      <c r="BS186" s="25" t="s">
        <v>8</v>
      </c>
      <c r="BT186" s="25" t="s">
        <v>5</v>
      </c>
      <c r="BU186" s="26"/>
      <c r="BV186" s="27"/>
      <c r="BW186" s="27">
        <v>0</v>
      </c>
      <c r="BX186" s="8"/>
      <c r="BY186" s="9" t="s">
        <v>2</v>
      </c>
      <c r="CB186" s="28"/>
      <c r="CC186" s="28"/>
      <c r="CD186" s="29">
        <v>0</v>
      </c>
      <c r="CE186" s="29">
        <v>0</v>
      </c>
      <c r="CF186" s="29" t="e">
        <v>#REF!</v>
      </c>
      <c r="CG186" s="30" cm="1">
        <f t="array" ref="CG186">SUMPRODUCT(--(LEN(TRIM(BL186:BT186))&gt;0))</f>
        <v>8</v>
      </c>
      <c r="CH186" s="20" t="str">
        <f t="shared" si="568"/>
        <v>n</v>
      </c>
      <c r="CI186" s="20" t="str">
        <f t="shared" si="569"/>
        <v>n</v>
      </c>
      <c r="CJ186" s="20" t="str">
        <f t="shared" si="570"/>
        <v>n</v>
      </c>
      <c r="CK186" s="20" t="str">
        <f t="shared" si="571"/>
        <v>y</v>
      </c>
      <c r="CL186" s="20" t="str">
        <f t="shared" si="572"/>
        <v>n</v>
      </c>
      <c r="CM186" s="20" t="str">
        <f t="shared" si="573"/>
        <v>n</v>
      </c>
      <c r="CN186" s="20" t="str">
        <f t="shared" si="574"/>
        <v>y</v>
      </c>
      <c r="CO186" s="20" t="str">
        <f t="shared" si="575"/>
        <v>n</v>
      </c>
      <c r="CP186" s="20" t="str">
        <f t="shared" si="576"/>
        <v>y</v>
      </c>
      <c r="CQ186" s="20" t="str">
        <f t="shared" si="577"/>
        <v>n</v>
      </c>
      <c r="CR186" s="20" t="str">
        <f t="shared" si="578"/>
        <v>n</v>
      </c>
      <c r="CS186" s="20" t="str">
        <f t="shared" si="579"/>
        <v>n</v>
      </c>
      <c r="CT186" s="31" t="str">
        <f t="shared" si="580"/>
        <v>"[VEN] Portuguesa"</v>
      </c>
      <c r="CU186" s="32" t="str">
        <f t="shared" si="581"/>
        <v>"rgn_South America"</v>
      </c>
      <c r="CV186" s="9" t="str">
        <f t="shared" si="582"/>
        <v>"https://upload.wikimedia.org/wikipedia/commons/thumb/8/81/Flag_of_Portuguesa.svg/320px-Flag_of_Portuguesa.svg.png"</v>
      </c>
      <c r="CW186" s="9" t="str">
        <f t="shared" si="676"/>
        <v/>
      </c>
      <c r="CX186" s="9" t="str">
        <f t="shared" si="676"/>
        <v/>
      </c>
      <c r="CY186" s="9" t="str">
        <f t="shared" si="676"/>
        <v/>
      </c>
      <c r="CZ186" s="9" t="str">
        <f t="shared" si="676"/>
        <v>"5+Colo",</v>
      </c>
      <c r="DA186" s="9" t="str">
        <f t="shared" si="583"/>
        <v/>
      </c>
      <c r="DB186" s="9" t="str">
        <f t="shared" si="584"/>
        <v/>
      </c>
      <c r="DD186" s="9" t="str">
        <f t="shared" si="683"/>
        <v>"lets10",</v>
      </c>
      <c r="DE186" s="9" t="str">
        <f t="shared" si="684"/>
        <v>"startP",</v>
      </c>
      <c r="DF186" s="9" t="str">
        <f t="shared" si="588"/>
        <v/>
      </c>
      <c r="DG186" s="9" t="str">
        <f t="shared" si="589"/>
        <v/>
      </c>
      <c r="DH186" s="9" t="str">
        <f t="shared" si="590"/>
        <v>"with_v",</v>
      </c>
      <c r="DI186" s="9" t="str">
        <f t="shared" si="591"/>
        <v/>
      </c>
      <c r="DJ186" s="9" t="str">
        <f t="shared" si="592"/>
        <v/>
      </c>
      <c r="DK186" s="9" t="str">
        <f t="shared" si="593"/>
        <v/>
      </c>
      <c r="DL186" s="9" t="str">
        <f t="shared" si="594"/>
        <v/>
      </c>
      <c r="DM186" s="9" t="str" cm="1">
        <f t="array" ref="DM186">IF(CG186=3,CHAR(34) &amp; _xlfn.TEXTJOIN("", TRUE, RIGHT(HP186:HX186, 2)) &amp; CHAR(34) &amp; ",", "")</f>
        <v/>
      </c>
      <c r="DN186" s="9" t="str">
        <f t="shared" si="595"/>
        <v/>
      </c>
      <c r="DO186" s="9" t="str">
        <f t="shared" si="596"/>
        <v>"year19",</v>
      </c>
      <c r="DP186" s="28" t="str">
        <f t="shared" si="597"/>
        <v/>
      </c>
      <c r="DQ186" s="28" t="str">
        <f t="shared" si="598"/>
        <v/>
      </c>
      <c r="DR186" s="28" t="str">
        <f t="shared" si="599"/>
        <v/>
      </c>
      <c r="DS186" s="28" t="str">
        <f t="shared" si="600"/>
        <v/>
      </c>
      <c r="DT186" s="28" t="str">
        <f t="shared" si="601"/>
        <v>"allhor",</v>
      </c>
      <c r="DU186" s="28" t="str">
        <f t="shared" si="602"/>
        <v/>
      </c>
      <c r="DW186" s="9" t="str">
        <f t="shared" si="677"/>
        <v/>
      </c>
      <c r="DX186" s="9" t="str">
        <f t="shared" si="677"/>
        <v/>
      </c>
      <c r="DY186" s="9" t="str">
        <f t="shared" si="677"/>
        <v>"3Bands",</v>
      </c>
      <c r="DZ186" s="9" t="str">
        <f t="shared" si="677"/>
        <v/>
      </c>
      <c r="EA186" s="9" t="str">
        <f t="shared" si="678"/>
        <v/>
      </c>
      <c r="EB186" s="9" t="str">
        <f t="shared" si="678"/>
        <v/>
      </c>
      <c r="EC186" s="9" t="str">
        <f t="shared" si="678"/>
        <v>"Horizo",</v>
      </c>
      <c r="ED186" s="9" t="str">
        <f t="shared" si="678"/>
        <v/>
      </c>
      <c r="EE186" s="9" t="str">
        <f t="shared" si="678"/>
        <v>"Circle",</v>
      </c>
      <c r="EF186" s="9" t="str">
        <f t="shared" si="604"/>
        <v/>
      </c>
      <c r="EG186" s="9" t="str">
        <f t="shared" si="679"/>
        <v/>
      </c>
      <c r="EH186" s="9" t="str">
        <f t="shared" si="679"/>
        <v/>
      </c>
      <c r="EI186" s="9" t="str">
        <f t="shared" si="679"/>
        <v/>
      </c>
      <c r="EJ186" s="9" t="str">
        <f t="shared" si="679"/>
        <v/>
      </c>
      <c r="EK186" s="9" t="str">
        <f t="shared" si="679"/>
        <v>"HasSun",</v>
      </c>
      <c r="EL186" s="9" t="str">
        <f t="shared" si="679"/>
        <v/>
      </c>
      <c r="EM186" s="9" t="str">
        <f t="shared" si="679"/>
        <v/>
      </c>
      <c r="EN186" s="9" t="str">
        <f t="shared" si="679"/>
        <v/>
      </c>
      <c r="EO186" s="9" t="str">
        <f t="shared" si="679"/>
        <v/>
      </c>
      <c r="EP186" s="9" t="str">
        <f t="shared" si="679"/>
        <v/>
      </c>
      <c r="EQ186" s="9" t="str">
        <f t="shared" si="679"/>
        <v/>
      </c>
      <c r="ER186" s="9" t="str">
        <f t="shared" si="679"/>
        <v/>
      </c>
      <c r="ES186" s="9" t="str">
        <f t="shared" si="679"/>
        <v/>
      </c>
      <c r="ET186" s="9" t="str">
        <f t="shared" si="679"/>
        <v/>
      </c>
      <c r="EU186" s="9" t="str">
        <f t="shared" si="679"/>
        <v/>
      </c>
      <c r="EV186" s="9" t="str">
        <f t="shared" si="679"/>
        <v/>
      </c>
      <c r="EW186" s="9" t="str">
        <f t="shared" si="680"/>
        <v/>
      </c>
      <c r="EX186" s="9" t="str">
        <f t="shared" si="680"/>
        <v/>
      </c>
      <c r="EY186" s="9" t="str">
        <f t="shared" si="680"/>
        <v/>
      </c>
      <c r="EZ186" s="9" t="str">
        <f t="shared" si="680"/>
        <v/>
      </c>
      <c r="FA186" s="9" t="str">
        <f t="shared" si="606"/>
        <v/>
      </c>
      <c r="FB186" s="9" t="str">
        <f t="shared" si="607"/>
        <v/>
      </c>
      <c r="FD186" s="9" t="str">
        <f t="shared" si="609"/>
        <v/>
      </c>
      <c r="FE186" s="9" t="str">
        <f t="shared" si="610"/>
        <v/>
      </c>
      <c r="FF186" s="9" t="str">
        <f t="shared" si="611"/>
        <v/>
      </c>
      <c r="FG186" s="9" t="str">
        <f t="shared" si="612"/>
        <v/>
      </c>
      <c r="FH186" s="9" t="str">
        <f t="shared" si="613"/>
        <v/>
      </c>
      <c r="FI186" s="9" t="str">
        <f t="shared" si="614"/>
        <v/>
      </c>
      <c r="FJ186" s="9" t="str">
        <f t="shared" si="615"/>
        <v/>
      </c>
      <c r="FK186" s="9" t="str">
        <f t="shared" si="616"/>
        <v/>
      </c>
      <c r="FL186" s="9" t="str">
        <f t="shared" si="617"/>
        <v/>
      </c>
      <c r="FM186" s="9" t="str">
        <f t="shared" si="618"/>
        <v/>
      </c>
      <c r="FN186" s="9" t="str">
        <f t="shared" si="619"/>
        <v/>
      </c>
      <c r="FO186" s="9" t="str">
        <f t="shared" si="620"/>
        <v/>
      </c>
      <c r="FP186" s="9" t="str">
        <f t="shared" si="621"/>
        <v/>
      </c>
      <c r="FQ186" s="9" t="str">
        <f t="shared" si="622"/>
        <v/>
      </c>
      <c r="FR186" s="9" t="str">
        <f t="shared" si="623"/>
        <v/>
      </c>
      <c r="FS186" s="9" t="str">
        <f t="shared" si="624"/>
        <v/>
      </c>
      <c r="FT186" s="9" t="str">
        <f t="shared" si="625"/>
        <v>"myrWHI",</v>
      </c>
      <c r="FU186" s="9" t="str">
        <f t="shared" si="626"/>
        <v/>
      </c>
      <c r="FV186" s="9" t="str">
        <f t="shared" si="627"/>
        <v/>
      </c>
      <c r="FW186" s="9" t="str">
        <f t="shared" si="628"/>
        <v/>
      </c>
      <c r="FY186" s="9" t="str">
        <f t="shared" si="630"/>
        <v/>
      </c>
      <c r="FZ186" s="9" t="str">
        <f t="shared" si="631"/>
        <v/>
      </c>
      <c r="GA186" s="9" t="str">
        <f t="shared" si="632"/>
        <v/>
      </c>
      <c r="GB186" s="9" t="str">
        <f t="shared" si="633"/>
        <v/>
      </c>
      <c r="GE186" s="9" t="str">
        <f t="shared" si="636"/>
        <v/>
      </c>
      <c r="GF186" s="9" t="str">
        <f t="shared" si="682"/>
        <v/>
      </c>
      <c r="GG186" s="9" t="str">
        <f t="shared" si="637"/>
        <v/>
      </c>
      <c r="GH186" s="9" t="str">
        <f t="shared" si="638"/>
        <v/>
      </c>
      <c r="GI186" s="9" t="str">
        <f t="shared" si="639"/>
        <v/>
      </c>
      <c r="GJ186" s="9" t="str">
        <f t="shared" si="640"/>
        <v>"NoStar",</v>
      </c>
      <c r="GK186" s="9" t="str">
        <f t="shared" si="641"/>
        <v/>
      </c>
      <c r="GL186" s="9" t="str">
        <f t="shared" si="681"/>
        <v/>
      </c>
      <c r="GM186" s="9" t="str">
        <f t="shared" si="681"/>
        <v/>
      </c>
      <c r="GN186" s="9" t="str">
        <f t="shared" si="681"/>
        <v/>
      </c>
      <c r="GP186" s="9" t="str">
        <f t="shared" si="642"/>
        <v>"State"</v>
      </c>
      <c r="GS186" s="9" t="str">
        <f t="shared" si="643"/>
        <v>["5+Colo","lets10","startP","with_v","year19","allhor","3Bands","Horizo","Circle","HasSun","myrWHI","NoStar"]</v>
      </c>
      <c r="GT186" s="9" t="str">
        <f t="shared" si="675"/>
        <v>"cl_BLA",</v>
      </c>
      <c r="GU186" s="9" t="str">
        <f t="shared" si="675"/>
        <v>"cl_BLU",</v>
      </c>
      <c r="GV186" s="9" t="str">
        <f t="shared" si="675"/>
        <v>"cl_GRE",</v>
      </c>
      <c r="GW186" s="9" t="str">
        <f t="shared" si="674"/>
        <v>"cl_RED",</v>
      </c>
      <c r="GX186" s="9" t="str">
        <f t="shared" si="674"/>
        <v>"cl_YEL",</v>
      </c>
      <c r="GY186" s="9" t="str">
        <f t="shared" si="674"/>
        <v>"cl_ORA",</v>
      </c>
      <c r="GZ186" s="9" t="str">
        <f t="shared" si="674"/>
        <v>"cl_BRO",</v>
      </c>
      <c r="HA186" s="9" t="str">
        <f t="shared" si="674"/>
        <v/>
      </c>
      <c r="HB186" s="9" t="str">
        <f t="shared" si="674"/>
        <v>"cl_WHI",</v>
      </c>
      <c r="HC186" s="9" t="str">
        <f t="shared" si="645"/>
        <v>["cl_BLA","cl_BLU","cl_GRE","cl_RED","cl_YEL","cl_ORA","cl_BRO","cl_WHI"]</v>
      </c>
      <c r="HE186" s="33"/>
      <c r="HF186" s="34" t="str">
        <f t="shared" si="646"/>
        <v>{couname:"[VEN] Portuguesa",year:"1996",region:"rgn_South America",Colors:["cl_BLA","cl_BLU","cl_GRE","cl_RED","cl_YEL","cl_ORA","cl_BRO","cl_WHI"],Items:["5+Colo","lets10","startP","with_v","year19","allhor","3Bands","Horizo","Circle","HasSun","myrWHI","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links: "https://www.crwflags.com/fotw/flags/ve-p.html"},</v>
      </c>
      <c r="HG186" s="35" t="str">
        <f t="shared" si="647"/>
        <v>{couname:"[VEN] Portuguesa",year:"1996",region:"rgn_South America",Colors:["cl_BLA","cl_BLU","cl_GRE","cl_RED","cl_YEL","cl_ORA","cl_BRO","cl_WHI"],Items:["5+Colo","lets10","startP","with_v","year19","allhor","3Bands","Horizo","Circle","HasSun","myrWHI","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links: "https://www.crwflags.com/fotw/flags/ve-p.html"},</v>
      </c>
      <c r="HH186" s="9" t="str">
        <f t="shared" si="648"/>
        <v>"\nThe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v>
      </c>
      <c r="HI186" s="9" t="str">
        <f t="shared" si="649"/>
        <v>"\nThe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v>
      </c>
      <c r="HJ186" s="9" t="str">
        <f t="shared" si="650"/>
        <v>"1996"</v>
      </c>
      <c r="HL186" s="9" t="str">
        <f t="shared" si="651"/>
        <v>"https://www.crwflags.com/fotw/flags/ve-p.html"</v>
      </c>
      <c r="HM186" s="34" t="str">
        <f t="shared" si="652"/>
        <v>{"couname":"[VEN] Portuguesa","year":"1996","region":"rgn_South America","Colors":["cl_BLA","cl_BLU","cl_GRE","cl_RED","cl_YEL","cl_ORA","cl_BRO","cl_WHI"],"Items":["5+Colo","lets10","startP","with_v","year19","allhor","3Bands","Horizo","Circle","HasSun","myrWHI","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 "links": "https://www.crwflags.com/fotw/flags/ve-p.html"},</v>
      </c>
      <c r="HN186" s="36" t="str">
        <f t="shared" si="653"/>
        <v>{"couname":"[VEN] Portuguesa","year":"1996","region":"rgn_South America","Colors":["cl_BLA","cl_BLU","cl_GRE","cl_RED","cl_YEL","cl_ORA","cl_BRO","cl_WHI"],"Items":["5+Colo","lets10","startP","with_v","year19","allhor","3Bands","Horizo","Circle","HasSun","myrWHI","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 "links": "https://www.crwflags.com/fotw/flags/ve-p.html"},</v>
      </c>
      <c r="HO186" s="37">
        <v>45618</v>
      </c>
      <c r="HP186" s="9" t="str" cm="1">
        <f t="array" ref="HP186">IF(_xlfn.TEXTJOIN(", ", TRUE, IF(ISNUMBER(SEARCH("BLA", BL186:BT186)), COLUMN(BL186:BT186) - COLUMN(BL186) + 1, ""))&lt;&gt;"","BLA","")</f>
        <v>BLA</v>
      </c>
      <c r="HQ186" s="9" t="str" cm="1">
        <f t="array" ref="HQ186">IF(_xlfn.TEXTJOIN(", ", TRUE, IF(ISNUMBER(SEARCH("BLU", BL186:BT186)), COLUMN(BL186:BT186) - COLUMN(BL186) + 1, ""))&lt;&gt;"","BLU","")</f>
        <v>BLU</v>
      </c>
      <c r="HR186" s="9" t="str" cm="1">
        <f t="array" ref="HR186">IF(_xlfn.TEXTJOIN(", ", TRUE, IF(ISNUMBER(SEARCH("GRE", BL186:BT186)), COLUMN(BL186:BT186) - COLUMN(BL186) + 1, ""))&lt;&gt;"","GRE","")</f>
        <v>GRE</v>
      </c>
      <c r="HS186" s="9" t="str" cm="1">
        <f t="array" ref="HS186">IF(_xlfn.TEXTJOIN(", ", TRUE, IF(ISNUMBER(SEARCH("RED", BL186:BT186)), COLUMN(BL186:BT186) - COLUMN(BL186) + 1, ""))&lt;&gt;"","RED","")</f>
        <v>RED</v>
      </c>
      <c r="HT186" s="9" t="str" cm="1">
        <f t="array" ref="HT186">IF(_xlfn.TEXTJOIN(", ", TRUE, IF(ISNUMBER(SEARCH("YEL", BL186:BT186)), COLUMN(BL186:BT186) - COLUMN(BL186) + 1, ""))&lt;&gt;"","YEL","")</f>
        <v>YEL</v>
      </c>
      <c r="HU186" s="9" t="str" cm="1">
        <f t="array" ref="HU186">IF(_xlfn.TEXTJOIN(", ", TRUE, IF(ISNUMBER(SEARCH("ORA", BL186:BT186)), COLUMN(BL186:BT186) - COLUMN(BL186) + 1, ""))&lt;&gt;"","ORA","")</f>
        <v>ORA</v>
      </c>
      <c r="HV186" s="9" t="str" cm="1">
        <f t="array" ref="HV186">IF(_xlfn.TEXTJOIN(", ", TRUE, IF(ISNUMBER(SEARCH("BRO", BL186:BT186)), COLUMN(BL186:BT186) - COLUMN(BL186) + 1, ""))&lt;&gt;"","BRO","")</f>
        <v>BRO</v>
      </c>
      <c r="HW186" s="9" t="str" cm="1">
        <f t="array" ref="HW186">IF(_xlfn.TEXTJOIN(", ", TRUE, IF(ISNUMBER(SEARCH("PUR", BL186:BT186)), COLUMN(BL186:BT186) - COLUMN(BL186) + 1, ""))&lt;&gt;"","PUR","")</f>
        <v/>
      </c>
      <c r="HX186" s="9" t="str" cm="1">
        <f t="array" ref="HX186">IF(_xlfn.TEXTJOIN(", ", TRUE, IF(ISNUMBER(SEARCH("WHI", BL186:BT186)), COLUMN(BL186:BT186) - COLUMN(BL186) + 1, ""))&lt;&gt;"","WHI","")</f>
        <v>WHI</v>
      </c>
      <c r="HY186" s="38"/>
      <c r="HZ186" s="38"/>
      <c r="IA186" s="28"/>
      <c r="IB186" s="28"/>
      <c r="IC186" s="39"/>
      <c r="ID186" s="39"/>
      <c r="IE186" s="39"/>
      <c r="IF186" s="39"/>
      <c r="IG186" s="39"/>
      <c r="IH186" s="39"/>
      <c r="II186" s="39"/>
      <c r="IJ186" s="39"/>
      <c r="IK186" s="39"/>
      <c r="IM186" s="6">
        <f t="shared" si="655"/>
        <v>-8</v>
      </c>
      <c r="IN186" s="40" t="str">
        <f t="shared" si="656"/>
        <v>http://mkweb.bcgsc.ca/color-summarizer/?url=https://upload.wikimedia.org/wikipedia/commons/thumb/8/81/Flag_of_Portuguesa.svg/320px-Flag_of_Portuguesa.svg.png&amp;precision=low&amp;num_clusters=8&amp;text=1</v>
      </c>
      <c r="IO186" s="9" t="str">
        <f t="shared" si="657"/>
        <v>"black"</v>
      </c>
      <c r="IP186" s="9" t="str">
        <f t="shared" si="658"/>
        <v>"blue"</v>
      </c>
      <c r="IQ186" s="9" t="str">
        <f t="shared" si="659"/>
        <v>"green"</v>
      </c>
      <c r="IR186" s="9" t="str">
        <f t="shared" si="660"/>
        <v>"red"</v>
      </c>
      <c r="IS186" s="9" t="str">
        <f t="shared" si="661"/>
        <v>"yellow"</v>
      </c>
      <c r="IT186" s="9" t="str">
        <f t="shared" si="662"/>
        <v>"orange"</v>
      </c>
      <c r="IU186" s="9" t="str">
        <f t="shared" si="663"/>
        <v>"brown"</v>
      </c>
      <c r="IV186" s="9" t="str">
        <f t="shared" si="664"/>
        <v/>
      </c>
      <c r="IW186" s="9" t="str">
        <f t="shared" si="665"/>
        <v>"white"</v>
      </c>
      <c r="IX186" s="9" t="str">
        <f t="shared" si="666"/>
        <v>{"url":"http://mkweb.bcgsc.ca/color-summarizer/?url=https://upload.wikimedia.org/wikipedia/commons/thumb/8/81/Flag_of_Portuguesa.svg/320px-Flag_of_Portuguesa.svg.png&amp;precision=low&amp;num_clusters=8&amp;text=1","name":"[VEN] Portuguesa"},</v>
      </c>
      <c r="IY186" s="9">
        <v>965</v>
      </c>
    </row>
    <row r="187" spans="1:259" s="9" customFormat="1" ht="38.4" customHeight="1" thickBot="1" x14ac:dyDescent="0.35">
      <c r="A187" s="79" t="s">
        <v>1519</v>
      </c>
      <c r="B187" s="1" t="e" vm="184">
        <v>#VALUE!</v>
      </c>
      <c r="C187" s="2">
        <v>2</v>
      </c>
      <c r="D187" s="3" t="s">
        <v>1520</v>
      </c>
      <c r="E187" s="4" t="s">
        <v>1521</v>
      </c>
      <c r="F187" s="5" t="s">
        <v>0</v>
      </c>
      <c r="G187" s="6">
        <f>COUNTIF($A$1:$A$8305,A187)</f>
        <v>1</v>
      </c>
      <c r="H187" s="7"/>
      <c r="I187" s="8" t="s">
        <v>1522</v>
      </c>
      <c r="J187" s="9" t="str">
        <f>""</f>
        <v/>
      </c>
      <c r="K187" s="10"/>
      <c r="L187" s="11"/>
      <c r="M187" s="11"/>
      <c r="N187" s="12" t="s">
        <v>1</v>
      </c>
      <c r="O187" s="13" t="s">
        <v>1523</v>
      </c>
      <c r="P187" s="14" t="s">
        <v>1524</v>
      </c>
      <c r="Q187" s="15">
        <v>1</v>
      </c>
      <c r="R187" s="16" t="s">
        <v>1</v>
      </c>
      <c r="S187" s="17">
        <v>2</v>
      </c>
      <c r="T187" s="18" t="s">
        <v>3</v>
      </c>
      <c r="U187" s="19" t="s">
        <v>2</v>
      </c>
      <c r="V187" s="19" t="s">
        <v>2</v>
      </c>
      <c r="W187" s="19" t="s">
        <v>2</v>
      </c>
      <c r="X187" s="19" t="s">
        <v>3</v>
      </c>
      <c r="Y187" s="19" t="s">
        <v>3</v>
      </c>
      <c r="Z187" s="19" t="s">
        <v>2</v>
      </c>
      <c r="AA187" s="19" t="s">
        <v>3</v>
      </c>
      <c r="AB187" s="19" t="s">
        <v>2</v>
      </c>
      <c r="AC187" s="19" t="s">
        <v>2</v>
      </c>
      <c r="AD187" s="19" t="s">
        <v>3</v>
      </c>
      <c r="AE187" s="19" t="s">
        <v>2</v>
      </c>
      <c r="AF187" s="20" t="s">
        <v>2</v>
      </c>
      <c r="AG187" s="20" t="s">
        <v>3</v>
      </c>
      <c r="AH187" s="20" t="s">
        <v>2</v>
      </c>
      <c r="AI187" s="20" t="s">
        <v>2</v>
      </c>
      <c r="AJ187" s="20" t="s">
        <v>2</v>
      </c>
      <c r="AK187" s="20" t="s">
        <v>2</v>
      </c>
      <c r="AL187" s="20" t="s">
        <v>2</v>
      </c>
      <c r="AM187" s="20" t="s">
        <v>3</v>
      </c>
      <c r="AN187" s="20" t="s">
        <v>3</v>
      </c>
      <c r="AO187" s="20" t="s">
        <v>2</v>
      </c>
      <c r="AP187" s="20" t="s">
        <v>3</v>
      </c>
      <c r="AQ187" s="20" t="s">
        <v>2</v>
      </c>
      <c r="AR187" s="20" t="s">
        <v>2</v>
      </c>
      <c r="AS187" s="20" t="s">
        <v>2</v>
      </c>
      <c r="AT187" s="21">
        <v>15</v>
      </c>
      <c r="AU187" s="20" t="s">
        <v>204</v>
      </c>
      <c r="AV187" s="20" t="str">
        <f>IF(LEFT(A187,1)="[",LEFT(A187,5)&amp;AU187&amp;A187,"")</f>
        <v>[VEN]State[VEN] Sucre</v>
      </c>
      <c r="AW187" s="20" t="str">
        <f>C187&amp;A187</f>
        <v>2[VEN] Sucre</v>
      </c>
      <c r="AX187" s="22"/>
      <c r="AY187" s="22"/>
      <c r="AZ187" s="23" t="s">
        <v>8</v>
      </c>
      <c r="BA187" s="23" t="s">
        <v>8</v>
      </c>
      <c r="BB187" s="23"/>
      <c r="BC187" s="24"/>
      <c r="BD187" s="25" t="s">
        <v>12</v>
      </c>
      <c r="BE187" s="8"/>
      <c r="BF187" s="25" t="s">
        <v>8</v>
      </c>
      <c r="BG187" s="25" t="s">
        <v>8</v>
      </c>
      <c r="BH187" s="25" t="s">
        <v>8</v>
      </c>
      <c r="BI187" s="25"/>
      <c r="BJ187" s="25"/>
      <c r="BK187" s="8"/>
      <c r="BL187" s="25" t="s">
        <v>12</v>
      </c>
      <c r="BM187" s="25" t="s">
        <v>4</v>
      </c>
      <c r="BN187" s="25" t="s">
        <v>8</v>
      </c>
      <c r="BO187" s="25" t="s">
        <v>9</v>
      </c>
      <c r="BP187" s="25" t="s">
        <v>6</v>
      </c>
      <c r="BQ187" s="25" t="s">
        <v>8</v>
      </c>
      <c r="BR187" s="25" t="s">
        <v>8</v>
      </c>
      <c r="BS187" s="25" t="s">
        <v>8</v>
      </c>
      <c r="BT187" s="25" t="s">
        <v>5</v>
      </c>
      <c r="BU187" s="26"/>
      <c r="BV187" s="27"/>
      <c r="BW187" s="27">
        <v>0</v>
      </c>
      <c r="BX187" s="8"/>
      <c r="BY187" s="9" t="s">
        <v>2</v>
      </c>
      <c r="CB187" s="28"/>
      <c r="CC187" s="28"/>
      <c r="CD187" s="29">
        <v>0</v>
      </c>
      <c r="CE187" s="29">
        <v>1</v>
      </c>
      <c r="CF187" s="29" t="e">
        <v>#REF!</v>
      </c>
      <c r="CG187" s="30" cm="1">
        <f t="array" ref="CG187">SUMPRODUCT(--(LEN(TRIM(BL187:BT187))&gt;0))</f>
        <v>5</v>
      </c>
      <c r="CH187" s="20" t="str">
        <f t="shared" si="568"/>
        <v>n</v>
      </c>
      <c r="CI187" s="20" t="str">
        <f t="shared" si="569"/>
        <v>n</v>
      </c>
      <c r="CJ187" s="20" t="str">
        <f t="shared" si="570"/>
        <v>n</v>
      </c>
      <c r="CK187" s="20" t="str">
        <f t="shared" si="571"/>
        <v>y</v>
      </c>
      <c r="CL187" s="20" t="str">
        <f t="shared" si="572"/>
        <v>n</v>
      </c>
      <c r="CM187" s="20" t="str">
        <f t="shared" si="573"/>
        <v>y</v>
      </c>
      <c r="CN187" s="20" t="str">
        <f t="shared" si="574"/>
        <v>n</v>
      </c>
      <c r="CO187" s="20" t="str">
        <f t="shared" si="575"/>
        <v>n</v>
      </c>
      <c r="CP187" s="20" t="str">
        <f t="shared" si="576"/>
        <v>n</v>
      </c>
      <c r="CQ187" s="20" t="str">
        <f t="shared" si="577"/>
        <v>n</v>
      </c>
      <c r="CR187" s="20" t="str">
        <f t="shared" si="578"/>
        <v>n</v>
      </c>
      <c r="CS187" s="20" t="str">
        <f t="shared" si="579"/>
        <v>y</v>
      </c>
      <c r="CT187" s="31" t="str">
        <f t="shared" si="580"/>
        <v>"[VEN] Sucre"</v>
      </c>
      <c r="CU187" s="32" t="str">
        <f t="shared" si="581"/>
        <v>"rgn_South America"</v>
      </c>
      <c r="CV187" s="9" t="str">
        <f t="shared" si="582"/>
        <v>"https://upload.wikimedia.org/wikipedia/commons/thumb/c/c1/Flag_of_Sucre_State.svg/320px-Flag_of_Sucre_State.svg.png"</v>
      </c>
      <c r="CW187" s="9" t="str">
        <f t="shared" si="676"/>
        <v/>
      </c>
      <c r="CX187" s="9" t="str">
        <f t="shared" si="676"/>
        <v/>
      </c>
      <c r="CY187" s="9" t="str">
        <f t="shared" si="676"/>
        <v/>
      </c>
      <c r="CZ187" s="9" t="str">
        <f t="shared" si="676"/>
        <v>"5+Colo",</v>
      </c>
      <c r="DA187" s="9" t="str">
        <f t="shared" si="583"/>
        <v/>
      </c>
      <c r="DB187" s="9" t="str">
        <f t="shared" si="584"/>
        <v/>
      </c>
      <c r="DD187" s="9" t="str">
        <f t="shared" si="683"/>
        <v>"lets05",</v>
      </c>
      <c r="DE187" s="9" t="str">
        <f t="shared" si="684"/>
        <v>"startS",</v>
      </c>
      <c r="DF187" s="9" t="str">
        <f t="shared" si="588"/>
        <v/>
      </c>
      <c r="DG187" s="9" t="str">
        <f t="shared" si="589"/>
        <v/>
      </c>
      <c r="DH187" s="9" t="str">
        <f t="shared" si="590"/>
        <v>"with_v",</v>
      </c>
      <c r="DI187" s="9" t="str">
        <f t="shared" si="591"/>
        <v/>
      </c>
      <c r="DJ187" s="9" t="str">
        <f t="shared" si="592"/>
        <v/>
      </c>
      <c r="DK187" s="9" t="str">
        <f t="shared" si="593"/>
        <v/>
      </c>
      <c r="DL187" s="9" t="str">
        <f t="shared" si="594"/>
        <v/>
      </c>
      <c r="DM187" s="9" t="str" cm="1">
        <f t="array" ref="DM187">IF(CG187=3,CHAR(34) &amp; _xlfn.TEXTJOIN("", TRUE, RIGHT(HP187:HX187, 2)) &amp; CHAR(34) &amp; ",", "")</f>
        <v/>
      </c>
      <c r="DN187" s="9" t="str">
        <f t="shared" si="595"/>
        <v/>
      </c>
      <c r="DO187" s="9" t="str">
        <f t="shared" si="596"/>
        <v>"year19",</v>
      </c>
      <c r="DP187" s="28" t="str">
        <f t="shared" si="597"/>
        <v>"year00",</v>
      </c>
      <c r="DQ187" s="28" t="str">
        <f t="shared" si="598"/>
        <v/>
      </c>
      <c r="DR187" s="28" t="str">
        <f t="shared" si="599"/>
        <v/>
      </c>
      <c r="DS187" s="28" t="str">
        <f t="shared" si="600"/>
        <v/>
      </c>
      <c r="DT187" s="28" t="str">
        <f t="shared" si="601"/>
        <v/>
      </c>
      <c r="DU187" s="28" t="str">
        <f t="shared" si="602"/>
        <v/>
      </c>
      <c r="DW187" s="9" t="str">
        <f t="shared" si="677"/>
        <v/>
      </c>
      <c r="DX187" s="9" t="str">
        <f t="shared" si="677"/>
        <v>"2Bands",</v>
      </c>
      <c r="DY187" s="9" t="str">
        <f t="shared" si="677"/>
        <v/>
      </c>
      <c r="DZ187" s="9" t="str">
        <f t="shared" si="677"/>
        <v/>
      </c>
      <c r="EA187" s="9" t="str">
        <f t="shared" si="678"/>
        <v>"Diagon",</v>
      </c>
      <c r="EB187" s="9" t="str">
        <f t="shared" si="678"/>
        <v/>
      </c>
      <c r="EC187" s="9" t="str">
        <f t="shared" si="678"/>
        <v/>
      </c>
      <c r="ED187" s="9" t="str">
        <f t="shared" si="678"/>
        <v/>
      </c>
      <c r="EE187" s="9" t="str">
        <f t="shared" si="678"/>
        <v>"Circle",</v>
      </c>
      <c r="EF187" s="9" t="str">
        <f t="shared" si="604"/>
        <v>"Animal",</v>
      </c>
      <c r="EG187" s="9" t="str">
        <f t="shared" si="679"/>
        <v/>
      </c>
      <c r="EH187" s="9" t="str">
        <f t="shared" si="679"/>
        <v>"Plants",</v>
      </c>
      <c r="EI187" s="9" t="str">
        <f t="shared" si="679"/>
        <v/>
      </c>
      <c r="EJ187" s="9" t="str">
        <f t="shared" si="679"/>
        <v/>
      </c>
      <c r="EK187" s="9" t="str">
        <f t="shared" si="679"/>
        <v>"HasSun",</v>
      </c>
      <c r="EL187" s="9" t="str">
        <f t="shared" si="679"/>
        <v/>
      </c>
      <c r="EM187" s="9" t="str">
        <f t="shared" si="679"/>
        <v/>
      </c>
      <c r="EN187" s="9" t="str">
        <f t="shared" si="679"/>
        <v>"Unequa",</v>
      </c>
      <c r="EO187" s="9" t="str">
        <f t="shared" si="679"/>
        <v/>
      </c>
      <c r="EP187" s="9" t="str">
        <f t="shared" si="679"/>
        <v/>
      </c>
      <c r="EQ187" s="9" t="str">
        <f t="shared" si="679"/>
        <v/>
      </c>
      <c r="ER187" s="9" t="str">
        <f t="shared" si="679"/>
        <v/>
      </c>
      <c r="ES187" s="9" t="str">
        <f t="shared" si="679"/>
        <v/>
      </c>
      <c r="ET187" s="9" t="str">
        <f t="shared" si="679"/>
        <v>"Geogrh",</v>
      </c>
      <c r="EU187" s="9" t="str">
        <f t="shared" si="679"/>
        <v>"Humans",</v>
      </c>
      <c r="EV187" s="9" t="str">
        <f t="shared" si="679"/>
        <v/>
      </c>
      <c r="EW187" s="9" t="str">
        <f t="shared" si="680"/>
        <v>"Ships!",</v>
      </c>
      <c r="EX187" s="9" t="str">
        <f t="shared" si="680"/>
        <v/>
      </c>
      <c r="EY187" s="9" t="str">
        <f t="shared" si="680"/>
        <v/>
      </c>
      <c r="EZ187" s="9" t="str">
        <f t="shared" si="680"/>
        <v/>
      </c>
      <c r="FA187" s="9" t="str">
        <f t="shared" si="606"/>
        <v>"sta",</v>
      </c>
      <c r="FB187" s="9" t="str">
        <f t="shared" si="607"/>
        <v/>
      </c>
      <c r="FD187" s="9" t="str">
        <f t="shared" si="609"/>
        <v/>
      </c>
      <c r="FE187" s="9" t="str">
        <f t="shared" si="610"/>
        <v/>
      </c>
      <c r="FF187" s="9" t="str">
        <f t="shared" si="611"/>
        <v/>
      </c>
      <c r="FG187" s="9" t="str">
        <f t="shared" si="612"/>
        <v/>
      </c>
      <c r="FH187" s="9" t="str">
        <f t="shared" si="613"/>
        <v>"NO_GRE",</v>
      </c>
      <c r="FI187" s="9" t="str">
        <f t="shared" si="614"/>
        <v/>
      </c>
      <c r="FJ187" s="9" t="str">
        <f t="shared" si="615"/>
        <v/>
      </c>
      <c r="FK187" s="9" t="str">
        <f t="shared" si="616"/>
        <v/>
      </c>
      <c r="FL187" s="9" t="str">
        <f t="shared" si="617"/>
        <v/>
      </c>
      <c r="FM187" s="9" t="str">
        <f t="shared" si="618"/>
        <v/>
      </c>
      <c r="FN187" s="9" t="str">
        <f t="shared" si="619"/>
        <v/>
      </c>
      <c r="FO187" s="9" t="str">
        <f t="shared" si="620"/>
        <v/>
      </c>
      <c r="FP187" s="9" t="str">
        <f t="shared" si="621"/>
        <v/>
      </c>
      <c r="FQ187" s="9" t="str">
        <f t="shared" si="622"/>
        <v/>
      </c>
      <c r="FR187" s="9" t="str">
        <f t="shared" si="623"/>
        <v/>
      </c>
      <c r="FS187" s="9" t="str">
        <f t="shared" si="624"/>
        <v/>
      </c>
      <c r="FT187" s="9" t="str">
        <f t="shared" si="625"/>
        <v>"myrBLA",</v>
      </c>
      <c r="FU187" s="9" t="str">
        <f t="shared" si="626"/>
        <v/>
      </c>
      <c r="FV187" s="9" t="str">
        <f t="shared" si="627"/>
        <v/>
      </c>
      <c r="FW187" s="9" t="str">
        <f t="shared" si="628"/>
        <v/>
      </c>
      <c r="FY187" s="9" t="str">
        <f t="shared" si="630"/>
        <v/>
      </c>
      <c r="FZ187" s="9" t="str">
        <f t="shared" si="631"/>
        <v/>
      </c>
      <c r="GA187" s="9" t="str">
        <f t="shared" si="632"/>
        <v/>
      </c>
      <c r="GB187" s="9" t="str">
        <f t="shared" si="633"/>
        <v/>
      </c>
      <c r="GE187" s="9" t="str">
        <f t="shared" si="636"/>
        <v/>
      </c>
      <c r="GF187" s="9" t="str">
        <f t="shared" si="682"/>
        <v/>
      </c>
      <c r="GG187" s="9" t="str">
        <f t="shared" si="637"/>
        <v/>
      </c>
      <c r="GH187" s="9" t="str">
        <f t="shared" si="638"/>
        <v/>
      </c>
      <c r="GI187" s="9" t="str">
        <f t="shared" si="639"/>
        <v>"hasmap",</v>
      </c>
      <c r="GJ187" s="9" t="str">
        <f t="shared" si="640"/>
        <v/>
      </c>
      <c r="GK187" s="9" t="str">
        <f t="shared" si="641"/>
        <v>"HasSta",</v>
      </c>
      <c r="GL187" s="9" t="str">
        <f t="shared" si="681"/>
        <v/>
      </c>
      <c r="GM187" s="9" t="str">
        <f t="shared" si="681"/>
        <v/>
      </c>
      <c r="GN187" s="9" t="str">
        <f t="shared" si="681"/>
        <v>"3+Star",</v>
      </c>
      <c r="GP187" s="9" t="str">
        <f t="shared" si="642"/>
        <v>"State"</v>
      </c>
      <c r="GS187" s="9" t="str">
        <f t="shared" si="643"/>
        <v>["5+Colo","lets05","startS","with_v","year19","year00","2Bands","Diagon","Circle","Animal","Plants","HasSun","Unequa","Geogrh","Humans","Ships!","sta","NO_GRE","myrBLA","hasmap","HasSta","3+Star"]</v>
      </c>
      <c r="GT187" s="9" t="str">
        <f t="shared" si="675"/>
        <v>"cl_BLA",</v>
      </c>
      <c r="GU187" s="9" t="str">
        <f t="shared" si="675"/>
        <v>"cl_BLU",</v>
      </c>
      <c r="GV187" s="9" t="str">
        <f t="shared" si="675"/>
        <v/>
      </c>
      <c r="GW187" s="9" t="str">
        <f t="shared" si="674"/>
        <v>"cl_RED",</v>
      </c>
      <c r="GX187" s="9" t="str">
        <f t="shared" si="674"/>
        <v>"cl_YEL",</v>
      </c>
      <c r="GY187" s="9" t="str">
        <f t="shared" si="674"/>
        <v/>
      </c>
      <c r="GZ187" s="9" t="str">
        <f t="shared" si="674"/>
        <v/>
      </c>
      <c r="HA187" s="9" t="str">
        <f t="shared" si="674"/>
        <v/>
      </c>
      <c r="HB187" s="9" t="str">
        <f t="shared" si="674"/>
        <v>"cl_WHI",</v>
      </c>
      <c r="HC187" s="9" t="str">
        <f t="shared" si="645"/>
        <v>["cl_BLA","cl_BLU","cl_RED","cl_YEL","cl_WHI"]</v>
      </c>
      <c r="HE187" s="33"/>
      <c r="HF187" s="34" t="str">
        <f t="shared" si="646"/>
        <v>{couname:"[VEN] Sucre",year:"1996, 2002",region:"rgn_South America",Colors:["cl_BLA","cl_BLU","cl_RED","cl_YEL","cl_WHI"],Items:["5+Colo","lets05","startS","with_v","year19","year00","2Bands","Diagon","Circle","Animal","Plants","HasSun","Unequa","Geogrh","Humans","Ships!","sta","NO_GRE","myrBLA","hasmap","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links: "https://www.crwflags.com/fotw/flags/ve-r.html"},</v>
      </c>
      <c r="HG187" s="35" t="str">
        <f t="shared" si="647"/>
        <v>{couname:"[VEN] Sucre",year:"1996, 2002",region:"rgn_South America",Colors:["cl_BLA","cl_BLU","cl_RED","cl_YEL","cl_WHI"],Items:["5+Colo","lets05","startS","with_v","year19","year00","2Bands","Diagon","Circle","Animal","Plants","HasSun","Unequa","Geogrh","Humans","Ships!","sta","NO_GRE","myrBLA","hasmap","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links: "https://www.crwflags.com/fotw/flags/ve-r.html"},</v>
      </c>
      <c r="HH187" s="9" t="str">
        <f t="shared" si="648"/>
        <v>"\nThe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v>
      </c>
      <c r="HI187" s="9" t="str">
        <f t="shared" si="649"/>
        <v>"\nThe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v>
      </c>
      <c r="HJ187" s="9" t="str">
        <f t="shared" si="650"/>
        <v>"1996, 2002"</v>
      </c>
      <c r="HL187" s="9" t="str">
        <f t="shared" si="651"/>
        <v>"https://www.crwflags.com/fotw/flags/ve-r.html"</v>
      </c>
      <c r="HM187" s="34" t="str">
        <f t="shared" si="652"/>
        <v>{"couname":"[VEN] Sucre","year":"1996, 2002","region":"rgn_South America","Colors":["cl_BLA","cl_BLU","cl_RED","cl_YEL","cl_WHI"],"Items":["5+Colo","lets05","startS","with_v","year19","year00","2Bands","Diagon","Circle","Animal","Plants","HasSun","Unequa","Geogrh","Humans","Ships!","sta","NO_GRE","myrBLA","hasmap","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 "links": "https://www.crwflags.com/fotw/flags/ve-r.html"},</v>
      </c>
      <c r="HN187" s="36" t="str">
        <f t="shared" si="653"/>
        <v>{"couname":"[VEN] Sucre","year":"1996, 2002","region":"rgn_South America","Colors":["cl_BLA","cl_BLU","cl_RED","cl_YEL","cl_WHI"],"Items":["5+Colo","lets05","startS","with_v","year19","year00","2Bands","Diagon","Circle","Animal","Plants","HasSun","Unequa","Geogrh","Humans","Ships!","sta","NO_GRE","myrBLA","hasmap","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 "links": "https://www.crwflags.com/fotw/flags/ve-r.html"},</v>
      </c>
      <c r="HO187" s="37">
        <v>45610</v>
      </c>
      <c r="HP187" s="9" t="str" cm="1">
        <f t="array" ref="HP187">IF(_xlfn.TEXTJOIN(", ", TRUE, IF(ISNUMBER(SEARCH("BLA", BL187:BT187)), COLUMN(BL187:BT187) - COLUMN(BL187) + 1, ""))&lt;&gt;"","BLA","")</f>
        <v>BLA</v>
      </c>
      <c r="HQ187" s="9" t="str" cm="1">
        <f t="array" ref="HQ187">IF(_xlfn.TEXTJOIN(", ", TRUE, IF(ISNUMBER(SEARCH("BLU", BL187:BT187)), COLUMN(BL187:BT187) - COLUMN(BL187) + 1, ""))&lt;&gt;"","BLU","")</f>
        <v>BLU</v>
      </c>
      <c r="HR187" s="9" t="str" cm="1">
        <f t="array" ref="HR187">IF(_xlfn.TEXTJOIN(", ", TRUE, IF(ISNUMBER(SEARCH("GRE", BL187:BT187)), COLUMN(BL187:BT187) - COLUMN(BL187) + 1, ""))&lt;&gt;"","GRE","")</f>
        <v/>
      </c>
      <c r="HS187" s="9" t="str" cm="1">
        <f t="array" ref="HS187">IF(_xlfn.TEXTJOIN(", ", TRUE, IF(ISNUMBER(SEARCH("RED", BL187:BT187)), COLUMN(BL187:BT187) - COLUMN(BL187) + 1, ""))&lt;&gt;"","RED","")</f>
        <v>RED</v>
      </c>
      <c r="HT187" s="9" t="str" cm="1">
        <f t="array" ref="HT187">IF(_xlfn.TEXTJOIN(", ", TRUE, IF(ISNUMBER(SEARCH("YEL", BL187:BT187)), COLUMN(BL187:BT187) - COLUMN(BL187) + 1, ""))&lt;&gt;"","YEL","")</f>
        <v>YEL</v>
      </c>
      <c r="HU187" s="9" t="str" cm="1">
        <f t="array" ref="HU187">IF(_xlfn.TEXTJOIN(", ", TRUE, IF(ISNUMBER(SEARCH("ORA", BL187:BT187)), COLUMN(BL187:BT187) - COLUMN(BL187) + 1, ""))&lt;&gt;"","ORA","")</f>
        <v/>
      </c>
      <c r="HV187" s="9" t="str" cm="1">
        <f t="array" ref="HV187">IF(_xlfn.TEXTJOIN(", ", TRUE, IF(ISNUMBER(SEARCH("BRO", BL187:BT187)), COLUMN(BL187:BT187) - COLUMN(BL187) + 1, ""))&lt;&gt;"","BRO","")</f>
        <v/>
      </c>
      <c r="HW187" s="9" t="str" cm="1">
        <f t="array" ref="HW187">IF(_xlfn.TEXTJOIN(", ", TRUE, IF(ISNUMBER(SEARCH("PUR", BL187:BT187)), COLUMN(BL187:BT187) - COLUMN(BL187) + 1, ""))&lt;&gt;"","PUR","")</f>
        <v/>
      </c>
      <c r="HX187" s="9" t="str" cm="1">
        <f t="array" ref="HX187">IF(_xlfn.TEXTJOIN(", ", TRUE, IF(ISNUMBER(SEARCH("WHI", BL187:BT187)), COLUMN(BL187:BT187) - COLUMN(BL187) + 1, ""))&lt;&gt;"","WHI","")</f>
        <v>WHI</v>
      </c>
      <c r="HY187" s="38"/>
      <c r="HZ187" s="38"/>
      <c r="IA187" s="28"/>
      <c r="IB187" s="28"/>
      <c r="IC187" s="39"/>
      <c r="ID187" s="39"/>
      <c r="IE187" s="39"/>
      <c r="IF187" s="39"/>
      <c r="IG187" s="39"/>
      <c r="IH187" s="39"/>
      <c r="II187" s="39"/>
      <c r="IJ187" s="39"/>
      <c r="IK187" s="39"/>
      <c r="IM187" s="6">
        <f t="shared" si="655"/>
        <v>-5</v>
      </c>
      <c r="IN187" s="40" t="str">
        <f t="shared" si="656"/>
        <v>http://mkweb.bcgsc.ca/color-summarizer/?url=https://upload.wikimedia.org/wikipedia/commons/thumb/c/c1/Flag_of_Sucre_State.svg/320px-Flag_of_Sucre_State.svg.png&amp;precision=low&amp;num_clusters=5&amp;text=1</v>
      </c>
      <c r="IO187" s="9" t="str">
        <f t="shared" si="657"/>
        <v>"black"</v>
      </c>
      <c r="IP187" s="9" t="str">
        <f t="shared" si="658"/>
        <v>"blue"</v>
      </c>
      <c r="IQ187" s="9" t="str">
        <f t="shared" si="659"/>
        <v/>
      </c>
      <c r="IR187" s="9" t="str">
        <f t="shared" si="660"/>
        <v>"red"</v>
      </c>
      <c r="IS187" s="9" t="str">
        <f t="shared" si="661"/>
        <v>"yellow"</v>
      </c>
      <c r="IT187" s="9" t="str">
        <f t="shared" si="662"/>
        <v/>
      </c>
      <c r="IU187" s="9" t="str">
        <f t="shared" si="663"/>
        <v/>
      </c>
      <c r="IV187" s="9" t="str">
        <f t="shared" si="664"/>
        <v/>
      </c>
      <c r="IW187" s="9" t="str">
        <f t="shared" si="665"/>
        <v>"white"</v>
      </c>
      <c r="IX187" s="9" t="str">
        <f t="shared" si="666"/>
        <v>{"url":"http://mkweb.bcgsc.ca/color-summarizer/?url=https://upload.wikimedia.org/wikipedia/commons/thumb/c/c1/Flag_of_Sucre_State.svg/320px-Flag_of_Sucre_State.svg.png&amp;precision=low&amp;num_clusters=5&amp;text=1","name":"[VEN] Sucre"},</v>
      </c>
      <c r="IY187" s="9">
        <v>1265</v>
      </c>
    </row>
    <row r="188" spans="1:259" s="9" customFormat="1" ht="38.4" customHeight="1" thickBot="1" x14ac:dyDescent="0.35">
      <c r="A188" s="79" t="s">
        <v>1525</v>
      </c>
      <c r="B188" s="1" t="e" vm="185">
        <v>#VALUE!</v>
      </c>
      <c r="C188" s="2">
        <v>2</v>
      </c>
      <c r="D188" s="3" t="s">
        <v>1526</v>
      </c>
      <c r="E188" s="4" t="s">
        <v>1527</v>
      </c>
      <c r="F188" s="5" t="s">
        <v>0</v>
      </c>
      <c r="G188" s="6">
        <f>COUNTIF($A$1:$A$8305,A188)</f>
        <v>1</v>
      </c>
      <c r="H188" s="7"/>
      <c r="I188" s="8" t="s">
        <v>1528</v>
      </c>
      <c r="J188" s="9" t="str">
        <f>""</f>
        <v/>
      </c>
      <c r="K188" s="10"/>
      <c r="L188" s="11"/>
      <c r="M188" s="11"/>
      <c r="N188" s="12" t="s">
        <v>1</v>
      </c>
      <c r="O188" s="13">
        <v>1997</v>
      </c>
      <c r="P188" s="14" t="s">
        <v>1529</v>
      </c>
      <c r="Q188" s="15">
        <v>1</v>
      </c>
      <c r="R188" s="16" t="s">
        <v>1</v>
      </c>
      <c r="S188" s="17">
        <v>3</v>
      </c>
      <c r="T188" s="18" t="s">
        <v>2</v>
      </c>
      <c r="U188" s="19" t="s">
        <v>2</v>
      </c>
      <c r="V188" s="19" t="s">
        <v>3</v>
      </c>
      <c r="W188" s="19" t="s">
        <v>2</v>
      </c>
      <c r="X188" s="19" t="s">
        <v>3</v>
      </c>
      <c r="Y188" s="19" t="s">
        <v>2</v>
      </c>
      <c r="Z188" s="19" t="s">
        <v>2</v>
      </c>
      <c r="AA188" s="19" t="s">
        <v>3</v>
      </c>
      <c r="AB188" s="19" t="s">
        <v>2</v>
      </c>
      <c r="AC188" s="19" t="s">
        <v>2</v>
      </c>
      <c r="AD188" s="19" t="s">
        <v>2</v>
      </c>
      <c r="AE188" s="19" t="s">
        <v>2</v>
      </c>
      <c r="AF188" s="20" t="s">
        <v>2</v>
      </c>
      <c r="AG188" s="20" t="s">
        <v>3</v>
      </c>
      <c r="AH188" s="20" t="s">
        <v>3</v>
      </c>
      <c r="AI188" s="20" t="s">
        <v>2</v>
      </c>
      <c r="AJ188" s="20" t="s">
        <v>2</v>
      </c>
      <c r="AK188" s="20" t="s">
        <v>2</v>
      </c>
      <c r="AL188" s="20" t="s">
        <v>2</v>
      </c>
      <c r="AM188" s="20" t="s">
        <v>2</v>
      </c>
      <c r="AN188" s="20" t="s">
        <v>2</v>
      </c>
      <c r="AO188" s="20" t="s">
        <v>2</v>
      </c>
      <c r="AP188" s="20" t="s">
        <v>2</v>
      </c>
      <c r="AQ188" s="20" t="s">
        <v>2</v>
      </c>
      <c r="AR188" s="20" t="s">
        <v>2</v>
      </c>
      <c r="AS188" s="20" t="s">
        <v>2</v>
      </c>
      <c r="AT188" s="21">
        <v>4</v>
      </c>
      <c r="AU188" s="20" t="s">
        <v>204</v>
      </c>
      <c r="AV188" s="20" t="str">
        <f>IF(LEFT(A188,1)="[",LEFT(A188,5)&amp;AU188&amp;A188,"")</f>
        <v>[VEN]State[VEN] Táchira</v>
      </c>
      <c r="AW188" s="20" t="str">
        <f>C188&amp;A188</f>
        <v>2[VEN] Táchira</v>
      </c>
      <c r="AX188" s="22"/>
      <c r="AY188" s="22"/>
      <c r="AZ188" s="23" t="s">
        <v>11</v>
      </c>
      <c r="BA188" s="23" t="s">
        <v>11</v>
      </c>
      <c r="BB188" s="23"/>
      <c r="BC188" s="24"/>
      <c r="BD188" s="25" t="s">
        <v>5</v>
      </c>
      <c r="BE188" s="8"/>
      <c r="BF188" s="25" t="s">
        <v>8</v>
      </c>
      <c r="BG188" s="25" t="s">
        <v>8</v>
      </c>
      <c r="BH188" s="25" t="s">
        <v>8</v>
      </c>
      <c r="BI188" s="25"/>
      <c r="BJ188" s="25"/>
      <c r="BK188" s="8"/>
      <c r="BL188" s="25" t="s">
        <v>12</v>
      </c>
      <c r="BM188" s="25" t="s">
        <v>4</v>
      </c>
      <c r="BN188" s="25" t="s">
        <v>10</v>
      </c>
      <c r="BO188" s="25" t="s">
        <v>9</v>
      </c>
      <c r="BP188" s="25" t="s">
        <v>6</v>
      </c>
      <c r="BQ188" s="25" t="s">
        <v>11</v>
      </c>
      <c r="BR188" s="25" t="s">
        <v>13</v>
      </c>
      <c r="BS188" s="25" t="s">
        <v>8</v>
      </c>
      <c r="BT188" s="25" t="s">
        <v>5</v>
      </c>
      <c r="BU188" s="26"/>
      <c r="BV188" s="27"/>
      <c r="BW188" s="27">
        <v>0</v>
      </c>
      <c r="BX188" s="8"/>
      <c r="CB188" s="28"/>
      <c r="CC188" s="28"/>
      <c r="CD188" s="29">
        <v>0</v>
      </c>
      <c r="CE188" s="29">
        <v>0</v>
      </c>
      <c r="CF188" s="29" t="e">
        <v>#REF!</v>
      </c>
      <c r="CG188" s="30" cm="1">
        <f t="array" ref="CG188">SUMPRODUCT(--(LEN(TRIM(BL188:BT188))&gt;0))</f>
        <v>8</v>
      </c>
      <c r="CH188" s="20" t="str">
        <f t="shared" si="568"/>
        <v>n</v>
      </c>
      <c r="CI188" s="20" t="str">
        <f t="shared" si="569"/>
        <v>n</v>
      </c>
      <c r="CJ188" s="20" t="str">
        <f t="shared" si="570"/>
        <v>n</v>
      </c>
      <c r="CK188" s="20" t="str">
        <f t="shared" si="571"/>
        <v>y</v>
      </c>
      <c r="CL188" s="20" t="str">
        <f t="shared" si="572"/>
        <v>n</v>
      </c>
      <c r="CM188" s="20" t="str">
        <f t="shared" si="573"/>
        <v>n</v>
      </c>
      <c r="CN188" s="20" t="str">
        <f t="shared" si="574"/>
        <v>y</v>
      </c>
      <c r="CO188" s="20" t="str">
        <f t="shared" si="575"/>
        <v>n</v>
      </c>
      <c r="CP188" s="20" t="str">
        <f t="shared" si="576"/>
        <v>n</v>
      </c>
      <c r="CQ188" s="20" t="str">
        <f t="shared" si="577"/>
        <v>n</v>
      </c>
      <c r="CR188" s="20" t="str">
        <f t="shared" si="578"/>
        <v>n</v>
      </c>
      <c r="CS188" s="20" t="str">
        <f t="shared" si="579"/>
        <v>y</v>
      </c>
      <c r="CT188" s="31" t="str">
        <f t="shared" si="580"/>
        <v>"[VEN] Táchira"</v>
      </c>
      <c r="CU188" s="32" t="str">
        <f t="shared" si="581"/>
        <v>"rgn_South America"</v>
      </c>
      <c r="CV188" s="9" t="str">
        <f t="shared" si="582"/>
        <v>"https://upload.wikimedia.org/wikipedia/commons/thumb/0/01/Flag_of_T%C3%A1chira.svg/320px-Flag_of_T%C3%A1chira.svg.png"</v>
      </c>
      <c r="CW188" s="9" t="str">
        <f t="shared" si="676"/>
        <v/>
      </c>
      <c r="CX188" s="9" t="str">
        <f t="shared" si="676"/>
        <v/>
      </c>
      <c r="CY188" s="9" t="str">
        <f t="shared" si="676"/>
        <v/>
      </c>
      <c r="CZ188" s="9" t="str">
        <f t="shared" si="676"/>
        <v>"5+Colo",</v>
      </c>
      <c r="DA188" s="9" t="str">
        <f t="shared" si="583"/>
        <v/>
      </c>
      <c r="DB188" s="9" t="str">
        <f t="shared" si="584"/>
        <v/>
      </c>
      <c r="DD188" s="9" t="str">
        <f t="shared" si="683"/>
        <v>"lets07",</v>
      </c>
      <c r="DE188" s="9" t="str">
        <f t="shared" si="684"/>
        <v>"startT",</v>
      </c>
      <c r="DF188" s="9" t="str">
        <f t="shared" si="588"/>
        <v/>
      </c>
      <c r="DG188" s="9" t="str">
        <f t="shared" si="589"/>
        <v/>
      </c>
      <c r="DH188" s="9" t="str">
        <f t="shared" si="590"/>
        <v>"with_v",</v>
      </c>
      <c r="DI188" s="9" t="str">
        <f t="shared" si="591"/>
        <v/>
      </c>
      <c r="DJ188" s="9" t="str">
        <f t="shared" si="592"/>
        <v/>
      </c>
      <c r="DK188" s="9" t="str">
        <f t="shared" si="593"/>
        <v/>
      </c>
      <c r="DL188" s="9" t="str">
        <f t="shared" si="594"/>
        <v/>
      </c>
      <c r="DM188" s="9" t="str" cm="1">
        <f t="array" ref="DM188">IF(CG188=3,CHAR(34) &amp; _xlfn.TEXTJOIN("", TRUE, RIGHT(HP188:HX188, 2)) &amp; CHAR(34) &amp; ",", "")</f>
        <v/>
      </c>
      <c r="DN188" s="9" t="str">
        <f t="shared" si="595"/>
        <v/>
      </c>
      <c r="DO188" s="9" t="str">
        <f t="shared" si="596"/>
        <v>"year19",</v>
      </c>
      <c r="DP188" s="28" t="str">
        <f t="shared" si="597"/>
        <v/>
      </c>
      <c r="DQ188" s="28" t="str">
        <f t="shared" si="598"/>
        <v/>
      </c>
      <c r="DR188" s="28" t="str">
        <f t="shared" si="599"/>
        <v/>
      </c>
      <c r="DS188" s="28" t="str">
        <f t="shared" si="600"/>
        <v/>
      </c>
      <c r="DT188" s="28" t="str">
        <f t="shared" si="601"/>
        <v>"allhor",</v>
      </c>
      <c r="DU188" s="28" t="str">
        <f t="shared" si="602"/>
        <v/>
      </c>
      <c r="DW188" s="9" t="str">
        <f t="shared" si="677"/>
        <v/>
      </c>
      <c r="DX188" s="9" t="str">
        <f t="shared" si="677"/>
        <v/>
      </c>
      <c r="DY188" s="9" t="str">
        <f t="shared" si="677"/>
        <v>"3Bands",</v>
      </c>
      <c r="DZ188" s="9" t="str">
        <f t="shared" si="677"/>
        <v/>
      </c>
      <c r="EA188" s="9" t="str">
        <f t="shared" si="678"/>
        <v/>
      </c>
      <c r="EB188" s="9" t="str">
        <f t="shared" si="678"/>
        <v/>
      </c>
      <c r="EC188" s="9" t="str">
        <f t="shared" si="678"/>
        <v>"Horizo",</v>
      </c>
      <c r="ED188" s="9" t="str">
        <f t="shared" si="678"/>
        <v/>
      </c>
      <c r="EE188" s="9" t="str">
        <f t="shared" si="678"/>
        <v>"Circle",</v>
      </c>
      <c r="EF188" s="9" t="str">
        <f t="shared" si="604"/>
        <v/>
      </c>
      <c r="EG188" s="9" t="str">
        <f t="shared" si="679"/>
        <v/>
      </c>
      <c r="EH188" s="9" t="str">
        <f t="shared" si="679"/>
        <v>"Plants",</v>
      </c>
      <c r="EI188" s="9" t="str">
        <f t="shared" si="679"/>
        <v/>
      </c>
      <c r="EJ188" s="9" t="str">
        <f t="shared" si="679"/>
        <v/>
      </c>
      <c r="EK188" s="9" t="str">
        <f t="shared" si="679"/>
        <v/>
      </c>
      <c r="EL188" s="9" t="str">
        <f t="shared" si="679"/>
        <v/>
      </c>
      <c r="EM188" s="9" t="str">
        <f t="shared" si="679"/>
        <v/>
      </c>
      <c r="EN188" s="9" t="str">
        <f t="shared" si="679"/>
        <v>"Unequa",</v>
      </c>
      <c r="EO188" s="9" t="str">
        <f t="shared" si="679"/>
        <v>"Center",</v>
      </c>
      <c r="EP188" s="9" t="str">
        <f t="shared" si="679"/>
        <v/>
      </c>
      <c r="EQ188" s="9" t="str">
        <f t="shared" si="679"/>
        <v/>
      </c>
      <c r="ER188" s="9" t="str">
        <f t="shared" si="679"/>
        <v/>
      </c>
      <c r="ES188" s="9" t="str">
        <f t="shared" si="679"/>
        <v/>
      </c>
      <c r="ET188" s="9" t="str">
        <f t="shared" si="679"/>
        <v/>
      </c>
      <c r="EU188" s="9" t="str">
        <f t="shared" si="679"/>
        <v/>
      </c>
      <c r="EV188" s="9" t="str">
        <f t="shared" si="679"/>
        <v/>
      </c>
      <c r="EW188" s="9" t="str">
        <f t="shared" si="680"/>
        <v/>
      </c>
      <c r="EX188" s="9" t="str">
        <f t="shared" si="680"/>
        <v/>
      </c>
      <c r="EY188" s="9" t="str">
        <f t="shared" si="680"/>
        <v/>
      </c>
      <c r="EZ188" s="9" t="str">
        <f t="shared" si="680"/>
        <v/>
      </c>
      <c r="FA188" s="9" t="str">
        <f t="shared" si="606"/>
        <v>"staORA",</v>
      </c>
      <c r="FB188" s="9" t="str">
        <f t="shared" si="607"/>
        <v>"staORA",</v>
      </c>
      <c r="FD188" s="9" t="str">
        <f t="shared" si="609"/>
        <v/>
      </c>
      <c r="FE188" s="9" t="str">
        <f t="shared" si="610"/>
        <v/>
      </c>
      <c r="FF188" s="9" t="str">
        <f t="shared" si="611"/>
        <v/>
      </c>
      <c r="FG188" s="9" t="str">
        <f t="shared" si="612"/>
        <v/>
      </c>
      <c r="FH188" s="9" t="str">
        <f t="shared" si="613"/>
        <v/>
      </c>
      <c r="FI188" s="9" t="str">
        <f t="shared" si="614"/>
        <v/>
      </c>
      <c r="FJ188" s="9" t="str">
        <f t="shared" si="615"/>
        <v/>
      </c>
      <c r="FK188" s="9" t="str">
        <f t="shared" si="616"/>
        <v/>
      </c>
      <c r="FL188" s="9" t="str">
        <f t="shared" si="617"/>
        <v/>
      </c>
      <c r="FM188" s="9" t="str">
        <f t="shared" si="618"/>
        <v/>
      </c>
      <c r="FN188" s="9" t="str">
        <f t="shared" si="619"/>
        <v/>
      </c>
      <c r="FO188" s="9" t="str">
        <f t="shared" si="620"/>
        <v/>
      </c>
      <c r="FP188" s="9" t="str">
        <f t="shared" si="621"/>
        <v/>
      </c>
      <c r="FQ188" s="9" t="str">
        <f t="shared" si="622"/>
        <v/>
      </c>
      <c r="FR188" s="9" t="str">
        <f t="shared" si="623"/>
        <v/>
      </c>
      <c r="FS188" s="9" t="str">
        <f t="shared" si="624"/>
        <v/>
      </c>
      <c r="FT188" s="9" t="str">
        <f t="shared" si="625"/>
        <v>"myrWHI",</v>
      </c>
      <c r="FU188" s="9" t="str">
        <f t="shared" si="626"/>
        <v/>
      </c>
      <c r="FV188" s="9" t="str">
        <f t="shared" si="627"/>
        <v/>
      </c>
      <c r="FW188" s="9" t="str">
        <f t="shared" si="628"/>
        <v/>
      </c>
      <c r="FY188" s="9" t="str">
        <f t="shared" si="630"/>
        <v/>
      </c>
      <c r="FZ188" s="9" t="str">
        <f t="shared" si="631"/>
        <v/>
      </c>
      <c r="GA188" s="9" t="str">
        <f t="shared" si="632"/>
        <v/>
      </c>
      <c r="GB188" s="9" t="str">
        <f t="shared" si="633"/>
        <v/>
      </c>
      <c r="GE188" s="9" t="str">
        <f t="shared" si="636"/>
        <v/>
      </c>
      <c r="GF188" s="9" t="str">
        <f t="shared" si="682"/>
        <v/>
      </c>
      <c r="GG188" s="9" t="str">
        <f t="shared" si="637"/>
        <v/>
      </c>
      <c r="GH188" s="9" t="str">
        <f t="shared" si="638"/>
        <v/>
      </c>
      <c r="GI188" s="9" t="str">
        <f t="shared" si="639"/>
        <v/>
      </c>
      <c r="GJ188" s="9" t="str">
        <f t="shared" si="640"/>
        <v/>
      </c>
      <c r="GK188" s="9" t="str">
        <f t="shared" si="641"/>
        <v>"HasSta",</v>
      </c>
      <c r="GL188" s="9" t="str">
        <f t="shared" si="681"/>
        <v/>
      </c>
      <c r="GM188" s="9" t="str">
        <f t="shared" si="681"/>
        <v/>
      </c>
      <c r="GN188" s="9" t="str">
        <f t="shared" si="681"/>
        <v>"3+Star",</v>
      </c>
      <c r="GP188" s="9" t="str">
        <f t="shared" si="642"/>
        <v>"State"</v>
      </c>
      <c r="GS188" s="9" t="str">
        <f t="shared" si="643"/>
        <v>["5+Colo","lets07","startT","with_v","year19","allhor","3Bands","Horizo","Circle","Plants","Unequa","Center","staORA","staORA","myrWHI","HasSta","3+Star"]</v>
      </c>
      <c r="GT188" s="9" t="str">
        <f t="shared" si="675"/>
        <v>"cl_BLA",</v>
      </c>
      <c r="GU188" s="9" t="str">
        <f t="shared" si="675"/>
        <v>"cl_BLU",</v>
      </c>
      <c r="GV188" s="9" t="str">
        <f t="shared" si="675"/>
        <v>"cl_GRE",</v>
      </c>
      <c r="GW188" s="9" t="str">
        <f t="shared" si="674"/>
        <v>"cl_RED",</v>
      </c>
      <c r="GX188" s="9" t="str">
        <f t="shared" si="674"/>
        <v>"cl_YEL",</v>
      </c>
      <c r="GY188" s="9" t="str">
        <f t="shared" si="674"/>
        <v>"cl_ORA",</v>
      </c>
      <c r="GZ188" s="9" t="str">
        <f t="shared" si="674"/>
        <v>"cl_BRO",</v>
      </c>
      <c r="HA188" s="9" t="str">
        <f t="shared" si="674"/>
        <v/>
      </c>
      <c r="HB188" s="9" t="str">
        <f t="shared" si="674"/>
        <v>"cl_WHI",</v>
      </c>
      <c r="HC188" s="9" t="str">
        <f t="shared" si="645"/>
        <v>["cl_BLA","cl_BLU","cl_GRE","cl_RED","cl_YEL","cl_ORA","cl_BRO","cl_WHI"]</v>
      </c>
      <c r="HE188" s="33"/>
      <c r="HF188" s="34" t="str">
        <f t="shared" si="646"/>
        <v>{couname:"[VEN] Táchira",year:"1997",region:"rgn_South America",Colors:["cl_BLA","cl_BLU","cl_GRE","cl_RED","cl_YEL","cl_ORA","cl_BRO","cl_WHI"],Items:["5+Colo","lets07","startT","with_v","year19","allhor","3Bands","Horizo","Circle","Plants","Unequa","Center","staORA","staORA","myrWHI","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links: "https://www.crwflags.com/fotw/flags/ve-s.html"},</v>
      </c>
      <c r="HG188" s="35" t="str">
        <f t="shared" si="647"/>
        <v>{couname:"[VEN] Táchira",year:"1997",region:"rgn_South America",Colors:["cl_BLA","cl_BLU","cl_GRE","cl_RED","cl_YEL","cl_ORA","cl_BRO","cl_WHI"],Items:["5+Colo","lets07","startT","with_v","year19","allhor","3Bands","Horizo","Circle","Plants","Unequa","Center","staORA","staORA","myrWHI","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links: "https://www.crwflags.com/fotw/flags/ve-s.html"},</v>
      </c>
      <c r="HH188" s="9" t="str">
        <f t="shared" si="648"/>
        <v>"\nIts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v>
      </c>
      <c r="HI188" s="9" t="str">
        <f t="shared" si="649"/>
        <v>"\nIts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v>
      </c>
      <c r="HJ188" s="9" t="str">
        <f t="shared" si="650"/>
        <v>"1997"</v>
      </c>
      <c r="HL188" s="9" t="str">
        <f t="shared" si="651"/>
        <v>"https://www.crwflags.com/fotw/flags/ve-s.html"</v>
      </c>
      <c r="HM188" s="34" t="str">
        <f t="shared" si="652"/>
        <v>{"couname":"[VEN] Táchira","year":"1997","region":"rgn_South America","Colors":["cl_BLA","cl_BLU","cl_GRE","cl_RED","cl_YEL","cl_ORA","cl_BRO","cl_WHI"],"Items":["5+Colo","lets07","startT","with_v","year19","allhor","3Bands","Horizo","Circle","Plants","Unequa","Center","staORA","staORA","myrWHI","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 "links": "https://www.crwflags.com/fotw/flags/ve-s.html"},</v>
      </c>
      <c r="HN188" s="36" t="str">
        <f t="shared" si="653"/>
        <v>{"couname":"[VEN] Táchira","year":"1997","region":"rgn_South America","Colors":["cl_BLA","cl_BLU","cl_GRE","cl_RED","cl_YEL","cl_ORA","cl_BRO","cl_WHI"],"Items":["5+Colo","lets07","startT","with_v","year19","allhor","3Bands","Horizo","Circle","Plants","Unequa","Center","staORA","staORA","myrWHI","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 "links": "https://www.crwflags.com/fotw/flags/ve-s.html"},</v>
      </c>
      <c r="HO188" s="37">
        <v>45618</v>
      </c>
      <c r="HP188" s="9" t="str" cm="1">
        <f t="array" ref="HP188">IF(_xlfn.TEXTJOIN(", ", TRUE, IF(ISNUMBER(SEARCH("BLA", BL188:BT188)), COLUMN(BL188:BT188) - COLUMN(BL188) + 1, ""))&lt;&gt;"","BLA","")</f>
        <v>BLA</v>
      </c>
      <c r="HQ188" s="9" t="str" cm="1">
        <f t="array" ref="HQ188">IF(_xlfn.TEXTJOIN(", ", TRUE, IF(ISNUMBER(SEARCH("BLU", BL188:BT188)), COLUMN(BL188:BT188) - COLUMN(BL188) + 1, ""))&lt;&gt;"","BLU","")</f>
        <v>BLU</v>
      </c>
      <c r="HR188" s="9" t="str" cm="1">
        <f t="array" ref="HR188">IF(_xlfn.TEXTJOIN(", ", TRUE, IF(ISNUMBER(SEARCH("GRE", BL188:BT188)), COLUMN(BL188:BT188) - COLUMN(BL188) + 1, ""))&lt;&gt;"","GRE","")</f>
        <v>GRE</v>
      </c>
      <c r="HS188" s="9" t="str" cm="1">
        <f t="array" ref="HS188">IF(_xlfn.TEXTJOIN(", ", TRUE, IF(ISNUMBER(SEARCH("RED", BL188:BT188)), COLUMN(BL188:BT188) - COLUMN(BL188) + 1, ""))&lt;&gt;"","RED","")</f>
        <v>RED</v>
      </c>
      <c r="HT188" s="9" t="str" cm="1">
        <f t="array" ref="HT188">IF(_xlfn.TEXTJOIN(", ", TRUE, IF(ISNUMBER(SEARCH("YEL", BL188:BT188)), COLUMN(BL188:BT188) - COLUMN(BL188) + 1, ""))&lt;&gt;"","YEL","")</f>
        <v>YEL</v>
      </c>
      <c r="HU188" s="9" t="str" cm="1">
        <f t="array" ref="HU188">IF(_xlfn.TEXTJOIN(", ", TRUE, IF(ISNUMBER(SEARCH("ORA", BL188:BT188)), COLUMN(BL188:BT188) - COLUMN(BL188) + 1, ""))&lt;&gt;"","ORA","")</f>
        <v>ORA</v>
      </c>
      <c r="HV188" s="9" t="str" cm="1">
        <f t="array" ref="HV188">IF(_xlfn.TEXTJOIN(", ", TRUE, IF(ISNUMBER(SEARCH("BRO", BL188:BT188)), COLUMN(BL188:BT188) - COLUMN(BL188) + 1, ""))&lt;&gt;"","BRO","")</f>
        <v>BRO</v>
      </c>
      <c r="HW188" s="9" t="str" cm="1">
        <f t="array" ref="HW188">IF(_xlfn.TEXTJOIN(", ", TRUE, IF(ISNUMBER(SEARCH("PUR", BL188:BT188)), COLUMN(BL188:BT188) - COLUMN(BL188) + 1, ""))&lt;&gt;"","PUR","")</f>
        <v/>
      </c>
      <c r="HX188" s="9" t="str" cm="1">
        <f t="array" ref="HX188">IF(_xlfn.TEXTJOIN(", ", TRUE, IF(ISNUMBER(SEARCH("WHI", BL188:BT188)), COLUMN(BL188:BT188) - COLUMN(BL188) + 1, ""))&lt;&gt;"","WHI","")</f>
        <v>WHI</v>
      </c>
      <c r="HY188" s="38"/>
      <c r="HZ188" s="38"/>
      <c r="IA188" s="28"/>
      <c r="IB188" s="28"/>
      <c r="IC188" s="39"/>
      <c r="ID188" s="39"/>
      <c r="IE188" s="39"/>
      <c r="IF188" s="39"/>
      <c r="IG188" s="39"/>
      <c r="IH188" s="39"/>
      <c r="II188" s="39"/>
      <c r="IJ188" s="39"/>
      <c r="IK188" s="39"/>
      <c r="IM188" s="6">
        <f t="shared" si="655"/>
        <v>-8</v>
      </c>
      <c r="IN188" s="40" t="str">
        <f t="shared" si="656"/>
        <v>http://mkweb.bcgsc.ca/color-summarizer/?url=https://upload.wikimedia.org/wikipedia/commons/thumb/0/01/Flag_of_T%C3%A1chira.svg/320px-Flag_of_T%C3%A1chira.svg.png&amp;precision=low&amp;num_clusters=8&amp;text=1</v>
      </c>
      <c r="IO188" s="9" t="str">
        <f t="shared" si="657"/>
        <v>"black"</v>
      </c>
      <c r="IP188" s="9" t="str">
        <f t="shared" si="658"/>
        <v>"blue"</v>
      </c>
      <c r="IQ188" s="9" t="str">
        <f t="shared" si="659"/>
        <v>"green"</v>
      </c>
      <c r="IR188" s="9" t="str">
        <f t="shared" si="660"/>
        <v>"red"</v>
      </c>
      <c r="IS188" s="9" t="str">
        <f t="shared" si="661"/>
        <v>"yellow"</v>
      </c>
      <c r="IT188" s="9" t="str">
        <f t="shared" si="662"/>
        <v>"orange"</v>
      </c>
      <c r="IU188" s="9" t="str">
        <f t="shared" si="663"/>
        <v>"brown"</v>
      </c>
      <c r="IV188" s="9" t="str">
        <f t="shared" si="664"/>
        <v/>
      </c>
      <c r="IW188" s="9" t="str">
        <f t="shared" si="665"/>
        <v>"white"</v>
      </c>
      <c r="IX188" s="9" t="str">
        <f t="shared" si="666"/>
        <v>{"url":"http://mkweb.bcgsc.ca/color-summarizer/?url=https://upload.wikimedia.org/wikipedia/commons/thumb/0/01/Flag_of_T%C3%A1chira.svg/320px-Flag_of_T%C3%A1chira.svg.png&amp;precision=low&amp;num_clusters=8&amp;text=1","name":"[VEN] Táchira"},</v>
      </c>
      <c r="IY188" s="9">
        <v>966</v>
      </c>
    </row>
    <row r="189" spans="1:259" s="9" customFormat="1" ht="38.4" customHeight="1" thickBot="1" x14ac:dyDescent="0.35">
      <c r="A189" s="79" t="s">
        <v>1530</v>
      </c>
      <c r="B189" s="1" t="e" vm="186">
        <v>#VALUE!</v>
      </c>
      <c r="C189" s="2">
        <v>2</v>
      </c>
      <c r="D189" s="3" t="s">
        <v>1531</v>
      </c>
      <c r="E189" s="4" t="s">
        <v>1532</v>
      </c>
      <c r="F189" s="5" t="s">
        <v>0</v>
      </c>
      <c r="G189" s="6">
        <f>COUNTIF($A$1:$A$8305,A189)</f>
        <v>1</v>
      </c>
      <c r="H189" s="7"/>
      <c r="I189" s="8" t="s">
        <v>1533</v>
      </c>
      <c r="J189" s="9" t="str">
        <f>""</f>
        <v/>
      </c>
      <c r="K189" s="10"/>
      <c r="L189" s="11"/>
      <c r="M189" s="11"/>
      <c r="N189" s="12" t="s">
        <v>1</v>
      </c>
      <c r="O189" s="13">
        <v>1994</v>
      </c>
      <c r="P189" s="14" t="s">
        <v>1534</v>
      </c>
      <c r="Q189" s="15">
        <v>1</v>
      </c>
      <c r="R189" s="16" t="s">
        <v>1</v>
      </c>
      <c r="S189" s="17">
        <v>2</v>
      </c>
      <c r="T189" s="18" t="s">
        <v>3</v>
      </c>
      <c r="U189" s="19" t="s">
        <v>2</v>
      </c>
      <c r="V189" s="19" t="s">
        <v>3</v>
      </c>
      <c r="W189" s="19" t="s">
        <v>2</v>
      </c>
      <c r="X189" s="19" t="s">
        <v>2</v>
      </c>
      <c r="Y189" s="19" t="s">
        <v>3</v>
      </c>
      <c r="Z189" s="19" t="s">
        <v>2</v>
      </c>
      <c r="AA189" s="19" t="s">
        <v>3</v>
      </c>
      <c r="AB189" s="19" t="s">
        <v>2</v>
      </c>
      <c r="AC189" s="19" t="s">
        <v>2</v>
      </c>
      <c r="AD189" s="19" t="s">
        <v>2</v>
      </c>
      <c r="AE189" s="19" t="s">
        <v>2</v>
      </c>
      <c r="AF189" s="20" t="s">
        <v>3</v>
      </c>
      <c r="AG189" s="20" t="s">
        <v>3</v>
      </c>
      <c r="AH189" s="20" t="s">
        <v>2</v>
      </c>
      <c r="AI189" s="20" t="s">
        <v>2</v>
      </c>
      <c r="AJ189" s="20" t="s">
        <v>2</v>
      </c>
      <c r="AK189" s="20" t="s">
        <v>2</v>
      </c>
      <c r="AL189" s="20" t="s">
        <v>2</v>
      </c>
      <c r="AM189" s="20" t="s">
        <v>2</v>
      </c>
      <c r="AN189" s="20" t="s">
        <v>2</v>
      </c>
      <c r="AO189" s="20" t="s">
        <v>2</v>
      </c>
      <c r="AP189" s="20" t="s">
        <v>2</v>
      </c>
      <c r="AQ189" s="20" t="s">
        <v>2</v>
      </c>
      <c r="AR189" s="20" t="s">
        <v>2</v>
      </c>
      <c r="AS189" s="20" t="s">
        <v>2</v>
      </c>
      <c r="AT189" s="21">
        <v>1</v>
      </c>
      <c r="AU189" s="20" t="s">
        <v>204</v>
      </c>
      <c r="AV189" s="20" t="str">
        <f>IF(LEFT(A189,1)="[",LEFT(A189,5)&amp;AU189&amp;A189,"")</f>
        <v>[VEN]State[VEN] Trujillo</v>
      </c>
      <c r="AW189" s="20" t="str">
        <f>C189&amp;A189</f>
        <v>2[VEN] Trujillo</v>
      </c>
      <c r="AX189" s="22"/>
      <c r="AY189" s="22"/>
      <c r="AZ189" s="23" t="s">
        <v>4</v>
      </c>
      <c r="BA189" s="23" t="s">
        <v>8</v>
      </c>
      <c r="BB189" s="23"/>
      <c r="BC189" s="24"/>
      <c r="BD189" s="25" t="s">
        <v>4</v>
      </c>
      <c r="BE189" s="8"/>
      <c r="BF189" s="25" t="s">
        <v>8</v>
      </c>
      <c r="BG189" s="25" t="s">
        <v>8</v>
      </c>
      <c r="BH189" s="25" t="s">
        <v>8</v>
      </c>
      <c r="BI189" s="25"/>
      <c r="BJ189" s="25"/>
      <c r="BK189" s="8"/>
      <c r="BL189" s="25" t="s">
        <v>12</v>
      </c>
      <c r="BM189" s="25" t="s">
        <v>4</v>
      </c>
      <c r="BN189" s="25" t="s">
        <v>10</v>
      </c>
      <c r="BO189" s="25" t="s">
        <v>9</v>
      </c>
      <c r="BP189" s="25" t="s">
        <v>6</v>
      </c>
      <c r="BQ189" s="25" t="s">
        <v>8</v>
      </c>
      <c r="BR189" s="25" t="s">
        <v>13</v>
      </c>
      <c r="BS189" s="25" t="s">
        <v>8</v>
      </c>
      <c r="BT189" s="25" t="s">
        <v>5</v>
      </c>
      <c r="BU189" s="26"/>
      <c r="BV189" s="27"/>
      <c r="BW189" s="27">
        <v>0</v>
      </c>
      <c r="BX189" s="8"/>
      <c r="BY189" s="9" t="s">
        <v>2</v>
      </c>
      <c r="CB189" s="28"/>
      <c r="CC189" s="28"/>
      <c r="CD189" s="29">
        <v>0</v>
      </c>
      <c r="CE189" s="29">
        <v>0</v>
      </c>
      <c r="CF189" s="29" t="e">
        <v>#REF!</v>
      </c>
      <c r="CG189" s="30" cm="1">
        <f t="array" ref="CG189">SUMPRODUCT(--(LEN(TRIM(BL189:BT189))&gt;0))</f>
        <v>7</v>
      </c>
      <c r="CH189" s="20" t="str">
        <f t="shared" si="568"/>
        <v>n</v>
      </c>
      <c r="CI189" s="20" t="str">
        <f t="shared" si="569"/>
        <v>n</v>
      </c>
      <c r="CJ189" s="20" t="str">
        <f t="shared" si="570"/>
        <v>n</v>
      </c>
      <c r="CK189" s="20" t="str">
        <f t="shared" si="571"/>
        <v>y</v>
      </c>
      <c r="CL189" s="20" t="str">
        <f t="shared" si="572"/>
        <v>n</v>
      </c>
      <c r="CM189" s="20" t="str">
        <f t="shared" si="573"/>
        <v>y</v>
      </c>
      <c r="CN189" s="20" t="str">
        <f t="shared" si="574"/>
        <v>n</v>
      </c>
      <c r="CO189" s="20" t="str">
        <f t="shared" si="575"/>
        <v>n</v>
      </c>
      <c r="CP189" s="20" t="str">
        <f t="shared" si="576"/>
        <v>n</v>
      </c>
      <c r="CQ189" s="20" t="str">
        <f t="shared" si="577"/>
        <v>y</v>
      </c>
      <c r="CR189" s="20" t="str">
        <f t="shared" si="578"/>
        <v>n</v>
      </c>
      <c r="CS189" s="20" t="str">
        <f t="shared" si="579"/>
        <v>n</v>
      </c>
      <c r="CT189" s="31" t="str">
        <f t="shared" si="580"/>
        <v>"[VEN] Trujillo"</v>
      </c>
      <c r="CU189" s="32" t="str">
        <f t="shared" si="581"/>
        <v>"rgn_South America"</v>
      </c>
      <c r="CV189" s="9" t="str">
        <f t="shared" si="582"/>
        <v>"https://upload.wikimedia.org/wikipedia/commons/thumb/b/b0/Flag_of_Trujillo_State.svg/320px-Flag_of_Trujillo_State.svg.png"</v>
      </c>
      <c r="CW189" s="9" t="str">
        <f t="shared" si="676"/>
        <v/>
      </c>
      <c r="CX189" s="9" t="str">
        <f t="shared" si="676"/>
        <v/>
      </c>
      <c r="CY189" s="9" t="str">
        <f t="shared" si="676"/>
        <v/>
      </c>
      <c r="CZ189" s="9" t="str">
        <f t="shared" si="676"/>
        <v>"5+Colo",</v>
      </c>
      <c r="DA189" s="9" t="str">
        <f t="shared" si="583"/>
        <v/>
      </c>
      <c r="DB189" s="9" t="str">
        <f t="shared" si="584"/>
        <v/>
      </c>
      <c r="DD189" s="9" t="str">
        <f t="shared" si="683"/>
        <v>"lets08",</v>
      </c>
      <c r="DE189" s="9" t="str">
        <f t="shared" si="684"/>
        <v>"startT",</v>
      </c>
      <c r="DF189" s="9" t="str">
        <f t="shared" si="588"/>
        <v/>
      </c>
      <c r="DG189" s="9" t="str">
        <f t="shared" si="589"/>
        <v/>
      </c>
      <c r="DH189" s="9" t="str">
        <f t="shared" si="590"/>
        <v>"with_v",</v>
      </c>
      <c r="DI189" s="9" t="str">
        <f t="shared" si="591"/>
        <v/>
      </c>
      <c r="DJ189" s="9" t="str">
        <f t="shared" si="592"/>
        <v/>
      </c>
      <c r="DK189" s="9" t="str">
        <f t="shared" si="593"/>
        <v/>
      </c>
      <c r="DL189" s="9" t="str">
        <f t="shared" si="594"/>
        <v/>
      </c>
      <c r="DM189" s="9" t="str" cm="1">
        <f t="array" ref="DM189">IF(CG189=3,CHAR(34) &amp; _xlfn.TEXTJOIN("", TRUE, RIGHT(HP189:HX189, 2)) &amp; CHAR(34) &amp; ",", "")</f>
        <v/>
      </c>
      <c r="DN189" s="9" t="str">
        <f t="shared" si="595"/>
        <v/>
      </c>
      <c r="DO189" s="9" t="str">
        <f t="shared" si="596"/>
        <v>"year19",</v>
      </c>
      <c r="DP189" s="28" t="str">
        <f t="shared" si="597"/>
        <v/>
      </c>
      <c r="DQ189" s="28" t="str">
        <f t="shared" si="598"/>
        <v/>
      </c>
      <c r="DR189" s="28" t="str">
        <f t="shared" si="599"/>
        <v/>
      </c>
      <c r="DS189" s="28" t="str">
        <f t="shared" si="600"/>
        <v/>
      </c>
      <c r="DT189" s="28" t="str">
        <f t="shared" si="601"/>
        <v>"allhor",</v>
      </c>
      <c r="DU189" s="28" t="str">
        <f t="shared" si="602"/>
        <v/>
      </c>
      <c r="DW189" s="9" t="str">
        <f t="shared" si="677"/>
        <v/>
      </c>
      <c r="DX189" s="9" t="str">
        <f t="shared" si="677"/>
        <v>"2Bands",</v>
      </c>
      <c r="DY189" s="9" t="str">
        <f t="shared" si="677"/>
        <v/>
      </c>
      <c r="DZ189" s="9" t="str">
        <f t="shared" si="677"/>
        <v/>
      </c>
      <c r="EA189" s="9" t="str">
        <f t="shared" si="678"/>
        <v>"Diagon",</v>
      </c>
      <c r="EB189" s="9" t="str">
        <f t="shared" si="678"/>
        <v/>
      </c>
      <c r="EC189" s="9" t="str">
        <f t="shared" si="678"/>
        <v>"Horizo",</v>
      </c>
      <c r="ED189" s="9" t="str">
        <f t="shared" si="678"/>
        <v/>
      </c>
      <c r="EE189" s="9" t="str">
        <f t="shared" si="678"/>
        <v/>
      </c>
      <c r="EF189" s="9" t="str">
        <f t="shared" si="604"/>
        <v>"Animal",</v>
      </c>
      <c r="EG189" s="9" t="str">
        <f t="shared" si="679"/>
        <v/>
      </c>
      <c r="EH189" s="9" t="str">
        <f t="shared" si="679"/>
        <v>"Plants",</v>
      </c>
      <c r="EI189" s="9" t="str">
        <f t="shared" si="679"/>
        <v/>
      </c>
      <c r="EJ189" s="9" t="str">
        <f t="shared" si="679"/>
        <v/>
      </c>
      <c r="EK189" s="9" t="str">
        <f t="shared" si="679"/>
        <v/>
      </c>
      <c r="EL189" s="9" t="str">
        <f t="shared" si="679"/>
        <v/>
      </c>
      <c r="EM189" s="9" t="str">
        <f t="shared" si="679"/>
        <v>"Trside",</v>
      </c>
      <c r="EN189" s="9" t="str">
        <f t="shared" si="679"/>
        <v>"Unequa",</v>
      </c>
      <c r="EO189" s="9" t="str">
        <f t="shared" si="679"/>
        <v/>
      </c>
      <c r="EP189" s="9" t="str">
        <f t="shared" si="679"/>
        <v/>
      </c>
      <c r="EQ189" s="9" t="str">
        <f t="shared" si="679"/>
        <v/>
      </c>
      <c r="ER189" s="9" t="str">
        <f t="shared" si="679"/>
        <v/>
      </c>
      <c r="ES189" s="9" t="str">
        <f t="shared" si="679"/>
        <v/>
      </c>
      <c r="ET189" s="9" t="str">
        <f t="shared" si="679"/>
        <v/>
      </c>
      <c r="EU189" s="9" t="str">
        <f t="shared" si="679"/>
        <v/>
      </c>
      <c r="EV189" s="9" t="str">
        <f t="shared" si="679"/>
        <v/>
      </c>
      <c r="EW189" s="9" t="str">
        <f t="shared" si="680"/>
        <v/>
      </c>
      <c r="EX189" s="9" t="str">
        <f t="shared" si="680"/>
        <v/>
      </c>
      <c r="EY189" s="9" t="str">
        <f t="shared" si="680"/>
        <v/>
      </c>
      <c r="EZ189" s="9" t="str">
        <f t="shared" si="680"/>
        <v/>
      </c>
      <c r="FA189" s="9" t="str">
        <f t="shared" si="606"/>
        <v>"staBLU",</v>
      </c>
      <c r="FB189" s="9" t="str">
        <f t="shared" si="607"/>
        <v/>
      </c>
      <c r="FD189" s="9" t="str">
        <f t="shared" si="609"/>
        <v/>
      </c>
      <c r="FE189" s="9" t="str">
        <f t="shared" si="610"/>
        <v/>
      </c>
      <c r="FF189" s="9" t="str">
        <f t="shared" si="611"/>
        <v/>
      </c>
      <c r="FG189" s="9" t="str">
        <f t="shared" si="612"/>
        <v/>
      </c>
      <c r="FH189" s="9" t="str">
        <f t="shared" si="613"/>
        <v/>
      </c>
      <c r="FI189" s="9" t="str">
        <f t="shared" si="614"/>
        <v/>
      </c>
      <c r="FJ189" s="9" t="str">
        <f t="shared" si="615"/>
        <v/>
      </c>
      <c r="FK189" s="9" t="str">
        <f t="shared" si="616"/>
        <v/>
      </c>
      <c r="FL189" s="9" t="str">
        <f t="shared" si="617"/>
        <v/>
      </c>
      <c r="FM189" s="9" t="str">
        <f t="shared" si="618"/>
        <v/>
      </c>
      <c r="FN189" s="9" t="str">
        <f t="shared" si="619"/>
        <v/>
      </c>
      <c r="FO189" s="9" t="str">
        <f t="shared" si="620"/>
        <v/>
      </c>
      <c r="FP189" s="9" t="str">
        <f t="shared" si="621"/>
        <v/>
      </c>
      <c r="FQ189" s="9" t="str">
        <f t="shared" si="622"/>
        <v/>
      </c>
      <c r="FR189" s="9" t="str">
        <f t="shared" si="623"/>
        <v/>
      </c>
      <c r="FS189" s="9" t="str">
        <f t="shared" si="624"/>
        <v/>
      </c>
      <c r="FT189" s="9" t="str">
        <f t="shared" si="625"/>
        <v>"myrBLU",</v>
      </c>
      <c r="FU189" s="9" t="str">
        <f t="shared" si="626"/>
        <v/>
      </c>
      <c r="FV189" s="9" t="str">
        <f t="shared" si="627"/>
        <v/>
      </c>
      <c r="FW189" s="9" t="str">
        <f t="shared" si="628"/>
        <v/>
      </c>
      <c r="FY189" s="9" t="str">
        <f t="shared" si="630"/>
        <v/>
      </c>
      <c r="FZ189" s="9" t="str">
        <f t="shared" si="631"/>
        <v/>
      </c>
      <c r="GA189" s="9" t="str">
        <f t="shared" si="632"/>
        <v/>
      </c>
      <c r="GB189" s="9" t="str">
        <f t="shared" si="633"/>
        <v/>
      </c>
      <c r="GE189" s="9" t="str">
        <f t="shared" si="636"/>
        <v/>
      </c>
      <c r="GF189" s="9" t="str">
        <f t="shared" si="682"/>
        <v/>
      </c>
      <c r="GG189" s="9" t="str">
        <f t="shared" si="637"/>
        <v/>
      </c>
      <c r="GH189" s="9" t="str">
        <f t="shared" si="638"/>
        <v/>
      </c>
      <c r="GI189" s="9" t="str">
        <f t="shared" si="639"/>
        <v/>
      </c>
      <c r="GJ189" s="9" t="str">
        <f t="shared" si="640"/>
        <v/>
      </c>
      <c r="GK189" s="9" t="str">
        <f t="shared" si="641"/>
        <v>"HasSta",</v>
      </c>
      <c r="GL189" s="9" t="str">
        <f t="shared" si="681"/>
        <v>"1Stars",</v>
      </c>
      <c r="GM189" s="9" t="str">
        <f t="shared" si="681"/>
        <v/>
      </c>
      <c r="GN189" s="9" t="str">
        <f t="shared" si="681"/>
        <v/>
      </c>
      <c r="GP189" s="9" t="str">
        <f t="shared" si="642"/>
        <v>"State"</v>
      </c>
      <c r="GS189" s="9" t="str">
        <f t="shared" si="643"/>
        <v>["5+Colo","lets08","startT","with_v","year19","allhor","2Bands","Diagon","Horizo","Animal","Plants","Trside","Unequa","staBLU","myrBLU","HasSta","1Stars"]</v>
      </c>
      <c r="GT189" s="9" t="str">
        <f t="shared" si="675"/>
        <v>"cl_BLA",</v>
      </c>
      <c r="GU189" s="9" t="str">
        <f t="shared" si="675"/>
        <v>"cl_BLU",</v>
      </c>
      <c r="GV189" s="9" t="str">
        <f t="shared" si="675"/>
        <v>"cl_GRE",</v>
      </c>
      <c r="GW189" s="9" t="str">
        <f t="shared" si="674"/>
        <v>"cl_RED",</v>
      </c>
      <c r="GX189" s="9" t="str">
        <f t="shared" si="674"/>
        <v>"cl_YEL",</v>
      </c>
      <c r="GY189" s="9" t="str">
        <f t="shared" si="674"/>
        <v/>
      </c>
      <c r="GZ189" s="9" t="str">
        <f t="shared" si="674"/>
        <v>"cl_BRO",</v>
      </c>
      <c r="HA189" s="9" t="str">
        <f t="shared" si="674"/>
        <v/>
      </c>
      <c r="HB189" s="9" t="str">
        <f t="shared" si="674"/>
        <v>"cl_WHI",</v>
      </c>
      <c r="HC189" s="9" t="str">
        <f t="shared" si="645"/>
        <v>["cl_BLA","cl_BLU","cl_GRE","cl_RED","cl_YEL","cl_BRO","cl_WHI"]</v>
      </c>
      <c r="HE189" s="33"/>
      <c r="HF189" s="34" t="str">
        <f t="shared" si="646"/>
        <v>{couname:"[VEN] Trujillo",year:"1994",region:"rgn_South America",Colors:["cl_BLA","cl_BLU","cl_GRE","cl_RED","cl_YEL","cl_BRO","cl_WHI"],Items:["5+Colo","lets08","startT","with_v","year19","allhor","2Bands","Diagon","Horizo","Animal","Plants","Trside","Unequa","staBLU","myrBLU","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links: "https://www.crwflags.com/fotw/flags/ve-t.html"},</v>
      </c>
      <c r="HG189" s="35" t="str">
        <f t="shared" si="647"/>
        <v>{couname:"[VEN] Trujillo",year:"1994",region:"rgn_South America",Colors:["cl_BLA","cl_BLU","cl_GRE","cl_RED","cl_YEL","cl_BRO","cl_WHI"],Items:["5+Colo","lets08","startT","with_v","year19","allhor","2Bands","Diagon","Horizo","Animal","Plants","Trside","Unequa","staBLU","myrBLU","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links: "https://www.crwflags.com/fotw/flags/ve-t.html"},</v>
      </c>
      <c r="HH189" s="9" t="str">
        <f t="shared" si="648"/>
        <v>"\nThe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v>
      </c>
      <c r="HI189" s="9" t="str">
        <f t="shared" si="649"/>
        <v>"\nThe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v>
      </c>
      <c r="HJ189" s="9" t="str">
        <f t="shared" si="650"/>
        <v>"1994"</v>
      </c>
      <c r="HL189" s="9" t="str">
        <f t="shared" si="651"/>
        <v>"https://www.crwflags.com/fotw/flags/ve-t.html"</v>
      </c>
      <c r="HM189" s="34" t="str">
        <f t="shared" si="652"/>
        <v>{"couname":"[VEN] Trujillo","year":"1994","region":"rgn_South America","Colors":["cl_BLA","cl_BLU","cl_GRE","cl_RED","cl_YEL","cl_BRO","cl_WHI"],"Items":["5+Colo","lets08","startT","with_v","year19","allhor","2Bands","Diagon","Horizo","Animal","Plants","Trside","Unequa","staBLU","myrBLU","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 "links": "https://www.crwflags.com/fotw/flags/ve-t.html"},</v>
      </c>
      <c r="HN189" s="36" t="str">
        <f t="shared" si="653"/>
        <v>{"couname":"[VEN] Trujillo","year":"1994","region":"rgn_South America","Colors":["cl_BLA","cl_BLU","cl_GRE","cl_RED","cl_YEL","cl_BRO","cl_WHI"],"Items":["5+Colo","lets08","startT","with_v","year19","allhor","2Bands","Diagon","Horizo","Animal","Plants","Trside","Unequa","staBLU","myrBLU","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 "links": "https://www.crwflags.com/fotw/flags/ve-t.html"},</v>
      </c>
      <c r="HO189" s="37">
        <v>45618</v>
      </c>
      <c r="HP189" s="9" t="str" cm="1">
        <f t="array" ref="HP189">IF(_xlfn.TEXTJOIN(", ", TRUE, IF(ISNUMBER(SEARCH("BLA", BL189:BT189)), COLUMN(BL189:BT189) - COLUMN(BL189) + 1, ""))&lt;&gt;"","BLA","")</f>
        <v>BLA</v>
      </c>
      <c r="HQ189" s="9" t="str" cm="1">
        <f t="array" ref="HQ189">IF(_xlfn.TEXTJOIN(", ", TRUE, IF(ISNUMBER(SEARCH("BLU", BL189:BT189)), COLUMN(BL189:BT189) - COLUMN(BL189) + 1, ""))&lt;&gt;"","BLU","")</f>
        <v>BLU</v>
      </c>
      <c r="HR189" s="9" t="str" cm="1">
        <f t="array" ref="HR189">IF(_xlfn.TEXTJOIN(", ", TRUE, IF(ISNUMBER(SEARCH("GRE", BL189:BT189)), COLUMN(BL189:BT189) - COLUMN(BL189) + 1, ""))&lt;&gt;"","GRE","")</f>
        <v>GRE</v>
      </c>
      <c r="HS189" s="9" t="str" cm="1">
        <f t="array" ref="HS189">IF(_xlfn.TEXTJOIN(", ", TRUE, IF(ISNUMBER(SEARCH("RED", BL189:BT189)), COLUMN(BL189:BT189) - COLUMN(BL189) + 1, ""))&lt;&gt;"","RED","")</f>
        <v>RED</v>
      </c>
      <c r="HT189" s="9" t="str" cm="1">
        <f t="array" ref="HT189">IF(_xlfn.TEXTJOIN(", ", TRUE, IF(ISNUMBER(SEARCH("YEL", BL189:BT189)), COLUMN(BL189:BT189) - COLUMN(BL189) + 1, ""))&lt;&gt;"","YEL","")</f>
        <v>YEL</v>
      </c>
      <c r="HU189" s="9" t="str" cm="1">
        <f t="array" ref="HU189">IF(_xlfn.TEXTJOIN(", ", TRUE, IF(ISNUMBER(SEARCH("ORA", BL189:BT189)), COLUMN(BL189:BT189) - COLUMN(BL189) + 1, ""))&lt;&gt;"","ORA","")</f>
        <v/>
      </c>
      <c r="HV189" s="9" t="str" cm="1">
        <f t="array" ref="HV189">IF(_xlfn.TEXTJOIN(", ", TRUE, IF(ISNUMBER(SEARCH("BRO", BL189:BT189)), COLUMN(BL189:BT189) - COLUMN(BL189) + 1, ""))&lt;&gt;"","BRO","")</f>
        <v>BRO</v>
      </c>
      <c r="HW189" s="9" t="str" cm="1">
        <f t="array" ref="HW189">IF(_xlfn.TEXTJOIN(", ", TRUE, IF(ISNUMBER(SEARCH("PUR", BL189:BT189)), COLUMN(BL189:BT189) - COLUMN(BL189) + 1, ""))&lt;&gt;"","PUR","")</f>
        <v/>
      </c>
      <c r="HX189" s="9" t="str" cm="1">
        <f t="array" ref="HX189">IF(_xlfn.TEXTJOIN(", ", TRUE, IF(ISNUMBER(SEARCH("WHI", BL189:BT189)), COLUMN(BL189:BT189) - COLUMN(BL189) + 1, ""))&lt;&gt;"","WHI","")</f>
        <v>WHI</v>
      </c>
      <c r="HY189" s="38"/>
      <c r="HZ189" s="38"/>
      <c r="IA189" s="28"/>
      <c r="IB189" s="28"/>
      <c r="IC189" s="39"/>
      <c r="ID189" s="39"/>
      <c r="IE189" s="39"/>
      <c r="IF189" s="39"/>
      <c r="IG189" s="39"/>
      <c r="IH189" s="39"/>
      <c r="II189" s="39"/>
      <c r="IJ189" s="39"/>
      <c r="IK189" s="39"/>
      <c r="IM189" s="6">
        <f t="shared" si="655"/>
        <v>-7</v>
      </c>
      <c r="IN189" s="40" t="str">
        <f t="shared" si="656"/>
        <v>http://mkweb.bcgsc.ca/color-summarizer/?url=https://upload.wikimedia.org/wikipedia/commons/thumb/b/b0/Flag_of_Trujillo_State.svg/320px-Flag_of_Trujillo_State.svg.png&amp;precision=low&amp;num_clusters=7&amp;text=1</v>
      </c>
      <c r="IO189" s="9" t="str">
        <f t="shared" si="657"/>
        <v>"black"</v>
      </c>
      <c r="IP189" s="9" t="str">
        <f t="shared" si="658"/>
        <v>"blue"</v>
      </c>
      <c r="IQ189" s="9" t="str">
        <f t="shared" si="659"/>
        <v>"green"</v>
      </c>
      <c r="IR189" s="9" t="str">
        <f t="shared" si="660"/>
        <v>"red"</v>
      </c>
      <c r="IS189" s="9" t="str">
        <f t="shared" si="661"/>
        <v>"yellow"</v>
      </c>
      <c r="IT189" s="9" t="str">
        <f t="shared" si="662"/>
        <v/>
      </c>
      <c r="IU189" s="9" t="str">
        <f t="shared" si="663"/>
        <v>"brown"</v>
      </c>
      <c r="IV189" s="9" t="str">
        <f t="shared" si="664"/>
        <v/>
      </c>
      <c r="IW189" s="9" t="str">
        <f t="shared" si="665"/>
        <v>"white"</v>
      </c>
      <c r="IX189" s="9" t="str">
        <f t="shared" si="666"/>
        <v>{"url":"http://mkweb.bcgsc.ca/color-summarizer/?url=https://upload.wikimedia.org/wikipedia/commons/thumb/b/b0/Flag_of_Trujillo_State.svg/320px-Flag_of_Trujillo_State.svg.png&amp;precision=low&amp;num_clusters=7&amp;text=1","name":"[VEN] Trujillo"},</v>
      </c>
      <c r="IY189" s="9">
        <v>967</v>
      </c>
    </row>
    <row r="190" spans="1:259" s="9" customFormat="1" ht="38.4" customHeight="1" thickBot="1" x14ac:dyDescent="0.35">
      <c r="A190" s="79" t="s">
        <v>1535</v>
      </c>
      <c r="B190" s="1" t="e" vm="187">
        <v>#VALUE!</v>
      </c>
      <c r="C190" s="2">
        <v>2</v>
      </c>
      <c r="D190" s="3" t="s">
        <v>1536</v>
      </c>
      <c r="E190" s="4" t="s">
        <v>1537</v>
      </c>
      <c r="F190" s="5" t="s">
        <v>0</v>
      </c>
      <c r="G190" s="6">
        <f>COUNTIF($A$1:$A$8305,A190)</f>
        <v>1</v>
      </c>
      <c r="H190" s="7"/>
      <c r="I190" s="8" t="s">
        <v>1538</v>
      </c>
      <c r="J190" s="9" t="str">
        <f>""</f>
        <v/>
      </c>
      <c r="K190" s="10"/>
      <c r="L190" s="11"/>
      <c r="M190" s="11"/>
      <c r="N190" s="12" t="s">
        <v>1</v>
      </c>
      <c r="O190" s="13">
        <v>1995</v>
      </c>
      <c r="P190" s="14" t="s">
        <v>1539</v>
      </c>
      <c r="Q190" s="15">
        <v>1</v>
      </c>
      <c r="R190" s="16" t="s">
        <v>1</v>
      </c>
      <c r="S190" s="17">
        <v>3</v>
      </c>
      <c r="T190" s="18" t="s">
        <v>3</v>
      </c>
      <c r="U190" s="19" t="s">
        <v>2</v>
      </c>
      <c r="V190" s="19" t="s">
        <v>2</v>
      </c>
      <c r="W190" s="19" t="s">
        <v>2</v>
      </c>
      <c r="X190" s="19" t="s">
        <v>3</v>
      </c>
      <c r="Y190" s="19" t="s">
        <v>2</v>
      </c>
      <c r="Z190" s="19" t="s">
        <v>2</v>
      </c>
      <c r="AA190" s="19" t="s">
        <v>2</v>
      </c>
      <c r="AB190" s="19" t="s">
        <v>2</v>
      </c>
      <c r="AC190" s="19" t="s">
        <v>2</v>
      </c>
      <c r="AD190" s="19" t="s">
        <v>3</v>
      </c>
      <c r="AE190" s="19" t="s">
        <v>2</v>
      </c>
      <c r="AF190" s="20" t="s">
        <v>2</v>
      </c>
      <c r="AG190" s="20" t="s">
        <v>2</v>
      </c>
      <c r="AH190" s="20" t="s">
        <v>3</v>
      </c>
      <c r="AI190" s="20" t="s">
        <v>2</v>
      </c>
      <c r="AJ190" s="20" t="s">
        <v>2</v>
      </c>
      <c r="AK190" s="20" t="s">
        <v>2</v>
      </c>
      <c r="AL190" s="20" t="s">
        <v>2</v>
      </c>
      <c r="AM190" s="20" t="s">
        <v>3</v>
      </c>
      <c r="AN190" s="20" t="s">
        <v>2</v>
      </c>
      <c r="AO190" s="20" t="s">
        <v>2</v>
      </c>
      <c r="AP190" s="20" t="s">
        <v>2</v>
      </c>
      <c r="AQ190" s="20" t="s">
        <v>2</v>
      </c>
      <c r="AR190" s="20" t="s">
        <v>2</v>
      </c>
      <c r="AS190" s="20" t="s">
        <v>2</v>
      </c>
      <c r="AT190" s="21">
        <v>0</v>
      </c>
      <c r="AU190" s="20" t="s">
        <v>204</v>
      </c>
      <c r="AV190" s="20" t="str">
        <f>IF(LEFT(A190,1)="[",LEFT(A190,5)&amp;AU190&amp;A190,"")</f>
        <v>[VEN]State[VEN] Yaracuy</v>
      </c>
      <c r="AW190" s="20" t="str">
        <f>C190&amp;A190</f>
        <v>2[VEN] Yaracuy</v>
      </c>
      <c r="AX190" s="22"/>
      <c r="AY190" s="22"/>
      <c r="AZ190" s="23" t="s">
        <v>8</v>
      </c>
      <c r="BA190" s="23" t="s">
        <v>8</v>
      </c>
      <c r="BB190" s="23"/>
      <c r="BC190" s="24"/>
      <c r="BD190" s="25" t="s">
        <v>168</v>
      </c>
      <c r="BE190" s="8"/>
      <c r="BF190" s="25" t="s">
        <v>4</v>
      </c>
      <c r="BG190" s="25" t="s">
        <v>5</v>
      </c>
      <c r="BH190" s="25" t="s">
        <v>6</v>
      </c>
      <c r="BI190" s="25"/>
      <c r="BJ190" s="25"/>
      <c r="BK190" s="8"/>
      <c r="BL190" s="25" t="s">
        <v>8</v>
      </c>
      <c r="BM190" s="25" t="s">
        <v>4</v>
      </c>
      <c r="BN190" s="25" t="s">
        <v>8</v>
      </c>
      <c r="BO190" s="25" t="s">
        <v>8</v>
      </c>
      <c r="BP190" s="25" t="s">
        <v>6</v>
      </c>
      <c r="BQ190" s="25" t="s">
        <v>8</v>
      </c>
      <c r="BR190" s="25" t="s">
        <v>8</v>
      </c>
      <c r="BS190" s="25" t="s">
        <v>8</v>
      </c>
      <c r="BT190" s="25" t="s">
        <v>5</v>
      </c>
      <c r="BU190" s="26"/>
      <c r="BV190" s="27"/>
      <c r="BW190" s="27">
        <v>0</v>
      </c>
      <c r="BX190" s="8"/>
      <c r="CB190" s="28"/>
      <c r="CC190" s="28"/>
      <c r="CD190" s="29">
        <v>0</v>
      </c>
      <c r="CE190" s="29">
        <v>0</v>
      </c>
      <c r="CF190" s="29" t="e">
        <v>#REF!</v>
      </c>
      <c r="CG190" s="30" cm="1">
        <f t="array" ref="CG190">SUMPRODUCT(--(LEN(TRIM(BL190:BT190))&gt;0))</f>
        <v>3</v>
      </c>
      <c r="CH190" s="20" t="str">
        <f t="shared" si="568"/>
        <v>n</v>
      </c>
      <c r="CI190" s="20" t="str">
        <f t="shared" si="569"/>
        <v>y</v>
      </c>
      <c r="CJ190" s="20" t="str">
        <f t="shared" si="570"/>
        <v>n</v>
      </c>
      <c r="CK190" s="20" t="str">
        <f t="shared" si="571"/>
        <v>n</v>
      </c>
      <c r="CL190" s="20" t="str">
        <f t="shared" si="572"/>
        <v>n</v>
      </c>
      <c r="CM190" s="20" t="str">
        <f t="shared" si="573"/>
        <v>n</v>
      </c>
      <c r="CN190" s="20" t="str">
        <f t="shared" si="574"/>
        <v>y</v>
      </c>
      <c r="CO190" s="20" t="str">
        <f t="shared" si="575"/>
        <v>n</v>
      </c>
      <c r="CP190" s="20" t="str">
        <f t="shared" si="576"/>
        <v>y</v>
      </c>
      <c r="CQ190" s="20" t="str">
        <f t="shared" si="577"/>
        <v>n</v>
      </c>
      <c r="CR190" s="20" t="str">
        <f t="shared" si="578"/>
        <v>n</v>
      </c>
      <c r="CS190" s="20" t="str">
        <f t="shared" si="579"/>
        <v>n</v>
      </c>
      <c r="CT190" s="31" t="str">
        <f t="shared" si="580"/>
        <v>"[VEN] Yaracuy"</v>
      </c>
      <c r="CU190" s="32" t="str">
        <f t="shared" si="581"/>
        <v>"rgn_South America"</v>
      </c>
      <c r="CV190" s="9" t="str">
        <f t="shared" si="582"/>
        <v>"https://upload.wikimedia.org/wikipedia/commons/thumb/1/15/Flag_of_Yaracuy_State.svg/320px-Flag_of_Yaracuy_State.svg.png"</v>
      </c>
      <c r="CW190" s="9" t="str">
        <f t="shared" si="676"/>
        <v/>
      </c>
      <c r="CX190" s="9" t="str">
        <f t="shared" si="676"/>
        <v>"3Color",</v>
      </c>
      <c r="CY190" s="9" t="str">
        <f t="shared" si="676"/>
        <v/>
      </c>
      <c r="CZ190" s="9" t="str">
        <f t="shared" si="676"/>
        <v/>
      </c>
      <c r="DA190" s="9" t="str">
        <f t="shared" si="583"/>
        <v/>
      </c>
      <c r="DB190" s="9" t="str">
        <f t="shared" si="584"/>
        <v/>
      </c>
      <c r="DD190" s="9" t="str">
        <f t="shared" si="683"/>
        <v>"lets07",</v>
      </c>
      <c r="DE190" s="9" t="str">
        <f t="shared" si="684"/>
        <v>"startY",</v>
      </c>
      <c r="DF190" s="9" t="str">
        <f t="shared" si="588"/>
        <v/>
      </c>
      <c r="DG190" s="9" t="str">
        <f t="shared" si="589"/>
        <v/>
      </c>
      <c r="DH190" s="9" t="str">
        <f t="shared" si="590"/>
        <v>"with_v",</v>
      </c>
      <c r="DI190" s="9" t="str">
        <f t="shared" si="591"/>
        <v/>
      </c>
      <c r="DJ190" s="9" t="str">
        <f t="shared" si="592"/>
        <v>"with_y",</v>
      </c>
      <c r="DK190" s="9" t="str">
        <f t="shared" si="593"/>
        <v/>
      </c>
      <c r="DL190" s="9" t="str">
        <f t="shared" si="594"/>
        <v/>
      </c>
      <c r="DM190" s="9" t="str" cm="1">
        <f t="array" ref="DM190">IF(CG190=3,CHAR(34) &amp; _xlfn.TEXTJOIN("", TRUE, RIGHT(HP190:HX190, 2)) &amp; CHAR(34) &amp; ",", "")</f>
        <v>"LUELHI",</v>
      </c>
      <c r="DN190" s="9" t="str">
        <f t="shared" si="595"/>
        <v/>
      </c>
      <c r="DO190" s="9" t="str">
        <f t="shared" si="596"/>
        <v>"year19",</v>
      </c>
      <c r="DP190" s="28" t="str">
        <f t="shared" si="597"/>
        <v/>
      </c>
      <c r="DQ190" s="28" t="str">
        <f t="shared" si="598"/>
        <v/>
      </c>
      <c r="DR190" s="28" t="str">
        <f t="shared" si="599"/>
        <v/>
      </c>
      <c r="DS190" s="28" t="str">
        <f t="shared" si="600"/>
        <v/>
      </c>
      <c r="DT190" s="28" t="str">
        <f t="shared" si="601"/>
        <v/>
      </c>
      <c r="DU190" s="28" t="str">
        <f t="shared" si="602"/>
        <v/>
      </c>
      <c r="DW190" s="9" t="str">
        <f t="shared" si="677"/>
        <v/>
      </c>
      <c r="DX190" s="9" t="str">
        <f t="shared" si="677"/>
        <v/>
      </c>
      <c r="DY190" s="9" t="str">
        <f t="shared" si="677"/>
        <v>"3Bands",</v>
      </c>
      <c r="DZ190" s="9" t="str">
        <f t="shared" si="677"/>
        <v/>
      </c>
      <c r="EA190" s="9" t="str">
        <f t="shared" si="678"/>
        <v>"Diagon",</v>
      </c>
      <c r="EB190" s="9" t="str">
        <f t="shared" si="678"/>
        <v/>
      </c>
      <c r="EC190" s="9" t="str">
        <f t="shared" si="678"/>
        <v/>
      </c>
      <c r="ED190" s="9" t="str">
        <f t="shared" si="678"/>
        <v/>
      </c>
      <c r="EE190" s="9" t="str">
        <f t="shared" si="678"/>
        <v>"Circle",</v>
      </c>
      <c r="EF190" s="9" t="str">
        <f t="shared" si="604"/>
        <v/>
      </c>
      <c r="EG190" s="9" t="str">
        <f t="shared" si="679"/>
        <v/>
      </c>
      <c r="EH190" s="9" t="str">
        <f t="shared" si="679"/>
        <v/>
      </c>
      <c r="EI190" s="9" t="str">
        <f t="shared" si="679"/>
        <v/>
      </c>
      <c r="EJ190" s="9" t="str">
        <f t="shared" si="679"/>
        <v/>
      </c>
      <c r="EK190" s="9" t="str">
        <f t="shared" si="679"/>
        <v>"HasSun",</v>
      </c>
      <c r="EL190" s="9" t="str">
        <f t="shared" si="679"/>
        <v/>
      </c>
      <c r="EM190" s="9" t="str">
        <f t="shared" si="679"/>
        <v/>
      </c>
      <c r="EN190" s="9" t="str">
        <f t="shared" si="679"/>
        <v/>
      </c>
      <c r="EO190" s="9" t="str">
        <f t="shared" si="679"/>
        <v>"Center",</v>
      </c>
      <c r="EP190" s="9" t="str">
        <f t="shared" si="679"/>
        <v/>
      </c>
      <c r="EQ190" s="9" t="str">
        <f t="shared" si="679"/>
        <v/>
      </c>
      <c r="ER190" s="9" t="str">
        <f t="shared" si="679"/>
        <v/>
      </c>
      <c r="ES190" s="9" t="str">
        <f t="shared" si="679"/>
        <v/>
      </c>
      <c r="ET190" s="9" t="str">
        <f t="shared" si="679"/>
        <v>"Geogrh",</v>
      </c>
      <c r="EU190" s="9" t="str">
        <f t="shared" si="679"/>
        <v/>
      </c>
      <c r="EV190" s="9" t="str">
        <f t="shared" si="679"/>
        <v/>
      </c>
      <c r="EW190" s="9" t="str">
        <f t="shared" si="680"/>
        <v/>
      </c>
      <c r="EX190" s="9" t="str">
        <f t="shared" si="680"/>
        <v/>
      </c>
      <c r="EY190" s="9" t="str">
        <f t="shared" si="680"/>
        <v/>
      </c>
      <c r="EZ190" s="9" t="str">
        <f t="shared" si="680"/>
        <v/>
      </c>
      <c r="FA190" s="9" t="str">
        <f t="shared" si="606"/>
        <v/>
      </c>
      <c r="FB190" s="9" t="str">
        <f t="shared" si="607"/>
        <v/>
      </c>
      <c r="FD190" s="9" t="str">
        <f t="shared" si="609"/>
        <v/>
      </c>
      <c r="FE190" s="9" t="str">
        <f t="shared" si="610"/>
        <v/>
      </c>
      <c r="FF190" s="9" t="str">
        <f t="shared" si="611"/>
        <v/>
      </c>
      <c r="FG190" s="9" t="str">
        <f t="shared" si="612"/>
        <v>"NO_RED",</v>
      </c>
      <c r="FH190" s="9" t="str">
        <f t="shared" si="613"/>
        <v>"NO_GRE",</v>
      </c>
      <c r="FI190" s="9" t="str">
        <f t="shared" si="614"/>
        <v/>
      </c>
      <c r="FJ190" s="9" t="str">
        <f t="shared" si="615"/>
        <v>"NO_BLA",</v>
      </c>
      <c r="FK190" s="9" t="str">
        <f t="shared" si="616"/>
        <v/>
      </c>
      <c r="FL190" s="9" t="str">
        <f t="shared" si="617"/>
        <v/>
      </c>
      <c r="FM190" s="9" t="str">
        <f t="shared" si="618"/>
        <v/>
      </c>
      <c r="FN190" s="9" t="str">
        <f t="shared" si="619"/>
        <v/>
      </c>
      <c r="FO190" s="9" t="str">
        <f t="shared" si="620"/>
        <v/>
      </c>
      <c r="FP190" s="9" t="str">
        <f t="shared" si="621"/>
        <v/>
      </c>
      <c r="FQ190" s="9" t="str">
        <f t="shared" si="622"/>
        <v>"001BLU",</v>
      </c>
      <c r="FR190" s="9" t="str">
        <f t="shared" si="623"/>
        <v>"002WHI",</v>
      </c>
      <c r="FS190" s="9" t="str">
        <f t="shared" si="624"/>
        <v>"003YEL",</v>
      </c>
      <c r="FT190" s="9" t="str">
        <f t="shared" si="625"/>
        <v>"myrEQ",</v>
      </c>
      <c r="FU190" s="9" t="str">
        <f t="shared" si="626"/>
        <v/>
      </c>
      <c r="FV190" s="9" t="str">
        <f t="shared" si="627"/>
        <v/>
      </c>
      <c r="FW190" s="9" t="str">
        <f t="shared" si="628"/>
        <v/>
      </c>
      <c r="FY190" s="9" t="str">
        <f t="shared" si="630"/>
        <v/>
      </c>
      <c r="FZ190" s="9" t="str">
        <f t="shared" si="631"/>
        <v/>
      </c>
      <c r="GA190" s="9" t="str">
        <f t="shared" si="632"/>
        <v/>
      </c>
      <c r="GB190" s="9" t="str">
        <f t="shared" si="633"/>
        <v/>
      </c>
      <c r="GE190" s="9" t="str">
        <f t="shared" si="636"/>
        <v/>
      </c>
      <c r="GF190" s="9" t="str">
        <f t="shared" si="682"/>
        <v/>
      </c>
      <c r="GG190" s="9" t="str">
        <f t="shared" si="637"/>
        <v/>
      </c>
      <c r="GH190" s="9" t="str">
        <f t="shared" si="638"/>
        <v/>
      </c>
      <c r="GI190" s="9" t="str">
        <f t="shared" si="639"/>
        <v/>
      </c>
      <c r="GJ190" s="9" t="str">
        <f t="shared" si="640"/>
        <v>"NoStar",</v>
      </c>
      <c r="GK190" s="9" t="str">
        <f t="shared" si="641"/>
        <v/>
      </c>
      <c r="GL190" s="9" t="str">
        <f t="shared" si="681"/>
        <v/>
      </c>
      <c r="GM190" s="9" t="str">
        <f t="shared" si="681"/>
        <v/>
      </c>
      <c r="GN190" s="9" t="str">
        <f t="shared" si="681"/>
        <v/>
      </c>
      <c r="GP190" s="9" t="str">
        <f t="shared" si="642"/>
        <v>"State"</v>
      </c>
      <c r="GS190" s="9" t="str">
        <f t="shared" si="643"/>
        <v>["3Color","lets07","startY","with_v","with_y","LUELHI","year19","3Bands","Diagon","Circle","HasSun","Center","Geogrh","NO_RED","NO_GRE","NO_BLA","001BLU","002WHI","003YEL","myrEQ","NoStar"]</v>
      </c>
      <c r="GT190" s="9" t="str">
        <f t="shared" si="675"/>
        <v/>
      </c>
      <c r="GU190" s="9" t="str">
        <f t="shared" si="675"/>
        <v>"cl_BLU",</v>
      </c>
      <c r="GV190" s="9" t="str">
        <f t="shared" si="675"/>
        <v/>
      </c>
      <c r="GW190" s="9" t="str">
        <f t="shared" si="675"/>
        <v/>
      </c>
      <c r="GX190" s="9" t="str">
        <f t="shared" si="675"/>
        <v>"cl_YEL",</v>
      </c>
      <c r="GY190" s="9" t="str">
        <f t="shared" si="675"/>
        <v/>
      </c>
      <c r="GZ190" s="9" t="str">
        <f t="shared" si="675"/>
        <v/>
      </c>
      <c r="HA190" s="9" t="str">
        <f t="shared" si="675"/>
        <v/>
      </c>
      <c r="HB190" s="9" t="str">
        <f t="shared" si="675"/>
        <v>"cl_WHI",</v>
      </c>
      <c r="HC190" s="9" t="str">
        <f t="shared" si="645"/>
        <v>["cl_BLU","cl_YEL","cl_WHI"]</v>
      </c>
      <c r="HE190" s="33"/>
      <c r="HF190" s="34" t="str">
        <f t="shared" si="646"/>
        <v>{couname:"[VEN] Yaracuy",year:"1995",region:"rgn_South America",Colors:["cl_BLU","cl_YEL","cl_WHI"],Items:["3Color","lets07","startY","with_v","with_y","LUELHI","year19","3Bands","Diagon","Circle","HasSun","Center","Geogrh","NO_RED","NO_GRE","NO_BLA","001BLU","002WHI","003YEL","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links: "https://www.crwflags.com/fotw/flags/ve-u.html"},</v>
      </c>
      <c r="HG190" s="35" t="str">
        <f t="shared" si="647"/>
        <v>{couname:"[VEN] Yaracuy",year:"1995",region:"rgn_South America",Colors:["cl_BLU","cl_YEL","cl_WHI"],Items:["3Color","lets07","startY","with_v","with_y","LUELHI","year19","3Bands","Diagon","Circle","HasSun","Center","Geogrh","NO_RED","NO_GRE","NO_BLA","001BLU","002WHI","003YEL","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links: "https://www.crwflags.com/fotw/flags/ve-u.html"},</v>
      </c>
      <c r="HH190" s="9" t="str">
        <f t="shared" si="648"/>
        <v>"\nThe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v>
      </c>
      <c r="HI190" s="9" t="str">
        <f t="shared" si="649"/>
        <v>"\nThe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v>
      </c>
      <c r="HJ190" s="9" t="str">
        <f t="shared" si="650"/>
        <v>"1995"</v>
      </c>
      <c r="HL190" s="9" t="str">
        <f t="shared" si="651"/>
        <v>"https://www.crwflags.com/fotw/flags/ve-u.html"</v>
      </c>
      <c r="HM190" s="34" t="str">
        <f t="shared" si="652"/>
        <v>{"couname":"[VEN] Yaracuy","year":"1995","region":"rgn_South America","Colors":["cl_BLU","cl_YEL","cl_WHI"],"Items":["3Color","lets07","startY","with_v","with_y","LUELHI","year19","3Bands","Diagon","Circle","HasSun","Center","Geogrh","NO_RED","NO_GRE","NO_BLA","001BLU","002WHI","003YEL","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 "links": "https://www.crwflags.com/fotw/flags/ve-u.html"},</v>
      </c>
      <c r="HN190" s="36" t="str">
        <f t="shared" si="653"/>
        <v>{"couname":"[VEN] Yaracuy","year":"1995","region":"rgn_South America","Colors":["cl_BLU","cl_YEL","cl_WHI"],"Items":["3Color","lets07","startY","with_v","with_y","LUELHI","year19","3Bands","Diagon","Circle","HasSun","Center","Geogrh","NO_RED","NO_GRE","NO_BLA","001BLU","002WHI","003YEL","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 "links": "https://www.crwflags.com/fotw/flags/ve-u.html"},</v>
      </c>
      <c r="HO190" s="37">
        <v>45618</v>
      </c>
      <c r="HP190" s="9" t="str" cm="1">
        <f t="array" ref="HP190">IF(_xlfn.TEXTJOIN(", ", TRUE, IF(ISNUMBER(SEARCH("BLA", BL190:BT190)), COLUMN(BL190:BT190) - COLUMN(BL190) + 1, ""))&lt;&gt;"","BLA","")</f>
        <v/>
      </c>
      <c r="HQ190" s="9" t="str" cm="1">
        <f t="array" ref="HQ190">IF(_xlfn.TEXTJOIN(", ", TRUE, IF(ISNUMBER(SEARCH("BLU", BL190:BT190)), COLUMN(BL190:BT190) - COLUMN(BL190) + 1, ""))&lt;&gt;"","BLU","")</f>
        <v>BLU</v>
      </c>
      <c r="HR190" s="9" t="str" cm="1">
        <f t="array" ref="HR190">IF(_xlfn.TEXTJOIN(", ", TRUE, IF(ISNUMBER(SEARCH("GRE", BL190:BT190)), COLUMN(BL190:BT190) - COLUMN(BL190) + 1, ""))&lt;&gt;"","GRE","")</f>
        <v/>
      </c>
      <c r="HS190" s="9" t="str" cm="1">
        <f t="array" ref="HS190">IF(_xlfn.TEXTJOIN(", ", TRUE, IF(ISNUMBER(SEARCH("RED", BL190:BT190)), COLUMN(BL190:BT190) - COLUMN(BL190) + 1, ""))&lt;&gt;"","RED","")</f>
        <v/>
      </c>
      <c r="HT190" s="9" t="str" cm="1">
        <f t="array" ref="HT190">IF(_xlfn.TEXTJOIN(", ", TRUE, IF(ISNUMBER(SEARCH("YEL", BL190:BT190)), COLUMN(BL190:BT190) - COLUMN(BL190) + 1, ""))&lt;&gt;"","YEL","")</f>
        <v>YEL</v>
      </c>
      <c r="HU190" s="9" t="str" cm="1">
        <f t="array" ref="HU190">IF(_xlfn.TEXTJOIN(", ", TRUE, IF(ISNUMBER(SEARCH("ORA", BL190:BT190)), COLUMN(BL190:BT190) - COLUMN(BL190) + 1, ""))&lt;&gt;"","ORA","")</f>
        <v/>
      </c>
      <c r="HV190" s="9" t="str" cm="1">
        <f t="array" ref="HV190">IF(_xlfn.TEXTJOIN(", ", TRUE, IF(ISNUMBER(SEARCH("BRO", BL190:BT190)), COLUMN(BL190:BT190) - COLUMN(BL190) + 1, ""))&lt;&gt;"","BRO","")</f>
        <v/>
      </c>
      <c r="HW190" s="9" t="str" cm="1">
        <f t="array" ref="HW190">IF(_xlfn.TEXTJOIN(", ", TRUE, IF(ISNUMBER(SEARCH("PUR", BL190:BT190)), COLUMN(BL190:BT190) - COLUMN(BL190) + 1, ""))&lt;&gt;"","PUR","")</f>
        <v/>
      </c>
      <c r="HX190" s="9" t="str" cm="1">
        <f t="array" ref="HX190">IF(_xlfn.TEXTJOIN(", ", TRUE, IF(ISNUMBER(SEARCH("WHI", BL190:BT190)), COLUMN(BL190:BT190) - COLUMN(BL190) + 1, ""))&lt;&gt;"","WHI","")</f>
        <v>WHI</v>
      </c>
      <c r="HY190" s="38"/>
      <c r="HZ190" s="38"/>
      <c r="IA190" s="28"/>
      <c r="IB190" s="28"/>
      <c r="IC190" s="39"/>
      <c r="ID190" s="39"/>
      <c r="IE190" s="39"/>
      <c r="IF190" s="39"/>
      <c r="IG190" s="39"/>
      <c r="IH190" s="39"/>
      <c r="II190" s="39"/>
      <c r="IJ190" s="39"/>
      <c r="IK190" s="39"/>
      <c r="IM190" s="6">
        <f t="shared" si="655"/>
        <v>-3</v>
      </c>
      <c r="IN190" s="40" t="str">
        <f t="shared" si="656"/>
        <v>http://mkweb.bcgsc.ca/color-summarizer/?url=https://upload.wikimedia.org/wikipedia/commons/thumb/1/15/Flag_of_Yaracuy_State.svg/320px-Flag_of_Yaracuy_State.svg.png&amp;precision=low&amp;num_clusters=3&amp;text=1</v>
      </c>
      <c r="IO190" s="9" t="str">
        <f t="shared" si="657"/>
        <v/>
      </c>
      <c r="IP190" s="9" t="str">
        <f t="shared" si="658"/>
        <v>"blue"</v>
      </c>
      <c r="IQ190" s="9" t="str">
        <f t="shared" si="659"/>
        <v/>
      </c>
      <c r="IR190" s="9" t="str">
        <f t="shared" si="660"/>
        <v/>
      </c>
      <c r="IS190" s="9" t="str">
        <f t="shared" si="661"/>
        <v>"yellow"</v>
      </c>
      <c r="IT190" s="9" t="str">
        <f t="shared" si="662"/>
        <v/>
      </c>
      <c r="IU190" s="9" t="str">
        <f t="shared" si="663"/>
        <v/>
      </c>
      <c r="IV190" s="9" t="str">
        <f t="shared" si="664"/>
        <v/>
      </c>
      <c r="IW190" s="9" t="str">
        <f t="shared" si="665"/>
        <v>"white"</v>
      </c>
      <c r="IX190" s="9" t="str">
        <f t="shared" si="666"/>
        <v>{"url":"http://mkweb.bcgsc.ca/color-summarizer/?url=https://upload.wikimedia.org/wikipedia/commons/thumb/1/15/Flag_of_Yaracuy_State.svg/320px-Flag_of_Yaracuy_State.svg.png&amp;precision=low&amp;num_clusters=3&amp;text=1","name":"[VEN] Yaracuy"},</v>
      </c>
      <c r="IY190" s="9">
        <v>960</v>
      </c>
    </row>
    <row r="191" spans="1:259" s="9" customFormat="1" ht="38.4" customHeight="1" thickBot="1" x14ac:dyDescent="0.35">
      <c r="A191" s="79" t="s">
        <v>1540</v>
      </c>
      <c r="B191" s="1" t="e" vm="188">
        <v>#VALUE!</v>
      </c>
      <c r="C191" s="2">
        <v>2</v>
      </c>
      <c r="D191" s="3" t="s">
        <v>1541</v>
      </c>
      <c r="E191" s="4" t="s">
        <v>1542</v>
      </c>
      <c r="F191" s="5" t="s">
        <v>0</v>
      </c>
      <c r="G191" s="6">
        <f>COUNTIF($A$1:$A$8305,A191)</f>
        <v>1</v>
      </c>
      <c r="H191" s="7"/>
      <c r="I191" s="8" t="s">
        <v>1543</v>
      </c>
      <c r="J191" s="9" t="str">
        <f>""</f>
        <v/>
      </c>
      <c r="K191" s="10"/>
      <c r="L191" s="11"/>
      <c r="M191" s="11"/>
      <c r="N191" s="12" t="s">
        <v>1</v>
      </c>
      <c r="O191" s="13">
        <v>1991</v>
      </c>
      <c r="P191" s="14" t="s">
        <v>1544</v>
      </c>
      <c r="Q191" s="15">
        <v>1</v>
      </c>
      <c r="R191" s="16" t="s">
        <v>1</v>
      </c>
      <c r="S191" s="17">
        <v>2</v>
      </c>
      <c r="T191" s="18" t="s">
        <v>2</v>
      </c>
      <c r="U191" s="19" t="s">
        <v>2</v>
      </c>
      <c r="V191" s="19" t="s">
        <v>3</v>
      </c>
      <c r="W191" s="19" t="s">
        <v>2</v>
      </c>
      <c r="X191" s="19" t="s">
        <v>3</v>
      </c>
      <c r="Y191" s="19" t="s">
        <v>2</v>
      </c>
      <c r="Z191" s="19" t="s">
        <v>2</v>
      </c>
      <c r="AA191" s="19" t="s">
        <v>2</v>
      </c>
      <c r="AB191" s="19" t="s">
        <v>2</v>
      </c>
      <c r="AC191" s="19" t="s">
        <v>2</v>
      </c>
      <c r="AD191" s="19" t="s">
        <v>3</v>
      </c>
      <c r="AE191" s="19" t="s">
        <v>2</v>
      </c>
      <c r="AF191" s="20" t="s">
        <v>2</v>
      </c>
      <c r="AG191" s="20" t="s">
        <v>3</v>
      </c>
      <c r="AH191" s="20" t="s">
        <v>3</v>
      </c>
      <c r="AI191" s="20" t="s">
        <v>2</v>
      </c>
      <c r="AJ191" s="20" t="s">
        <v>2</v>
      </c>
      <c r="AK191" s="20" t="s">
        <v>2</v>
      </c>
      <c r="AL191" s="20" t="s">
        <v>2</v>
      </c>
      <c r="AM191" s="20" t="s">
        <v>2</v>
      </c>
      <c r="AN191" s="20" t="s">
        <v>2</v>
      </c>
      <c r="AO191" s="20" t="s">
        <v>2</v>
      </c>
      <c r="AP191" s="20" t="s">
        <v>2</v>
      </c>
      <c r="AQ191" s="20" t="s">
        <v>2</v>
      </c>
      <c r="AR191" s="20" t="s">
        <v>2</v>
      </c>
      <c r="AS191" s="20" t="s">
        <v>2</v>
      </c>
      <c r="AT191" s="21">
        <v>0</v>
      </c>
      <c r="AU191" s="20" t="s">
        <v>204</v>
      </c>
      <c r="AV191" s="20" t="str">
        <f>IF(LEFT(A191,1)="[",LEFT(A191,5)&amp;AU191&amp;A191,"")</f>
        <v>[VEN]State[VEN] Zulia</v>
      </c>
      <c r="AW191" s="20" t="str">
        <f>C191&amp;A191</f>
        <v>2[VEN] Zulia</v>
      </c>
      <c r="AX191" s="22"/>
      <c r="AY191" s="22"/>
      <c r="AZ191" s="23" t="s">
        <v>9</v>
      </c>
      <c r="BA191" s="23"/>
      <c r="BB191" s="23"/>
      <c r="BC191" s="24"/>
      <c r="BD191" s="25" t="s">
        <v>168</v>
      </c>
      <c r="BE191" s="8"/>
      <c r="BF191" s="25" t="s">
        <v>12</v>
      </c>
      <c r="BG191" s="25" t="s">
        <v>10</v>
      </c>
      <c r="BH191" s="25" t="s">
        <v>12</v>
      </c>
      <c r="BI191" s="25"/>
      <c r="BJ191" s="25"/>
      <c r="BK191" s="8"/>
      <c r="BL191" s="25" t="s">
        <v>12</v>
      </c>
      <c r="BM191" s="25" t="s">
        <v>4</v>
      </c>
      <c r="BN191" s="25" t="s">
        <v>10</v>
      </c>
      <c r="BO191" s="25" t="s">
        <v>9</v>
      </c>
      <c r="BP191" s="25" t="s">
        <v>6</v>
      </c>
      <c r="BQ191" s="25" t="s">
        <v>8</v>
      </c>
      <c r="BR191" s="25" t="s">
        <v>8</v>
      </c>
      <c r="BS191" s="25" t="s">
        <v>8</v>
      </c>
      <c r="BT191" s="25" t="s">
        <v>5</v>
      </c>
      <c r="BU191" s="26"/>
      <c r="BV191" s="27"/>
      <c r="BW191" s="27">
        <v>0</v>
      </c>
      <c r="BX191" s="8"/>
      <c r="BY191" s="9" t="s">
        <v>2</v>
      </c>
      <c r="CB191" s="28"/>
      <c r="CC191" s="28"/>
      <c r="CD191" s="29">
        <v>0</v>
      </c>
      <c r="CE191" s="29">
        <v>0</v>
      </c>
      <c r="CF191" s="29" t="e">
        <v>#REF!</v>
      </c>
      <c r="CG191" s="30" cm="1">
        <f t="array" ref="CG191">SUMPRODUCT(--(LEN(TRIM(BL191:BT191))&gt;0))</f>
        <v>6</v>
      </c>
      <c r="CH191" s="20" t="str">
        <f t="shared" si="568"/>
        <v>n</v>
      </c>
      <c r="CI191" s="20" t="str">
        <f t="shared" si="569"/>
        <v>n</v>
      </c>
      <c r="CJ191" s="20" t="str">
        <f t="shared" si="570"/>
        <v>n</v>
      </c>
      <c r="CK191" s="20" t="str">
        <f t="shared" si="571"/>
        <v>y</v>
      </c>
      <c r="CL191" s="20" t="str">
        <f t="shared" si="572"/>
        <v>n</v>
      </c>
      <c r="CM191" s="20" t="str">
        <f t="shared" si="573"/>
        <v>y</v>
      </c>
      <c r="CN191" s="20" t="str">
        <f t="shared" si="574"/>
        <v>n</v>
      </c>
      <c r="CO191" s="20" t="str">
        <f t="shared" si="575"/>
        <v>n</v>
      </c>
      <c r="CP191" s="20" t="str">
        <f t="shared" si="576"/>
        <v>y</v>
      </c>
      <c r="CQ191" s="20" t="str">
        <f t="shared" si="577"/>
        <v>n</v>
      </c>
      <c r="CR191" s="20" t="str">
        <f t="shared" si="578"/>
        <v>n</v>
      </c>
      <c r="CS191" s="20" t="str">
        <f t="shared" si="579"/>
        <v>n</v>
      </c>
      <c r="CT191" s="31" t="str">
        <f t="shared" si="580"/>
        <v>"[VEN] Zulia"</v>
      </c>
      <c r="CU191" s="32" t="str">
        <f t="shared" si="581"/>
        <v>"rgn_South America"</v>
      </c>
      <c r="CV191" s="9" t="str">
        <f t="shared" si="582"/>
        <v>"https://upload.wikimedia.org/wikipedia/commons/thumb/c/c6/Flag_of_Zulia_State.svg/640px-Flag_of_Zulia_State.svg.png"</v>
      </c>
      <c r="CW191" s="9" t="str">
        <f t="shared" si="676"/>
        <v/>
      </c>
      <c r="CX191" s="9" t="str">
        <f t="shared" si="676"/>
        <v/>
      </c>
      <c r="CY191" s="9" t="str">
        <f t="shared" si="676"/>
        <v/>
      </c>
      <c r="CZ191" s="9" t="str">
        <f t="shared" si="676"/>
        <v>"5+Colo",</v>
      </c>
      <c r="DA191" s="9" t="str">
        <f t="shared" si="583"/>
        <v/>
      </c>
      <c r="DB191" s="9" t="str">
        <f t="shared" si="584"/>
        <v/>
      </c>
      <c r="DC191" s="9" t="str">
        <f>IF(Q191=2,CHAR(34)&amp;"exact2"&amp;CHAR(34)&amp;",","")</f>
        <v/>
      </c>
      <c r="DD191" s="9" t="str">
        <f>IF(LEN(CHAR(34)&amp;"lets"&amp;LEN(SUBSTITUTE(SUBSTITUTE(IFERROR(TRIM(SUBSTITUTE(SUBSTITUTE(SUBSTITUTE(IFERROR(TRIM(SUBSTITUTE(A191,MID(A191,FIND("(",A191),FIND(")",A191)-FIND("(",A191)+1),"")),A191)," ",""),"-",""),MID(SUBSTITUTE(SUBSTITUTE(IFERROR(TRIM(SUBSTITUTE(A191,MID(A191,FIND("(",A191),FIND(")",A191)-FIND("(",A191)+1),"")),A191)," ",""),"-",""),FIND("[",SUBSTITUTE(SUBSTITUTE(IFERROR(TRIM(SUBSTITUTE(A191,MID(A191,FIND("(",A191),FIND(")",A191)-FIND("(",A191)+1),"")),A191)," ",""),"-","")),FIND("]",SUBSTITUTE(SUBSTITUTE(IFERROR(TRIM(SUBSTITUTE(A191,MID(A191,FIND("(",A191),FIND(")",A191)-FIND("(",A191)+1),"")),A191)," ",""),"-",""))-FIND("[",SUBSTITUTE(SUBSTITUTE(IFERROR(TRIM(SUBSTITUTE(A191,MID(A191,FIND("(",A191),FIND(")",A191)-FIND("(",A191)+1),"")),A191)," ",""),"-",""))+1),"")),SUBSTITUTE(SUBSTITUTE(IFERROR(TRIM(SUBSTITUTE(A191,MID(A191,FIND("(",A191),FIND(")",A191)-FIND("(",A191)+1),"")),A191)," ",""),"-",""))," ",""),"-",""))&amp;CHAR(34)&amp;",")=9,CHAR(34)&amp;"lets"&amp;LEN(SUBSTITUTE(SUBSTITUTE(IFERROR(TRIM(SUBSTITUTE(SUBSTITUTE(SUBSTITUTE(IFERROR(TRIM(SUBSTITUTE(A191,MID(A191,FIND("(",A191),FIND(")",A191)-FIND("(",A191)+1),"")),A191)," ",""),"-",""),MID(SUBSTITUTE(SUBSTITUTE(IFERROR(TRIM(SUBSTITUTE(A191,MID(A191,FIND("(",A191),FIND(")",A191)-FIND("(",A191)+1),"")),A191)," ",""),"-",""),FIND("[",SUBSTITUTE(SUBSTITUTE(IFERROR(TRIM(SUBSTITUTE(A191,MID(A191,FIND("(",A191),FIND(")",A191)-FIND("(",A191)+1),"")),A191)," ",""),"-","")),FIND("]",SUBSTITUTE(SUBSTITUTE(IFERROR(TRIM(SUBSTITUTE(A191,MID(A191,FIND("(",A191),FIND(")",A191)-FIND("(",A191)+1),"")),A191)," ",""),"-",""))-FIND("[",SUBSTITUTE(SUBSTITUTE(IFERROR(TRIM(SUBSTITUTE(A191,MID(A191,FIND("(",A191),FIND(")",A191)-FIND("(",A191)+1),"")),A191)," ",""),"-",""))+1),"")),SUBSTITUTE(SUBSTITUTE(IFERROR(TRIM(SUBSTITUTE(A191,MID(A191,FIND("(",A191),FIND(")",A191)-FIND("(",A191)+1),"")),A191)," ",""),"-",""))," ",""),"-",""))&amp;CHAR(34)&amp;",",CHAR(34)&amp;"lets0"&amp;LEN(SUBSTITUTE(SUBSTITUTE(IFERROR(TRIM(SUBSTITUTE(SUBSTITUTE(SUBSTITUTE(IFERROR(TRIM(SUBSTITUTE(A191,MID(A191,FIND("(",A191),FIND(")",A191)-FIND("(",A191)+1),"")),A191)," ",""),"-",""),MID(SUBSTITUTE(SUBSTITUTE(IFERROR(TRIM(SUBSTITUTE(A191,MID(A191,FIND("(",A191),FIND(")",A191)-FIND("(",A191)+1),"")),A191)," ",""),"-",""),FIND("[",SUBSTITUTE(SUBSTITUTE(IFERROR(TRIM(SUBSTITUTE(A191,MID(A191,FIND("(",A191),FIND(")",A191)-FIND("(",A191)+1),"")),A191)," ",""),"-","")),FIND("]",SUBSTITUTE(SUBSTITUTE(IFERROR(TRIM(SUBSTITUTE(A191,MID(A191,FIND("(",A191),FIND(")",A191)-FIND("(",A191)+1),"")),A191)," ",""),"-",""))-FIND("[",SUBSTITUTE(SUBSTITUTE(IFERROR(TRIM(SUBSTITUTE(A191,MID(A191,FIND("(",A191),FIND(")",A191)-FIND("(",A191)+1),"")),A191)," ",""),"-",""))+1),"")),SUBSTITUTE(SUBSTITUTE(IFERROR(TRIM(SUBSTITUTE(A191,MID(A191,FIND("(",A191),FIND(")",A191)-FIND("(",A191)+1),"")),A191)," ",""),"-",""))," ",""),"-",""))&amp;CHAR(34)&amp;",")</f>
        <v>"lets05",</v>
      </c>
      <c r="DE191" s="9" t="str">
        <f>IFERROR(CHAR(34)&amp;"start"&amp;LEFT(TRIM(SUBSTITUTE(SUBSTITUTE(TRIM(SUBSTITUTE(SUBSTITUTE(A191, MID(A191, FIND("[", A191), FIND("]", A191) - FIND("[", A191) + 1), ""), "  ", " ")), MID(TRIM(SUBSTITUTE(SUBSTITUTE(A191, MID(A191, FIND("[", A191), FIND("]", A191) - FIND("[", A191) + 1), ""), "  ", " ")), FIND("[", TRIM(SUBSTITUTE(SUBSTITUTE(A191, MID(A191, FIND("[", A191), FIND("]", A191) - FIND("[", A191) + 1), ""), "  ", " "))), FIND("]", TRIM(SUBSTITUTE(SUBSTITUTE(A191, MID(A191, FIND("[", A191), FIND("]", A191) - FIND("[", A191) + 1), ""), "  ", " "))) - FIND("[", TRIM(SUBSTITUTE(SUBSTITUTE(A191, MID(A191, FIND("[", A191), FIND("]", A191) - FIND("[", A191) + 1), ""), "  ", " "))) + 1), ""), "  ", " ")),1)&amp;CHAR(34)&amp;",",CHAR(34)&amp;"start"&amp;IFERROR(LEFT(SUBSTITUTE(A191,"["&amp;MID(A191,FIND("[",A191)+1,FIND("]",A191)-FIND("[",A191)-1)&amp;"] ",""),1),LEFT(A191,1))&amp;CHAR(34)&amp;",")</f>
        <v>"startZ",</v>
      </c>
      <c r="DF191" s="9" t="str">
        <f t="shared" si="588"/>
        <v/>
      </c>
      <c r="DG191" s="9" t="str">
        <f t="shared" si="589"/>
        <v/>
      </c>
      <c r="DH191" s="9" t="str">
        <f t="shared" si="590"/>
        <v>"with_v",</v>
      </c>
      <c r="DI191" s="9" t="str">
        <f t="shared" si="591"/>
        <v/>
      </c>
      <c r="DJ191" s="9" t="str">
        <f t="shared" si="592"/>
        <v/>
      </c>
      <c r="DK191" s="9" t="str">
        <f t="shared" si="593"/>
        <v>"with_z",</v>
      </c>
      <c r="DL191" s="9" t="str">
        <f t="shared" si="594"/>
        <v/>
      </c>
      <c r="DM191" s="9" t="str" cm="1">
        <f t="array" ref="DM191">IF(CG191=3,CHAR(34) &amp; _xlfn.TEXTJOIN("", TRUE, RIGHT(HP191:HX191, 2)) &amp; CHAR(34) &amp; ",", "")</f>
        <v/>
      </c>
      <c r="DN191" s="9" t="str">
        <f t="shared" si="595"/>
        <v/>
      </c>
      <c r="DO191" s="9" t="str">
        <f t="shared" si="596"/>
        <v>"year19",</v>
      </c>
      <c r="DP191" s="28" t="str">
        <f t="shared" si="597"/>
        <v/>
      </c>
      <c r="DQ191" s="28" t="str">
        <f t="shared" si="598"/>
        <v/>
      </c>
      <c r="DR191" s="28" t="str">
        <f t="shared" si="599"/>
        <v/>
      </c>
      <c r="DS191" s="28" t="str">
        <f t="shared" si="600"/>
        <v/>
      </c>
      <c r="DT191" s="28" t="str">
        <f t="shared" si="601"/>
        <v>"allhor",</v>
      </c>
      <c r="DU191" s="28" t="str">
        <f t="shared" si="602"/>
        <v/>
      </c>
      <c r="DV191" s="9" t="str">
        <f>IF(IA191&lt;&gt;"",(IF(IA191="y",CHAR(34)&amp;"largec"&amp;CHAR(34)&amp;",",CHAR(34)&amp;"smallc"&amp;CHAR(34)&amp;",")),"")</f>
        <v>"smallc",</v>
      </c>
      <c r="DW191" s="9" t="str">
        <f t="shared" si="677"/>
        <v/>
      </c>
      <c r="DX191" s="9" t="str">
        <f t="shared" si="677"/>
        <v>"2Bands",</v>
      </c>
      <c r="DY191" s="9" t="str">
        <f t="shared" si="677"/>
        <v/>
      </c>
      <c r="DZ191" s="9" t="str">
        <f t="shared" si="677"/>
        <v/>
      </c>
      <c r="EA191" s="9" t="str">
        <f t="shared" si="678"/>
        <v/>
      </c>
      <c r="EB191" s="9" t="str">
        <f t="shared" si="678"/>
        <v/>
      </c>
      <c r="EC191" s="9" t="str">
        <f t="shared" si="678"/>
        <v>"Horizo",</v>
      </c>
      <c r="ED191" s="9" t="str">
        <f t="shared" si="678"/>
        <v/>
      </c>
      <c r="EE191" s="9" t="str">
        <f t="shared" si="678"/>
        <v>"Circle",</v>
      </c>
      <c r="EF191" s="9" t="str">
        <f t="shared" si="604"/>
        <v/>
      </c>
      <c r="EG191" s="9" t="str">
        <f t="shared" si="679"/>
        <v/>
      </c>
      <c r="EH191" s="9" t="str">
        <f t="shared" si="679"/>
        <v/>
      </c>
      <c r="EI191" s="9" t="str">
        <f t="shared" si="679"/>
        <v/>
      </c>
      <c r="EJ191" s="9" t="str">
        <f t="shared" si="679"/>
        <v/>
      </c>
      <c r="EK191" s="9" t="str">
        <f t="shared" si="679"/>
        <v>"HasSun",</v>
      </c>
      <c r="EL191" s="9" t="str">
        <f t="shared" si="679"/>
        <v/>
      </c>
      <c r="EM191" s="9" t="str">
        <f t="shared" si="679"/>
        <v/>
      </c>
      <c r="EN191" s="9" t="str">
        <f t="shared" si="679"/>
        <v>"Unequa",</v>
      </c>
      <c r="EO191" s="9" t="str">
        <f t="shared" si="679"/>
        <v>"Center",</v>
      </c>
      <c r="EP191" s="9" t="str">
        <f t="shared" si="679"/>
        <v/>
      </c>
      <c r="EQ191" s="9" t="str">
        <f t="shared" si="679"/>
        <v/>
      </c>
      <c r="ER191" s="9" t="str">
        <f t="shared" si="679"/>
        <v/>
      </c>
      <c r="ES191" s="9" t="str">
        <f t="shared" si="679"/>
        <v/>
      </c>
      <c r="ET191" s="9" t="str">
        <f t="shared" si="679"/>
        <v/>
      </c>
      <c r="EU191" s="9" t="str">
        <f t="shared" si="679"/>
        <v/>
      </c>
      <c r="EV191" s="9" t="str">
        <f t="shared" si="679"/>
        <v/>
      </c>
      <c r="EW191" s="9" t="str">
        <f t="shared" si="680"/>
        <v/>
      </c>
      <c r="EX191" s="9" t="str">
        <f t="shared" si="680"/>
        <v/>
      </c>
      <c r="EY191" s="9" t="str">
        <f t="shared" si="680"/>
        <v/>
      </c>
      <c r="EZ191" s="9" t="str">
        <f t="shared" si="680"/>
        <v/>
      </c>
      <c r="FA191" s="9" t="str">
        <f t="shared" si="606"/>
        <v/>
      </c>
      <c r="FB191" s="9" t="str">
        <f t="shared" si="607"/>
        <v/>
      </c>
      <c r="FC191" s="9" t="str">
        <f>IF(AND(AT191&gt;0,BB191&lt;&gt;""),CHAR(34)&amp;"sta"&amp;BB191&amp;CHAR(34)&amp;",","")</f>
        <v/>
      </c>
      <c r="FD191" s="9" t="str">
        <f t="shared" si="609"/>
        <v/>
      </c>
      <c r="FE191" s="9" t="str">
        <f t="shared" si="610"/>
        <v/>
      </c>
      <c r="FF191" s="9" t="str">
        <f t="shared" si="611"/>
        <v/>
      </c>
      <c r="FG191" s="9" t="str">
        <f t="shared" si="612"/>
        <v/>
      </c>
      <c r="FH191" s="9" t="str">
        <f t="shared" si="613"/>
        <v/>
      </c>
      <c r="FI191" s="9" t="str">
        <f t="shared" si="614"/>
        <v/>
      </c>
      <c r="FJ191" s="9" t="str">
        <f t="shared" si="615"/>
        <v/>
      </c>
      <c r="FK191" s="9" t="str">
        <f t="shared" si="616"/>
        <v/>
      </c>
      <c r="FL191" s="9" t="str">
        <f t="shared" si="617"/>
        <v/>
      </c>
      <c r="FM191" s="9" t="str">
        <f t="shared" si="618"/>
        <v/>
      </c>
      <c r="FN191" s="9" t="str">
        <f t="shared" si="619"/>
        <v/>
      </c>
      <c r="FO191" s="9" t="str">
        <f t="shared" si="620"/>
        <v/>
      </c>
      <c r="FP191" s="9" t="str">
        <f t="shared" si="621"/>
        <v/>
      </c>
      <c r="FQ191" s="9" t="str">
        <f t="shared" si="622"/>
        <v>"001BLA",</v>
      </c>
      <c r="FR191" s="9" t="str">
        <f t="shared" si="623"/>
        <v>"002GRE",</v>
      </c>
      <c r="FS191" s="9" t="str">
        <f t="shared" si="624"/>
        <v>"003BLA",</v>
      </c>
      <c r="FT191" s="9" t="str">
        <f t="shared" si="625"/>
        <v>"myrEQ",</v>
      </c>
      <c r="FU191" s="9" t="str">
        <f t="shared" si="626"/>
        <v/>
      </c>
      <c r="FV191" s="9" t="str">
        <f t="shared" si="627"/>
        <v/>
      </c>
      <c r="FW191" s="9" t="str">
        <f t="shared" si="628"/>
        <v/>
      </c>
      <c r="FX191" s="9" t="str">
        <f>SUBSTITUTE(IFERROR(SEARCH("[",A191),IFERROR(IF(AND(CA191&lt;&gt;"y",SEARCH("Europe",R191)&gt;0),CHAR(34)&amp;"noeuni"&amp;CHAR(34)&amp;",",""),"")),"1","")</f>
        <v/>
      </c>
      <c r="FY191" s="9" t="str">
        <f t="shared" si="630"/>
        <v/>
      </c>
      <c r="FZ191" s="9" t="str">
        <f t="shared" si="631"/>
        <v/>
      </c>
      <c r="GA191" s="9" t="str">
        <f t="shared" si="632"/>
        <v/>
      </c>
      <c r="GB191" s="9" t="str">
        <f t="shared" si="633"/>
        <v/>
      </c>
      <c r="GC191" s="9" t="str">
        <f>IFERROR(IF(SEARCH("Portuguese",CB191)&gt;0,CHAR(34)&amp;"portug"&amp;CHAR(34)&amp;",",""),"")</f>
        <v/>
      </c>
      <c r="GD191" s="9" t="str">
        <f>IFERROR(IF(SEARCH("German",CB191)&gt;0,CHAR(34)&amp;"german"&amp;CHAR(34)&amp;",",""),"")</f>
        <v/>
      </c>
      <c r="GE191" s="9" t="str">
        <f t="shared" si="636"/>
        <v/>
      </c>
      <c r="GF191" s="9" t="str">
        <f t="shared" si="682"/>
        <v/>
      </c>
      <c r="GG191" s="9" t="str">
        <f t="shared" si="637"/>
        <v/>
      </c>
      <c r="GH191" s="9" t="str">
        <f t="shared" si="638"/>
        <v/>
      </c>
      <c r="GI191" s="9" t="str">
        <f t="shared" si="639"/>
        <v/>
      </c>
      <c r="GJ191" s="9" t="str">
        <f t="shared" si="640"/>
        <v>"NoStar",</v>
      </c>
      <c r="GK191" s="9" t="str">
        <f t="shared" si="641"/>
        <v/>
      </c>
      <c r="GL191" s="9" t="str">
        <f t="shared" si="681"/>
        <v/>
      </c>
      <c r="GM191" s="9" t="str">
        <f t="shared" si="681"/>
        <v/>
      </c>
      <c r="GN191" s="9" t="str">
        <f t="shared" si="681"/>
        <v/>
      </c>
      <c r="GP191" s="9" t="str">
        <f t="shared" si="642"/>
        <v>"State"</v>
      </c>
      <c r="GS191" s="9" t="str">
        <f t="shared" si="643"/>
        <v>["5+Colo","lets05","startZ","with_v","with_z","year19","allhor","smallc","2Bands","Horizo","Circle","HasSun","Unequa","Center","001BLA","002GRE","003BLA","myrEQ","NoStar"]</v>
      </c>
      <c r="GT191" s="9" t="str">
        <f t="shared" ref="GT191:HB206" si="685">IF(BL191&lt;&gt;"",CHAR(34)&amp;"cl_"&amp;BL191&amp;CHAR(34)&amp;",","")</f>
        <v>"cl_BLA",</v>
      </c>
      <c r="GU191" s="9" t="str">
        <f t="shared" si="685"/>
        <v>"cl_BLU",</v>
      </c>
      <c r="GV191" s="9" t="str">
        <f t="shared" si="685"/>
        <v>"cl_GRE",</v>
      </c>
      <c r="GW191" s="9" t="str">
        <f t="shared" si="685"/>
        <v>"cl_RED",</v>
      </c>
      <c r="GX191" s="9" t="str">
        <f t="shared" si="685"/>
        <v>"cl_YEL",</v>
      </c>
      <c r="GY191" s="9" t="str">
        <f t="shared" si="685"/>
        <v/>
      </c>
      <c r="GZ191" s="9" t="str">
        <f t="shared" si="685"/>
        <v/>
      </c>
      <c r="HA191" s="9" t="str">
        <f t="shared" si="685"/>
        <v/>
      </c>
      <c r="HB191" s="9" t="str">
        <f t="shared" si="685"/>
        <v>"cl_WHI",</v>
      </c>
      <c r="HC191" s="9" t="str">
        <f t="shared" si="645"/>
        <v>["cl_BLA","cl_BLU","cl_GRE","cl_RED","cl_YEL","cl_WHI"]</v>
      </c>
      <c r="HE191" s="33"/>
      <c r="HF191" s="34" t="str">
        <f t="shared" si="646"/>
        <v>{couname:"[VEN] Zulia",year:"1991",region:"rgn_South America",Colors:["cl_BLA","cl_BLU","cl_GRE","cl_RED","cl_YEL","cl_WHI"],Items:["5+Colo","lets05","startZ","with_v","with_z","year19","allhor","smallc","2Bands","Horizo","Circle","HasSun","Unequa","Center","001BLA","002GRE","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links: "https://en.wikipedia.org/wiki/Zulia"},</v>
      </c>
      <c r="HG191" s="35" t="str">
        <f t="shared" si="647"/>
        <v>{couname:"[VEN] Zulia",year:"1991",region:"rgn_South America",Colors:["cl_BLA","cl_BLU","cl_GRE","cl_RED","cl_YEL","cl_WHI"],Items:["5+Colo","lets05","startZ","with_v","with_z","year19","allhor","smallc","2Bands","Horizo","Circle","HasSun","Unequa","Center","001BLA","002GRE","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links: "https://en.wikipedia.org/wiki/Zulia"},</v>
      </c>
      <c r="HH191" s="9" t="str">
        <f t="shared" si="648"/>
        <v>"\nThe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v>
      </c>
      <c r="HI191" s="9" t="str">
        <f t="shared" si="649"/>
        <v>"\nThe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v>
      </c>
      <c r="HJ191" s="9" t="str">
        <f t="shared" si="650"/>
        <v>"1991"</v>
      </c>
      <c r="HL191" s="9" t="str">
        <f t="shared" si="651"/>
        <v>"https://en.wikipedia.org/wiki/Zulia"</v>
      </c>
      <c r="HM191" s="34" t="str">
        <f t="shared" si="652"/>
        <v>{"couname":"[VEN] Zulia","year":"1991","region":"rgn_South America","Colors":["cl_BLA","cl_BLU","cl_GRE","cl_RED","cl_YEL","cl_WHI"],"Items":["5+Colo","lets05","startZ","with_v","with_z","year19","allhor","smallc","2Bands","Horizo","Circle","HasSun","Unequa","Center","001BLA","002GRE","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 "links": "https://en.wikipedia.org/wiki/Zulia"},</v>
      </c>
      <c r="HN191" s="36" t="str">
        <f t="shared" si="653"/>
        <v>{"couname":"[VEN] Zulia","year":"1991","region":"rgn_South America","Colors":["cl_BLA","cl_BLU","cl_GRE","cl_RED","cl_YEL","cl_WHI"],"Items":["5+Colo","lets05","startZ","with_v","with_z","year19","allhor","smallc","2Bands","Horizo","Circle","HasSun","Unequa","Center","001BLA","002GRE","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 "links": "https://en.wikipedia.org/wiki/Zulia"},</v>
      </c>
      <c r="HO191" s="37">
        <v>45583</v>
      </c>
      <c r="HP191" s="9" t="str" cm="1">
        <f t="array" ref="HP191">IF(_xlfn.TEXTJOIN(", ", TRUE, IF(ISNUMBER(SEARCH("BLA", BL191:BT191)), COLUMN(BL191:BT191) - COLUMN(BL191) + 1, ""))&lt;&gt;"","BLA","")</f>
        <v>BLA</v>
      </c>
      <c r="HQ191" s="9" t="str" cm="1">
        <f t="array" ref="HQ191">IF(_xlfn.TEXTJOIN(", ", TRUE, IF(ISNUMBER(SEARCH("BLU", BL191:BT191)), COLUMN(BL191:BT191) - COLUMN(BL191) + 1, ""))&lt;&gt;"","BLU","")</f>
        <v>BLU</v>
      </c>
      <c r="HR191" s="9" t="str" cm="1">
        <f t="array" ref="HR191">IF(_xlfn.TEXTJOIN(", ", TRUE, IF(ISNUMBER(SEARCH("GRE", BL191:BT191)), COLUMN(BL191:BT191) - COLUMN(BL191) + 1, ""))&lt;&gt;"","GRE","")</f>
        <v>GRE</v>
      </c>
      <c r="HS191" s="9" t="str" cm="1">
        <f t="array" ref="HS191">IF(_xlfn.TEXTJOIN(", ", TRUE, IF(ISNUMBER(SEARCH("RED", BL191:BT191)), COLUMN(BL191:BT191) - COLUMN(BL191) + 1, ""))&lt;&gt;"","RED","")</f>
        <v>RED</v>
      </c>
      <c r="HT191" s="9" t="str" cm="1">
        <f t="array" ref="HT191">IF(_xlfn.TEXTJOIN(", ", TRUE, IF(ISNUMBER(SEARCH("YEL", BL191:BT191)), COLUMN(BL191:BT191) - COLUMN(BL191) + 1, ""))&lt;&gt;"","YEL","")</f>
        <v>YEL</v>
      </c>
      <c r="HU191" s="9" t="str" cm="1">
        <f t="array" ref="HU191">IF(_xlfn.TEXTJOIN(", ", TRUE, IF(ISNUMBER(SEARCH("ORA", BL191:BT191)), COLUMN(BL191:BT191) - COLUMN(BL191) + 1, ""))&lt;&gt;"","ORA","")</f>
        <v/>
      </c>
      <c r="HV191" s="9" t="str" cm="1">
        <f t="array" ref="HV191">IF(_xlfn.TEXTJOIN(", ", TRUE, IF(ISNUMBER(SEARCH("BRO", BL191:BT191)), COLUMN(BL191:BT191) - COLUMN(BL191) + 1, ""))&lt;&gt;"","BRO","")</f>
        <v/>
      </c>
      <c r="HW191" s="9" t="str" cm="1">
        <f t="array" ref="HW191">IF(_xlfn.TEXTJOIN(", ", TRUE, IF(ISNUMBER(SEARCH("PUR", BL191:BT191)), COLUMN(BL191:BT191) - COLUMN(BL191) + 1, ""))&lt;&gt;"","PUR","")</f>
        <v/>
      </c>
      <c r="HX191" s="9" t="str" cm="1">
        <f t="array" ref="HX191">IF(_xlfn.TEXTJOIN(", ", TRUE, IF(ISNUMBER(SEARCH("WHI", BL191:BT191)), COLUMN(BL191:BT191) - COLUMN(BL191) + 1, ""))&lt;&gt;"","WHI","")</f>
        <v>WHI</v>
      </c>
      <c r="HY191" s="38"/>
      <c r="HZ191" s="38"/>
      <c r="IA191" s="28" t="s">
        <v>2</v>
      </c>
      <c r="IB191" s="28"/>
      <c r="IC191" s="39"/>
      <c r="ID191" s="39"/>
      <c r="IE191" s="39"/>
      <c r="IF191" s="39"/>
      <c r="IG191" s="39"/>
      <c r="IH191" s="39"/>
      <c r="II191" s="39"/>
      <c r="IJ191" s="39"/>
      <c r="IK191" s="39"/>
      <c r="IL191" s="9">
        <f>SUM(IC191:IK191)</f>
        <v>0</v>
      </c>
      <c r="IM191" s="6">
        <f t="shared" si="655"/>
        <v>-6</v>
      </c>
      <c r="IN191" s="40" t="str">
        <f t="shared" si="656"/>
        <v>http://mkweb.bcgsc.ca/color-summarizer/?url=https://upload.wikimedia.org/wikipedia/commons/thumb/c/c6/Flag_of_Zulia_State.svg/640px-Flag_of_Zulia_State.svg.png&amp;precision=low&amp;num_clusters=6&amp;text=1</v>
      </c>
      <c r="IO191" s="9" t="str">
        <f t="shared" si="657"/>
        <v>"black"</v>
      </c>
      <c r="IP191" s="9" t="str">
        <f t="shared" si="658"/>
        <v>"blue"</v>
      </c>
      <c r="IQ191" s="9" t="str">
        <f t="shared" si="659"/>
        <v>"green"</v>
      </c>
      <c r="IR191" s="9" t="str">
        <f t="shared" si="660"/>
        <v>"red"</v>
      </c>
      <c r="IS191" s="9" t="str">
        <f t="shared" si="661"/>
        <v>"yellow"</v>
      </c>
      <c r="IT191" s="9" t="str">
        <f t="shared" si="662"/>
        <v/>
      </c>
      <c r="IU191" s="9" t="str">
        <f t="shared" si="663"/>
        <v/>
      </c>
      <c r="IV191" s="9" t="str">
        <f t="shared" si="664"/>
        <v/>
      </c>
      <c r="IW191" s="9" t="str">
        <f t="shared" si="665"/>
        <v>"white"</v>
      </c>
      <c r="IX191" s="9" t="str">
        <f t="shared" si="666"/>
        <v>{"url":"http://mkweb.bcgsc.ca/color-summarizer/?url=https://upload.wikimedia.org/wikipedia/commons/thumb/c/c6/Flag_of_Zulia_State.svg/640px-Flag_of_Zulia_State.svg.png&amp;precision=low&amp;num_clusters=6&amp;text=1","name":"[VEN] Zulia"},</v>
      </c>
      <c r="IY191" s="9">
        <v>374</v>
      </c>
    </row>
    <row r="192" spans="1:259" s="9" customFormat="1" ht="38.4" customHeight="1" thickBot="1" x14ac:dyDescent="0.35">
      <c r="A192" s="79" t="s">
        <v>842</v>
      </c>
      <c r="B192" s="1" t="e" vm="189">
        <v>#VALUE!</v>
      </c>
      <c r="C192" s="2">
        <v>2</v>
      </c>
      <c r="D192" s="3" t="s">
        <v>843</v>
      </c>
      <c r="E192" s="4" t="s">
        <v>844</v>
      </c>
      <c r="F192" s="5" t="s">
        <v>0</v>
      </c>
      <c r="G192" s="6">
        <f>COUNTIF($A$1:$A$8268,A192)</f>
        <v>1</v>
      </c>
      <c r="H192" s="7"/>
      <c r="I192" s="8" t="s">
        <v>845</v>
      </c>
      <c r="J192" s="9" t="str">
        <f>""</f>
        <v/>
      </c>
      <c r="K192" s="10"/>
      <c r="L192" s="11"/>
      <c r="M192" s="11"/>
      <c r="N192" s="12" t="s">
        <v>169</v>
      </c>
      <c r="O192" s="13" t="s">
        <v>181</v>
      </c>
      <c r="P192" s="14" t="s">
        <v>846</v>
      </c>
      <c r="Q192" s="15">
        <v>2</v>
      </c>
      <c r="R192" s="16" t="s">
        <v>169</v>
      </c>
      <c r="S192" s="17">
        <v>7</v>
      </c>
      <c r="T192" s="18" t="s">
        <v>3</v>
      </c>
      <c r="U192" s="19" t="s">
        <v>2</v>
      </c>
      <c r="V192" s="19" t="s">
        <v>2</v>
      </c>
      <c r="W192" s="19" t="s">
        <v>3</v>
      </c>
      <c r="X192" s="19" t="s">
        <v>3</v>
      </c>
      <c r="Y192" s="19" t="s">
        <v>3</v>
      </c>
      <c r="Z192" s="19" t="s">
        <v>2</v>
      </c>
      <c r="AA192" s="19" t="s">
        <v>3</v>
      </c>
      <c r="AB192" s="19" t="s">
        <v>2</v>
      </c>
      <c r="AC192" s="19" t="s">
        <v>3</v>
      </c>
      <c r="AD192" s="19" t="s">
        <v>2</v>
      </c>
      <c r="AE192" s="19" t="s">
        <v>2</v>
      </c>
      <c r="AF192" s="20" t="s">
        <v>2</v>
      </c>
      <c r="AG192" s="20" t="s">
        <v>2</v>
      </c>
      <c r="AH192" s="20" t="s">
        <v>2</v>
      </c>
      <c r="AI192" s="20" t="s">
        <v>2</v>
      </c>
      <c r="AJ192" s="20" t="s">
        <v>2</v>
      </c>
      <c r="AK192" s="20" t="s">
        <v>2</v>
      </c>
      <c r="AL192" s="20" t="s">
        <v>2</v>
      </c>
      <c r="AM192" s="20" t="s">
        <v>2</v>
      </c>
      <c r="AN192" s="20" t="s">
        <v>2</v>
      </c>
      <c r="AO192" s="20" t="s">
        <v>2</v>
      </c>
      <c r="AP192" s="20" t="s">
        <v>2</v>
      </c>
      <c r="AQ192" s="20" t="s">
        <v>2</v>
      </c>
      <c r="AR192" s="20" t="s">
        <v>2</v>
      </c>
      <c r="AS192" s="20" t="s">
        <v>2</v>
      </c>
      <c r="AT192" s="21">
        <v>0</v>
      </c>
      <c r="AU192" s="20" t="s">
        <v>185</v>
      </c>
      <c r="AV192" s="20" t="str">
        <f>IF(LEFT(A192,1)="[",LEFT(A192,5)&amp;AU192&amp;A192,"")</f>
        <v>[VUT]Province[VUT] Torba Province</v>
      </c>
      <c r="AW192" s="20" t="str">
        <f>C192&amp;H192&amp;A192</f>
        <v>2[VUT] Torba Province</v>
      </c>
      <c r="AX192" s="22" t="str">
        <f>_xlfn.TEXTJOIN(";",TRUE,AU192:AW192)</f>
        <v>Province;[VUT]Province[VUT] Torba Province;2[VUT] Torba Province</v>
      </c>
      <c r="AY192" s="22"/>
      <c r="AZ192" s="23"/>
      <c r="BA192" s="23"/>
      <c r="BB192" s="23"/>
      <c r="BC192" s="24"/>
      <c r="BD192" s="25" t="s">
        <v>6</v>
      </c>
      <c r="BE192" s="8"/>
      <c r="BF192" s="25" t="s">
        <v>6</v>
      </c>
      <c r="BG192" s="25" t="s">
        <v>4</v>
      </c>
      <c r="BH192" s="25" t="s">
        <v>9</v>
      </c>
      <c r="BI192" s="25"/>
      <c r="BJ192" s="25"/>
      <c r="BK192" s="8"/>
      <c r="BL192" s="25" t="s">
        <v>6</v>
      </c>
      <c r="BM192" s="25" t="s">
        <v>4</v>
      </c>
      <c r="BN192" s="25" t="s">
        <v>9</v>
      </c>
      <c r="BO192" s="25"/>
      <c r="BP192" s="25"/>
      <c r="BQ192" s="25"/>
      <c r="BR192" s="25"/>
      <c r="BS192" s="25"/>
      <c r="BT192" s="25"/>
      <c r="BU192" s="26"/>
      <c r="BV192" s="27" t="s">
        <v>184</v>
      </c>
      <c r="BW192" s="27">
        <v>0</v>
      </c>
      <c r="BX192" s="8"/>
      <c r="CB192" s="28" t="s">
        <v>7</v>
      </c>
      <c r="CC192" s="28"/>
      <c r="CD192" s="29">
        <v>0</v>
      </c>
      <c r="CE192" s="29">
        <v>0</v>
      </c>
      <c r="CF192" s="29" t="e">
        <v>#REF!</v>
      </c>
      <c r="CG192" s="30" cm="1">
        <f t="array" ref="CG192">SUMPRODUCT(--(LEN(TRIM(BL192:BT192))&gt;0))</f>
        <v>3</v>
      </c>
      <c r="CH192" s="20" t="str">
        <f>IF(CG192=2,"y","n")</f>
        <v>n</v>
      </c>
      <c r="CI192" s="20" t="str">
        <f>IF(CG192=3,"y","n")</f>
        <v>y</v>
      </c>
      <c r="CJ192" s="20" t="str">
        <f>IF(CG192=4,"y","n")</f>
        <v>n</v>
      </c>
      <c r="CK192" s="20" t="str">
        <f>IF(CG192&gt;4,"y","n")</f>
        <v>n</v>
      </c>
      <c r="CL192" s="20" t="str">
        <f>IF(S192=0,"y","n")</f>
        <v>n</v>
      </c>
      <c r="CM192" s="20" t="str">
        <f>IF(S192=2,"y","n")</f>
        <v>n</v>
      </c>
      <c r="CN192" s="20" t="str">
        <f>IF(S192=3,"y","n")</f>
        <v>n</v>
      </c>
      <c r="CO192" s="20" t="str">
        <f>IF(S192&gt;=4,"y","n")</f>
        <v>y</v>
      </c>
      <c r="CP192" s="20" t="str">
        <f>IF(AT192=0,"y","n")</f>
        <v>y</v>
      </c>
      <c r="CQ192" s="20" t="str">
        <f>IF(AT192=1,"y","n")</f>
        <v>n</v>
      </c>
      <c r="CR192" s="20" t="str">
        <f>IF(AT192=2,"y","n")</f>
        <v>n</v>
      </c>
      <c r="CS192" s="20" t="str">
        <f>IF(AT192&gt;=3,"y","n")</f>
        <v>n</v>
      </c>
      <c r="CT192" s="31" t="str">
        <f>CHAR(34)&amp;A192&amp;CHAR(34)</f>
        <v>"[VUT] Torba Province"</v>
      </c>
      <c r="CU192" s="32" t="str">
        <f>CHAR(34)&amp;"rgn_"&amp;R192&amp;CHAR(34)</f>
        <v>"rgn_Oceania"</v>
      </c>
      <c r="CV192" s="9" t="str">
        <f>CHAR(34)&amp;D192&amp;CHAR(34)</f>
        <v>"https://www.crwflags.com/fotw/images/v/vu-tor_p.gif"</v>
      </c>
      <c r="CW192" s="9" t="str">
        <f t="shared" si="676"/>
        <v/>
      </c>
      <c r="CX192" s="9" t="str">
        <f t="shared" si="676"/>
        <v>"3Color",</v>
      </c>
      <c r="CY192" s="9" t="str">
        <f t="shared" si="676"/>
        <v/>
      </c>
      <c r="CZ192" s="9" t="str">
        <f t="shared" si="676"/>
        <v/>
      </c>
      <c r="DA192" s="9" t="str">
        <f>IF(Q192&gt;1,CHAR(34)&amp;"words2"&amp;CHAR(34)&amp;",","")</f>
        <v>"words2",</v>
      </c>
      <c r="DB192" s="9" t="str">
        <f>IF(Q192&gt;2,CHAR(34)&amp;"words3"&amp;CHAR(34)&amp;",","")</f>
        <v/>
      </c>
      <c r="DC192" s="9" t="str">
        <f>IF(Q192=2,CHAR(34)&amp;"exact2"&amp;CHAR(34)&amp;",","")</f>
        <v>"exact2",</v>
      </c>
      <c r="DD192" s="9" t="str">
        <f>IF(LEN(CHAR(34)&amp;"lets"&amp;LEN(SUBSTITUTE(SUBSTITUTE(IFERROR(TRIM(SUBSTITUTE(SUBSTITUTE(SUBSTITUTE(IFERROR(TRIM(SUBSTITUTE(A192,MID(A192,FIND("(",A192),FIND(")",A192)-FIND("(",A192)+1),"")),A192)," ",""),"-",""),MID(SUBSTITUTE(SUBSTITUTE(IFERROR(TRIM(SUBSTITUTE(A192,MID(A192,FIND("(",A192),FIND(")",A192)-FIND("(",A192)+1),"")),A192)," ",""),"-",""),FIND("[",SUBSTITUTE(SUBSTITUTE(IFERROR(TRIM(SUBSTITUTE(A192,MID(A192,FIND("(",A192),FIND(")",A192)-FIND("(",A192)+1),"")),A192)," ",""),"-","")),FIND("]",SUBSTITUTE(SUBSTITUTE(IFERROR(TRIM(SUBSTITUTE(A192,MID(A192,FIND("(",A192),FIND(")",A192)-FIND("(",A192)+1),"")),A192)," ",""),"-",""))-FIND("[",SUBSTITUTE(SUBSTITUTE(IFERROR(TRIM(SUBSTITUTE(A192,MID(A192,FIND("(",A192),FIND(")",A192)-FIND("(",A192)+1),"")),A192)," ",""),"-",""))+1),"")),SUBSTITUTE(SUBSTITUTE(IFERROR(TRIM(SUBSTITUTE(A192,MID(A192,FIND("(",A192),FIND(")",A192)-FIND("(",A192)+1),"")),A192)," ",""),"-",""))," ",""),"-",""))&amp;CHAR(34)&amp;",")=9,CHAR(34)&amp;"lets"&amp;LEN(SUBSTITUTE(SUBSTITUTE(IFERROR(TRIM(SUBSTITUTE(SUBSTITUTE(SUBSTITUTE(IFERROR(TRIM(SUBSTITUTE(A192,MID(A192,FIND("(",A192),FIND(")",A192)-FIND("(",A192)+1),"")),A192)," ",""),"-",""),MID(SUBSTITUTE(SUBSTITUTE(IFERROR(TRIM(SUBSTITUTE(A192,MID(A192,FIND("(",A192),FIND(")",A192)-FIND("(",A192)+1),"")),A192)," ",""),"-",""),FIND("[",SUBSTITUTE(SUBSTITUTE(IFERROR(TRIM(SUBSTITUTE(A192,MID(A192,FIND("(",A192),FIND(")",A192)-FIND("(",A192)+1),"")),A192)," ",""),"-","")),FIND("]",SUBSTITUTE(SUBSTITUTE(IFERROR(TRIM(SUBSTITUTE(A192,MID(A192,FIND("(",A192),FIND(")",A192)-FIND("(",A192)+1),"")),A192)," ",""),"-",""))-FIND("[",SUBSTITUTE(SUBSTITUTE(IFERROR(TRIM(SUBSTITUTE(A192,MID(A192,FIND("(",A192),FIND(")",A192)-FIND("(",A192)+1),"")),A192)," ",""),"-",""))+1),"")),SUBSTITUTE(SUBSTITUTE(IFERROR(TRIM(SUBSTITUTE(A192,MID(A192,FIND("(",A192),FIND(")",A192)-FIND("(",A192)+1),"")),A192)," ",""),"-",""))," ",""),"-",""))&amp;CHAR(34)&amp;",",CHAR(34)&amp;"lets0"&amp;LEN(SUBSTITUTE(SUBSTITUTE(IFERROR(TRIM(SUBSTITUTE(SUBSTITUTE(SUBSTITUTE(IFERROR(TRIM(SUBSTITUTE(A192,MID(A192,FIND("(",A192),FIND(")",A192)-FIND("(",A192)+1),"")),A192)," ",""),"-",""),MID(SUBSTITUTE(SUBSTITUTE(IFERROR(TRIM(SUBSTITUTE(A192,MID(A192,FIND("(",A192),FIND(")",A192)-FIND("(",A192)+1),"")),A192)," ",""),"-",""),FIND("[",SUBSTITUTE(SUBSTITUTE(IFERROR(TRIM(SUBSTITUTE(A192,MID(A192,FIND("(",A192),FIND(")",A192)-FIND("(",A192)+1),"")),A192)," ",""),"-","")),FIND("]",SUBSTITUTE(SUBSTITUTE(IFERROR(TRIM(SUBSTITUTE(A192,MID(A192,FIND("(",A192),FIND(")",A192)-FIND("(",A192)+1),"")),A192)," ",""),"-",""))-FIND("[",SUBSTITUTE(SUBSTITUTE(IFERROR(TRIM(SUBSTITUTE(A192,MID(A192,FIND("(",A192),FIND(")",A192)-FIND("(",A192)+1),"")),A192)," ",""),"-",""))+1),"")),SUBSTITUTE(SUBSTITUTE(IFERROR(TRIM(SUBSTITUTE(A192,MID(A192,FIND("(",A192),FIND(")",A192)-FIND("(",A192)+1),"")),A192)," ",""),"-",""))," ",""),"-",""))&amp;CHAR(34)&amp;",")</f>
        <v>"lets13",</v>
      </c>
      <c r="DE192" s="9" t="str">
        <f>IFERROR(CHAR(34)&amp;"start"&amp;LEFT(TRIM(SUBSTITUTE(SUBSTITUTE(TRIM(SUBSTITUTE(SUBSTITUTE(A192, MID(A192, FIND("[", A192), FIND("]", A192) - FIND("[", A192) + 1), ""), "  ", " ")), MID(TRIM(SUBSTITUTE(SUBSTITUTE(A192, MID(A192, FIND("[", A192), FIND("]", A192) - FIND("[", A192) + 1), ""), "  ", " ")), FIND("[", TRIM(SUBSTITUTE(SUBSTITUTE(A192, MID(A192, FIND("[", A192), FIND("]", A192) - FIND("[", A192) + 1), ""), "  ", " "))), FIND("]", TRIM(SUBSTITUTE(SUBSTITUTE(A192, MID(A192, FIND("[", A192), FIND("]", A192) - FIND("[", A192) + 1), ""), "  ", " "))) - FIND("[", TRIM(SUBSTITUTE(SUBSTITUTE(A192, MID(A192, FIND("[", A192), FIND("]", A192) - FIND("[", A192) + 1), ""), "  ", " "))) + 1), ""), "  ", " ")),1)&amp;CHAR(34)&amp;",",CHAR(34)&amp;"start"&amp;IFERROR(LEFT(SUBSTITUTE(A192,"["&amp;MID(A192,FIND("[",A192)+1,FIND("]",A192)-FIND("[",A192)-1)&amp;"] ",""),1),LEFT(A192,1))&amp;CHAR(34)&amp;",")</f>
        <v>"startT",</v>
      </c>
      <c r="DF192" s="9" t="str">
        <f>IFERROR(IF(SEARCH("tan",A192)&gt;0,CHAR(34)&amp;"withtn"&amp;CHAR(34)&amp;",",""),"")</f>
        <v/>
      </c>
      <c r="DG192" s="9" t="str">
        <f>IFERROR(IF(SEARCH("q",A192)&gt;0,CHAR(34)&amp;"with_q"&amp;CHAR(34)&amp;",",""),"")</f>
        <v/>
      </c>
      <c r="DH192" s="9" t="str">
        <f>IFERROR(IF(SEARCH("v",A192)&gt;0,CHAR(34)&amp;"with_v"&amp;CHAR(34)&amp;",",""),"")</f>
        <v>"with_v",</v>
      </c>
      <c r="DI192" s="9" t="str">
        <f>IFERROR(IF(SEARCH("w",A192)&gt;0,CHAR(34)&amp;"with_w"&amp;CHAR(34)&amp;",",""),"")</f>
        <v/>
      </c>
      <c r="DJ192" s="9" t="str">
        <f>IFERROR(IF(SEARCH("y",A192)&gt;0,CHAR(34)&amp;"with_y"&amp;CHAR(34)&amp;",",""),"")</f>
        <v/>
      </c>
      <c r="DK192" s="9" t="str">
        <f>IFERROR(IF(SEARCH("z",A192)&gt;0,CHAR(34)&amp;"with_z"&amp;CHAR(34)&amp;",",""),"")</f>
        <v/>
      </c>
      <c r="DL192" s="9" t="str">
        <f>IF(CG192=2, CHAR(34) &amp; _xlfn.TEXTJOIN("", TRUE, _xlfn._xlws.SORT(HP192:HX192)) &amp; CHAR(34) &amp; ",", "")</f>
        <v/>
      </c>
      <c r="DM192" s="9" t="str" cm="1">
        <f t="array" ref="DM192">IF(CG192=3,CHAR(34) &amp; _xlfn.TEXTJOIN("", TRUE, RIGHT(HP192:HX192, 2)) &amp; CHAR(34) &amp; ",", "")</f>
        <v>"LUEDEL",</v>
      </c>
      <c r="DN192" s="9" t="str">
        <f>IF(AND(ISNUMBER(SEARCH("18", O192)), ISERROR(SEARCH("1918", O192)), ISERROR(SEARCH("2018", O192))), CHAR(34) &amp; "year18" &amp; CHAR(34) &amp; ",", "")</f>
        <v/>
      </c>
      <c r="DO192" s="9" t="str">
        <f>IF(AND(ISNUMBER(SEARCH("19", O192)), ISERROR(SEARCH("1819", O192)),  ISERROR(SEARCH("1219", O192)),ISERROR(SEARCH("1119", O192)),ISERROR(SEARCH("1190", O192)),ISERROR(SEARCH("2019", O192))), CHAR(34) &amp; "year19" &amp; CHAR(34) &amp; ",", "")</f>
        <v/>
      </c>
      <c r="DP192" s="28" t="str">
        <f>IF(AND(ISNUMBER(SEARCH("20", O192)), ISERROR(SEARCH("1920", O192))), CHAR(34)&amp;"year00"&amp;CHAR(34)&amp;",", "")</f>
        <v/>
      </c>
      <c r="DQ192" s="28" t="str">
        <f>IF(CC192="y",CHAR(34)&amp;"soviet"&amp;CHAR(34)&amp;",","")</f>
        <v/>
      </c>
      <c r="DR192" s="28" t="str">
        <f>IF(BY192="y",CHAR(34)&amp;"dgband"&amp;CHAR(34)&amp;",","")</f>
        <v/>
      </c>
      <c r="DS192" s="28" t="str">
        <f>IF(W192="y",IF(AND(V192="n",BY192&lt;&gt;"y"),CHAR(34)&amp;"allver"&amp;CHAR(34)&amp;",",""),"")</f>
        <v>"allver",</v>
      </c>
      <c r="DT192" s="28" t="str">
        <f>IF(V192="y",IF(AND(W192="n",BY192&lt;&gt;"y"),CHAR(34)&amp;"allhor"&amp;CHAR(34)&amp;",",""),"")</f>
        <v/>
      </c>
      <c r="DU192" s="28" t="str">
        <f>IF(BY192="y",IF(AND(W192="n",V192="n"),CHAR(34)&amp;"alldia"&amp;CHAR(34)&amp;",",""),"")</f>
        <v/>
      </c>
      <c r="DV192" s="9" t="str">
        <f>IF(IA192&lt;&gt;"",(IF(IA192="y",CHAR(34)&amp;"largec"&amp;CHAR(34)&amp;",",CHAR(34)&amp;"smallc"&amp;CHAR(34)&amp;",")),"")</f>
        <v/>
      </c>
      <c r="DW192" s="9" t="str">
        <f t="shared" si="677"/>
        <v/>
      </c>
      <c r="DX192" s="9" t="str">
        <f t="shared" si="677"/>
        <v/>
      </c>
      <c r="DY192" s="9" t="str">
        <f t="shared" si="677"/>
        <v/>
      </c>
      <c r="DZ192" s="9" t="str">
        <f t="shared" si="677"/>
        <v>"4+Band",</v>
      </c>
      <c r="EA192" s="9" t="str">
        <f t="shared" si="678"/>
        <v>"Diagon",</v>
      </c>
      <c r="EB192" s="9" t="str">
        <f t="shared" si="678"/>
        <v/>
      </c>
      <c r="EC192" s="9" t="str">
        <f t="shared" si="678"/>
        <v/>
      </c>
      <c r="ED192" s="9" t="str">
        <f t="shared" si="678"/>
        <v>"Vertic",</v>
      </c>
      <c r="EE192" s="9" t="str">
        <f t="shared" si="678"/>
        <v>"Circle",</v>
      </c>
      <c r="EF192" s="9" t="str">
        <f>IF(AND(Y192&lt;&gt;"n",Y192&lt;&gt;""),CHAR(34)&amp;Y$1&amp;CHAR(34)&amp;",","")</f>
        <v>"Animal",</v>
      </c>
      <c r="EG192" s="9" t="str">
        <f t="shared" si="679"/>
        <v/>
      </c>
      <c r="EH192" s="9" t="str">
        <f t="shared" si="679"/>
        <v>"Plants",</v>
      </c>
      <c r="EI192" s="9" t="str">
        <f t="shared" si="679"/>
        <v/>
      </c>
      <c r="EJ192" s="9" t="str">
        <f t="shared" si="679"/>
        <v>"Weapon",</v>
      </c>
      <c r="EK192" s="9" t="str">
        <f t="shared" si="679"/>
        <v/>
      </c>
      <c r="EL192" s="9" t="str">
        <f t="shared" si="679"/>
        <v/>
      </c>
      <c r="EM192" s="9" t="str">
        <f t="shared" si="679"/>
        <v/>
      </c>
      <c r="EN192" s="9" t="str">
        <f t="shared" si="679"/>
        <v/>
      </c>
      <c r="EO192" s="9" t="str">
        <f t="shared" si="679"/>
        <v/>
      </c>
      <c r="EP192" s="9" t="str">
        <f t="shared" si="679"/>
        <v/>
      </c>
      <c r="EQ192" s="9" t="str">
        <f t="shared" si="679"/>
        <v/>
      </c>
      <c r="ER192" s="9" t="str">
        <f t="shared" si="679"/>
        <v/>
      </c>
      <c r="ES192" s="9" t="str">
        <f t="shared" si="679"/>
        <v/>
      </c>
      <c r="ET192" s="9" t="str">
        <f t="shared" si="679"/>
        <v/>
      </c>
      <c r="EU192" s="9" t="str">
        <f t="shared" si="679"/>
        <v/>
      </c>
      <c r="EV192" s="9" t="str">
        <f t="shared" si="679"/>
        <v/>
      </c>
      <c r="EW192" s="9" t="str">
        <f t="shared" si="680"/>
        <v/>
      </c>
      <c r="EX192" s="9" t="str">
        <f t="shared" si="680"/>
        <v/>
      </c>
      <c r="EY192" s="9" t="str">
        <f t="shared" si="680"/>
        <v/>
      </c>
      <c r="EZ192" s="9" t="str">
        <f t="shared" si="680"/>
        <v/>
      </c>
      <c r="FA192" s="9" t="str">
        <f>IF(AT192&gt;0,CHAR(34)&amp;"sta"&amp;AZ192&amp;CHAR(34)&amp;",","")</f>
        <v/>
      </c>
      <c r="FB192" s="9" t="str">
        <f>IF(AND(AT192&gt;0,BA192&lt;&gt;""),CHAR(34)&amp;"sta"&amp;BA192&amp;CHAR(34)&amp;",","")</f>
        <v/>
      </c>
      <c r="FC192" s="9" t="str">
        <f>IF(AND(AT192&gt;0,BB192&lt;&gt;""),CHAR(34)&amp;"sta"&amp;BB192&amp;CHAR(34)&amp;",","")</f>
        <v/>
      </c>
      <c r="FD192" s="9" t="str">
        <f>IF(BV192="n",CHAR(34)&amp;"tcWHYE"&amp;CHAR(34)&amp;",",IF(BV192="y",CHAR(34)&amp;FD$1&amp;CHAR(34)&amp;",",""))</f>
        <v/>
      </c>
      <c r="FE192" s="9" t="str">
        <f>IF(COUNTIF(BL192:BT192,"BLU")=0,CHAR(34)&amp;"NO_BLU"&amp;CHAR(34)&amp;",", "")</f>
        <v/>
      </c>
      <c r="FF192" s="9" t="str">
        <f>IF(COUNTIF(BL192:BT192,"WHI")=0,CHAR(34)&amp;"NO_WHI"&amp;CHAR(34)&amp;",", "")</f>
        <v>"NO_WHI",</v>
      </c>
      <c r="FG192" s="9" t="str">
        <f>IF(COUNTIF(BL192:BT192,"RED")=0,CHAR(34)&amp;"NO_RED"&amp;CHAR(34)&amp;",", "")</f>
        <v/>
      </c>
      <c r="FH192" s="9" t="str">
        <f>IF(COUNTIF(BL192:BS192,"GRE")=0,CHAR(34)&amp;"NO_GRE"&amp;CHAR(34)&amp;",", "")</f>
        <v>"NO_GRE",</v>
      </c>
      <c r="FI192" s="9" t="str">
        <f>IF(COUNTIF(BL192:BT192,"YEL")=0,CHAR(34)&amp;"NO_YEL"&amp;CHAR(34)&amp;",", "")</f>
        <v/>
      </c>
      <c r="FJ192" s="9" t="str">
        <f>IF(COUNTIF(BL192:BT192,"BLA")=0,CHAR(34)&amp;"NO_BLA"&amp;CHAR(34)&amp;",", "")</f>
        <v>"NO_BLA",</v>
      </c>
      <c r="FK192" s="9" t="str">
        <f>IF(AND(FH192&lt;&gt;"",FF192&lt;&gt;""),CHAR(34)&amp;"WHGRNO"&amp;CHAR(34)&amp;",","")</f>
        <v>"WHGRNO",</v>
      </c>
      <c r="FL192" s="9" t="str">
        <f>IF(AND(FI192&lt;&gt;"",FF192&lt;&gt;""),CHAR(34)&amp;"WHYENO"&amp;CHAR(34)&amp;",","")</f>
        <v/>
      </c>
      <c r="FM192" s="9" t="str">
        <f>IF(AND(FJ192&lt;&gt;"",FF192&lt;&gt;""),CHAR(34)&amp;"BAWHNO"&amp;CHAR(34)&amp;",","")</f>
        <v>"BAWHNO",</v>
      </c>
      <c r="FN192" s="9" t="str">
        <f>IF(AND(FE192&lt;&gt;"",FF192&lt;&gt;""),CHAR(34)&amp;"BLWHNO"&amp;CHAR(34)&amp;",","")</f>
        <v/>
      </c>
      <c r="FO192" s="9" t="str">
        <f>IF(AND(FE192&lt;&gt;"",FG192&lt;&gt;""),CHAR(34)&amp;"BLRENO"&amp;CHAR(34)&amp;",","")</f>
        <v/>
      </c>
      <c r="FP192" s="9" t="str">
        <f>IF(AND(FF192&lt;&gt;"",FF192&lt;&gt;""),CHAR(34)&amp;"WHRENO"&amp;CHAR(34)&amp;",","")</f>
        <v>"WHRENO",</v>
      </c>
      <c r="FQ192" s="9" t="str">
        <f>IF(LEN(BF192)=3,CHAR(34)&amp;"001"&amp;BF192&amp;CHAR(34)&amp;",","")</f>
        <v>"001YEL",</v>
      </c>
      <c r="FR192" s="9" t="str">
        <f>IF(LEN(BG192)=3,CHAR(34)&amp;"002"&amp;BG192&amp;CHAR(34)&amp;",","")</f>
        <v>"002BLU",</v>
      </c>
      <c r="FS192" s="9" t="str">
        <f>IF(LEN(BH192)=3,CHAR(34)&amp;"003"&amp;BH192&amp;CHAR(34)&amp;",","")</f>
        <v>"003RED",</v>
      </c>
      <c r="FT192" s="9" t="str">
        <f>CHAR(34)&amp;"myr"&amp;BD192&amp;CHAR(34)&amp;","</f>
        <v>"myrYEL",</v>
      </c>
      <c r="FU192" s="9" t="str">
        <f>IF(AY192="y",CHAR(34)&amp;"island"&amp;CHAR(34)&amp;",","")</f>
        <v/>
      </c>
      <c r="FV192" s="9" t="str">
        <f>IF(BZ192="y",CHAR(34)&amp;"landlo"&amp;CHAR(34)&amp;",","")</f>
        <v/>
      </c>
      <c r="FW192" s="9" t="str">
        <f>IF(CA192="y",CHAR(34)&amp;"eunion"&amp;CHAR(34)&amp;",","")</f>
        <v/>
      </c>
      <c r="FX192" s="9" t="str">
        <f>SUBSTITUTE(IFERROR(SEARCH("[",A192),IFERROR(IF(AND(CA192&lt;&gt;"y",SEARCH("Europe",R192)&gt;0),CHAR(34)&amp;"noeuni"&amp;CHAR(34)&amp;",",""),"")),"1","")</f>
        <v/>
      </c>
      <c r="FY192" s="9" t="str">
        <f>IFERROR(IF(SEARCH("Arabic",CB192)&gt;0,CHAR(34)&amp;"arabic"&amp;CHAR(34)&amp;",",""),"")</f>
        <v/>
      </c>
      <c r="FZ192" s="9" t="str">
        <f>IFERROR(IF(SEARCH("English",CB192)&gt;0,CHAR(34)&amp;"englis"&amp;CHAR(34)&amp;",",""),"")</f>
        <v/>
      </c>
      <c r="GA192" s="9" t="str">
        <f>IFERROR(IF(SEARCH("French",CB192)&gt;0,CHAR(34)&amp;"french"&amp;CHAR(34)&amp;",",""),"")</f>
        <v/>
      </c>
      <c r="GB192" s="9" t="str">
        <f>IFERROR(IF(SEARCH("Spanish",CB192)&gt;0,CHAR(34)&amp;"spanis"&amp;CHAR(34)&amp;",",""),"")</f>
        <v>"spanis",</v>
      </c>
      <c r="GC192" s="9" t="str">
        <f>IFERROR(IF(SEARCH("Portuguese",CB192)&gt;0,CHAR(34)&amp;"portug"&amp;CHAR(34)&amp;",",""),"")</f>
        <v/>
      </c>
      <c r="GD192" s="9" t="str">
        <f>IFERROR(IF(SEARCH("German",CB192)&gt;0,CHAR(34)&amp;"german"&amp;CHAR(34)&amp;",",""),"")</f>
        <v/>
      </c>
      <c r="GE192" s="9" t="str">
        <f>IFERROR(IF(SEARCH("Dutch",CB192)&gt;0,CHAR(34)&amp;"dutchs"&amp;CHAR(34)&amp;",",""),"")</f>
        <v/>
      </c>
      <c r="GF192" s="9" t="str">
        <f>IFERROR(IF(SEARCH("Histor",AU192)&gt;0,CHAR(34)&amp;"histor"&amp;CHAR(34)&amp;",",""),"")</f>
        <v/>
      </c>
      <c r="GG192" s="9" t="str">
        <f>IF(BU192="y",CHAR(34)&amp;"unjack"&amp;CHAR(34)&amp;",","")</f>
        <v/>
      </c>
      <c r="GH192" s="9" t="str">
        <f>IF(CD192=1,CHAR(34)&amp;"southc"&amp;CHAR(34)&amp;",","")</f>
        <v/>
      </c>
      <c r="GI192" s="9" t="str">
        <f>IF(CE192=1,CHAR(34)&amp;"hasmap"&amp;CHAR(34)&amp;",","")</f>
        <v/>
      </c>
      <c r="GJ192" s="9" t="str">
        <f>IF(CP192="y",CHAR(34)&amp;CP$1&amp;CHAR(34)&amp;",","")</f>
        <v>"NoStar",</v>
      </c>
      <c r="GK192" s="9" t="str">
        <f>IF(GJ192="",CHAR(34)&amp;"HasSta"&amp;CHAR(34)&amp;",","")</f>
        <v/>
      </c>
      <c r="GL192" s="9" t="str">
        <f t="shared" si="681"/>
        <v/>
      </c>
      <c r="GM192" s="9" t="str">
        <f t="shared" si="681"/>
        <v/>
      </c>
      <c r="GN192" s="9" t="str">
        <f t="shared" si="681"/>
        <v/>
      </c>
      <c r="GP192" s="9" t="str">
        <f>CHAR(34)&amp;AU192&amp;CHAR(34)</f>
        <v>"Province"</v>
      </c>
      <c r="GS192" s="9" t="str">
        <f>SUBSTITUTE("["&amp;_xlfn.CONCAT(CW192:GN192)&amp;"]",",]","]")</f>
        <v>["3Color","words2","exact2","lets13","startT","with_v","LUEDEL","allver","4+Band","Diagon","Vertic","Circle","Animal","Plants","Weapon","NO_WHI","NO_GRE","NO_BLA","WHGRNO","BAWHNO","WHRENO","001YEL","002BLU","003RED","myrYEL","spanis","NoStar"]</v>
      </c>
      <c r="GT192" s="9" t="str">
        <f t="shared" si="685"/>
        <v>"cl_YEL",</v>
      </c>
      <c r="GU192" s="9" t="str">
        <f t="shared" si="685"/>
        <v>"cl_BLU",</v>
      </c>
      <c r="GV192" s="9" t="str">
        <f t="shared" si="685"/>
        <v>"cl_RED",</v>
      </c>
      <c r="GW192" s="9" t="str">
        <f t="shared" si="685"/>
        <v/>
      </c>
      <c r="GX192" s="9" t="str">
        <f t="shared" si="685"/>
        <v/>
      </c>
      <c r="GY192" s="9" t="str">
        <f t="shared" si="685"/>
        <v/>
      </c>
      <c r="GZ192" s="9" t="str">
        <f t="shared" si="685"/>
        <v/>
      </c>
      <c r="HA192" s="9" t="str">
        <f t="shared" si="685"/>
        <v/>
      </c>
      <c r="HB192" s="9" t="str">
        <f t="shared" si="685"/>
        <v/>
      </c>
      <c r="HC192" s="9" t="str">
        <f>SUBSTITUTE("["&amp;_xlfn.CONCAT(GT192:HB192)&amp;"]",",]","]")</f>
        <v>["cl_YEL","cl_BLU","cl_RED"]</v>
      </c>
      <c r="HE192" s="33"/>
      <c r="HF192" s="34" t="str">
        <f>"{couname:"&amp;CT192&amp;(IF(HK192&lt;&gt;"",",subtype:"&amp;CHAR(34)&amp;HK192&amp;CHAR(34),""))&amp;",year:"&amp;HJ192&amp;",region:"&amp;CU192&amp;",Colors:"&amp;HC192&amp;",Items:"&amp;GS192&amp;",Flag:"&amp;CV192&amp;",HDFlag:"&amp;CHAR(34)&amp;E192&amp;CHAR(34)&amp;",type:"&amp;GP192&amp;", describe: "&amp;HH192&amp;", isnew:"&amp;CHAR(34)&amp;F192&amp;CHAR(34)&amp;", links: "&amp;HL192&amp;"},"</f>
        <v>{couname:"[VUT] Torba Province",year:"???",region:"rgn_Oceania",Colors:["cl_YEL","cl_BLU","cl_RED"],Items:["3Color","words2","exact2","lets13","startT","with_v","LUEDEL","allver","4+Band","Diagon","Vertic","Circle","Animal","Plants","Weapon","NO_WHI","NO_GRE","NO_BLA","WHGRNO","BAWHNO","WHRENO","001YEL","002BLU","003RED","myrYEL","spanis","NoStar"],Flag:"https://www.crwflags.com/fotw/images/v/vu-tor_p.gif",HDFlag:"https://en.wikipedia.org/wiki/Torba_Province#/media/File:Flag_of_Torba_Province.png",type:"Province", describe: "\nThe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 isnew:".", links: "https://en.wikipedia.org/wiki/Torba_Province"},</v>
      </c>
      <c r="HG192" s="35" t="str">
        <f>"{couname:"&amp;CT192&amp;(IF(HK192&lt;&gt;"",",subtype:"&amp;CHAR(34)&amp;HK192&amp;CHAR(34),""))&amp;",year:"&amp;HJ192&amp;",region:"&amp;CU192&amp;",Colors:"&amp;HC192&amp;",Items:"&amp;GS192&amp;",Flag:"&amp;CV192&amp;",HDFlag:"&amp;CHAR(34)&amp;E192&amp;CHAR(34)&amp;",type:"&amp;GP192&amp;", describe: "&amp;HI192&amp;", links: "&amp;HL192&amp;"},"</f>
        <v>{couname:"[VUT] Torba Province",year:"???",region:"rgn_Oceania",Colors:["cl_YEL","cl_BLU","cl_RED"],Items:["3Color","words2","exact2","lets13","startT","with_v","LUEDEL","allver","4+Band","Diagon","Vertic","Circle","Animal","Plants","Weapon","NO_WHI","NO_GRE","NO_BLA","WHGRNO","BAWHNO","WHRENO","001YEL","002BLU","003RED","myrYEL","spanis","NoStar"],Flag:"https://www.crwflags.com/fotw/images/v/vu-tor_p.gif",HDFlag:"https://en.wikipedia.org/wiki/Torba_Province#/media/File:Flag_of_Torba_Province.png",type:"Province", describe: "\nThe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 links: "https://en.wikipedia.org/wiki/Torba_Province"},</v>
      </c>
      <c r="HH192" s="9" t="str">
        <f>IF(P192&lt;&gt;"",CHAR(34)&amp;"\n"&amp;P192&amp;CHAR(34),CHAR(34)&amp;CHAR(34))</f>
        <v>"\nThe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v>
      </c>
      <c r="HI192" s="9" t="str">
        <f>IF(J192=0,CHAR(34)&amp;CHAR(34),HH192)</f>
        <v>"\nThe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v>
      </c>
      <c r="HJ192" s="9" t="str">
        <f>CHAR(34)&amp;O192&amp;CHAR(34)</f>
        <v>"???"</v>
      </c>
      <c r="HL192" s="9" t="str">
        <f>CHAR(34)&amp;I192&amp;CHAR(34)</f>
        <v>"https://en.wikipedia.org/wiki/Torba_Province"</v>
      </c>
      <c r="HM192" s="34" t="str">
        <f>"{"&amp;CHAR(34)&amp;"couname"&amp;CHAR(34)&amp;":"&amp;CT192&amp;(IF(H192&lt;&gt;"",","&amp;CHAR(34)&amp;"subtype"&amp;CHAR(34)&amp;":"&amp;CHAR(34)&amp;H192&amp;CHAR(34),""))&amp;","&amp;CHAR(34)&amp;"year"&amp;CHAR(34)&amp;":"&amp;HJ192&amp;","&amp;CHAR(34)&amp;"region"&amp;CHAR(34)&amp;":"&amp;CU192&amp;","&amp;CHAR(34)&amp;"Colors"&amp;CHAR(34)&amp;":"&amp;HC192&amp;","&amp;CHAR(34)&amp;"Items"&amp;CHAR(34)&amp;":"&amp;GS192&amp;","&amp;CHAR(34)&amp;"Flag"&amp;CHAR(34)&amp;":"&amp;CV192&amp;","&amp;CHAR(34)&amp;"HDFlag"&amp;CHAR(34)&amp;":"&amp;CHAR(34)&amp;E192&amp;CHAR(34)&amp;","&amp;CHAR(34)&amp;"type"&amp;CHAR(34)&amp;":"&amp;GP192&amp;", "&amp;CHAR(34)&amp;"describe"&amp;CHAR(34)&amp;": "&amp;HH192&amp;", "&amp;CHAR(34)&amp;"isnew"&amp;CHAR(34)&amp;": "&amp;CHAR(34)&amp;F192&amp;CHAR(34)&amp;", "&amp;CHAR(34)&amp;"links"&amp;CHAR(34)&amp;": "&amp;HL192&amp;"},"</f>
        <v>{"couname":"[VUT] Torba Province","year":"???","region":"rgn_Oceania","Colors":["cl_YEL","cl_BLU","cl_RED"],"Items":["3Color","words2","exact2","lets13","startT","with_v","LUEDEL","allver","4+Band","Diagon","Vertic","Circle","Animal","Plants","Weapon","NO_WHI","NO_GRE","NO_BLA","WHGRNO","BAWHNO","WHRENO","001YEL","002BLU","003RED","myrYEL","spanis","NoStar"],"Flag":"https://www.crwflags.com/fotw/images/v/vu-tor_p.gif","HDFlag":"https://en.wikipedia.org/wiki/Torba_Province#/media/File:Flag_of_Torba_Province.png","type":"Province", "describe": "\nThe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 "isnew": ".", "links": "https://en.wikipedia.org/wiki/Torba_Province"},</v>
      </c>
      <c r="HN192" s="36" t="str">
        <f>"{"&amp;CHAR(34)&amp;"couname"&amp;CHAR(34)&amp;":"&amp;CT192&amp;(IF(H192&lt;&gt;"",","&amp;CHAR(34)&amp;"subtype"&amp;CHAR(34)&amp;":"&amp;CHAR(34)&amp;H192&amp;CHAR(34),""))&amp;","&amp;CHAR(34)&amp;"year"&amp;CHAR(34)&amp;":"&amp;HJ192&amp;","&amp;CHAR(34)&amp;"region"&amp;CHAR(34)&amp;":"&amp;CU192&amp;","&amp;CHAR(34)&amp;"Colors"&amp;CHAR(34)&amp;":"&amp;HC192&amp;","&amp;CHAR(34)&amp;"Items"&amp;CHAR(34)&amp;":"&amp;GS192&amp;","&amp;CHAR(34)&amp;"Flag"&amp;CHAR(34)&amp;":"&amp;CV192&amp;","&amp;CHAR(34)&amp;"HDFlag"&amp;CHAR(34)&amp;":"&amp;CHAR(34)&amp;E192&amp;CHAR(34)&amp;","&amp;CHAR(34)&amp;"type"&amp;CHAR(34)&amp;":"&amp;GP192&amp;", "&amp;CHAR(34)&amp;"describe"&amp;CHAR(34)&amp;": "&amp;HI192&amp;", "&amp;CHAR(34)&amp;"isnew"&amp;CHAR(34)&amp;": "&amp;CHAR(34)&amp;F192&amp;CHAR(34)&amp;", "&amp;CHAR(34)&amp;"links"&amp;CHAR(34)&amp;": "&amp;HL192&amp;"},"</f>
        <v>{"couname":"[VUT] Torba Province","year":"???","region":"rgn_Oceania","Colors":["cl_YEL","cl_BLU","cl_RED"],"Items":["3Color","words2","exact2","lets13","startT","with_v","LUEDEL","allver","4+Band","Diagon","Vertic","Circle","Animal","Plants","Weapon","NO_WHI","NO_GRE","NO_BLA","WHGRNO","BAWHNO","WHRENO","001YEL","002BLU","003RED","myrYEL","spanis","NoStar"],"Flag":"https://www.crwflags.com/fotw/images/v/vu-tor_p.gif","HDFlag":"https://en.wikipedia.org/wiki/Torba_Province#/media/File:Flag_of_Torba_Province.png","type":"Province", "describe": "\nThe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 "isnew": ".", "links": "https://en.wikipedia.org/wiki/Torba_Province"},</v>
      </c>
      <c r="HO192" s="37"/>
      <c r="HP192" s="9" t="str" cm="1">
        <f t="array" ref="HP192">IF(_xlfn.TEXTJOIN(", ", TRUE, IF(ISNUMBER(SEARCH("BLA", BL192:BT192)), COLUMN(BL192:BT192) - COLUMN(BL192) + 1, ""))&lt;&gt;"","BLA","")</f>
        <v/>
      </c>
      <c r="HQ192" s="9" t="str" cm="1">
        <f t="array" ref="HQ192">IF(_xlfn.TEXTJOIN(", ", TRUE, IF(ISNUMBER(SEARCH("BLU", BL192:BT192)), COLUMN(BL192:BT192) - COLUMN(BL192) + 1, ""))&lt;&gt;"","BLU","")</f>
        <v>BLU</v>
      </c>
      <c r="HR192" s="9" t="str" cm="1">
        <f t="array" ref="HR192">IF(_xlfn.TEXTJOIN(", ", TRUE, IF(ISNUMBER(SEARCH("GRE", BL192:BT192)), COLUMN(BL192:BT192) - COLUMN(BL192) + 1, ""))&lt;&gt;"","GRE","")</f>
        <v/>
      </c>
      <c r="HS192" s="9" t="str" cm="1">
        <f t="array" ref="HS192">IF(_xlfn.TEXTJOIN(", ", TRUE, IF(ISNUMBER(SEARCH("RED", BL192:BT192)), COLUMN(BL192:BT192) - COLUMN(BL192) + 1, ""))&lt;&gt;"","RED","")</f>
        <v>RED</v>
      </c>
      <c r="HT192" s="9" t="str" cm="1">
        <f t="array" ref="HT192">IF(_xlfn.TEXTJOIN(", ", TRUE, IF(ISNUMBER(SEARCH("YEL", BL192:BT192)), COLUMN(BL192:BT192) - COLUMN(BL192) + 1, ""))&lt;&gt;"","YEL","")</f>
        <v>YEL</v>
      </c>
      <c r="HU192" s="9" t="str" cm="1">
        <f t="array" ref="HU192">IF(_xlfn.TEXTJOIN(", ", TRUE, IF(ISNUMBER(SEARCH("ORA", BL192:BT192)), COLUMN(BL192:BT192) - COLUMN(BL192) + 1, ""))&lt;&gt;"","ORA","")</f>
        <v/>
      </c>
      <c r="HV192" s="9" t="str" cm="1">
        <f t="array" ref="HV192">IF(_xlfn.TEXTJOIN(", ", TRUE, IF(ISNUMBER(SEARCH("BRO", BL192:BT192)), COLUMN(BL192:BT192) - COLUMN(BL192) + 1, ""))&lt;&gt;"","BRO","")</f>
        <v/>
      </c>
      <c r="HW192" s="9" t="str" cm="1">
        <f t="array" ref="HW192">IF(_xlfn.TEXTJOIN(", ", TRUE, IF(ISNUMBER(SEARCH("PUR", BL192:BT192)), COLUMN(BL192:BT192) - COLUMN(BL192) + 1, ""))&lt;&gt;"","PUR","")</f>
        <v/>
      </c>
      <c r="HX192" s="9" t="str" cm="1">
        <f t="array" ref="HX192">IF(_xlfn.TEXTJOIN(", ", TRUE, IF(ISNUMBER(SEARCH("WHI", BL192:BT192)), COLUMN(BL192:BT192) - COLUMN(BL192) + 1, ""))&lt;&gt;"","WHI","")</f>
        <v/>
      </c>
      <c r="HY192" s="38"/>
      <c r="HZ192" s="38"/>
      <c r="IA192" s="28"/>
      <c r="IB192" s="28"/>
      <c r="IC192" s="39"/>
      <c r="ID192" s="39"/>
      <c r="IE192" s="39"/>
      <c r="IF192" s="39"/>
      <c r="IG192" s="39"/>
      <c r="IH192" s="39"/>
      <c r="II192" s="39"/>
      <c r="IJ192" s="39"/>
      <c r="IK192" s="39"/>
      <c r="IL192" s="9">
        <f>SUM(IC192:IK192)</f>
        <v>0</v>
      </c>
      <c r="IM192" s="6">
        <f>COUNTIF(IC192:IK192,"&gt;0")-CG192</f>
        <v>-3</v>
      </c>
      <c r="IN192" s="40" t="str">
        <f>"http://mkweb.bcgsc.ca/color-summarizer/?url="&amp;D192&amp;"&amp;precision=low&amp;num_clusters="&amp;CG192&amp;"&amp;text=1"</f>
        <v>http://mkweb.bcgsc.ca/color-summarizer/?url=https://www.crwflags.com/fotw/images/v/vu-tor_p.gif&amp;precision=low&amp;num_clusters=3&amp;text=1</v>
      </c>
      <c r="IO192" s="9" t="str">
        <f>IF(HP192&lt;&gt;"",CHAR(34)&amp;"black"&amp;CHAR(34),"")</f>
        <v/>
      </c>
      <c r="IP192" s="9" t="str">
        <f>IF(HQ192&lt;&gt;"",CHAR(34)&amp;"blue"&amp;CHAR(34),"")</f>
        <v>"blue"</v>
      </c>
      <c r="IQ192" s="9" t="str">
        <f>IF(HR192&lt;&gt;"",CHAR(34)&amp;"green"&amp;CHAR(34),"")</f>
        <v/>
      </c>
      <c r="IR192" s="9" t="str">
        <f>IF(HS192&lt;&gt;"",CHAR(34)&amp;"red"&amp;CHAR(34),"")</f>
        <v>"red"</v>
      </c>
      <c r="IS192" s="9" t="str">
        <f>IF(HT192&lt;&gt;"",CHAR(34)&amp;"yellow"&amp;CHAR(34),"")</f>
        <v>"yellow"</v>
      </c>
      <c r="IT192" s="9" t="str">
        <f>IF(HU192&lt;&gt;"",CHAR(34)&amp;"orange"&amp;CHAR(34),"")</f>
        <v/>
      </c>
      <c r="IU192" s="9" t="str">
        <f>IF(HV192&lt;&gt;"",CHAR(34)&amp;"brown"&amp;CHAR(34),"")</f>
        <v/>
      </c>
      <c r="IV192" s="9" t="str">
        <f>IF(HW192&lt;&gt;"",CHAR(34)&amp;"purple"&amp;CHAR(34),"")</f>
        <v/>
      </c>
      <c r="IW192" s="9" t="str">
        <f>IF(HX192&lt;&gt;"",CHAR(34)&amp;"white"&amp;CHAR(34),"")</f>
        <v/>
      </c>
      <c r="IX192" s="9" t="str">
        <f>"{"&amp;CHAR(34)&amp;"url"&amp;CHAR(34)&amp;":"&amp;CHAR(34)&amp;IN192&amp;CHAR(34)&amp;","&amp;CHAR(34)&amp;"name"&amp;CHAR(34)&amp;":"&amp;CHAR(34)&amp;A192&amp;CHAR(34)&amp;"},"</f>
        <v>{"url":"http://mkweb.bcgsc.ca/color-summarizer/?url=https://www.crwflags.com/fotw/images/v/vu-tor_p.gif&amp;precision=low&amp;num_clusters=3&amp;text=1","name":"[VUT] Torba Province"},</v>
      </c>
      <c r="IY192" s="9">
        <v>49</v>
      </c>
    </row>
    <row r="193" spans="1:259" s="9" customFormat="1" ht="38.4" customHeight="1" thickBot="1" x14ac:dyDescent="0.35">
      <c r="A193" s="79" t="s">
        <v>853</v>
      </c>
      <c r="B193" s="1" t="e" vm="190">
        <v>#VALUE!</v>
      </c>
      <c r="C193" s="2">
        <v>2</v>
      </c>
      <c r="D193" s="3" t="s">
        <v>854</v>
      </c>
      <c r="E193" s="4" t="s">
        <v>855</v>
      </c>
      <c r="F193" s="5" t="s">
        <v>0</v>
      </c>
      <c r="G193" s="6">
        <f>COUNTIF($A$1:$A$8344,A193)</f>
        <v>1</v>
      </c>
      <c r="H193" s="7"/>
      <c r="I193" s="8" t="s">
        <v>856</v>
      </c>
      <c r="J193" s="9" t="str">
        <f>""</f>
        <v/>
      </c>
      <c r="K193" s="10"/>
      <c r="L193" s="11"/>
      <c r="M193" s="11"/>
      <c r="N193" s="12" t="s">
        <v>169</v>
      </c>
      <c r="O193" s="13" t="s">
        <v>181</v>
      </c>
      <c r="P193" s="14" t="s">
        <v>857</v>
      </c>
      <c r="Q193" s="15">
        <v>1</v>
      </c>
      <c r="R193" s="16" t="s">
        <v>169</v>
      </c>
      <c r="S193" s="17">
        <v>0</v>
      </c>
      <c r="T193" s="18" t="s">
        <v>3</v>
      </c>
      <c r="U193" s="19" t="s">
        <v>3</v>
      </c>
      <c r="V193" s="19" t="s">
        <v>2</v>
      </c>
      <c r="W193" s="19" t="s">
        <v>2</v>
      </c>
      <c r="X193" s="19" t="s">
        <v>2</v>
      </c>
      <c r="Y193" s="19" t="s">
        <v>2</v>
      </c>
      <c r="Z193" s="19" t="s">
        <v>2</v>
      </c>
      <c r="AA193" s="19" t="s">
        <v>3</v>
      </c>
      <c r="AB193" s="19" t="s">
        <v>2</v>
      </c>
      <c r="AC193" s="19" t="s">
        <v>3</v>
      </c>
      <c r="AD193" s="19" t="s">
        <v>2</v>
      </c>
      <c r="AE193" s="19" t="s">
        <v>2</v>
      </c>
      <c r="AF193" s="20" t="s">
        <v>2</v>
      </c>
      <c r="AG193" s="20" t="s">
        <v>2</v>
      </c>
      <c r="AH193" s="20" t="s">
        <v>2</v>
      </c>
      <c r="AI193" s="20" t="s">
        <v>3</v>
      </c>
      <c r="AJ193" s="20" t="s">
        <v>2</v>
      </c>
      <c r="AK193" s="20" t="s">
        <v>2</v>
      </c>
      <c r="AL193" s="20" t="s">
        <v>2</v>
      </c>
      <c r="AM193" s="20" t="s">
        <v>2</v>
      </c>
      <c r="AN193" s="20" t="s">
        <v>2</v>
      </c>
      <c r="AO193" s="20" t="s">
        <v>2</v>
      </c>
      <c r="AP193" s="20" t="s">
        <v>2</v>
      </c>
      <c r="AQ193" s="20" t="s">
        <v>2</v>
      </c>
      <c r="AR193" s="20" t="s">
        <v>2</v>
      </c>
      <c r="AS193" s="20" t="s">
        <v>2</v>
      </c>
      <c r="AT193" s="21">
        <v>0</v>
      </c>
      <c r="AU193" s="20" t="s">
        <v>858</v>
      </c>
      <c r="AV193" s="20" t="str">
        <f>IF(LEFT(A193,1)="[",LEFT(A193,5)&amp;AU193&amp;A193,"")</f>
        <v>[WLF]Chiefdom[WLF] Alo</v>
      </c>
      <c r="AW193" s="20" t="str">
        <f>C193&amp;H193&amp;A193</f>
        <v>2[WLF] Alo</v>
      </c>
      <c r="AX193" s="22"/>
      <c r="AY193" s="22"/>
      <c r="AZ193" s="23" t="s">
        <v>8</v>
      </c>
      <c r="BA193" s="23" t="s">
        <v>8</v>
      </c>
      <c r="BB193" s="23"/>
      <c r="BC193" s="24"/>
      <c r="BD193" s="25" t="s">
        <v>168</v>
      </c>
      <c r="BE193" s="8"/>
      <c r="BF193" s="25" t="s">
        <v>10</v>
      </c>
      <c r="BG193" s="25" t="s">
        <v>6</v>
      </c>
      <c r="BH193" s="25" t="s">
        <v>15</v>
      </c>
      <c r="BI193" s="25"/>
      <c r="BJ193" s="25"/>
      <c r="BK193" s="8"/>
      <c r="BL193" s="25" t="s">
        <v>8</v>
      </c>
      <c r="BM193" s="25" t="s">
        <v>8</v>
      </c>
      <c r="BN193" s="25" t="s">
        <v>10</v>
      </c>
      <c r="BO193" s="25" t="s">
        <v>8</v>
      </c>
      <c r="BP193" s="25" t="s">
        <v>6</v>
      </c>
      <c r="BQ193" s="25" t="s">
        <v>8</v>
      </c>
      <c r="BR193" s="25" t="s">
        <v>8</v>
      </c>
      <c r="BS193" s="25" t="s">
        <v>15</v>
      </c>
      <c r="BT193" s="25" t="s">
        <v>8</v>
      </c>
      <c r="BU193" s="26"/>
      <c r="BV193" s="27"/>
      <c r="BW193" s="27">
        <v>0</v>
      </c>
      <c r="BX193" s="8"/>
      <c r="CB193" s="28"/>
      <c r="CC193" s="28"/>
      <c r="CD193" s="29">
        <v>0</v>
      </c>
      <c r="CE193" s="29">
        <v>0</v>
      </c>
      <c r="CF193" s="29" t="e">
        <v>#REF!</v>
      </c>
      <c r="CG193" s="30" cm="1">
        <f t="array" ref="CG193">SUMPRODUCT(--(LEN(TRIM(BL193:BT193))&gt;0))</f>
        <v>3</v>
      </c>
      <c r="CH193" s="20" t="str">
        <f>IF(CG193=2,"y","n")</f>
        <v>n</v>
      </c>
      <c r="CI193" s="20" t="str">
        <f>IF(CG193=3,"y","n")</f>
        <v>y</v>
      </c>
      <c r="CJ193" s="20" t="str">
        <f>IF(CG193=4,"y","n")</f>
        <v>n</v>
      </c>
      <c r="CK193" s="20" t="str">
        <f>IF(CG193&gt;4,"y","n")</f>
        <v>n</v>
      </c>
      <c r="CL193" s="20" t="str">
        <f>IF(S193=0,"y","n")</f>
        <v>y</v>
      </c>
      <c r="CM193" s="20" t="str">
        <f>IF(S193=2,"y","n")</f>
        <v>n</v>
      </c>
      <c r="CN193" s="20" t="str">
        <f>IF(S193=3,"y","n")</f>
        <v>n</v>
      </c>
      <c r="CO193" s="20" t="str">
        <f>IF(S193&gt;=4,"y","n")</f>
        <v>n</v>
      </c>
      <c r="CP193" s="20" t="str">
        <f>IF(AT193=0,"y","n")</f>
        <v>y</v>
      </c>
      <c r="CQ193" s="20" t="str">
        <f>IF(AT193=1,"y","n")</f>
        <v>n</v>
      </c>
      <c r="CR193" s="20" t="str">
        <f>IF(AT193=2,"y","n")</f>
        <v>n</v>
      </c>
      <c r="CS193" s="20" t="str">
        <f>IF(AT193&gt;=3,"y","n")</f>
        <v>n</v>
      </c>
      <c r="CT193" s="31" t="str">
        <f>CHAR(34)&amp;A193&amp;CHAR(34)</f>
        <v>"[WLF] Alo"</v>
      </c>
      <c r="CU193" s="32" t="str">
        <f>CHAR(34)&amp;"rgn_"&amp;R193&amp;CHAR(34)</f>
        <v>"rgn_Oceania"</v>
      </c>
      <c r="CV193" s="9" t="str">
        <f>CHAR(34)&amp;D193&amp;CHAR(34)</f>
        <v>"https://upload.wikimedia.org/wikipedia/commons/thumb/f/fa/Flag_of_Alo.svg/640px-Flag_of_Alo.svg.png"</v>
      </c>
      <c r="CW193" s="9" t="str">
        <f t="shared" si="676"/>
        <v/>
      </c>
      <c r="CX193" s="9" t="str">
        <f t="shared" si="676"/>
        <v>"3Color",</v>
      </c>
      <c r="CY193" s="9" t="str">
        <f t="shared" si="676"/>
        <v/>
      </c>
      <c r="CZ193" s="9" t="str">
        <f t="shared" si="676"/>
        <v/>
      </c>
      <c r="DA193" s="9" t="str">
        <f>IF(Q193&gt;1,CHAR(34)&amp;"words2"&amp;CHAR(34)&amp;",","")</f>
        <v/>
      </c>
      <c r="DB193" s="9" t="str">
        <f>IF(Q193&gt;2,CHAR(34)&amp;"words3"&amp;CHAR(34)&amp;",","")</f>
        <v/>
      </c>
      <c r="DD193" s="9" t="str">
        <f>IF(LEN(CHAR(34)&amp;"lets"&amp;LEN(SUBSTITUTE(SUBSTITUTE(IFERROR(TRIM(SUBSTITUTE(A193,MID(A193,FIND("[",A193),FIND("]",A193)-FIND("[",A193)+1),"")),A193)," ",""),"-",""))&amp;CHAR(34)&amp;",")=9,CHAR(34)&amp;"lets"&amp;LEN(SUBSTITUTE(SUBSTITUTE(IFERROR(TRIM(SUBSTITUTE(A193,MID(A193,FIND("[",A193),FIND("]",A193)-FIND("[",A193)+1),"")),A193)," ",""),"-",""))&amp;CHAR(34)&amp;",",CHAR(34)&amp;"lets0"&amp;LEN(SUBSTITUTE(SUBSTITUTE(IFERROR(TRIM(SUBSTITUTE(A193,MID(A193,FIND("[",A193),FIND("]",A193)-FIND("[",A193)+1),"")),A193)," ",""),"-",""))&amp;CHAR(34)&amp;",")</f>
        <v>"lets03",</v>
      </c>
      <c r="DE193" s="9" t="str">
        <f>CHAR(34)&amp;"start"&amp;IFERROR(LEFT(SUBSTITUTE(A193,"["&amp;MID(A193,FIND("[",A193)+1,FIND("]",A193)-FIND("[",A193)-1)&amp;"] ",""),1),LEFT(A193,1))&amp;CHAR(34)&amp;","</f>
        <v>"startA",</v>
      </c>
      <c r="DF193" s="9" t="str">
        <f>IFERROR(IF(SEARCH("tan",A193)&gt;0,CHAR(34)&amp;"withtn"&amp;CHAR(34)&amp;",",""),"")</f>
        <v/>
      </c>
      <c r="DG193" s="9" t="str">
        <f>IFERROR(IF(SEARCH("q",A193)&gt;0,CHAR(34)&amp;"with_q"&amp;CHAR(34)&amp;",",""),"")</f>
        <v/>
      </c>
      <c r="DH193" s="9" t="str">
        <f>IFERROR(IF(SEARCH("v",A193)&gt;0,CHAR(34)&amp;"with_v"&amp;CHAR(34)&amp;",",""),"")</f>
        <v/>
      </c>
      <c r="DI193" s="9" t="str">
        <f>IFERROR(IF(SEARCH("w",A193)&gt;0,CHAR(34)&amp;"with_w"&amp;CHAR(34)&amp;",",""),"")</f>
        <v>"with_w",</v>
      </c>
      <c r="DJ193" s="9" t="str">
        <f>IFERROR(IF(SEARCH("y",A193)&gt;0,CHAR(34)&amp;"with_y"&amp;CHAR(34)&amp;",",""),"")</f>
        <v/>
      </c>
      <c r="DK193" s="9" t="str">
        <f>IFERROR(IF(SEARCH("z",A193)&gt;0,CHAR(34)&amp;"with_z"&amp;CHAR(34)&amp;",",""),"")</f>
        <v/>
      </c>
      <c r="DL193" s="9" t="str">
        <f>IF(CG193=2, CHAR(34) &amp; _xlfn.TEXTJOIN("", TRUE, _xlfn._xlws.SORT(HP193:HX193)) &amp; CHAR(34) &amp; ",", "")</f>
        <v/>
      </c>
      <c r="DM193" s="9" t="str" cm="1">
        <f t="array" ref="DM193">IF(CG193=3,CHAR(34) &amp; _xlfn.TEXTJOIN("", TRUE, RIGHT(HP193:HX193, 2)) &amp; CHAR(34) &amp; ",", "")</f>
        <v>"REELUR",</v>
      </c>
      <c r="DN193" s="9" t="str">
        <f>IF(AND(ISNUMBER(SEARCH("18", O193)), ISERROR(SEARCH("1918", O193)), ISERROR(SEARCH("2018", O193))), CHAR(34) &amp; "year18" &amp; CHAR(34) &amp; ",", "")</f>
        <v/>
      </c>
      <c r="DO193" s="9" t="str">
        <f>IF(AND(ISNUMBER(SEARCH("19", O193)), ISERROR(SEARCH("1819", O193)),  ISERROR(SEARCH("1219", O193)),ISERROR(SEARCH("1119", O193)),ISERROR(SEARCH("1190", O193)),ISERROR(SEARCH("2019", O193))), CHAR(34) &amp; "year19" &amp; CHAR(34) &amp; ",", "")</f>
        <v/>
      </c>
      <c r="DP193" s="28" t="str">
        <f>IF(AND(ISNUMBER(SEARCH("20", O193)), ISERROR(SEARCH("1920", O193))), CHAR(34)&amp;"year00"&amp;CHAR(34)&amp;",", "")</f>
        <v/>
      </c>
      <c r="DQ193" s="28" t="str">
        <f>IF(CC193="y",CHAR(34)&amp;"soviet"&amp;CHAR(34)&amp;",","")</f>
        <v/>
      </c>
      <c r="DR193" s="28" t="str">
        <f>IF(BY193="y",CHAR(34)&amp;"dgband"&amp;CHAR(34)&amp;",","")</f>
        <v/>
      </c>
      <c r="DS193" s="28" t="str">
        <f>IF(W193="y",IF(AND(V193="n",BY193&lt;&gt;"y"),CHAR(34)&amp;"allver"&amp;CHAR(34)&amp;",",""),"")</f>
        <v/>
      </c>
      <c r="DT193" s="28" t="str">
        <f>IF(V193="y",IF(AND(W193="n",BY193&lt;&gt;"y"),CHAR(34)&amp;"allhor"&amp;CHAR(34)&amp;",",""),"")</f>
        <v/>
      </c>
      <c r="DU193" s="28" t="str">
        <f>IF(BY193="y",IF(AND(W193="n",V193="n"),CHAR(34)&amp;"alldia"&amp;CHAR(34)&amp;",",""),"")</f>
        <v/>
      </c>
      <c r="DW193" s="9" t="str">
        <f t="shared" si="677"/>
        <v>"NoBand",</v>
      </c>
      <c r="DX193" s="9" t="str">
        <f t="shared" si="677"/>
        <v/>
      </c>
      <c r="DY193" s="9" t="str">
        <f t="shared" si="677"/>
        <v/>
      </c>
      <c r="DZ193" s="9" t="str">
        <f t="shared" si="677"/>
        <v/>
      </c>
      <c r="EA193" s="9" t="str">
        <f t="shared" si="678"/>
        <v>"Diagon",</v>
      </c>
      <c r="EB193" s="9" t="str">
        <f t="shared" si="678"/>
        <v>"Crosse",</v>
      </c>
      <c r="EC193" s="9" t="str">
        <f t="shared" si="678"/>
        <v/>
      </c>
      <c r="ED193" s="9" t="str">
        <f t="shared" si="678"/>
        <v/>
      </c>
      <c r="EE193" s="9" t="str">
        <f t="shared" si="678"/>
        <v/>
      </c>
      <c r="EF193" s="9" t="str">
        <f>IF(AND(Y193&lt;&gt;"n",Y193&lt;&gt;""),CHAR(34)&amp;Y$1&amp;CHAR(34)&amp;",","")</f>
        <v/>
      </c>
      <c r="EG193" s="9" t="str">
        <f t="shared" si="679"/>
        <v/>
      </c>
      <c r="EH193" s="9" t="str">
        <f t="shared" si="679"/>
        <v>"Plants",</v>
      </c>
      <c r="EI193" s="9" t="str">
        <f t="shared" si="679"/>
        <v/>
      </c>
      <c r="EJ193" s="9" t="str">
        <f t="shared" si="679"/>
        <v>"Weapon",</v>
      </c>
      <c r="EK193" s="9" t="str">
        <f t="shared" si="679"/>
        <v/>
      </c>
      <c r="EL193" s="9" t="str">
        <f t="shared" si="679"/>
        <v/>
      </c>
      <c r="EM193" s="9" t="str">
        <f t="shared" si="679"/>
        <v/>
      </c>
      <c r="EN193" s="9" t="str">
        <f t="shared" si="679"/>
        <v/>
      </c>
      <c r="EO193" s="9" t="str">
        <f t="shared" si="679"/>
        <v/>
      </c>
      <c r="EP193" s="9" t="str">
        <f t="shared" si="679"/>
        <v>"Canton",</v>
      </c>
      <c r="EQ193" s="9" t="str">
        <f t="shared" si="679"/>
        <v/>
      </c>
      <c r="ER193" s="9" t="str">
        <f t="shared" si="679"/>
        <v/>
      </c>
      <c r="ES193" s="9" t="str">
        <f t="shared" si="679"/>
        <v/>
      </c>
      <c r="ET193" s="9" t="str">
        <f t="shared" si="679"/>
        <v/>
      </c>
      <c r="EU193" s="9" t="str">
        <f t="shared" si="679"/>
        <v/>
      </c>
      <c r="EV193" s="9" t="str">
        <f t="shared" ref="EV193:EZ208" si="686">IF(AO193="y",CHAR(34)&amp;AO$1&amp;CHAR(34)&amp;",","")</f>
        <v/>
      </c>
      <c r="EW193" s="9" t="str">
        <f t="shared" si="686"/>
        <v/>
      </c>
      <c r="EX193" s="9" t="str">
        <f t="shared" si="686"/>
        <v/>
      </c>
      <c r="EY193" s="9" t="str">
        <f t="shared" si="686"/>
        <v/>
      </c>
      <c r="EZ193" s="9" t="str">
        <f t="shared" si="686"/>
        <v/>
      </c>
      <c r="FA193" s="9" t="str">
        <f>IF(AT193&gt;0,CHAR(34)&amp;"sta"&amp;AZ193&amp;CHAR(34)&amp;",","")</f>
        <v/>
      </c>
      <c r="FB193" s="9" t="str">
        <f>IF(AND(AT193&gt;0,BA193&lt;&gt;""),CHAR(34)&amp;"sta"&amp;BA193&amp;CHAR(34)&amp;",","")</f>
        <v/>
      </c>
      <c r="FD193" s="9" t="str">
        <f>IF(BV193="n",CHAR(34)&amp;"tcWHYE"&amp;CHAR(34)&amp;",",IF(BV193="y",CHAR(34)&amp;FD$1&amp;CHAR(34)&amp;",",""))</f>
        <v/>
      </c>
      <c r="FE193" s="9" t="str">
        <f>IF(COUNTIF(BL193:BT193,"BLU")=0,CHAR(34)&amp;"NO_BLU"&amp;CHAR(34)&amp;",", "")</f>
        <v>"NO_BLU",</v>
      </c>
      <c r="FF193" s="9" t="str">
        <f>IF(COUNTIF(BL193:BT193,"WHI")=0,CHAR(34)&amp;"NO_WHI"&amp;CHAR(34)&amp;",", "")</f>
        <v>"NO_WHI",</v>
      </c>
      <c r="FG193" s="9" t="str">
        <f>IF(COUNTIF(BL193:BT193,"RED")=0,CHAR(34)&amp;"NO_RED"&amp;CHAR(34)&amp;",", "")</f>
        <v>"NO_RED",</v>
      </c>
      <c r="FH193" s="9" t="str">
        <f>IF(COUNTIF(BL193:BS193,"GRE")=0,CHAR(34)&amp;"NO_GRE"&amp;CHAR(34)&amp;",", "")</f>
        <v/>
      </c>
      <c r="FI193" s="9" t="str">
        <f>IF(COUNTIF(BL193:BT193,"YEL")=0,CHAR(34)&amp;"NO_YEL"&amp;CHAR(34)&amp;",", "")</f>
        <v/>
      </c>
      <c r="FJ193" s="9" t="str">
        <f>IF(COUNTIF(BL193:BT193,"BLA")=0,CHAR(34)&amp;"NO_BLA"&amp;CHAR(34)&amp;",", "")</f>
        <v>"NO_BLA",</v>
      </c>
      <c r="FK193" s="9" t="str">
        <f>IF(AND(FH193&lt;&gt;"",FF193&lt;&gt;""),CHAR(34)&amp;"WHGRNO"&amp;CHAR(34)&amp;",","")</f>
        <v/>
      </c>
      <c r="FL193" s="9" t="str">
        <f>IF(AND(FI193&lt;&gt;"",FF193&lt;&gt;""),CHAR(34)&amp;"WHYENO"&amp;CHAR(34)&amp;",","")</f>
        <v/>
      </c>
      <c r="FM193" s="9" t="str">
        <f>IF(AND(FJ193&lt;&gt;"",FF193&lt;&gt;""),CHAR(34)&amp;"BAWHNO"&amp;CHAR(34)&amp;",","")</f>
        <v>"BAWHNO",</v>
      </c>
      <c r="FN193" s="9" t="str">
        <f>IF(AND(FE193&lt;&gt;"",FF193&lt;&gt;""),CHAR(34)&amp;"BLWHNO"&amp;CHAR(34)&amp;",","")</f>
        <v>"BLWHNO",</v>
      </c>
      <c r="FO193" s="9" t="str">
        <f>IF(AND(FE193&lt;&gt;"",FG193&lt;&gt;""),CHAR(34)&amp;"BLRENO"&amp;CHAR(34)&amp;",","")</f>
        <v>"BLRENO",</v>
      </c>
      <c r="FP193" s="9" t="str">
        <f>IF(AND(FF193&lt;&gt;"",FF193&lt;&gt;""),CHAR(34)&amp;"WHRENO"&amp;CHAR(34)&amp;",","")</f>
        <v>"WHRENO",</v>
      </c>
      <c r="FQ193" s="9" t="str">
        <f>IF(LEN(BF193)=3,CHAR(34)&amp;"001"&amp;BF193&amp;CHAR(34)&amp;",","")</f>
        <v>"001GRE",</v>
      </c>
      <c r="FR193" s="9" t="str">
        <f>IF(LEN(BG193)=3,CHAR(34)&amp;"002"&amp;BG193&amp;CHAR(34)&amp;",","")</f>
        <v>"002YEL",</v>
      </c>
      <c r="FS193" s="9" t="str">
        <f>IF(LEN(BH193)=3,CHAR(34)&amp;"003"&amp;BH193&amp;CHAR(34)&amp;",","")</f>
        <v>"003PUR",</v>
      </c>
      <c r="FT193" s="9" t="str">
        <f>CHAR(34)&amp;"myr"&amp;BD193&amp;CHAR(34)&amp;","</f>
        <v>"myrEQ",</v>
      </c>
      <c r="FU193" s="9" t="str">
        <f>IF(AY193="y",CHAR(34)&amp;"island"&amp;CHAR(34)&amp;",","")</f>
        <v/>
      </c>
      <c r="FV193" s="9" t="str">
        <f>IF(BZ193="y",CHAR(34)&amp;"landlo"&amp;CHAR(34)&amp;",","")</f>
        <v/>
      </c>
      <c r="FW193" s="9" t="str">
        <f>IF(CA193="y",CHAR(34)&amp;"eunion"&amp;CHAR(34)&amp;",","")</f>
        <v/>
      </c>
      <c r="FY193" s="9" t="str">
        <f>IFERROR(IF(SEARCH("Arabic",CB193)&gt;0,CHAR(34)&amp;"arabic"&amp;CHAR(34)&amp;",",""),"")</f>
        <v/>
      </c>
      <c r="FZ193" s="9" t="str">
        <f>IFERROR(IF(SEARCH("English",CB193)&gt;0,CHAR(34)&amp;"englis"&amp;CHAR(34)&amp;",",""),"")</f>
        <v/>
      </c>
      <c r="GA193" s="9" t="str">
        <f>IFERROR(IF(SEARCH("French",CB193)&gt;0,CHAR(34)&amp;"french"&amp;CHAR(34)&amp;",",""),"")</f>
        <v/>
      </c>
      <c r="GB193" s="9" t="str">
        <f>IFERROR(IF(SEARCH("Spanish",CB193)&gt;0,CHAR(34)&amp;"spanis"&amp;CHAR(34)&amp;",",""),"")</f>
        <v/>
      </c>
      <c r="GE193" s="9" t="str">
        <f>IFERROR(IF(SEARCH("Dutch",CB193)&gt;0,CHAR(34)&amp;"dutchs"&amp;CHAR(34)&amp;",",""),"")</f>
        <v/>
      </c>
      <c r="GF193" s="9" t="str">
        <f>IFERROR(IF(SEARCH("Historical",AU193)&gt;0,CHAR(34)&amp;"histor"&amp;CHAR(34)&amp;",",""),"")</f>
        <v/>
      </c>
      <c r="GG193" s="9" t="str">
        <f>IF(BU193="y",CHAR(34)&amp;"unjack"&amp;CHAR(34)&amp;",","")</f>
        <v/>
      </c>
      <c r="GH193" s="9" t="str">
        <f>IF(CD193=1,CHAR(34)&amp;"southc"&amp;CHAR(34)&amp;",","")</f>
        <v/>
      </c>
      <c r="GI193" s="9" t="str">
        <f>IF(CE193=1,CHAR(34)&amp;"hasmap"&amp;CHAR(34)&amp;",","")</f>
        <v/>
      </c>
      <c r="GJ193" s="9" t="str">
        <f>IF(CP193="y",CHAR(34)&amp;CP$1&amp;CHAR(34)&amp;",","")</f>
        <v>"NoStar",</v>
      </c>
      <c r="GK193" s="9" t="str">
        <f>IF(GJ193="",CHAR(34)&amp;"HasSta"&amp;CHAR(34)&amp;",","")</f>
        <v/>
      </c>
      <c r="GL193" s="9" t="str">
        <f t="shared" si="681"/>
        <v/>
      </c>
      <c r="GM193" s="9" t="str">
        <f t="shared" si="681"/>
        <v/>
      </c>
      <c r="GN193" s="9" t="str">
        <f t="shared" si="681"/>
        <v/>
      </c>
      <c r="GP193" s="9" t="str">
        <f>CHAR(34)&amp;AU193&amp;CHAR(34)</f>
        <v>"Chiefdom"</v>
      </c>
      <c r="GS193" s="9" t="str">
        <f>SUBSTITUTE("["&amp;_xlfn.CONCAT(CW193:GN193)&amp;"]",",]","]")</f>
        <v>["3Color","lets03","startA","with_w","REELUR","NoBand","Diagon","Crosse","Plants","Weapon","Canton","NO_BLU","NO_WHI","NO_RED","NO_BLA","BAWHNO","BLWHNO","BLRENO","WHRENO","001GRE","002YEL","003PUR","myrEQ","NoStar"]</v>
      </c>
      <c r="GT193" s="9" t="str">
        <f t="shared" si="685"/>
        <v/>
      </c>
      <c r="GU193" s="9" t="str">
        <f t="shared" si="685"/>
        <v/>
      </c>
      <c r="GV193" s="9" t="str">
        <f t="shared" si="685"/>
        <v>"cl_GRE",</v>
      </c>
      <c r="GW193" s="9" t="str">
        <f t="shared" si="685"/>
        <v/>
      </c>
      <c r="GX193" s="9" t="str">
        <f t="shared" si="685"/>
        <v>"cl_YEL",</v>
      </c>
      <c r="GY193" s="9" t="str">
        <f t="shared" si="685"/>
        <v/>
      </c>
      <c r="GZ193" s="9" t="str">
        <f t="shared" si="685"/>
        <v/>
      </c>
      <c r="HA193" s="9" t="str">
        <f t="shared" si="685"/>
        <v>"cl_PUR",</v>
      </c>
      <c r="HB193" s="9" t="str">
        <f t="shared" si="685"/>
        <v/>
      </c>
      <c r="HC193" s="9" t="str">
        <f>SUBSTITUTE("["&amp;_xlfn.CONCAT(GT193:HB193)&amp;"]",",]","]")</f>
        <v>["cl_GRE","cl_YEL","cl_PUR"]</v>
      </c>
      <c r="HE193" s="33"/>
      <c r="HF193" s="34" t="str">
        <f>"{couname:"&amp;CT193&amp;(IF(HK193&lt;&gt;"",",subtype:"&amp;CHAR(34)&amp;HK193&amp;CHAR(34),""))&amp;",year:"&amp;HJ193&amp;",region:"&amp;CU193&amp;",Colors:"&amp;HC193&amp;",Items:"&amp;GS193&amp;",Flag:"&amp;CV193&amp;",HDFlag:"&amp;CHAR(34)&amp;E193&amp;CHAR(34)&amp;",type:"&amp;GP193&amp;", describe: "&amp;HH193&amp;", isnew:"&amp;CHAR(34)&amp;F193&amp;CHAR(34)&amp;", links: "&amp;HL193&amp;"},"</f>
        <v>{couname:"[WLF] Alo",year:"???",region:"rgn_Oceania",Colors:["cl_GRE","cl_YEL","cl_PUR"],Items:["3Color","lets03","startA","with_w","REELUR","NoBand","Diagon","Crosse","Plants","Weapon","Canton","NO_BLU","NO_WHI","NO_RED","NO_BLA","BAWHNO","BLWHNO","BLRENO","WHRENO","001GRE","002YEL","003PUR","myrEQ","NoStar"],Flag:"https://upload.wikimedia.org/wikipedia/commons/thumb/f/fa/Flag_of_Alo.svg/640px-Flag_of_Alo.svg.png",HDFlag:"https://upload.wikimedia.org/wikipedia/commons/thumb/f/fa/Flag_of_Alo.svg/2560px-Flag_of_Alo.svg.png",type:"Chiefdom", describe: "\nThe Royal standard of Alo represents a palm, upon which are crossed a club and an axe, the weapons who killed Father Chanel.", isnew:".", links: "https://www.fotw.info/flags/wf-a.html"},</v>
      </c>
      <c r="HG193" s="35" t="str">
        <f>"{couname:"&amp;CT193&amp;(IF(HK193&lt;&gt;"",",subtype:"&amp;CHAR(34)&amp;HK193&amp;CHAR(34),""))&amp;",year:"&amp;HJ193&amp;",region:"&amp;CU193&amp;",Colors:"&amp;HC193&amp;",Items:"&amp;GS193&amp;",Flag:"&amp;CV193&amp;",HDFlag:"&amp;CHAR(34)&amp;E193&amp;CHAR(34)&amp;",type:"&amp;GP193&amp;", describe: "&amp;HI193&amp;", links: "&amp;HL193&amp;"},"</f>
        <v>{couname:"[WLF] Alo",year:"???",region:"rgn_Oceania",Colors:["cl_GRE","cl_YEL","cl_PUR"],Items:["3Color","lets03","startA","with_w","REELUR","NoBand","Diagon","Crosse","Plants","Weapon","Canton","NO_BLU","NO_WHI","NO_RED","NO_BLA","BAWHNO","BLWHNO","BLRENO","WHRENO","001GRE","002YEL","003PUR","myrEQ","NoStar"],Flag:"https://upload.wikimedia.org/wikipedia/commons/thumb/f/fa/Flag_of_Alo.svg/640px-Flag_of_Alo.svg.png",HDFlag:"https://upload.wikimedia.org/wikipedia/commons/thumb/f/fa/Flag_of_Alo.svg/2560px-Flag_of_Alo.svg.png",type:"Chiefdom", describe: "\nThe Royal standard of Alo represents a palm, upon which are crossed a club and an axe, the weapons who killed Father Chanel.", links: "https://www.fotw.info/flags/wf-a.html"},</v>
      </c>
      <c r="HH193" s="9" t="str">
        <f>IF(P193&lt;&gt;"",CHAR(34)&amp;"\n"&amp;P193&amp;CHAR(34),CHAR(34)&amp;CHAR(34))</f>
        <v>"\nThe Royal standard of Alo represents a palm, upon which are crossed a club and an axe, the weapons who killed Father Chanel."</v>
      </c>
      <c r="HI193" s="9" t="str">
        <f>IF(J193=0,CHAR(34)&amp;CHAR(34),HH193)</f>
        <v>"\nThe Royal standard of Alo represents a palm, upon which are crossed a club and an axe, the weapons who killed Father Chanel."</v>
      </c>
      <c r="HJ193" s="9" t="str">
        <f>CHAR(34)&amp;O193&amp;CHAR(34)</f>
        <v>"???"</v>
      </c>
      <c r="HL193" s="9" t="str">
        <f>CHAR(34)&amp;I193&amp;CHAR(34)</f>
        <v>"https://www.fotw.info/flags/wf-a.html"</v>
      </c>
      <c r="HM193" s="34" t="str">
        <f>"{"&amp;CHAR(34)&amp;"couname"&amp;CHAR(34)&amp;":"&amp;CT193&amp;(IF(H193&lt;&gt;"",","&amp;CHAR(34)&amp;"subtype"&amp;CHAR(34)&amp;":"&amp;CHAR(34)&amp;H193&amp;CHAR(34),""))&amp;","&amp;CHAR(34)&amp;"year"&amp;CHAR(34)&amp;":"&amp;HJ193&amp;","&amp;CHAR(34)&amp;"region"&amp;CHAR(34)&amp;":"&amp;CU193&amp;","&amp;CHAR(34)&amp;"Colors"&amp;CHAR(34)&amp;":"&amp;HC193&amp;","&amp;CHAR(34)&amp;"Items"&amp;CHAR(34)&amp;":"&amp;GS193&amp;","&amp;CHAR(34)&amp;"Flag"&amp;CHAR(34)&amp;":"&amp;CV193&amp;","&amp;CHAR(34)&amp;"HDFlag"&amp;CHAR(34)&amp;":"&amp;CHAR(34)&amp;E193&amp;CHAR(34)&amp;","&amp;CHAR(34)&amp;"type"&amp;CHAR(34)&amp;":"&amp;GP193&amp;", "&amp;CHAR(34)&amp;"describe"&amp;CHAR(34)&amp;": "&amp;HH193&amp;", "&amp;CHAR(34)&amp;"isnew"&amp;CHAR(34)&amp;": "&amp;CHAR(34)&amp;F193&amp;CHAR(34)&amp;", "&amp;CHAR(34)&amp;"links"&amp;CHAR(34)&amp;": "&amp;HL193&amp;"},"</f>
        <v>{"couname":"[WLF] Alo","year":"???","region":"rgn_Oceania","Colors":["cl_GRE","cl_YEL","cl_PUR"],"Items":["3Color","lets03","startA","with_w","REELUR","NoBand","Diagon","Crosse","Plants","Weapon","Canton","NO_BLU","NO_WHI","NO_RED","NO_BLA","BAWHNO","BLWHNO","BLRENO","WHRENO","001GRE","002YEL","003PUR","myrEQ","NoStar"],"Flag":"https://upload.wikimedia.org/wikipedia/commons/thumb/f/fa/Flag_of_Alo.svg/640px-Flag_of_Alo.svg.png","HDFlag":"https://upload.wikimedia.org/wikipedia/commons/thumb/f/fa/Flag_of_Alo.svg/2560px-Flag_of_Alo.svg.png","type":"Chiefdom", "describe": "\nThe Royal standard of Alo represents a palm, upon which are crossed a club and an axe, the weapons who killed Father Chanel.", "isnew": ".", "links": "https://www.fotw.info/flags/wf-a.html"},</v>
      </c>
      <c r="HN193" s="36" t="str">
        <f>"{"&amp;CHAR(34)&amp;"couname"&amp;CHAR(34)&amp;":"&amp;CT193&amp;(IF(H193&lt;&gt;"",","&amp;CHAR(34)&amp;"subtype"&amp;CHAR(34)&amp;":"&amp;CHAR(34)&amp;H193&amp;CHAR(34),""))&amp;","&amp;CHAR(34)&amp;"year"&amp;CHAR(34)&amp;":"&amp;HJ193&amp;","&amp;CHAR(34)&amp;"region"&amp;CHAR(34)&amp;":"&amp;CU193&amp;","&amp;CHAR(34)&amp;"Colors"&amp;CHAR(34)&amp;":"&amp;HC193&amp;","&amp;CHAR(34)&amp;"Items"&amp;CHAR(34)&amp;":"&amp;GS193&amp;","&amp;CHAR(34)&amp;"Flag"&amp;CHAR(34)&amp;":"&amp;CV193&amp;","&amp;CHAR(34)&amp;"HDFlag"&amp;CHAR(34)&amp;":"&amp;CHAR(34)&amp;E193&amp;CHAR(34)&amp;","&amp;CHAR(34)&amp;"type"&amp;CHAR(34)&amp;":"&amp;GP193&amp;", "&amp;CHAR(34)&amp;"describe"&amp;CHAR(34)&amp;": "&amp;HI193&amp;", "&amp;CHAR(34)&amp;"isnew"&amp;CHAR(34)&amp;": "&amp;CHAR(34)&amp;F193&amp;CHAR(34)&amp;", "&amp;CHAR(34)&amp;"links"&amp;CHAR(34)&amp;": "&amp;HL193&amp;"},"</f>
        <v>{"couname":"[WLF] Alo","year":"???","region":"rgn_Oceania","Colors":["cl_GRE","cl_YEL","cl_PUR"],"Items":["3Color","lets03","startA","with_w","REELUR","NoBand","Diagon","Crosse","Plants","Weapon","Canton","NO_BLU","NO_WHI","NO_RED","NO_BLA","BAWHNO","BLWHNO","BLRENO","WHRENO","001GRE","002YEL","003PUR","myrEQ","NoStar"],"Flag":"https://upload.wikimedia.org/wikipedia/commons/thumb/f/fa/Flag_of_Alo.svg/640px-Flag_of_Alo.svg.png","HDFlag":"https://upload.wikimedia.org/wikipedia/commons/thumb/f/fa/Flag_of_Alo.svg/2560px-Flag_of_Alo.svg.png","type":"Chiefdom", "describe": "\nThe Royal standard of Alo represents a palm, upon which are crossed a club and an axe, the weapons who killed Father Chanel.", "isnew": ".", "links": "https://www.fotw.info/flags/wf-a.html"},</v>
      </c>
      <c r="HO193" s="37">
        <v>45618</v>
      </c>
      <c r="HP193" s="9" t="str" cm="1">
        <f t="array" ref="HP193">IF(_xlfn.TEXTJOIN(", ", TRUE, IF(ISNUMBER(SEARCH("BLA", BL193:BT193)), COLUMN(BL193:BT193) - COLUMN(BL193) + 1, ""))&lt;&gt;"","BLA","")</f>
        <v/>
      </c>
      <c r="HQ193" s="9" t="str" cm="1">
        <f t="array" ref="HQ193">IF(_xlfn.TEXTJOIN(", ", TRUE, IF(ISNUMBER(SEARCH("BLU", BL193:BT193)), COLUMN(BL193:BT193) - COLUMN(BL193) + 1, ""))&lt;&gt;"","BLU","")</f>
        <v/>
      </c>
      <c r="HR193" s="9" t="str" cm="1">
        <f t="array" ref="HR193">IF(_xlfn.TEXTJOIN(", ", TRUE, IF(ISNUMBER(SEARCH("GRE", BL193:BT193)), COLUMN(BL193:BT193) - COLUMN(BL193) + 1, ""))&lt;&gt;"","GRE","")</f>
        <v>GRE</v>
      </c>
      <c r="HS193" s="9" t="str" cm="1">
        <f t="array" ref="HS193">IF(_xlfn.TEXTJOIN(", ", TRUE, IF(ISNUMBER(SEARCH("RED", BL193:BT193)), COLUMN(BL193:BT193) - COLUMN(BL193) + 1, ""))&lt;&gt;"","RED","")</f>
        <v/>
      </c>
      <c r="HT193" s="9" t="str" cm="1">
        <f t="array" ref="HT193">IF(_xlfn.TEXTJOIN(", ", TRUE, IF(ISNUMBER(SEARCH("YEL", BL193:BT193)), COLUMN(BL193:BT193) - COLUMN(BL193) + 1, ""))&lt;&gt;"","YEL","")</f>
        <v>YEL</v>
      </c>
      <c r="HU193" s="9" t="str" cm="1">
        <f t="array" ref="HU193">IF(_xlfn.TEXTJOIN(", ", TRUE, IF(ISNUMBER(SEARCH("ORA", BL193:BT193)), COLUMN(BL193:BT193) - COLUMN(BL193) + 1, ""))&lt;&gt;"","ORA","")</f>
        <v/>
      </c>
      <c r="HV193" s="9" t="str" cm="1">
        <f t="array" ref="HV193">IF(_xlfn.TEXTJOIN(", ", TRUE, IF(ISNUMBER(SEARCH("BRO", BL193:BT193)), COLUMN(BL193:BT193) - COLUMN(BL193) + 1, ""))&lt;&gt;"","BRO","")</f>
        <v/>
      </c>
      <c r="HW193" s="9" t="str" cm="1">
        <f t="array" ref="HW193">IF(_xlfn.TEXTJOIN(", ", TRUE, IF(ISNUMBER(SEARCH("PUR", BL193:BT193)), COLUMN(BL193:BT193) - COLUMN(BL193) + 1, ""))&lt;&gt;"","PUR","")</f>
        <v>PUR</v>
      </c>
      <c r="HX193" s="9" t="str" cm="1">
        <f t="array" ref="HX193">IF(_xlfn.TEXTJOIN(", ", TRUE, IF(ISNUMBER(SEARCH("WHI", BL193:BT193)), COLUMN(BL193:BT193) - COLUMN(BL193) + 1, ""))&lt;&gt;"","WHI","")</f>
        <v/>
      </c>
      <c r="HY193" s="38"/>
      <c r="HZ193" s="38"/>
      <c r="IA193" s="28"/>
      <c r="IB193" s="28"/>
      <c r="IC193" s="39"/>
      <c r="ID193" s="39"/>
      <c r="IE193" s="39"/>
      <c r="IF193" s="39"/>
      <c r="IG193" s="39"/>
      <c r="IH193" s="39"/>
      <c r="II193" s="39"/>
      <c r="IJ193" s="39"/>
      <c r="IK193" s="39"/>
      <c r="IM193" s="6">
        <f>COUNTIF(IC193:IK193,"&gt;0")-CG193</f>
        <v>-3</v>
      </c>
      <c r="IN193" s="40" t="str">
        <f>"http://mkweb.bcgsc.ca/color-summarizer/?url="&amp;D193&amp;"&amp;precision=low&amp;num_clusters="&amp;CG193&amp;"&amp;text=1"</f>
        <v>http://mkweb.bcgsc.ca/color-summarizer/?url=https://upload.wikimedia.org/wikipedia/commons/thumb/f/fa/Flag_of_Alo.svg/640px-Flag_of_Alo.svg.png&amp;precision=low&amp;num_clusters=3&amp;text=1</v>
      </c>
      <c r="IO193" s="9" t="str">
        <f>IF(HP193&lt;&gt;"",CHAR(34)&amp;"black"&amp;CHAR(34),"")</f>
        <v/>
      </c>
      <c r="IP193" s="9" t="str">
        <f>IF(HQ193&lt;&gt;"",CHAR(34)&amp;"blue"&amp;CHAR(34),"")</f>
        <v/>
      </c>
      <c r="IQ193" s="9" t="str">
        <f>IF(HR193&lt;&gt;"",CHAR(34)&amp;"green"&amp;CHAR(34),"")</f>
        <v>"green"</v>
      </c>
      <c r="IR193" s="9" t="str">
        <f>IF(HS193&lt;&gt;"",CHAR(34)&amp;"red"&amp;CHAR(34),"")</f>
        <v/>
      </c>
      <c r="IS193" s="9" t="str">
        <f>IF(HT193&lt;&gt;"",CHAR(34)&amp;"yellow"&amp;CHAR(34),"")</f>
        <v>"yellow"</v>
      </c>
      <c r="IT193" s="9" t="str">
        <f>IF(HU193&lt;&gt;"",CHAR(34)&amp;"orange"&amp;CHAR(34),"")</f>
        <v/>
      </c>
      <c r="IU193" s="9" t="str">
        <f>IF(HV193&lt;&gt;"",CHAR(34)&amp;"brown"&amp;CHAR(34),"")</f>
        <v/>
      </c>
      <c r="IV193" s="9" t="str">
        <f>IF(HW193&lt;&gt;"",CHAR(34)&amp;"purple"&amp;CHAR(34),"")</f>
        <v>"purple"</v>
      </c>
      <c r="IW193" s="9" t="str">
        <f>IF(HX193&lt;&gt;"",CHAR(34)&amp;"white"&amp;CHAR(34),"")</f>
        <v/>
      </c>
      <c r="IX193" s="9" t="str">
        <f>"{"&amp;CHAR(34)&amp;"url"&amp;CHAR(34)&amp;":"&amp;CHAR(34)&amp;IN193&amp;CHAR(34)&amp;","&amp;CHAR(34)&amp;"name"&amp;CHAR(34)&amp;":"&amp;CHAR(34)&amp;A193&amp;CHAR(34)&amp;"},"</f>
        <v>{"url":"http://mkweb.bcgsc.ca/color-summarizer/?url=https://upload.wikimedia.org/wikipedia/commons/thumb/f/fa/Flag_of_Alo.svg/640px-Flag_of_Alo.svg.png&amp;precision=low&amp;num_clusters=3&amp;text=1","name":"[WLF] Alo"},</v>
      </c>
      <c r="IY193" s="9">
        <v>971</v>
      </c>
    </row>
    <row r="194" spans="1:259" s="9" customFormat="1" ht="38.4" customHeight="1" thickBot="1" x14ac:dyDescent="0.35">
      <c r="A194" s="79" t="s">
        <v>859</v>
      </c>
      <c r="B194" s="1" t="e" vm="191">
        <v>#VALUE!</v>
      </c>
      <c r="C194" s="2">
        <v>2</v>
      </c>
      <c r="D194" s="3" t="s">
        <v>860</v>
      </c>
      <c r="E194" s="4" t="s">
        <v>861</v>
      </c>
      <c r="F194" s="5" t="s">
        <v>0</v>
      </c>
      <c r="G194" s="6">
        <f>COUNTIF($A$1:$A$8344,A194)</f>
        <v>1</v>
      </c>
      <c r="H194" s="7"/>
      <c r="I194" s="8" t="s">
        <v>862</v>
      </c>
      <c r="J194" s="9" t="str">
        <f>""</f>
        <v/>
      </c>
      <c r="K194" s="10"/>
      <c r="L194" s="11"/>
      <c r="M194" s="11"/>
      <c r="N194" s="12" t="s">
        <v>169</v>
      </c>
      <c r="O194" s="13" t="s">
        <v>181</v>
      </c>
      <c r="P194" s="14" t="s">
        <v>863</v>
      </c>
      <c r="Q194" s="15">
        <v>1</v>
      </c>
      <c r="R194" s="16" t="s">
        <v>169</v>
      </c>
      <c r="S194" s="17">
        <v>2</v>
      </c>
      <c r="T194" s="18" t="s">
        <v>3</v>
      </c>
      <c r="U194" s="19" t="s">
        <v>2</v>
      </c>
      <c r="V194" s="19" t="s">
        <v>2</v>
      </c>
      <c r="W194" s="19" t="s">
        <v>2</v>
      </c>
      <c r="X194" s="19" t="s">
        <v>3</v>
      </c>
      <c r="Y194" s="19" t="s">
        <v>2</v>
      </c>
      <c r="Z194" s="19" t="s">
        <v>2</v>
      </c>
      <c r="AA194" s="19" t="s">
        <v>3</v>
      </c>
      <c r="AB194" s="19" t="s">
        <v>2</v>
      </c>
      <c r="AC194" s="19" t="s">
        <v>3</v>
      </c>
      <c r="AD194" s="19" t="s">
        <v>2</v>
      </c>
      <c r="AE194" s="19" t="s">
        <v>2</v>
      </c>
      <c r="AF194" s="20" t="s">
        <v>2</v>
      </c>
      <c r="AG194" s="20" t="s">
        <v>2</v>
      </c>
      <c r="AH194" s="20" t="s">
        <v>2</v>
      </c>
      <c r="AI194" s="20" t="s">
        <v>3</v>
      </c>
      <c r="AJ194" s="20" t="s">
        <v>2</v>
      </c>
      <c r="AK194" s="20" t="s">
        <v>2</v>
      </c>
      <c r="AL194" s="20" t="s">
        <v>2</v>
      </c>
      <c r="AM194" s="20" t="s">
        <v>2</v>
      </c>
      <c r="AN194" s="20" t="s">
        <v>2</v>
      </c>
      <c r="AO194" s="20" t="s">
        <v>2</v>
      </c>
      <c r="AP194" s="20" t="s">
        <v>2</v>
      </c>
      <c r="AQ194" s="20" t="s">
        <v>2</v>
      </c>
      <c r="AR194" s="20" t="s">
        <v>2</v>
      </c>
      <c r="AS194" s="20" t="s">
        <v>2</v>
      </c>
      <c r="AT194" s="21">
        <v>0</v>
      </c>
      <c r="AU194" s="20" t="s">
        <v>858</v>
      </c>
      <c r="AV194" s="20" t="str">
        <f>IF(LEFT(A194,1)="[",LEFT(A194,5)&amp;AU194&amp;A194,"")</f>
        <v>[WLF]Chiefdom[WLF] Sigave</v>
      </c>
      <c r="AW194" s="20" t="str">
        <f>C194&amp;H194&amp;A194</f>
        <v>2[WLF] Sigave</v>
      </c>
      <c r="AX194" s="22" t="str">
        <f>_xlfn.TEXTJOIN(";",TRUE,AU194:AW194)</f>
        <v>Chiefdom;[WLF]Chiefdom[WLF] Sigave;2[WLF] Sigave</v>
      </c>
      <c r="AY194" s="22"/>
      <c r="AZ194" s="23"/>
      <c r="BA194" s="23"/>
      <c r="BB194" s="23"/>
      <c r="BC194" s="24"/>
      <c r="BD194" s="25" t="s">
        <v>4</v>
      </c>
      <c r="BE194" s="8"/>
      <c r="BF194" s="25"/>
      <c r="BG194" s="25"/>
      <c r="BH194" s="25"/>
      <c r="BI194" s="25" t="s">
        <v>5</v>
      </c>
      <c r="BJ194" s="25"/>
      <c r="BK194" s="8"/>
      <c r="BL194" s="25" t="s">
        <v>4</v>
      </c>
      <c r="BM194" s="25" t="s">
        <v>5</v>
      </c>
      <c r="BN194" s="25"/>
      <c r="BO194" s="25"/>
      <c r="BP194" s="25"/>
      <c r="BQ194" s="25"/>
      <c r="BR194" s="25"/>
      <c r="BS194" s="25"/>
      <c r="BT194" s="25"/>
      <c r="BU194" s="26"/>
      <c r="BV194" s="27"/>
      <c r="BW194" s="27">
        <v>0</v>
      </c>
      <c r="BX194" s="8"/>
      <c r="BY194" s="9" t="s">
        <v>3</v>
      </c>
      <c r="CB194" s="28"/>
      <c r="CC194" s="28"/>
      <c r="CD194" s="29">
        <v>0</v>
      </c>
      <c r="CE194" s="29">
        <v>0</v>
      </c>
      <c r="CF194" s="29" t="e">
        <v>#REF!</v>
      </c>
      <c r="CG194" s="30" cm="1">
        <f t="array" ref="CG194">SUMPRODUCT(--(LEN(TRIM(BL194:BT194))&gt;0))</f>
        <v>2</v>
      </c>
      <c r="CH194" s="20" t="str">
        <f>IF(CG194=2,"y","n")</f>
        <v>y</v>
      </c>
      <c r="CI194" s="20" t="str">
        <f>IF(CG194=3,"y","n")</f>
        <v>n</v>
      </c>
      <c r="CJ194" s="20" t="str">
        <f>IF(CG194=4,"y","n")</f>
        <v>n</v>
      </c>
      <c r="CK194" s="20" t="str">
        <f>IF(CG194&gt;4,"y","n")</f>
        <v>n</v>
      </c>
      <c r="CL194" s="20" t="str">
        <f>IF(S194=0,"y","n")</f>
        <v>n</v>
      </c>
      <c r="CM194" s="20" t="str">
        <f>IF(S194=2,"y","n")</f>
        <v>y</v>
      </c>
      <c r="CN194" s="20" t="str">
        <f>IF(S194=3,"y","n")</f>
        <v>n</v>
      </c>
      <c r="CO194" s="20" t="str">
        <f>IF(S194&gt;=4,"y","n")</f>
        <v>n</v>
      </c>
      <c r="CP194" s="20" t="str">
        <f>IF(AT194=0,"y","n")</f>
        <v>y</v>
      </c>
      <c r="CQ194" s="20" t="str">
        <f>IF(AT194=1,"y","n")</f>
        <v>n</v>
      </c>
      <c r="CR194" s="20" t="str">
        <f>IF(AT194=2,"y","n")</f>
        <v>n</v>
      </c>
      <c r="CS194" s="20" t="str">
        <f>IF(AT194&gt;=3,"y","n")</f>
        <v>n</v>
      </c>
      <c r="CT194" s="31" t="str">
        <f>CHAR(34)&amp;A194&amp;CHAR(34)</f>
        <v>"[WLF] Sigave"</v>
      </c>
      <c r="CU194" s="32" t="str">
        <f>CHAR(34)&amp;"rgn_"&amp;R194&amp;CHAR(34)</f>
        <v>"rgn_Oceania"</v>
      </c>
      <c r="CV194" s="9" t="str">
        <f>CHAR(34)&amp;D194&amp;CHAR(34)</f>
        <v>"https://upload.wikimedia.org/wikipedia/commons/thumb/8/89/Flag_of_Sigave.svg/640px-Flag_of_Sigave.svg.png"</v>
      </c>
      <c r="CW194" s="9" t="str">
        <f t="shared" ref="CW194:CZ209" si="687">IF(CH194="y",CHAR(34)&amp;CH$1&amp;CHAR(34)&amp;",","")</f>
        <v>"2Color",</v>
      </c>
      <c r="CX194" s="9" t="str">
        <f t="shared" si="687"/>
        <v/>
      </c>
      <c r="CY194" s="9" t="str">
        <f t="shared" si="687"/>
        <v/>
      </c>
      <c r="CZ194" s="9" t="str">
        <f t="shared" si="687"/>
        <v/>
      </c>
      <c r="DA194" s="9" t="str">
        <f>IF(Q194&gt;1,CHAR(34)&amp;"words2"&amp;CHAR(34)&amp;",","")</f>
        <v/>
      </c>
      <c r="DB194" s="9" t="str">
        <f>IF(Q194&gt;2,CHAR(34)&amp;"words3"&amp;CHAR(34)&amp;",","")</f>
        <v/>
      </c>
      <c r="DC194" s="9" t="str">
        <f>IF(Q194=2,CHAR(34)&amp;"exact2"&amp;CHAR(34)&amp;",","")</f>
        <v/>
      </c>
      <c r="DD194" s="9" t="str">
        <f>IF(LEN(CHAR(34)&amp;"lets"&amp;LEN(SUBSTITUTE(SUBSTITUTE(IFERROR(TRIM(SUBSTITUTE(SUBSTITUTE(SUBSTITUTE(IFERROR(TRIM(SUBSTITUTE(A194,MID(A194,FIND("(",A194),FIND(")",A194)-FIND("(",A194)+1),"")),A194)," ",""),"-",""),MID(SUBSTITUTE(SUBSTITUTE(IFERROR(TRIM(SUBSTITUTE(A194,MID(A194,FIND("(",A194),FIND(")",A194)-FIND("(",A194)+1),"")),A194)," ",""),"-",""),FIND("[",SUBSTITUTE(SUBSTITUTE(IFERROR(TRIM(SUBSTITUTE(A194,MID(A194,FIND("(",A194),FIND(")",A194)-FIND("(",A194)+1),"")),A194)," ",""),"-","")),FIND("]",SUBSTITUTE(SUBSTITUTE(IFERROR(TRIM(SUBSTITUTE(A194,MID(A194,FIND("(",A194),FIND(")",A194)-FIND("(",A194)+1),"")),A194)," ",""),"-",""))-FIND("[",SUBSTITUTE(SUBSTITUTE(IFERROR(TRIM(SUBSTITUTE(A194,MID(A194,FIND("(",A194),FIND(")",A194)-FIND("(",A194)+1),"")),A194)," ",""),"-",""))+1),"")),SUBSTITUTE(SUBSTITUTE(IFERROR(TRIM(SUBSTITUTE(A194,MID(A194,FIND("(",A194),FIND(")",A194)-FIND("(",A194)+1),"")),A194)," ",""),"-",""))," ",""),"-",""))&amp;CHAR(34)&amp;",")=9,CHAR(34)&amp;"lets"&amp;LEN(SUBSTITUTE(SUBSTITUTE(IFERROR(TRIM(SUBSTITUTE(SUBSTITUTE(SUBSTITUTE(IFERROR(TRIM(SUBSTITUTE(A194,MID(A194,FIND("(",A194),FIND(")",A194)-FIND("(",A194)+1),"")),A194)," ",""),"-",""),MID(SUBSTITUTE(SUBSTITUTE(IFERROR(TRIM(SUBSTITUTE(A194,MID(A194,FIND("(",A194),FIND(")",A194)-FIND("(",A194)+1),"")),A194)," ",""),"-",""),FIND("[",SUBSTITUTE(SUBSTITUTE(IFERROR(TRIM(SUBSTITUTE(A194,MID(A194,FIND("(",A194),FIND(")",A194)-FIND("(",A194)+1),"")),A194)," ",""),"-","")),FIND("]",SUBSTITUTE(SUBSTITUTE(IFERROR(TRIM(SUBSTITUTE(A194,MID(A194,FIND("(",A194),FIND(")",A194)-FIND("(",A194)+1),"")),A194)," ",""),"-",""))-FIND("[",SUBSTITUTE(SUBSTITUTE(IFERROR(TRIM(SUBSTITUTE(A194,MID(A194,FIND("(",A194),FIND(")",A194)-FIND("(",A194)+1),"")),A194)," ",""),"-",""))+1),"")),SUBSTITUTE(SUBSTITUTE(IFERROR(TRIM(SUBSTITUTE(A194,MID(A194,FIND("(",A194),FIND(")",A194)-FIND("(",A194)+1),"")),A194)," ",""),"-",""))," ",""),"-",""))&amp;CHAR(34)&amp;",",CHAR(34)&amp;"lets0"&amp;LEN(SUBSTITUTE(SUBSTITUTE(IFERROR(TRIM(SUBSTITUTE(SUBSTITUTE(SUBSTITUTE(IFERROR(TRIM(SUBSTITUTE(A194,MID(A194,FIND("(",A194),FIND(")",A194)-FIND("(",A194)+1),"")),A194)," ",""),"-",""),MID(SUBSTITUTE(SUBSTITUTE(IFERROR(TRIM(SUBSTITUTE(A194,MID(A194,FIND("(",A194),FIND(")",A194)-FIND("(",A194)+1),"")),A194)," ",""),"-",""),FIND("[",SUBSTITUTE(SUBSTITUTE(IFERROR(TRIM(SUBSTITUTE(A194,MID(A194,FIND("(",A194),FIND(")",A194)-FIND("(",A194)+1),"")),A194)," ",""),"-","")),FIND("]",SUBSTITUTE(SUBSTITUTE(IFERROR(TRIM(SUBSTITUTE(A194,MID(A194,FIND("(",A194),FIND(")",A194)-FIND("(",A194)+1),"")),A194)," ",""),"-",""))-FIND("[",SUBSTITUTE(SUBSTITUTE(IFERROR(TRIM(SUBSTITUTE(A194,MID(A194,FIND("(",A194),FIND(")",A194)-FIND("(",A194)+1),"")),A194)," ",""),"-",""))+1),"")),SUBSTITUTE(SUBSTITUTE(IFERROR(TRIM(SUBSTITUTE(A194,MID(A194,FIND("(",A194),FIND(")",A194)-FIND("(",A194)+1),"")),A194)," ",""),"-",""))," ",""),"-",""))&amp;CHAR(34)&amp;",")</f>
        <v>"lets06",</v>
      </c>
      <c r="DE194" s="9" t="str">
        <f>IFERROR(CHAR(34)&amp;"start"&amp;LEFT(TRIM(SUBSTITUTE(SUBSTITUTE(TRIM(SUBSTITUTE(SUBSTITUTE(A194, MID(A194, FIND("[", A194), FIND("]", A194) - FIND("[", A194) + 1), ""), "  ", " ")), MID(TRIM(SUBSTITUTE(SUBSTITUTE(A194, MID(A194, FIND("[", A194), FIND("]", A194) - FIND("[", A194) + 1), ""), "  ", " ")), FIND("[", TRIM(SUBSTITUTE(SUBSTITUTE(A194, MID(A194, FIND("[", A194), FIND("]", A194) - FIND("[", A194) + 1), ""), "  ", " "))), FIND("]", TRIM(SUBSTITUTE(SUBSTITUTE(A194, MID(A194, FIND("[", A194), FIND("]", A194) - FIND("[", A194) + 1), ""), "  ", " "))) - FIND("[", TRIM(SUBSTITUTE(SUBSTITUTE(A194, MID(A194, FIND("[", A194), FIND("]", A194) - FIND("[", A194) + 1), ""), "  ", " "))) + 1), ""), "  ", " ")),1)&amp;CHAR(34)&amp;",",CHAR(34)&amp;"start"&amp;IFERROR(LEFT(SUBSTITUTE(A194,"["&amp;MID(A194,FIND("[",A194)+1,FIND("]",A194)-FIND("[",A194)-1)&amp;"] ",""),1),LEFT(A194,1))&amp;CHAR(34)&amp;",")</f>
        <v>"startS",</v>
      </c>
      <c r="DF194" s="9" t="str">
        <f>IFERROR(IF(SEARCH("tan",A194)&gt;0,CHAR(34)&amp;"withtn"&amp;CHAR(34)&amp;",",""),"")</f>
        <v/>
      </c>
      <c r="DG194" s="9" t="str">
        <f>IFERROR(IF(SEARCH("q",A194)&gt;0,CHAR(34)&amp;"with_q"&amp;CHAR(34)&amp;",",""),"")</f>
        <v/>
      </c>
      <c r="DH194" s="9" t="str">
        <f>IFERROR(IF(SEARCH("v",A194)&gt;0,CHAR(34)&amp;"with_v"&amp;CHAR(34)&amp;",",""),"")</f>
        <v>"with_v",</v>
      </c>
      <c r="DI194" s="9" t="str">
        <f>IFERROR(IF(SEARCH("w",A194)&gt;0,CHAR(34)&amp;"with_w"&amp;CHAR(34)&amp;",",""),"")</f>
        <v>"with_w",</v>
      </c>
      <c r="DJ194" s="9" t="str">
        <f>IFERROR(IF(SEARCH("y",A194)&gt;0,CHAR(34)&amp;"with_y"&amp;CHAR(34)&amp;",",""),"")</f>
        <v/>
      </c>
      <c r="DK194" s="9" t="str">
        <f>IFERROR(IF(SEARCH("z",A194)&gt;0,CHAR(34)&amp;"with_z"&amp;CHAR(34)&amp;",",""),"")</f>
        <v/>
      </c>
      <c r="DL194" s="9" t="str">
        <f>IF(CG194=2, CHAR(34) &amp; _xlfn.TEXTJOIN("", TRUE, _xlfn._xlws.SORT(HP194:HX194)) &amp; CHAR(34) &amp; ",", "")</f>
        <v>"BLUWHI",</v>
      </c>
      <c r="DM194" s="9" t="str" cm="1">
        <f t="array" ref="DM194">IF(CG194=3,CHAR(34) &amp; _xlfn.TEXTJOIN("", TRUE, RIGHT(HP194:HX194, 2)) &amp; CHAR(34) &amp; ",", "")</f>
        <v/>
      </c>
      <c r="DN194" s="9" t="str">
        <f>IF(AND(ISNUMBER(SEARCH("18", O194)), ISERROR(SEARCH("1918", O194)), ISERROR(SEARCH("2018", O194))), CHAR(34) &amp; "year18" &amp; CHAR(34) &amp; ",", "")</f>
        <v/>
      </c>
      <c r="DO194" s="9" t="str">
        <f>IF(AND(ISNUMBER(SEARCH("19", O194)), ISERROR(SEARCH("1819", O194)),  ISERROR(SEARCH("1219", O194)),ISERROR(SEARCH("1119", O194)),ISERROR(SEARCH("1190", O194)),ISERROR(SEARCH("2019", O194))), CHAR(34) &amp; "year19" &amp; CHAR(34) &amp; ",", "")</f>
        <v/>
      </c>
      <c r="DP194" s="28" t="str">
        <f>IF(AND(ISNUMBER(SEARCH("20", O194)), ISERROR(SEARCH("1920", O194))), CHAR(34)&amp;"year00"&amp;CHAR(34)&amp;",", "")</f>
        <v/>
      </c>
      <c r="DQ194" s="28" t="str">
        <f>IF(CC194="y",CHAR(34)&amp;"soviet"&amp;CHAR(34)&amp;",","")</f>
        <v/>
      </c>
      <c r="DR194" s="28" t="str">
        <f>IF(BY194="y",CHAR(34)&amp;"dgband"&amp;CHAR(34)&amp;",","")</f>
        <v>"dgband",</v>
      </c>
      <c r="DS194" s="28" t="str">
        <f>IF(W194="y",IF(AND(V194="n",BY194&lt;&gt;"y"),CHAR(34)&amp;"allver"&amp;CHAR(34)&amp;",",""),"")</f>
        <v/>
      </c>
      <c r="DT194" s="28" t="str">
        <f>IF(V194="y",IF(AND(W194="n",BY194&lt;&gt;"y"),CHAR(34)&amp;"allhor"&amp;CHAR(34)&amp;",",""),"")</f>
        <v/>
      </c>
      <c r="DU194" s="28" t="str">
        <f>IF(BY194="y",IF(AND(W194="n",V194="n"),CHAR(34)&amp;"alldia"&amp;CHAR(34)&amp;",",""),"")</f>
        <v>"alldia",</v>
      </c>
      <c r="DV194" s="9" t="str">
        <f>IF(IA194&lt;&gt;"",(IF(IA194="y",CHAR(34)&amp;"largec"&amp;CHAR(34)&amp;",",CHAR(34)&amp;"smallc"&amp;CHAR(34)&amp;",")),"")</f>
        <v>"largec",</v>
      </c>
      <c r="DW194" s="9" t="str">
        <f t="shared" ref="DW194:DZ209" si="688">IF(CL194="y",CHAR(34)&amp;CL$1&amp;CHAR(34)&amp;",","")</f>
        <v/>
      </c>
      <c r="DX194" s="9" t="str">
        <f t="shared" si="688"/>
        <v>"2Bands",</v>
      </c>
      <c r="DY194" s="9" t="str">
        <f t="shared" si="688"/>
        <v/>
      </c>
      <c r="DZ194" s="9" t="str">
        <f t="shared" si="688"/>
        <v/>
      </c>
      <c r="EA194" s="9" t="str">
        <f t="shared" ref="EA194:EE209" si="689">IF(T194="y",CHAR(34)&amp;T$1&amp;CHAR(34)&amp;",","")</f>
        <v>"Diagon",</v>
      </c>
      <c r="EB194" s="9" t="str">
        <f t="shared" si="689"/>
        <v/>
      </c>
      <c r="EC194" s="9" t="str">
        <f t="shared" si="689"/>
        <v/>
      </c>
      <c r="ED194" s="9" t="str">
        <f t="shared" si="689"/>
        <v/>
      </c>
      <c r="EE194" s="9" t="str">
        <f t="shared" si="689"/>
        <v>"Circle",</v>
      </c>
      <c r="EF194" s="9" t="str">
        <f>IF(AND(Y194&lt;&gt;"n",Y194&lt;&gt;""),CHAR(34)&amp;Y$1&amp;CHAR(34)&amp;",","")</f>
        <v/>
      </c>
      <c r="EG194" s="9" t="str">
        <f t="shared" ref="EG194:EV209" si="690">IF(Z194="y",CHAR(34)&amp;Z$1&amp;CHAR(34)&amp;",","")</f>
        <v/>
      </c>
      <c r="EH194" s="9" t="str">
        <f t="shared" si="690"/>
        <v>"Plants",</v>
      </c>
      <c r="EI194" s="9" t="str">
        <f t="shared" si="690"/>
        <v/>
      </c>
      <c r="EJ194" s="9" t="str">
        <f t="shared" si="690"/>
        <v>"Weapon",</v>
      </c>
      <c r="EK194" s="9" t="str">
        <f t="shared" si="690"/>
        <v/>
      </c>
      <c r="EL194" s="9" t="str">
        <f t="shared" si="690"/>
        <v/>
      </c>
      <c r="EM194" s="9" t="str">
        <f t="shared" si="690"/>
        <v/>
      </c>
      <c r="EN194" s="9" t="str">
        <f t="shared" si="690"/>
        <v/>
      </c>
      <c r="EO194" s="9" t="str">
        <f t="shared" si="690"/>
        <v/>
      </c>
      <c r="EP194" s="9" t="str">
        <f t="shared" si="690"/>
        <v>"Canton",</v>
      </c>
      <c r="EQ194" s="9" t="str">
        <f t="shared" si="690"/>
        <v/>
      </c>
      <c r="ER194" s="9" t="str">
        <f t="shared" si="690"/>
        <v/>
      </c>
      <c r="ES194" s="9" t="str">
        <f t="shared" si="690"/>
        <v/>
      </c>
      <c r="ET194" s="9" t="str">
        <f t="shared" si="690"/>
        <v/>
      </c>
      <c r="EU194" s="9" t="str">
        <f t="shared" si="690"/>
        <v/>
      </c>
      <c r="EV194" s="9" t="str">
        <f t="shared" si="690"/>
        <v/>
      </c>
      <c r="EW194" s="9" t="str">
        <f t="shared" si="686"/>
        <v/>
      </c>
      <c r="EX194" s="9" t="str">
        <f t="shared" si="686"/>
        <v/>
      </c>
      <c r="EY194" s="9" t="str">
        <f t="shared" si="686"/>
        <v/>
      </c>
      <c r="EZ194" s="9" t="str">
        <f t="shared" si="686"/>
        <v/>
      </c>
      <c r="FA194" s="9" t="str">
        <f>IF(AT194&gt;0,CHAR(34)&amp;"sta"&amp;AZ194&amp;CHAR(34)&amp;",","")</f>
        <v/>
      </c>
      <c r="FB194" s="9" t="str">
        <f>IF(AND(AT194&gt;0,BA194&lt;&gt;""),CHAR(34)&amp;"sta"&amp;BA194&amp;CHAR(34)&amp;",","")</f>
        <v/>
      </c>
      <c r="FC194" s="9" t="str">
        <f>IF(AND(AT194&gt;0,BB194&lt;&gt;""),CHAR(34)&amp;"sta"&amp;BB194&amp;CHAR(34)&amp;",","")</f>
        <v/>
      </c>
      <c r="FD194" s="9" t="str">
        <f>IF(BV194="n",CHAR(34)&amp;"tcWHYE"&amp;CHAR(34)&amp;",",IF(BV194="y",CHAR(34)&amp;FD$1&amp;CHAR(34)&amp;",",""))</f>
        <v/>
      </c>
      <c r="FE194" s="9" t="str">
        <f>IF(COUNTIF(BL194:BT194,"BLU")=0,CHAR(34)&amp;"NO_BLU"&amp;CHAR(34)&amp;",", "")</f>
        <v/>
      </c>
      <c r="FF194" s="9" t="str">
        <f>IF(COUNTIF(BL194:BT194,"WHI")=0,CHAR(34)&amp;"NO_WHI"&amp;CHAR(34)&amp;",", "")</f>
        <v/>
      </c>
      <c r="FG194" s="9" t="str">
        <f>IF(COUNTIF(BL194:BT194,"RED")=0,CHAR(34)&amp;"NO_RED"&amp;CHAR(34)&amp;",", "")</f>
        <v>"NO_RED",</v>
      </c>
      <c r="FH194" s="9" t="str">
        <f>IF(COUNTIF(BL194:BS194,"GRE")=0,CHAR(34)&amp;"NO_GRE"&amp;CHAR(34)&amp;",", "")</f>
        <v>"NO_GRE",</v>
      </c>
      <c r="FI194" s="9" t="str">
        <f>IF(COUNTIF(BL194:BT194,"YEL")=0,CHAR(34)&amp;"NO_YEL"&amp;CHAR(34)&amp;",", "")</f>
        <v>"NO_YEL",</v>
      </c>
      <c r="FJ194" s="9" t="str">
        <f>IF(COUNTIF(BL194:BT194,"BLA")=0,CHAR(34)&amp;"NO_BLA"&amp;CHAR(34)&amp;",", "")</f>
        <v>"NO_BLA",</v>
      </c>
      <c r="FK194" s="9" t="str">
        <f>IF(AND(FH194&lt;&gt;"",FF194&lt;&gt;""),CHAR(34)&amp;"WHGRNO"&amp;CHAR(34)&amp;",","")</f>
        <v/>
      </c>
      <c r="FL194" s="9" t="str">
        <f>IF(AND(FI194&lt;&gt;"",FF194&lt;&gt;""),CHAR(34)&amp;"WHYENO"&amp;CHAR(34)&amp;",","")</f>
        <v/>
      </c>
      <c r="FM194" s="9" t="str">
        <f>IF(AND(FJ194&lt;&gt;"",FF194&lt;&gt;""),CHAR(34)&amp;"BAWHNO"&amp;CHAR(34)&amp;",","")</f>
        <v/>
      </c>
      <c r="FN194" s="9" t="str">
        <f>IF(AND(FE194&lt;&gt;"",FF194&lt;&gt;""),CHAR(34)&amp;"BLWHNO"&amp;CHAR(34)&amp;",","")</f>
        <v/>
      </c>
      <c r="FO194" s="9" t="str">
        <f>IF(AND(FE194&lt;&gt;"",FG194&lt;&gt;""),CHAR(34)&amp;"BLRENO"&amp;CHAR(34)&amp;",","")</f>
        <v/>
      </c>
      <c r="FP194" s="9" t="str">
        <f>IF(AND(FF194&lt;&gt;"",FF194&lt;&gt;""),CHAR(34)&amp;"WHRENO"&amp;CHAR(34)&amp;",","")</f>
        <v/>
      </c>
      <c r="FQ194" s="9" t="str">
        <f>IF(LEN(BF194)=3,CHAR(34)&amp;"001"&amp;BF194&amp;CHAR(34)&amp;",","")</f>
        <v/>
      </c>
      <c r="FR194" s="9" t="str">
        <f>IF(LEN(BG194)=3,CHAR(34)&amp;"002"&amp;BG194&amp;CHAR(34)&amp;",","")</f>
        <v/>
      </c>
      <c r="FS194" s="9" t="str">
        <f>IF(LEN(BH194)=3,CHAR(34)&amp;"003"&amp;BH194&amp;CHAR(34)&amp;",","")</f>
        <v/>
      </c>
      <c r="FT194" s="9" t="str">
        <f>CHAR(34)&amp;"myr"&amp;BD194&amp;CHAR(34)&amp;","</f>
        <v>"myrBLU",</v>
      </c>
      <c r="FU194" s="9" t="str">
        <f>IF(AY194="y",CHAR(34)&amp;"island"&amp;CHAR(34)&amp;",","")</f>
        <v/>
      </c>
      <c r="FV194" s="9" t="str">
        <f>IF(BZ194="y",CHAR(34)&amp;"landlo"&amp;CHAR(34)&amp;",","")</f>
        <v/>
      </c>
      <c r="FW194" s="9" t="str">
        <f>IF(CA194="y",CHAR(34)&amp;"eunion"&amp;CHAR(34)&amp;",","")</f>
        <v/>
      </c>
      <c r="FX194" s="9" t="str">
        <f>SUBSTITUTE(IFERROR(SEARCH("[",A194),IFERROR(IF(AND(CA194&lt;&gt;"y",SEARCH("Europe",R194)&gt;0),CHAR(34)&amp;"noeuni"&amp;CHAR(34)&amp;",",""),"")),"1","")</f>
        <v/>
      </c>
      <c r="FY194" s="9" t="str">
        <f>IFERROR(IF(SEARCH("Arabic",CB194)&gt;0,CHAR(34)&amp;"arabic"&amp;CHAR(34)&amp;",",""),"")</f>
        <v/>
      </c>
      <c r="FZ194" s="9" t="str">
        <f>IFERROR(IF(SEARCH("English",CB194)&gt;0,CHAR(34)&amp;"englis"&amp;CHAR(34)&amp;",",""),"")</f>
        <v/>
      </c>
      <c r="GA194" s="9" t="str">
        <f>IFERROR(IF(SEARCH("French",CB194)&gt;0,CHAR(34)&amp;"french"&amp;CHAR(34)&amp;",",""),"")</f>
        <v/>
      </c>
      <c r="GB194" s="9" t="str">
        <f>IFERROR(IF(SEARCH("Spanish",CB194)&gt;0,CHAR(34)&amp;"spanis"&amp;CHAR(34)&amp;",",""),"")</f>
        <v/>
      </c>
      <c r="GC194" s="9" t="str">
        <f>IFERROR(IF(SEARCH("Portuguese",CB194)&gt;0,CHAR(34)&amp;"portug"&amp;CHAR(34)&amp;",",""),"")</f>
        <v/>
      </c>
      <c r="GD194" s="9" t="str">
        <f>IFERROR(IF(SEARCH("German",CB194)&gt;0,CHAR(34)&amp;"german"&amp;CHAR(34)&amp;",",""),"")</f>
        <v/>
      </c>
      <c r="GE194" s="9" t="str">
        <f>IFERROR(IF(SEARCH("Dutch",CB194)&gt;0,CHAR(34)&amp;"dutchs"&amp;CHAR(34)&amp;",",""),"")</f>
        <v/>
      </c>
      <c r="GF194" s="9" t="str">
        <f>IFERROR(IF(SEARCH("Historical",AU194)&gt;0,CHAR(34)&amp;"histor"&amp;CHAR(34)&amp;",",""),"")</f>
        <v/>
      </c>
      <c r="GG194" s="9" t="str">
        <f>IF(BU194="y",CHAR(34)&amp;"unjack"&amp;CHAR(34)&amp;",","")</f>
        <v/>
      </c>
      <c r="GH194" s="9" t="str">
        <f>IF(CD194=1,CHAR(34)&amp;"southc"&amp;CHAR(34)&amp;",","")</f>
        <v/>
      </c>
      <c r="GI194" s="9" t="str">
        <f>IF(CE194=1,CHAR(34)&amp;"hasmap"&amp;CHAR(34)&amp;",","")</f>
        <v/>
      </c>
      <c r="GJ194" s="9" t="str">
        <f>IF(CP194="y",CHAR(34)&amp;CP$1&amp;CHAR(34)&amp;",","")</f>
        <v>"NoStar",</v>
      </c>
      <c r="GK194" s="9" t="str">
        <f>IF(GJ194="",CHAR(34)&amp;"HasSta"&amp;CHAR(34)&amp;",","")</f>
        <v/>
      </c>
      <c r="GL194" s="9" t="str">
        <f t="shared" ref="GL194:GN209" si="691">IF(CQ194="y",CHAR(34)&amp;CQ$1&amp;CHAR(34)&amp;",","")</f>
        <v/>
      </c>
      <c r="GM194" s="9" t="str">
        <f t="shared" si="691"/>
        <v/>
      </c>
      <c r="GN194" s="9" t="str">
        <f t="shared" si="691"/>
        <v/>
      </c>
      <c r="GP194" s="9" t="str">
        <f>CHAR(34)&amp;AU194&amp;CHAR(34)</f>
        <v>"Chiefdom"</v>
      </c>
      <c r="GS194" s="9" t="str">
        <f>SUBSTITUTE("["&amp;_xlfn.CONCAT(CW194:GN194)&amp;"]",",]","]")</f>
        <v>["2Color","lets06","startS","with_v","with_w","BLUWHI","dgband","alldia","largec","2Bands","Diagon","Circle","Plants","Weapon","Canton","NO_RED","NO_GRE","NO_YEL","NO_BLA","myrBLU","NoStar"]</v>
      </c>
      <c r="GT194" s="9" t="str">
        <f t="shared" si="685"/>
        <v>"cl_BLU",</v>
      </c>
      <c r="GU194" s="9" t="str">
        <f t="shared" si="685"/>
        <v>"cl_WHI",</v>
      </c>
      <c r="GV194" s="9" t="str">
        <f t="shared" si="685"/>
        <v/>
      </c>
      <c r="GW194" s="9" t="str">
        <f t="shared" si="685"/>
        <v/>
      </c>
      <c r="GX194" s="9" t="str">
        <f t="shared" si="685"/>
        <v/>
      </c>
      <c r="GY194" s="9" t="str">
        <f t="shared" si="685"/>
        <v/>
      </c>
      <c r="GZ194" s="9" t="str">
        <f t="shared" si="685"/>
        <v/>
      </c>
      <c r="HA194" s="9" t="str">
        <f t="shared" si="685"/>
        <v/>
      </c>
      <c r="HB194" s="9" t="str">
        <f t="shared" si="685"/>
        <v/>
      </c>
      <c r="HC194" s="9" t="str">
        <f>SUBSTITUTE("["&amp;_xlfn.CONCAT(GT194:HB194)&amp;"]",",]","]")</f>
        <v>["cl_BLU","cl_WHI"]</v>
      </c>
      <c r="HE194" s="33"/>
      <c r="HF194" s="34" t="str">
        <f>"{couname:"&amp;CT194&amp;(IF(HK194&lt;&gt;"",",subtype:"&amp;CHAR(34)&amp;HK194&amp;CHAR(34),""))&amp;",year:"&amp;HJ194&amp;",region:"&amp;CU194&amp;",Colors:"&amp;HC194&amp;",Items:"&amp;GS194&amp;",Flag:"&amp;CV194&amp;",HDFlag:"&amp;CHAR(34)&amp;E194&amp;CHAR(34)&amp;",type:"&amp;GP194&amp;", describe: "&amp;HH194&amp;", isnew:"&amp;CHAR(34)&amp;F194&amp;CHAR(34)&amp;", links: "&amp;HL194&amp;"},"</f>
        <v>{couname:"[WLF] Sigave",year:"???",region:"rgn_Oceania",Colors:["cl_BLU","cl_WHI"],Items:["2Color","lets06","startS","with_v","with_w","BLUWHI","dgband","alldia","largec","2Bands","Diagon","Circle","Plants","Weapon","Canton","NO_RED","NO_GRE","NO_YEL","NO_BLA","myrBLU","NoStar"],Flag:"https://upload.wikimedia.org/wikipedia/commons/thumb/8/89/Flag_of_Sigave.svg/640px-Flag_of_Sigave.svg.png",HDFlag:"https://upload.wikimedia.org/wikipedia/commons/thumb/8/89/Flag_of_Sigave.svg/2560px-Flag_of_Sigave.svg.png",type:"Chiefdom", describe: "\nThe Royal standard of Sigave represents a palm flanked by two spears. The palm is the symbol of a small braided basket, which contained the remains of teeth and jaws of the founding ancestor of a lineage", isnew:".", links: "https://www.fotw.info/flags/wf-s.html"},</v>
      </c>
      <c r="HG194" s="35" t="str">
        <f>"{couname:"&amp;CT194&amp;(IF(HK194&lt;&gt;"",",subtype:"&amp;CHAR(34)&amp;HK194&amp;CHAR(34),""))&amp;",year:"&amp;HJ194&amp;",region:"&amp;CU194&amp;",Colors:"&amp;HC194&amp;",Items:"&amp;GS194&amp;",Flag:"&amp;CV194&amp;",HDFlag:"&amp;CHAR(34)&amp;E194&amp;CHAR(34)&amp;",type:"&amp;GP194&amp;", describe: "&amp;HI194&amp;", links: "&amp;HL194&amp;"},"</f>
        <v>{couname:"[WLF] Sigave",year:"???",region:"rgn_Oceania",Colors:["cl_BLU","cl_WHI"],Items:["2Color","lets06","startS","with_v","with_w","BLUWHI","dgband","alldia","largec","2Bands","Diagon","Circle","Plants","Weapon","Canton","NO_RED","NO_GRE","NO_YEL","NO_BLA","myrBLU","NoStar"],Flag:"https://upload.wikimedia.org/wikipedia/commons/thumb/8/89/Flag_of_Sigave.svg/640px-Flag_of_Sigave.svg.png",HDFlag:"https://upload.wikimedia.org/wikipedia/commons/thumb/8/89/Flag_of_Sigave.svg/2560px-Flag_of_Sigave.svg.png",type:"Chiefdom", describe: "\nThe Royal standard of Sigave represents a palm flanked by two spears. The palm is the symbol of a small braided basket, which contained the remains of teeth and jaws of the founding ancestor of a lineage", links: "https://www.fotw.info/flags/wf-s.html"},</v>
      </c>
      <c r="HH194" s="9" t="str">
        <f>IF(P194&lt;&gt;"",CHAR(34)&amp;"\n"&amp;P194&amp;CHAR(34),CHAR(34)&amp;CHAR(34))</f>
        <v>"\nThe Royal standard of Sigave represents a palm flanked by two spears. The palm is the symbol of a small braided basket, which contained the remains of teeth and jaws of the founding ancestor of a lineage"</v>
      </c>
      <c r="HI194" s="9" t="str">
        <f>IF(J194=0,CHAR(34)&amp;CHAR(34),HH194)</f>
        <v>"\nThe Royal standard of Sigave represents a palm flanked by two spears. The palm is the symbol of a small braided basket, which contained the remains of teeth and jaws of the founding ancestor of a lineage"</v>
      </c>
      <c r="HJ194" s="9" t="str">
        <f>CHAR(34)&amp;O194&amp;CHAR(34)</f>
        <v>"???"</v>
      </c>
      <c r="HL194" s="9" t="str">
        <f>CHAR(34)&amp;I194&amp;CHAR(34)</f>
        <v>"https://www.fotw.info/flags/wf-s.html"</v>
      </c>
      <c r="HM194" s="34" t="str">
        <f>"{"&amp;CHAR(34)&amp;"couname"&amp;CHAR(34)&amp;":"&amp;CT194&amp;(IF(H194&lt;&gt;"",","&amp;CHAR(34)&amp;"subtype"&amp;CHAR(34)&amp;":"&amp;CHAR(34)&amp;H194&amp;CHAR(34),""))&amp;","&amp;CHAR(34)&amp;"year"&amp;CHAR(34)&amp;":"&amp;HJ194&amp;","&amp;CHAR(34)&amp;"region"&amp;CHAR(34)&amp;":"&amp;CU194&amp;","&amp;CHAR(34)&amp;"Colors"&amp;CHAR(34)&amp;":"&amp;HC194&amp;","&amp;CHAR(34)&amp;"Items"&amp;CHAR(34)&amp;":"&amp;GS194&amp;","&amp;CHAR(34)&amp;"Flag"&amp;CHAR(34)&amp;":"&amp;CV194&amp;","&amp;CHAR(34)&amp;"HDFlag"&amp;CHAR(34)&amp;":"&amp;CHAR(34)&amp;E194&amp;CHAR(34)&amp;","&amp;CHAR(34)&amp;"type"&amp;CHAR(34)&amp;":"&amp;GP194&amp;", "&amp;CHAR(34)&amp;"describe"&amp;CHAR(34)&amp;": "&amp;HH194&amp;", "&amp;CHAR(34)&amp;"isnew"&amp;CHAR(34)&amp;": "&amp;CHAR(34)&amp;F194&amp;CHAR(34)&amp;", "&amp;CHAR(34)&amp;"links"&amp;CHAR(34)&amp;": "&amp;HL194&amp;"},"</f>
        <v>{"couname":"[WLF] Sigave","year":"???","region":"rgn_Oceania","Colors":["cl_BLU","cl_WHI"],"Items":["2Color","lets06","startS","with_v","with_w","BLUWHI","dgband","alldia","largec","2Bands","Diagon","Circle","Plants","Weapon","Canton","NO_RED","NO_GRE","NO_YEL","NO_BLA","myrBLU","NoStar"],"Flag":"https://upload.wikimedia.org/wikipedia/commons/thumb/8/89/Flag_of_Sigave.svg/640px-Flag_of_Sigave.svg.png","HDFlag":"https://upload.wikimedia.org/wikipedia/commons/thumb/8/89/Flag_of_Sigave.svg/2560px-Flag_of_Sigave.svg.png","type":"Chiefdom", "describe": "\nThe Royal standard of Sigave represents a palm flanked by two spears. The palm is the symbol of a small braided basket, which contained the remains of teeth and jaws of the founding ancestor of a lineage", "isnew": ".", "links": "https://www.fotw.info/flags/wf-s.html"},</v>
      </c>
      <c r="HN194" s="36" t="str">
        <f>"{"&amp;CHAR(34)&amp;"couname"&amp;CHAR(34)&amp;":"&amp;CT194&amp;(IF(H194&lt;&gt;"",","&amp;CHAR(34)&amp;"subtype"&amp;CHAR(34)&amp;":"&amp;CHAR(34)&amp;H194&amp;CHAR(34),""))&amp;","&amp;CHAR(34)&amp;"year"&amp;CHAR(34)&amp;":"&amp;HJ194&amp;","&amp;CHAR(34)&amp;"region"&amp;CHAR(34)&amp;":"&amp;CU194&amp;","&amp;CHAR(34)&amp;"Colors"&amp;CHAR(34)&amp;":"&amp;HC194&amp;","&amp;CHAR(34)&amp;"Items"&amp;CHAR(34)&amp;":"&amp;GS194&amp;","&amp;CHAR(34)&amp;"Flag"&amp;CHAR(34)&amp;":"&amp;CV194&amp;","&amp;CHAR(34)&amp;"HDFlag"&amp;CHAR(34)&amp;":"&amp;CHAR(34)&amp;E194&amp;CHAR(34)&amp;","&amp;CHAR(34)&amp;"type"&amp;CHAR(34)&amp;":"&amp;GP194&amp;", "&amp;CHAR(34)&amp;"describe"&amp;CHAR(34)&amp;": "&amp;HI194&amp;", "&amp;CHAR(34)&amp;"isnew"&amp;CHAR(34)&amp;": "&amp;CHAR(34)&amp;F194&amp;CHAR(34)&amp;", "&amp;CHAR(34)&amp;"links"&amp;CHAR(34)&amp;": "&amp;HL194&amp;"},"</f>
        <v>{"couname":"[WLF] Sigave","year":"???","region":"rgn_Oceania","Colors":["cl_BLU","cl_WHI"],"Items":["2Color","lets06","startS","with_v","with_w","BLUWHI","dgband","alldia","largec","2Bands","Diagon","Circle","Plants","Weapon","Canton","NO_RED","NO_GRE","NO_YEL","NO_BLA","myrBLU","NoStar"],"Flag":"https://upload.wikimedia.org/wikipedia/commons/thumb/8/89/Flag_of_Sigave.svg/640px-Flag_of_Sigave.svg.png","HDFlag":"https://upload.wikimedia.org/wikipedia/commons/thumb/8/89/Flag_of_Sigave.svg/2560px-Flag_of_Sigave.svg.png","type":"Chiefdom", "describe": "\nThe Royal standard of Sigave represents a palm flanked by two spears. The palm is the symbol of a small braided basket, which contained the remains of teeth and jaws of the founding ancestor of a lineage", "isnew": ".", "links": "https://www.fotw.info/flags/wf-s.html"},</v>
      </c>
      <c r="HO194" s="37"/>
      <c r="HP194" s="9" t="str" cm="1">
        <f t="array" ref="HP194">IF(_xlfn.TEXTJOIN(", ", TRUE, IF(ISNUMBER(SEARCH("BLA", BL194:BT194)), COLUMN(BL194:BT194) - COLUMN(BL194) + 1, ""))&lt;&gt;"","BLA","")</f>
        <v/>
      </c>
      <c r="HQ194" s="9" t="str" cm="1">
        <f t="array" ref="HQ194">IF(_xlfn.TEXTJOIN(", ", TRUE, IF(ISNUMBER(SEARCH("BLU", BL194:BT194)), COLUMN(BL194:BT194) - COLUMN(BL194) + 1, ""))&lt;&gt;"","BLU","")</f>
        <v>BLU</v>
      </c>
      <c r="HR194" s="9" t="str" cm="1">
        <f t="array" ref="HR194">IF(_xlfn.TEXTJOIN(", ", TRUE, IF(ISNUMBER(SEARCH("GRE", BL194:BT194)), COLUMN(BL194:BT194) - COLUMN(BL194) + 1, ""))&lt;&gt;"","GRE","")</f>
        <v/>
      </c>
      <c r="HS194" s="9" t="str" cm="1">
        <f t="array" ref="HS194">IF(_xlfn.TEXTJOIN(", ", TRUE, IF(ISNUMBER(SEARCH("RED", BL194:BT194)), COLUMN(BL194:BT194) - COLUMN(BL194) + 1, ""))&lt;&gt;"","RED","")</f>
        <v/>
      </c>
      <c r="HT194" s="9" t="str" cm="1">
        <f t="array" ref="HT194">IF(_xlfn.TEXTJOIN(", ", TRUE, IF(ISNUMBER(SEARCH("YEL", BL194:BT194)), COLUMN(BL194:BT194) - COLUMN(BL194) + 1, ""))&lt;&gt;"","YEL","")</f>
        <v/>
      </c>
      <c r="HU194" s="9" t="str" cm="1">
        <f t="array" ref="HU194">IF(_xlfn.TEXTJOIN(", ", TRUE, IF(ISNUMBER(SEARCH("ORA", BL194:BT194)), COLUMN(BL194:BT194) - COLUMN(BL194) + 1, ""))&lt;&gt;"","ORA","")</f>
        <v/>
      </c>
      <c r="HV194" s="9" t="str" cm="1">
        <f t="array" ref="HV194">IF(_xlfn.TEXTJOIN(", ", TRUE, IF(ISNUMBER(SEARCH("BRO", BL194:BT194)), COLUMN(BL194:BT194) - COLUMN(BL194) + 1, ""))&lt;&gt;"","BRO","")</f>
        <v/>
      </c>
      <c r="HW194" s="9" t="str" cm="1">
        <f t="array" ref="HW194">IF(_xlfn.TEXTJOIN(", ", TRUE, IF(ISNUMBER(SEARCH("PUR", BL194:BT194)), COLUMN(BL194:BT194) - COLUMN(BL194) + 1, ""))&lt;&gt;"","PUR","")</f>
        <v/>
      </c>
      <c r="HX194" s="9" t="str" cm="1">
        <f t="array" ref="HX194">IF(_xlfn.TEXTJOIN(", ", TRUE, IF(ISNUMBER(SEARCH("WHI", BL194:BT194)), COLUMN(BL194:BT194) - COLUMN(BL194) + 1, ""))&lt;&gt;"","WHI","")</f>
        <v>WHI</v>
      </c>
      <c r="HY194" s="38"/>
      <c r="HZ194" s="38"/>
      <c r="IA194" s="28" t="s">
        <v>3</v>
      </c>
      <c r="IB194" s="28"/>
      <c r="IC194" s="39"/>
      <c r="ID194" s="39"/>
      <c r="IE194" s="39"/>
      <c r="IF194" s="39"/>
      <c r="IG194" s="39"/>
      <c r="IH194" s="39"/>
      <c r="II194" s="39"/>
      <c r="IJ194" s="39"/>
      <c r="IK194" s="39"/>
      <c r="IL194" s="9">
        <f>SUM(IC194:IK194)</f>
        <v>0</v>
      </c>
      <c r="IM194" s="6">
        <f>COUNTIF(IC194:IK194,"&gt;0")-CG194</f>
        <v>-2</v>
      </c>
      <c r="IN194" s="40" t="str">
        <f>"http://mkweb.bcgsc.ca/color-summarizer/?url="&amp;D194&amp;"&amp;precision=low&amp;num_clusters="&amp;CG194&amp;"&amp;text=1"</f>
        <v>http://mkweb.bcgsc.ca/color-summarizer/?url=https://upload.wikimedia.org/wikipedia/commons/thumb/8/89/Flag_of_Sigave.svg/640px-Flag_of_Sigave.svg.png&amp;precision=low&amp;num_clusters=2&amp;text=1</v>
      </c>
      <c r="IO194" s="9" t="str">
        <f>IF(HP194&lt;&gt;"",CHAR(34)&amp;"black"&amp;CHAR(34),"")</f>
        <v/>
      </c>
      <c r="IP194" s="9" t="str">
        <f>IF(HQ194&lt;&gt;"",CHAR(34)&amp;"blue"&amp;CHAR(34),"")</f>
        <v>"blue"</v>
      </c>
      <c r="IQ194" s="9" t="str">
        <f>IF(HR194&lt;&gt;"",CHAR(34)&amp;"green"&amp;CHAR(34),"")</f>
        <v/>
      </c>
      <c r="IR194" s="9" t="str">
        <f>IF(HS194&lt;&gt;"",CHAR(34)&amp;"red"&amp;CHAR(34),"")</f>
        <v/>
      </c>
      <c r="IS194" s="9" t="str">
        <f>IF(HT194&lt;&gt;"",CHAR(34)&amp;"yellow"&amp;CHAR(34),"")</f>
        <v/>
      </c>
      <c r="IT194" s="9" t="str">
        <f>IF(HU194&lt;&gt;"",CHAR(34)&amp;"orange"&amp;CHAR(34),"")</f>
        <v/>
      </c>
      <c r="IU194" s="9" t="str">
        <f>IF(HV194&lt;&gt;"",CHAR(34)&amp;"brown"&amp;CHAR(34),"")</f>
        <v/>
      </c>
      <c r="IV194" s="9" t="str">
        <f>IF(HW194&lt;&gt;"",CHAR(34)&amp;"purple"&amp;CHAR(34),"")</f>
        <v/>
      </c>
      <c r="IW194" s="9" t="str">
        <f>IF(HX194&lt;&gt;"",CHAR(34)&amp;"white"&amp;CHAR(34),"")</f>
        <v>"white"</v>
      </c>
      <c r="IX194" s="9" t="str">
        <f>"{"&amp;CHAR(34)&amp;"url"&amp;CHAR(34)&amp;":"&amp;CHAR(34)&amp;IN194&amp;CHAR(34)&amp;","&amp;CHAR(34)&amp;"name"&amp;CHAR(34)&amp;":"&amp;CHAR(34)&amp;A194&amp;CHAR(34)&amp;"},"</f>
        <v>{"url":"http://mkweb.bcgsc.ca/color-summarizer/?url=https://upload.wikimedia.org/wikipedia/commons/thumb/8/89/Flag_of_Sigave.svg/640px-Flag_of_Sigave.svg.png&amp;precision=low&amp;num_clusters=2&amp;text=1","name":"[WLF] Sigave"},</v>
      </c>
      <c r="IY194" s="9">
        <v>377</v>
      </c>
    </row>
    <row r="195" spans="1:259" s="9" customFormat="1" ht="38.4" customHeight="1" thickBot="1" x14ac:dyDescent="0.35">
      <c r="A195" s="79" t="s">
        <v>864</v>
      </c>
      <c r="B195" s="1" t="e" vm="192">
        <v>#VALUE!</v>
      </c>
      <c r="C195" s="2">
        <v>2</v>
      </c>
      <c r="D195" s="3" t="s">
        <v>865</v>
      </c>
      <c r="E195" s="4" t="s">
        <v>866</v>
      </c>
      <c r="F195" s="5" t="s">
        <v>0</v>
      </c>
      <c r="G195" s="6">
        <f>COUNTIF($A$1:$A$8344,A195)</f>
        <v>1</v>
      </c>
      <c r="H195" s="7"/>
      <c r="I195" s="8" t="s">
        <v>867</v>
      </c>
      <c r="J195" s="9" t="str">
        <f>""</f>
        <v/>
      </c>
      <c r="K195" s="10"/>
      <c r="L195" s="11"/>
      <c r="M195" s="11"/>
      <c r="N195" s="12" t="s">
        <v>169</v>
      </c>
      <c r="O195" s="13" t="s">
        <v>181</v>
      </c>
      <c r="P195" s="14" t="s">
        <v>868</v>
      </c>
      <c r="Q195" s="15">
        <v>1</v>
      </c>
      <c r="R195" s="16" t="s">
        <v>169</v>
      </c>
      <c r="S195" s="17">
        <v>0</v>
      </c>
      <c r="T195" s="18" t="s">
        <v>2</v>
      </c>
      <c r="U195" s="19" t="s">
        <v>3</v>
      </c>
      <c r="V195" s="19" t="s">
        <v>2</v>
      </c>
      <c r="W195" s="19" t="s">
        <v>2</v>
      </c>
      <c r="X195" s="19" t="s">
        <v>2</v>
      </c>
      <c r="Y195" s="19" t="s">
        <v>2</v>
      </c>
      <c r="Z195" s="19" t="s">
        <v>2</v>
      </c>
      <c r="AA195" s="19" t="s">
        <v>2</v>
      </c>
      <c r="AB195" s="19" t="s">
        <v>2</v>
      </c>
      <c r="AC195" s="19" t="s">
        <v>2</v>
      </c>
      <c r="AD195" s="19" t="s">
        <v>2</v>
      </c>
      <c r="AE195" s="19" t="s">
        <v>2</v>
      </c>
      <c r="AF195" s="20" t="s">
        <v>2</v>
      </c>
      <c r="AG195" s="20" t="s">
        <v>2</v>
      </c>
      <c r="AH195" s="20" t="s">
        <v>2</v>
      </c>
      <c r="AI195" s="20" t="s">
        <v>3</v>
      </c>
      <c r="AJ195" s="20" t="s">
        <v>2</v>
      </c>
      <c r="AK195" s="20" t="s">
        <v>2</v>
      </c>
      <c r="AL195" s="20" t="s">
        <v>2</v>
      </c>
      <c r="AM195" s="20" t="s">
        <v>2</v>
      </c>
      <c r="AN195" s="20" t="s">
        <v>2</v>
      </c>
      <c r="AO195" s="20" t="s">
        <v>2</v>
      </c>
      <c r="AP195" s="20" t="s">
        <v>2</v>
      </c>
      <c r="AQ195" s="20" t="s">
        <v>2</v>
      </c>
      <c r="AR195" s="20" t="s">
        <v>2</v>
      </c>
      <c r="AS195" s="20" t="s">
        <v>2</v>
      </c>
      <c r="AT195" s="21">
        <v>0</v>
      </c>
      <c r="AU195" s="20" t="s">
        <v>858</v>
      </c>
      <c r="AV195" s="20" t="str">
        <f>IF(LEFT(A195,1)="[",LEFT(A195,5)&amp;AU195&amp;A195,"")</f>
        <v>[WLF]Chiefdom[WLF] Uvea</v>
      </c>
      <c r="AW195" s="20" t="str">
        <f>C195&amp;H195&amp;A195</f>
        <v>2[WLF] Uvea</v>
      </c>
      <c r="AX195" s="22"/>
      <c r="AY195" s="22"/>
      <c r="AZ195" s="23"/>
      <c r="BA195" s="23"/>
      <c r="BB195" s="23"/>
      <c r="BC195" s="24"/>
      <c r="BD195" s="25" t="s">
        <v>5</v>
      </c>
      <c r="BE195" s="8"/>
      <c r="BF195" s="25"/>
      <c r="BG195" s="25"/>
      <c r="BH195" s="25"/>
      <c r="BI195" s="25" t="s">
        <v>4</v>
      </c>
      <c r="BJ195" s="25"/>
      <c r="BK195" s="8"/>
      <c r="BL195" s="25" t="s">
        <v>5</v>
      </c>
      <c r="BM195" s="25" t="s">
        <v>4</v>
      </c>
      <c r="BN195" s="25"/>
      <c r="BO195" s="25"/>
      <c r="BP195" s="25"/>
      <c r="BQ195" s="25"/>
      <c r="BR195" s="25"/>
      <c r="BS195" s="25"/>
      <c r="BT195" s="25"/>
      <c r="BU195" s="26"/>
      <c r="BV195" s="27"/>
      <c r="BW195" s="27">
        <v>0</v>
      </c>
      <c r="BX195" s="8"/>
      <c r="CB195" s="28"/>
      <c r="CC195" s="28"/>
      <c r="CD195" s="29">
        <v>0</v>
      </c>
      <c r="CE195" s="29">
        <v>0</v>
      </c>
      <c r="CF195" s="29" t="e">
        <v>#REF!</v>
      </c>
      <c r="CG195" s="30" cm="1">
        <f t="array" ref="CG195">SUMPRODUCT(--(LEN(TRIM(BL195:BT195))&gt;0))</f>
        <v>2</v>
      </c>
      <c r="CH195" s="20" t="str">
        <f>IF(CG195=2,"y","n")</f>
        <v>y</v>
      </c>
      <c r="CI195" s="20" t="str">
        <f>IF(CG195=3,"y","n")</f>
        <v>n</v>
      </c>
      <c r="CJ195" s="20" t="str">
        <f>IF(CG195=4,"y","n")</f>
        <v>n</v>
      </c>
      <c r="CK195" s="20" t="str">
        <f>IF(CG195&gt;4,"y","n")</f>
        <v>n</v>
      </c>
      <c r="CL195" s="20" t="str">
        <f>IF(S195=0,"y","n")</f>
        <v>y</v>
      </c>
      <c r="CM195" s="20" t="str">
        <f>IF(S195=2,"y","n")</f>
        <v>n</v>
      </c>
      <c r="CN195" s="20" t="str">
        <f>IF(S195=3,"y","n")</f>
        <v>n</v>
      </c>
      <c r="CO195" s="20" t="str">
        <f>IF(S195&gt;=4,"y","n")</f>
        <v>n</v>
      </c>
      <c r="CP195" s="20" t="str">
        <f>IF(AT195=0,"y","n")</f>
        <v>y</v>
      </c>
      <c r="CQ195" s="20" t="str">
        <f>IF(AT195=1,"y","n")</f>
        <v>n</v>
      </c>
      <c r="CR195" s="20" t="str">
        <f>IF(AT195=2,"y","n")</f>
        <v>n</v>
      </c>
      <c r="CS195" s="20" t="str">
        <f>IF(AT195&gt;=3,"y","n")</f>
        <v>n</v>
      </c>
      <c r="CT195" s="31" t="str">
        <f>CHAR(34)&amp;A195&amp;CHAR(34)</f>
        <v>"[WLF] Uvea"</v>
      </c>
      <c r="CU195" s="32" t="str">
        <f>CHAR(34)&amp;"rgn_"&amp;R195&amp;CHAR(34)</f>
        <v>"rgn_Oceania"</v>
      </c>
      <c r="CV195" s="9" t="str">
        <f>CHAR(34)&amp;D195&amp;CHAR(34)</f>
        <v>"https://upload.wikimedia.org/wikipedia/commons/thumb/b/b8/Flag_of_Uvea.svg/640px-Flag_of_Uvea.svg.png"</v>
      </c>
      <c r="CW195" s="9" t="str">
        <f t="shared" si="687"/>
        <v>"2Color",</v>
      </c>
      <c r="CX195" s="9" t="str">
        <f t="shared" si="687"/>
        <v/>
      </c>
      <c r="CY195" s="9" t="str">
        <f t="shared" si="687"/>
        <v/>
      </c>
      <c r="CZ195" s="9" t="str">
        <f t="shared" si="687"/>
        <v/>
      </c>
      <c r="DA195" s="9" t="str">
        <f>IF(Q195&gt;1,CHAR(34)&amp;"words2"&amp;CHAR(34)&amp;",","")</f>
        <v/>
      </c>
      <c r="DB195" s="9" t="str">
        <f>IF(Q195&gt;2,CHAR(34)&amp;"words3"&amp;CHAR(34)&amp;",","")</f>
        <v/>
      </c>
      <c r="DC195" s="9" t="str">
        <f>IF(Q195=2,CHAR(34)&amp;"exact2"&amp;CHAR(34)&amp;",","")</f>
        <v/>
      </c>
      <c r="DD195" s="9" t="str">
        <f>IF(LEN(CHAR(34)&amp;"lets"&amp;LEN(SUBSTITUTE(SUBSTITUTE(IFERROR(TRIM(SUBSTITUTE(SUBSTITUTE(SUBSTITUTE(IFERROR(TRIM(SUBSTITUTE(A195,MID(A195,FIND("(",A195),FIND(")",A195)-FIND("(",A195)+1),"")),A195)," ",""),"-",""),MID(SUBSTITUTE(SUBSTITUTE(IFERROR(TRIM(SUBSTITUTE(A195,MID(A195,FIND("(",A195),FIND(")",A195)-FIND("(",A195)+1),"")),A195)," ",""),"-",""),FIND("[",SUBSTITUTE(SUBSTITUTE(IFERROR(TRIM(SUBSTITUTE(A195,MID(A195,FIND("(",A195),FIND(")",A195)-FIND("(",A195)+1),"")),A195)," ",""),"-","")),FIND("]",SUBSTITUTE(SUBSTITUTE(IFERROR(TRIM(SUBSTITUTE(A195,MID(A195,FIND("(",A195),FIND(")",A195)-FIND("(",A195)+1),"")),A195)," ",""),"-",""))-FIND("[",SUBSTITUTE(SUBSTITUTE(IFERROR(TRIM(SUBSTITUTE(A195,MID(A195,FIND("(",A195),FIND(")",A195)-FIND("(",A195)+1),"")),A195)," ",""),"-",""))+1),"")),SUBSTITUTE(SUBSTITUTE(IFERROR(TRIM(SUBSTITUTE(A195,MID(A195,FIND("(",A195),FIND(")",A195)-FIND("(",A195)+1),"")),A195)," ",""),"-",""))," ",""),"-",""))&amp;CHAR(34)&amp;",")=9,CHAR(34)&amp;"lets"&amp;LEN(SUBSTITUTE(SUBSTITUTE(IFERROR(TRIM(SUBSTITUTE(SUBSTITUTE(SUBSTITUTE(IFERROR(TRIM(SUBSTITUTE(A195,MID(A195,FIND("(",A195),FIND(")",A195)-FIND("(",A195)+1),"")),A195)," ",""),"-",""),MID(SUBSTITUTE(SUBSTITUTE(IFERROR(TRIM(SUBSTITUTE(A195,MID(A195,FIND("(",A195),FIND(")",A195)-FIND("(",A195)+1),"")),A195)," ",""),"-",""),FIND("[",SUBSTITUTE(SUBSTITUTE(IFERROR(TRIM(SUBSTITUTE(A195,MID(A195,FIND("(",A195),FIND(")",A195)-FIND("(",A195)+1),"")),A195)," ",""),"-","")),FIND("]",SUBSTITUTE(SUBSTITUTE(IFERROR(TRIM(SUBSTITUTE(A195,MID(A195,FIND("(",A195),FIND(")",A195)-FIND("(",A195)+1),"")),A195)," ",""),"-",""))-FIND("[",SUBSTITUTE(SUBSTITUTE(IFERROR(TRIM(SUBSTITUTE(A195,MID(A195,FIND("(",A195),FIND(")",A195)-FIND("(",A195)+1),"")),A195)," ",""),"-",""))+1),"")),SUBSTITUTE(SUBSTITUTE(IFERROR(TRIM(SUBSTITUTE(A195,MID(A195,FIND("(",A195),FIND(")",A195)-FIND("(",A195)+1),"")),A195)," ",""),"-",""))," ",""),"-",""))&amp;CHAR(34)&amp;",",CHAR(34)&amp;"lets0"&amp;LEN(SUBSTITUTE(SUBSTITUTE(IFERROR(TRIM(SUBSTITUTE(SUBSTITUTE(SUBSTITUTE(IFERROR(TRIM(SUBSTITUTE(A195,MID(A195,FIND("(",A195),FIND(")",A195)-FIND("(",A195)+1),"")),A195)," ",""),"-",""),MID(SUBSTITUTE(SUBSTITUTE(IFERROR(TRIM(SUBSTITUTE(A195,MID(A195,FIND("(",A195),FIND(")",A195)-FIND("(",A195)+1),"")),A195)," ",""),"-",""),FIND("[",SUBSTITUTE(SUBSTITUTE(IFERROR(TRIM(SUBSTITUTE(A195,MID(A195,FIND("(",A195),FIND(")",A195)-FIND("(",A195)+1),"")),A195)," ",""),"-","")),FIND("]",SUBSTITUTE(SUBSTITUTE(IFERROR(TRIM(SUBSTITUTE(A195,MID(A195,FIND("(",A195),FIND(")",A195)-FIND("(",A195)+1),"")),A195)," ",""),"-",""))-FIND("[",SUBSTITUTE(SUBSTITUTE(IFERROR(TRIM(SUBSTITUTE(A195,MID(A195,FIND("(",A195),FIND(")",A195)-FIND("(",A195)+1),"")),A195)," ",""),"-",""))+1),"")),SUBSTITUTE(SUBSTITUTE(IFERROR(TRIM(SUBSTITUTE(A195,MID(A195,FIND("(",A195),FIND(")",A195)-FIND("(",A195)+1),"")),A195)," ",""),"-",""))," ",""),"-",""))&amp;CHAR(34)&amp;",")</f>
        <v>"lets04",</v>
      </c>
      <c r="DE195" s="9" t="str">
        <f>IFERROR(CHAR(34)&amp;"start"&amp;LEFT(TRIM(SUBSTITUTE(SUBSTITUTE(TRIM(SUBSTITUTE(SUBSTITUTE(A195, MID(A195, FIND("[", A195), FIND("]", A195) - FIND("[", A195) + 1), ""), "  ", " ")), MID(TRIM(SUBSTITUTE(SUBSTITUTE(A195, MID(A195, FIND("[", A195), FIND("]", A195) - FIND("[", A195) + 1), ""), "  ", " ")), FIND("[", TRIM(SUBSTITUTE(SUBSTITUTE(A195, MID(A195, FIND("[", A195), FIND("]", A195) - FIND("[", A195) + 1), ""), "  ", " "))), FIND("]", TRIM(SUBSTITUTE(SUBSTITUTE(A195, MID(A195, FIND("[", A195), FIND("]", A195) - FIND("[", A195) + 1), ""), "  ", " "))) - FIND("[", TRIM(SUBSTITUTE(SUBSTITUTE(A195, MID(A195, FIND("[", A195), FIND("]", A195) - FIND("[", A195) + 1), ""), "  ", " "))) + 1), ""), "  ", " ")),1)&amp;CHAR(34)&amp;",",CHAR(34)&amp;"start"&amp;IFERROR(LEFT(SUBSTITUTE(A195,"["&amp;MID(A195,FIND("[",A195)+1,FIND("]",A195)-FIND("[",A195)-1)&amp;"] ",""),1),LEFT(A195,1))&amp;CHAR(34)&amp;",")</f>
        <v>"startU",</v>
      </c>
      <c r="DF195" s="9" t="str">
        <f>IFERROR(IF(SEARCH("tan",A195)&gt;0,CHAR(34)&amp;"withtn"&amp;CHAR(34)&amp;",",""),"")</f>
        <v/>
      </c>
      <c r="DG195" s="9" t="str">
        <f>IFERROR(IF(SEARCH("q",A195)&gt;0,CHAR(34)&amp;"with_q"&amp;CHAR(34)&amp;",",""),"")</f>
        <v/>
      </c>
      <c r="DH195" s="9" t="str">
        <f>IFERROR(IF(SEARCH("v",A195)&gt;0,CHAR(34)&amp;"with_v"&amp;CHAR(34)&amp;",",""),"")</f>
        <v>"with_v",</v>
      </c>
      <c r="DI195" s="9" t="str">
        <f>IFERROR(IF(SEARCH("w",A195)&gt;0,CHAR(34)&amp;"with_w"&amp;CHAR(34)&amp;",",""),"")</f>
        <v>"with_w",</v>
      </c>
      <c r="DJ195" s="9" t="str">
        <f>IFERROR(IF(SEARCH("y",A195)&gt;0,CHAR(34)&amp;"with_y"&amp;CHAR(34)&amp;",",""),"")</f>
        <v/>
      </c>
      <c r="DK195" s="9" t="str">
        <f>IFERROR(IF(SEARCH("z",A195)&gt;0,CHAR(34)&amp;"with_z"&amp;CHAR(34)&amp;",",""),"")</f>
        <v/>
      </c>
      <c r="DL195" s="9" t="str">
        <f>IF(CG195=2, CHAR(34) &amp; _xlfn.TEXTJOIN("", TRUE, _xlfn._xlws.SORT(HP195:HX195)) &amp; CHAR(34) &amp; ",", "")</f>
        <v>"BLUWHI",</v>
      </c>
      <c r="DM195" s="9" t="str" cm="1">
        <f t="array" ref="DM195">IF(CG195=3,CHAR(34) &amp; _xlfn.TEXTJOIN("", TRUE, RIGHT(HP195:HX195, 2)) &amp; CHAR(34) &amp; ",", "")</f>
        <v/>
      </c>
      <c r="DN195" s="9" t="str">
        <f>IF(AND(ISNUMBER(SEARCH("18", O195)), ISERROR(SEARCH("1918", O195)), ISERROR(SEARCH("2018", O195))), CHAR(34) &amp; "year18" &amp; CHAR(34) &amp; ",", "")</f>
        <v/>
      </c>
      <c r="DO195" s="9" t="str">
        <f>IF(AND(ISNUMBER(SEARCH("19", O195)), ISERROR(SEARCH("1819", O195)),  ISERROR(SEARCH("1219", O195)),ISERROR(SEARCH("1119", O195)),ISERROR(SEARCH("1190", O195)),ISERROR(SEARCH("2019", O195))), CHAR(34) &amp; "year19" &amp; CHAR(34) &amp; ",", "")</f>
        <v/>
      </c>
      <c r="DP195" s="28" t="str">
        <f>IF(AND(ISNUMBER(SEARCH("20", O195)), ISERROR(SEARCH("1920", O195))), CHAR(34)&amp;"year00"&amp;CHAR(34)&amp;",", "")</f>
        <v/>
      </c>
      <c r="DQ195" s="28" t="str">
        <f>IF(CC195="y",CHAR(34)&amp;"soviet"&amp;CHAR(34)&amp;",","")</f>
        <v/>
      </c>
      <c r="DR195" s="28" t="str">
        <f>IF(BY195="y",CHAR(34)&amp;"dgband"&amp;CHAR(34)&amp;",","")</f>
        <v/>
      </c>
      <c r="DS195" s="28" t="str">
        <f>IF(W195="y",IF(AND(V195="n",BY195&lt;&gt;"y"),CHAR(34)&amp;"allver"&amp;CHAR(34)&amp;",",""),"")</f>
        <v/>
      </c>
      <c r="DT195" s="28" t="str">
        <f>IF(V195="y",IF(AND(W195="n",BY195&lt;&gt;"y"),CHAR(34)&amp;"allhor"&amp;CHAR(34)&amp;",",""),"")</f>
        <v/>
      </c>
      <c r="DU195" s="28" t="str">
        <f>IF(BY195="y",IF(AND(W195="n",V195="n"),CHAR(34)&amp;"alldia"&amp;CHAR(34)&amp;",",""),"")</f>
        <v/>
      </c>
      <c r="DV195" s="9" t="str">
        <f>IF(IA195&lt;&gt;"",(IF(IA195="y",CHAR(34)&amp;"largec"&amp;CHAR(34)&amp;",",CHAR(34)&amp;"smallc"&amp;CHAR(34)&amp;",")),"")</f>
        <v>"largec",</v>
      </c>
      <c r="DW195" s="9" t="str">
        <f t="shared" si="688"/>
        <v>"NoBand",</v>
      </c>
      <c r="DX195" s="9" t="str">
        <f t="shared" si="688"/>
        <v/>
      </c>
      <c r="DY195" s="9" t="str">
        <f t="shared" si="688"/>
        <v/>
      </c>
      <c r="DZ195" s="9" t="str">
        <f t="shared" si="688"/>
        <v/>
      </c>
      <c r="EA195" s="9" t="str">
        <f t="shared" si="689"/>
        <v/>
      </c>
      <c r="EB195" s="9" t="str">
        <f t="shared" si="689"/>
        <v>"Crosse",</v>
      </c>
      <c r="EC195" s="9" t="str">
        <f t="shared" si="689"/>
        <v/>
      </c>
      <c r="ED195" s="9" t="str">
        <f t="shared" si="689"/>
        <v/>
      </c>
      <c r="EE195" s="9" t="str">
        <f t="shared" si="689"/>
        <v/>
      </c>
      <c r="EF195" s="9" t="str">
        <f>IF(AND(Y195&lt;&gt;"n",Y195&lt;&gt;""),CHAR(34)&amp;Y$1&amp;CHAR(34)&amp;",","")</f>
        <v/>
      </c>
      <c r="EG195" s="9" t="str">
        <f t="shared" si="690"/>
        <v/>
      </c>
      <c r="EH195" s="9" t="str">
        <f t="shared" si="690"/>
        <v/>
      </c>
      <c r="EI195" s="9" t="str">
        <f t="shared" si="690"/>
        <v/>
      </c>
      <c r="EJ195" s="9" t="str">
        <f t="shared" si="690"/>
        <v/>
      </c>
      <c r="EK195" s="9" t="str">
        <f t="shared" si="690"/>
        <v/>
      </c>
      <c r="EL195" s="9" t="str">
        <f t="shared" si="690"/>
        <v/>
      </c>
      <c r="EM195" s="9" t="str">
        <f t="shared" si="690"/>
        <v/>
      </c>
      <c r="EN195" s="9" t="str">
        <f t="shared" si="690"/>
        <v/>
      </c>
      <c r="EO195" s="9" t="str">
        <f t="shared" si="690"/>
        <v/>
      </c>
      <c r="EP195" s="9" t="str">
        <f t="shared" si="690"/>
        <v>"Canton",</v>
      </c>
      <c r="EQ195" s="9" t="str">
        <f t="shared" si="690"/>
        <v/>
      </c>
      <c r="ER195" s="9" t="str">
        <f t="shared" si="690"/>
        <v/>
      </c>
      <c r="ES195" s="9" t="str">
        <f t="shared" si="690"/>
        <v/>
      </c>
      <c r="ET195" s="9" t="str">
        <f t="shared" si="690"/>
        <v/>
      </c>
      <c r="EU195" s="9" t="str">
        <f t="shared" si="690"/>
        <v/>
      </c>
      <c r="EV195" s="9" t="str">
        <f t="shared" si="690"/>
        <v/>
      </c>
      <c r="EW195" s="9" t="str">
        <f t="shared" si="686"/>
        <v/>
      </c>
      <c r="EX195" s="9" t="str">
        <f t="shared" si="686"/>
        <v/>
      </c>
      <c r="EY195" s="9" t="str">
        <f t="shared" si="686"/>
        <v/>
      </c>
      <c r="EZ195" s="9" t="str">
        <f t="shared" si="686"/>
        <v/>
      </c>
      <c r="FA195" s="9" t="str">
        <f>IF(AT195&gt;0,CHAR(34)&amp;"sta"&amp;AZ195&amp;CHAR(34)&amp;",","")</f>
        <v/>
      </c>
      <c r="FB195" s="9" t="str">
        <f>IF(AND(AT195&gt;0,BA195&lt;&gt;""),CHAR(34)&amp;"sta"&amp;BA195&amp;CHAR(34)&amp;",","")</f>
        <v/>
      </c>
      <c r="FC195" s="9" t="str">
        <f>IF(AND(AT195&gt;0,BB195&lt;&gt;""),CHAR(34)&amp;"sta"&amp;BB195&amp;CHAR(34)&amp;",","")</f>
        <v/>
      </c>
      <c r="FD195" s="9" t="str">
        <f>IF(BV195="n",CHAR(34)&amp;"tcWHYE"&amp;CHAR(34)&amp;",",IF(BV195="y",CHAR(34)&amp;FD$1&amp;CHAR(34)&amp;",",""))</f>
        <v/>
      </c>
      <c r="FE195" s="9" t="str">
        <f>IF(COUNTIF(BL195:BT195,"BLU")=0,CHAR(34)&amp;"NO_BLU"&amp;CHAR(34)&amp;",", "")</f>
        <v/>
      </c>
      <c r="FF195" s="9" t="str">
        <f>IF(COUNTIF(BL195:BT195,"WHI")=0,CHAR(34)&amp;"NO_WHI"&amp;CHAR(34)&amp;",", "")</f>
        <v/>
      </c>
      <c r="FG195" s="9" t="str">
        <f>IF(COUNTIF(BL195:BT195,"RED")=0,CHAR(34)&amp;"NO_RED"&amp;CHAR(34)&amp;",", "")</f>
        <v>"NO_RED",</v>
      </c>
      <c r="FH195" s="9" t="str">
        <f>IF(COUNTIF(BL195:BS195,"GRE")=0,CHAR(34)&amp;"NO_GRE"&amp;CHAR(34)&amp;",", "")</f>
        <v>"NO_GRE",</v>
      </c>
      <c r="FI195" s="9" t="str">
        <f>IF(COUNTIF(BL195:BT195,"YEL")=0,CHAR(34)&amp;"NO_YEL"&amp;CHAR(34)&amp;",", "")</f>
        <v>"NO_YEL",</v>
      </c>
      <c r="FJ195" s="9" t="str">
        <f>IF(COUNTIF(BL195:BT195,"BLA")=0,CHAR(34)&amp;"NO_BLA"&amp;CHAR(34)&amp;",", "")</f>
        <v>"NO_BLA",</v>
      </c>
      <c r="FK195" s="9" t="str">
        <f>IF(AND(FH195&lt;&gt;"",FF195&lt;&gt;""),CHAR(34)&amp;"WHGRNO"&amp;CHAR(34)&amp;",","")</f>
        <v/>
      </c>
      <c r="FL195" s="9" t="str">
        <f>IF(AND(FI195&lt;&gt;"",FF195&lt;&gt;""),CHAR(34)&amp;"WHYENO"&amp;CHAR(34)&amp;",","")</f>
        <v/>
      </c>
      <c r="FM195" s="9" t="str">
        <f>IF(AND(FJ195&lt;&gt;"",FF195&lt;&gt;""),CHAR(34)&amp;"BAWHNO"&amp;CHAR(34)&amp;",","")</f>
        <v/>
      </c>
      <c r="FN195" s="9" t="str">
        <f>IF(AND(FE195&lt;&gt;"",FF195&lt;&gt;""),CHAR(34)&amp;"BLWHNO"&amp;CHAR(34)&amp;",","")</f>
        <v/>
      </c>
      <c r="FO195" s="9" t="str">
        <f>IF(AND(FE195&lt;&gt;"",FG195&lt;&gt;""),CHAR(34)&amp;"BLRENO"&amp;CHAR(34)&amp;",","")</f>
        <v/>
      </c>
      <c r="FP195" s="9" t="str">
        <f>IF(AND(FF195&lt;&gt;"",FF195&lt;&gt;""),CHAR(34)&amp;"WHRENO"&amp;CHAR(34)&amp;",","")</f>
        <v/>
      </c>
      <c r="FQ195" s="9" t="str">
        <f>IF(LEN(BF195)=3,CHAR(34)&amp;"001"&amp;BF195&amp;CHAR(34)&amp;",","")</f>
        <v/>
      </c>
      <c r="FR195" s="9" t="str">
        <f>IF(LEN(BG195)=3,CHAR(34)&amp;"002"&amp;BG195&amp;CHAR(34)&amp;",","")</f>
        <v/>
      </c>
      <c r="FS195" s="9" t="str">
        <f>IF(LEN(BH195)=3,CHAR(34)&amp;"003"&amp;BH195&amp;CHAR(34)&amp;",","")</f>
        <v/>
      </c>
      <c r="FT195" s="9" t="str">
        <f>CHAR(34)&amp;"myr"&amp;BD195&amp;CHAR(34)&amp;","</f>
        <v>"myrWHI",</v>
      </c>
      <c r="FU195" s="9" t="str">
        <f>IF(AY195="y",CHAR(34)&amp;"island"&amp;CHAR(34)&amp;",","")</f>
        <v/>
      </c>
      <c r="FV195" s="9" t="str">
        <f>IF(BZ195="y",CHAR(34)&amp;"landlo"&amp;CHAR(34)&amp;",","")</f>
        <v/>
      </c>
      <c r="FW195" s="9" t="str">
        <f>IF(CA195="y",CHAR(34)&amp;"eunion"&amp;CHAR(34)&amp;",","")</f>
        <v/>
      </c>
      <c r="FX195" s="9" t="str">
        <f>SUBSTITUTE(IFERROR(SEARCH("[",A195),IFERROR(IF(AND(CA195&lt;&gt;"y",SEARCH("Europe",R195)&gt;0),CHAR(34)&amp;"noeuni"&amp;CHAR(34)&amp;",",""),"")),"1","")</f>
        <v/>
      </c>
      <c r="FY195" s="9" t="str">
        <f>IFERROR(IF(SEARCH("Arabic",CB195)&gt;0,CHAR(34)&amp;"arabic"&amp;CHAR(34)&amp;",",""),"")</f>
        <v/>
      </c>
      <c r="FZ195" s="9" t="str">
        <f>IFERROR(IF(SEARCH("English",CB195)&gt;0,CHAR(34)&amp;"englis"&amp;CHAR(34)&amp;",",""),"")</f>
        <v/>
      </c>
      <c r="GA195" s="9" t="str">
        <f>IFERROR(IF(SEARCH("French",CB195)&gt;0,CHAR(34)&amp;"french"&amp;CHAR(34)&amp;",",""),"")</f>
        <v/>
      </c>
      <c r="GB195" s="9" t="str">
        <f>IFERROR(IF(SEARCH("Spanish",CB195)&gt;0,CHAR(34)&amp;"spanis"&amp;CHAR(34)&amp;",",""),"")</f>
        <v/>
      </c>
      <c r="GC195" s="9" t="str">
        <f>IFERROR(IF(SEARCH("Portuguese",CB195)&gt;0,CHAR(34)&amp;"portug"&amp;CHAR(34)&amp;",",""),"")</f>
        <v/>
      </c>
      <c r="GD195" s="9" t="str">
        <f>IFERROR(IF(SEARCH("German",CB195)&gt;0,CHAR(34)&amp;"german"&amp;CHAR(34)&amp;",",""),"")</f>
        <v/>
      </c>
      <c r="GE195" s="9" t="str">
        <f>IFERROR(IF(SEARCH("Dutch",CB195)&gt;0,CHAR(34)&amp;"dutchs"&amp;CHAR(34)&amp;",",""),"")</f>
        <v/>
      </c>
      <c r="GF195" s="9" t="str">
        <f>IFERROR(IF(SEARCH("Historical",AU195)&gt;0,CHAR(34)&amp;"histor"&amp;CHAR(34)&amp;",",""),"")</f>
        <v/>
      </c>
      <c r="GG195" s="9" t="str">
        <f>IF(BU195="y",CHAR(34)&amp;"unjack"&amp;CHAR(34)&amp;",","")</f>
        <v/>
      </c>
      <c r="GH195" s="9" t="str">
        <f>IF(CD195=1,CHAR(34)&amp;"southc"&amp;CHAR(34)&amp;",","")</f>
        <v/>
      </c>
      <c r="GI195" s="9" t="str">
        <f>IF(CE195=1,CHAR(34)&amp;"hasmap"&amp;CHAR(34)&amp;",","")</f>
        <v/>
      </c>
      <c r="GJ195" s="9" t="str">
        <f>IF(CP195="y",CHAR(34)&amp;CP$1&amp;CHAR(34)&amp;",","")</f>
        <v>"NoStar",</v>
      </c>
      <c r="GK195" s="9" t="str">
        <f>IF(GJ195="",CHAR(34)&amp;"HasSta"&amp;CHAR(34)&amp;",","")</f>
        <v/>
      </c>
      <c r="GL195" s="9" t="str">
        <f t="shared" si="691"/>
        <v/>
      </c>
      <c r="GM195" s="9" t="str">
        <f t="shared" si="691"/>
        <v/>
      </c>
      <c r="GN195" s="9" t="str">
        <f t="shared" si="691"/>
        <v/>
      </c>
      <c r="GP195" s="9" t="str">
        <f>CHAR(34)&amp;AU195&amp;CHAR(34)</f>
        <v>"Chiefdom"</v>
      </c>
      <c r="GS195" s="9" t="str">
        <f>SUBSTITUTE("["&amp;_xlfn.CONCAT(CW195:GN195)&amp;"]",",]","]")</f>
        <v>["2Color","lets04","startU","with_v","with_w","BLUWHI","largec","NoBand","Crosse","Canton","NO_RED","NO_GRE","NO_YEL","NO_BLA","myrWHI","NoStar"]</v>
      </c>
      <c r="GT195" s="9" t="str">
        <f t="shared" si="685"/>
        <v>"cl_WHI",</v>
      </c>
      <c r="GU195" s="9" t="str">
        <f t="shared" si="685"/>
        <v>"cl_BLU",</v>
      </c>
      <c r="GV195" s="9" t="str">
        <f t="shared" si="685"/>
        <v/>
      </c>
      <c r="GW195" s="9" t="str">
        <f t="shared" si="685"/>
        <v/>
      </c>
      <c r="GX195" s="9" t="str">
        <f t="shared" si="685"/>
        <v/>
      </c>
      <c r="GY195" s="9" t="str">
        <f t="shared" si="685"/>
        <v/>
      </c>
      <c r="GZ195" s="9" t="str">
        <f t="shared" si="685"/>
        <v/>
      </c>
      <c r="HA195" s="9" t="str">
        <f t="shared" si="685"/>
        <v/>
      </c>
      <c r="HB195" s="9" t="str">
        <f t="shared" si="685"/>
        <v/>
      </c>
      <c r="HC195" s="9" t="str">
        <f>SUBSTITUTE("["&amp;_xlfn.CONCAT(GT195:HB195)&amp;"]",",]","]")</f>
        <v>["cl_WHI","cl_BLU"]</v>
      </c>
      <c r="HE195" s="33"/>
      <c r="HF195" s="34" t="str">
        <f>"{couname:"&amp;CT195&amp;(IF(HK195&lt;&gt;"",",subtype:"&amp;CHAR(34)&amp;HK195&amp;CHAR(34),""))&amp;",year:"&amp;HJ195&amp;",region:"&amp;CU195&amp;",Colors:"&amp;HC195&amp;",Items:"&amp;GS195&amp;",Flag:"&amp;CV195&amp;",HDFlag:"&amp;CHAR(34)&amp;E195&amp;CHAR(34)&amp;",type:"&amp;GP195&amp;", describe: "&amp;HH195&amp;", isnew:"&amp;CHAR(34)&amp;F195&amp;CHAR(34)&amp;", links: "&amp;HL195&amp;"},"</f>
        <v>{couname:"[WLF] Uvea",year:"???",region:"rgn_Oceania",Colors:["cl_WHI","cl_BLU"],Items:["2Color","lets04","startU","with_v","with_w","BLUWHI","largec","NoBand","Crosse","Canton","NO_RED","NO_GRE","NO_YEL","NO_BLA","myrWHI","NoStar"],Flag:"https://upload.wikimedia.org/wikipedia/commons/thumb/b/b8/Flag_of_Uvea.svg/640px-Flag_of_Uvea.svg.png",HDFlag:"https://upload.wikimedia.org/wikipedia/commons/thumb/b/b8/Flag_of_Uvea.svg/2560px-Flag_of_Uvea.svg.png",type:"Chiefdom", describe: "\nThe flag of Uvéa was red with a white cross (similar to the cross of Malta, several shapes of it are known), basically the current unofficial flag of the territory. When the French protectorate was established, the tricolour was added to the canton.", isnew:".", links: "https://www.fotw.info/flags/wf-w.html"},</v>
      </c>
      <c r="HG195" s="35" t="str">
        <f>"{couname:"&amp;CT195&amp;(IF(HK195&lt;&gt;"",",subtype:"&amp;CHAR(34)&amp;HK195&amp;CHAR(34),""))&amp;",year:"&amp;HJ195&amp;",region:"&amp;CU195&amp;",Colors:"&amp;HC195&amp;",Items:"&amp;GS195&amp;",Flag:"&amp;CV195&amp;",HDFlag:"&amp;CHAR(34)&amp;E195&amp;CHAR(34)&amp;",type:"&amp;GP195&amp;", describe: "&amp;HI195&amp;", links: "&amp;HL195&amp;"},"</f>
        <v>{couname:"[WLF] Uvea",year:"???",region:"rgn_Oceania",Colors:["cl_WHI","cl_BLU"],Items:["2Color","lets04","startU","with_v","with_w","BLUWHI","largec","NoBand","Crosse","Canton","NO_RED","NO_GRE","NO_YEL","NO_BLA","myrWHI","NoStar"],Flag:"https://upload.wikimedia.org/wikipedia/commons/thumb/b/b8/Flag_of_Uvea.svg/640px-Flag_of_Uvea.svg.png",HDFlag:"https://upload.wikimedia.org/wikipedia/commons/thumb/b/b8/Flag_of_Uvea.svg/2560px-Flag_of_Uvea.svg.png",type:"Chiefdom", describe: "\nThe flag of Uvéa was red with a white cross (similar to the cross of Malta, several shapes of it are known), basically the current unofficial flag of the territory. When the French protectorate was established, the tricolour was added to the canton.", links: "https://www.fotw.info/flags/wf-w.html"},</v>
      </c>
      <c r="HH195" s="9" t="str">
        <f>IF(P195&lt;&gt;"",CHAR(34)&amp;"\n"&amp;P195&amp;CHAR(34),CHAR(34)&amp;CHAR(34))</f>
        <v>"\nThe flag of Uvéa was red with a white cross (similar to the cross of Malta, several shapes of it are known), basically the current unofficial flag of the territory. When the French protectorate was established, the tricolour was added to the canton."</v>
      </c>
      <c r="HI195" s="9" t="str">
        <f>IF(J195=0,CHAR(34)&amp;CHAR(34),HH195)</f>
        <v>"\nThe flag of Uvéa was red with a white cross (similar to the cross of Malta, several shapes of it are known), basically the current unofficial flag of the territory. When the French protectorate was established, the tricolour was added to the canton."</v>
      </c>
      <c r="HJ195" s="9" t="str">
        <f>CHAR(34)&amp;O195&amp;CHAR(34)</f>
        <v>"???"</v>
      </c>
      <c r="HL195" s="9" t="str">
        <f>CHAR(34)&amp;I195&amp;CHAR(34)</f>
        <v>"https://www.fotw.info/flags/wf-w.html"</v>
      </c>
      <c r="HM195" s="34" t="str">
        <f>"{"&amp;CHAR(34)&amp;"couname"&amp;CHAR(34)&amp;":"&amp;CT195&amp;(IF(H195&lt;&gt;"",","&amp;CHAR(34)&amp;"subtype"&amp;CHAR(34)&amp;":"&amp;CHAR(34)&amp;H195&amp;CHAR(34),""))&amp;","&amp;CHAR(34)&amp;"year"&amp;CHAR(34)&amp;":"&amp;HJ195&amp;","&amp;CHAR(34)&amp;"region"&amp;CHAR(34)&amp;":"&amp;CU195&amp;","&amp;CHAR(34)&amp;"Colors"&amp;CHAR(34)&amp;":"&amp;HC195&amp;","&amp;CHAR(34)&amp;"Items"&amp;CHAR(34)&amp;":"&amp;GS195&amp;","&amp;CHAR(34)&amp;"Flag"&amp;CHAR(34)&amp;":"&amp;CV195&amp;","&amp;CHAR(34)&amp;"HDFlag"&amp;CHAR(34)&amp;":"&amp;CHAR(34)&amp;E195&amp;CHAR(34)&amp;","&amp;CHAR(34)&amp;"type"&amp;CHAR(34)&amp;":"&amp;GP195&amp;", "&amp;CHAR(34)&amp;"describe"&amp;CHAR(34)&amp;": "&amp;HH195&amp;", "&amp;CHAR(34)&amp;"isnew"&amp;CHAR(34)&amp;": "&amp;CHAR(34)&amp;F195&amp;CHAR(34)&amp;", "&amp;CHAR(34)&amp;"links"&amp;CHAR(34)&amp;": "&amp;HL195&amp;"},"</f>
        <v>{"couname":"[WLF] Uvea","year":"???","region":"rgn_Oceania","Colors":["cl_WHI","cl_BLU"],"Items":["2Color","lets04","startU","with_v","with_w","BLUWHI","largec","NoBand","Crosse","Canton","NO_RED","NO_GRE","NO_YEL","NO_BLA","myrWHI","NoStar"],"Flag":"https://upload.wikimedia.org/wikipedia/commons/thumb/b/b8/Flag_of_Uvea.svg/640px-Flag_of_Uvea.svg.png","HDFlag":"https://upload.wikimedia.org/wikipedia/commons/thumb/b/b8/Flag_of_Uvea.svg/2560px-Flag_of_Uvea.svg.png","type":"Chiefdom", "describe": "\nThe flag of Uvéa was red with a white cross (similar to the cross of Malta, several shapes of it are known), basically the current unofficial flag of the territory. When the French protectorate was established, the tricolour was added to the canton.", "isnew": ".", "links": "https://www.fotw.info/flags/wf-w.html"},</v>
      </c>
      <c r="HN195" s="36" t="str">
        <f>"{"&amp;CHAR(34)&amp;"couname"&amp;CHAR(34)&amp;":"&amp;CT195&amp;(IF(H195&lt;&gt;"",","&amp;CHAR(34)&amp;"subtype"&amp;CHAR(34)&amp;":"&amp;CHAR(34)&amp;H195&amp;CHAR(34),""))&amp;","&amp;CHAR(34)&amp;"year"&amp;CHAR(34)&amp;":"&amp;HJ195&amp;","&amp;CHAR(34)&amp;"region"&amp;CHAR(34)&amp;":"&amp;CU195&amp;","&amp;CHAR(34)&amp;"Colors"&amp;CHAR(34)&amp;":"&amp;HC195&amp;","&amp;CHAR(34)&amp;"Items"&amp;CHAR(34)&amp;":"&amp;GS195&amp;","&amp;CHAR(34)&amp;"Flag"&amp;CHAR(34)&amp;":"&amp;CV195&amp;","&amp;CHAR(34)&amp;"HDFlag"&amp;CHAR(34)&amp;":"&amp;CHAR(34)&amp;E195&amp;CHAR(34)&amp;","&amp;CHAR(34)&amp;"type"&amp;CHAR(34)&amp;":"&amp;GP195&amp;", "&amp;CHAR(34)&amp;"describe"&amp;CHAR(34)&amp;": "&amp;HI195&amp;", "&amp;CHAR(34)&amp;"isnew"&amp;CHAR(34)&amp;": "&amp;CHAR(34)&amp;F195&amp;CHAR(34)&amp;", "&amp;CHAR(34)&amp;"links"&amp;CHAR(34)&amp;": "&amp;HL195&amp;"},"</f>
        <v>{"couname":"[WLF] Uvea","year":"???","region":"rgn_Oceania","Colors":["cl_WHI","cl_BLU"],"Items":["2Color","lets04","startU","with_v","with_w","BLUWHI","largec","NoBand","Crosse","Canton","NO_RED","NO_GRE","NO_YEL","NO_BLA","myrWHI","NoStar"],"Flag":"https://upload.wikimedia.org/wikipedia/commons/thumb/b/b8/Flag_of_Uvea.svg/640px-Flag_of_Uvea.svg.png","HDFlag":"https://upload.wikimedia.org/wikipedia/commons/thumb/b/b8/Flag_of_Uvea.svg/2560px-Flag_of_Uvea.svg.png","type":"Chiefdom", "describe": "\nThe flag of Uvéa was red with a white cross (similar to the cross of Malta, several shapes of it are known), basically the current unofficial flag of the territory. When the French protectorate was established, the tricolour was added to the canton.", "isnew": ".", "links": "https://www.fotw.info/flags/wf-w.html"},</v>
      </c>
      <c r="HO195" s="37"/>
      <c r="HP195" s="9" t="str" cm="1">
        <f t="array" ref="HP195">IF(_xlfn.TEXTJOIN(", ", TRUE, IF(ISNUMBER(SEARCH("BLA", BL195:BT195)), COLUMN(BL195:BT195) - COLUMN(BL195) + 1, ""))&lt;&gt;"","BLA","")</f>
        <v/>
      </c>
      <c r="HQ195" s="9" t="str" cm="1">
        <f t="array" ref="HQ195">IF(_xlfn.TEXTJOIN(", ", TRUE, IF(ISNUMBER(SEARCH("BLU", BL195:BT195)), COLUMN(BL195:BT195) - COLUMN(BL195) + 1, ""))&lt;&gt;"","BLU","")</f>
        <v>BLU</v>
      </c>
      <c r="HR195" s="9" t="str" cm="1">
        <f t="array" ref="HR195">IF(_xlfn.TEXTJOIN(", ", TRUE, IF(ISNUMBER(SEARCH("GRE", BL195:BT195)), COLUMN(BL195:BT195) - COLUMN(BL195) + 1, ""))&lt;&gt;"","GRE","")</f>
        <v/>
      </c>
      <c r="HS195" s="9" t="str" cm="1">
        <f t="array" ref="HS195">IF(_xlfn.TEXTJOIN(", ", TRUE, IF(ISNUMBER(SEARCH("RED", BL195:BT195)), COLUMN(BL195:BT195) - COLUMN(BL195) + 1, ""))&lt;&gt;"","RED","")</f>
        <v/>
      </c>
      <c r="HT195" s="9" t="str" cm="1">
        <f t="array" ref="HT195">IF(_xlfn.TEXTJOIN(", ", TRUE, IF(ISNUMBER(SEARCH("YEL", BL195:BT195)), COLUMN(BL195:BT195) - COLUMN(BL195) + 1, ""))&lt;&gt;"","YEL","")</f>
        <v/>
      </c>
      <c r="HU195" s="9" t="str" cm="1">
        <f t="array" ref="HU195">IF(_xlfn.TEXTJOIN(", ", TRUE, IF(ISNUMBER(SEARCH("ORA", BL195:BT195)), COLUMN(BL195:BT195) - COLUMN(BL195) + 1, ""))&lt;&gt;"","ORA","")</f>
        <v/>
      </c>
      <c r="HV195" s="9" t="str" cm="1">
        <f t="array" ref="HV195">IF(_xlfn.TEXTJOIN(", ", TRUE, IF(ISNUMBER(SEARCH("BRO", BL195:BT195)), COLUMN(BL195:BT195) - COLUMN(BL195) + 1, ""))&lt;&gt;"","BRO","")</f>
        <v/>
      </c>
      <c r="HW195" s="9" t="str" cm="1">
        <f t="array" ref="HW195">IF(_xlfn.TEXTJOIN(", ", TRUE, IF(ISNUMBER(SEARCH("PUR", BL195:BT195)), COLUMN(BL195:BT195) - COLUMN(BL195) + 1, ""))&lt;&gt;"","PUR","")</f>
        <v/>
      </c>
      <c r="HX195" s="9" t="str" cm="1">
        <f t="array" ref="HX195">IF(_xlfn.TEXTJOIN(", ", TRUE, IF(ISNUMBER(SEARCH("WHI", BL195:BT195)), COLUMN(BL195:BT195) - COLUMN(BL195) + 1, ""))&lt;&gt;"","WHI","")</f>
        <v>WHI</v>
      </c>
      <c r="HY195" s="38"/>
      <c r="HZ195" s="38"/>
      <c r="IA195" s="28" t="s">
        <v>3</v>
      </c>
      <c r="IB195" s="28"/>
      <c r="IC195" s="39"/>
      <c r="ID195" s="39"/>
      <c r="IE195" s="39"/>
      <c r="IF195" s="39"/>
      <c r="IG195" s="39"/>
      <c r="IH195" s="39"/>
      <c r="II195" s="39"/>
      <c r="IJ195" s="39"/>
      <c r="IK195" s="39"/>
      <c r="IL195" s="9">
        <f>SUM(IC195:IK195)</f>
        <v>0</v>
      </c>
      <c r="IM195" s="6">
        <f>COUNTIF(IC195:IK195,"&gt;0")-CG195</f>
        <v>-2</v>
      </c>
      <c r="IN195" s="40" t="str">
        <f>"http://mkweb.bcgsc.ca/color-summarizer/?url="&amp;D195&amp;"&amp;precision=low&amp;num_clusters="&amp;CG195&amp;"&amp;text=1"</f>
        <v>http://mkweb.bcgsc.ca/color-summarizer/?url=https://upload.wikimedia.org/wikipedia/commons/thumb/b/b8/Flag_of_Uvea.svg/640px-Flag_of_Uvea.svg.png&amp;precision=low&amp;num_clusters=2&amp;text=1</v>
      </c>
      <c r="IO195" s="9" t="str">
        <f>IF(HP195&lt;&gt;"",CHAR(34)&amp;"black"&amp;CHAR(34),"")</f>
        <v/>
      </c>
      <c r="IP195" s="9" t="str">
        <f>IF(HQ195&lt;&gt;"",CHAR(34)&amp;"blue"&amp;CHAR(34),"")</f>
        <v>"blue"</v>
      </c>
      <c r="IQ195" s="9" t="str">
        <f>IF(HR195&lt;&gt;"",CHAR(34)&amp;"green"&amp;CHAR(34),"")</f>
        <v/>
      </c>
      <c r="IR195" s="9" t="str">
        <f>IF(HS195&lt;&gt;"",CHAR(34)&amp;"red"&amp;CHAR(34),"")</f>
        <v/>
      </c>
      <c r="IS195" s="9" t="str">
        <f>IF(HT195&lt;&gt;"",CHAR(34)&amp;"yellow"&amp;CHAR(34),"")</f>
        <v/>
      </c>
      <c r="IT195" s="9" t="str">
        <f>IF(HU195&lt;&gt;"",CHAR(34)&amp;"orange"&amp;CHAR(34),"")</f>
        <v/>
      </c>
      <c r="IU195" s="9" t="str">
        <f>IF(HV195&lt;&gt;"",CHAR(34)&amp;"brown"&amp;CHAR(34),"")</f>
        <v/>
      </c>
      <c r="IV195" s="9" t="str">
        <f>IF(HW195&lt;&gt;"",CHAR(34)&amp;"purple"&amp;CHAR(34),"")</f>
        <v/>
      </c>
      <c r="IW195" s="9" t="str">
        <f>IF(HX195&lt;&gt;"",CHAR(34)&amp;"white"&amp;CHAR(34),"")</f>
        <v>"white"</v>
      </c>
      <c r="IX195" s="9" t="str">
        <f>"{"&amp;CHAR(34)&amp;"url"&amp;CHAR(34)&amp;":"&amp;CHAR(34)&amp;IN195&amp;CHAR(34)&amp;","&amp;CHAR(34)&amp;"name"&amp;CHAR(34)&amp;":"&amp;CHAR(34)&amp;A195&amp;CHAR(34)&amp;"},"</f>
        <v>{"url":"http://mkweb.bcgsc.ca/color-summarizer/?url=https://upload.wikimedia.org/wikipedia/commons/thumb/b/b8/Flag_of_Uvea.svg/640px-Flag_of_Uvea.svg.png&amp;precision=low&amp;num_clusters=2&amp;text=1","name":"[WLF] Uvea"},</v>
      </c>
      <c r="IY195" s="9">
        <v>378</v>
      </c>
    </row>
    <row r="196" spans="1:259" s="9" customFormat="1" ht="38.4" customHeight="1" thickBot="1" x14ac:dyDescent="0.35">
      <c r="A196" s="80" t="s">
        <v>230</v>
      </c>
      <c r="B196" s="1" t="e" vm="193">
        <v>#VALUE!</v>
      </c>
      <c r="C196" s="2" t="s">
        <v>231</v>
      </c>
      <c r="D196" s="3" t="s">
        <v>232</v>
      </c>
      <c r="E196" s="4" t="s">
        <v>233</v>
      </c>
      <c r="F196" s="5" t="s">
        <v>0</v>
      </c>
      <c r="G196" s="6">
        <f>COUNTIF($A$1:$A$8359,A196)</f>
        <v>1</v>
      </c>
      <c r="H196" s="7"/>
      <c r="I196" s="8" t="s">
        <v>234</v>
      </c>
      <c r="J196" s="9" t="str">
        <f>""</f>
        <v/>
      </c>
      <c r="K196" s="10"/>
      <c r="L196" s="11"/>
      <c r="M196" s="11"/>
      <c r="N196" s="12" t="s">
        <v>169</v>
      </c>
      <c r="O196" s="13">
        <v>1993</v>
      </c>
      <c r="P196" s="14" t="s">
        <v>235</v>
      </c>
      <c r="Q196" s="15">
        <v>3</v>
      </c>
      <c r="R196" s="16" t="s">
        <v>169</v>
      </c>
      <c r="S196" s="17">
        <v>2</v>
      </c>
      <c r="T196" s="18" t="s">
        <v>2</v>
      </c>
      <c r="U196" s="19" t="s">
        <v>3</v>
      </c>
      <c r="V196" s="19" t="s">
        <v>2</v>
      </c>
      <c r="W196" s="19" t="s">
        <v>3</v>
      </c>
      <c r="X196" s="19" t="s">
        <v>2</v>
      </c>
      <c r="Y196" s="19" t="s">
        <v>3</v>
      </c>
      <c r="Z196" s="19" t="s">
        <v>3</v>
      </c>
      <c r="AA196" s="19" t="s">
        <v>3</v>
      </c>
      <c r="AB196" s="19" t="s">
        <v>2</v>
      </c>
      <c r="AC196" s="19" t="s">
        <v>3</v>
      </c>
      <c r="AD196" s="19" t="s">
        <v>2</v>
      </c>
      <c r="AE196" s="19" t="s">
        <v>2</v>
      </c>
      <c r="AF196" s="20" t="s">
        <v>2</v>
      </c>
      <c r="AG196" s="20" t="s">
        <v>2</v>
      </c>
      <c r="AH196" s="20" t="s">
        <v>2</v>
      </c>
      <c r="AI196" s="20" t="s">
        <v>2</v>
      </c>
      <c r="AJ196" s="20" t="s">
        <v>2</v>
      </c>
      <c r="AK196" s="20" t="s">
        <v>2</v>
      </c>
      <c r="AL196" s="20" t="s">
        <v>2</v>
      </c>
      <c r="AM196" s="20" t="s">
        <v>2</v>
      </c>
      <c r="AN196" s="20" t="s">
        <v>2</v>
      </c>
      <c r="AO196" s="20" t="s">
        <v>3</v>
      </c>
      <c r="AP196" s="20" t="s">
        <v>2</v>
      </c>
      <c r="AQ196" s="20" t="s">
        <v>3</v>
      </c>
      <c r="AR196" s="20" t="s">
        <v>2</v>
      </c>
      <c r="AS196" s="20" t="s">
        <v>2</v>
      </c>
      <c r="AT196" s="21">
        <v>5</v>
      </c>
      <c r="AU196" s="20" t="s">
        <v>236</v>
      </c>
      <c r="AV196" s="20" t="str">
        <f>IF(LEFT(A196,1)="[",LEFT(A196,5)&amp;AU196&amp;A196,"")</f>
        <v>[AUS]Internal Territory[AUS] Australian Capital Territory</v>
      </c>
      <c r="AW196" s="20" t="str">
        <f>C196&amp;H196&amp;A196</f>
        <v>2b[AUS] Australian Capital Territory</v>
      </c>
      <c r="AX196" s="22" t="str">
        <f>_xlfn.TEXTJOIN(";",TRUE,AU196:AW196)</f>
        <v>Internal Territory;[AUS]Internal Territory[AUS] Australian Capital Territory;2b[AUS] Australian Capital Territory</v>
      </c>
      <c r="AY196" s="22"/>
      <c r="AZ196" s="23"/>
      <c r="BA196" s="23"/>
      <c r="BB196" s="23"/>
      <c r="BC196" s="24"/>
      <c r="BD196" s="25" t="s">
        <v>6</v>
      </c>
      <c r="BE196" s="8"/>
      <c r="BF196" s="25" t="s">
        <v>6</v>
      </c>
      <c r="BG196" s="25" t="s">
        <v>4</v>
      </c>
      <c r="BH196" s="25" t="s">
        <v>9</v>
      </c>
      <c r="BI196" s="25"/>
      <c r="BJ196" s="25"/>
      <c r="BK196" s="8"/>
      <c r="BL196" s="25" t="s">
        <v>6</v>
      </c>
      <c r="BM196" s="25" t="s">
        <v>9</v>
      </c>
      <c r="BN196" s="25" t="s">
        <v>4</v>
      </c>
      <c r="BO196" s="25" t="s">
        <v>13</v>
      </c>
      <c r="BP196" s="25" t="s">
        <v>5</v>
      </c>
      <c r="BQ196" s="25" t="s">
        <v>10</v>
      </c>
      <c r="BR196" s="25" t="s">
        <v>504</v>
      </c>
      <c r="BS196" s="25"/>
      <c r="BT196" s="25"/>
      <c r="BU196" s="26"/>
      <c r="BV196" s="27" t="s">
        <v>3</v>
      </c>
      <c r="BW196" s="27" t="s">
        <v>397</v>
      </c>
      <c r="BX196" s="8"/>
      <c r="CB196" s="28" t="s">
        <v>7</v>
      </c>
      <c r="CC196" s="28"/>
      <c r="CD196" s="29">
        <v>0</v>
      </c>
      <c r="CE196" s="29">
        <v>0</v>
      </c>
      <c r="CF196" s="29" t="e">
        <v>#REF!</v>
      </c>
      <c r="CG196" s="30" cm="1">
        <f t="array" ref="CG196">SUMPRODUCT(--(LEN(TRIM(BL196:BT196))&gt;0))</f>
        <v>7</v>
      </c>
      <c r="CH196" s="20" t="str">
        <f>IF(CG196=2,"y","n")</f>
        <v>n</v>
      </c>
      <c r="CI196" s="20" t="str">
        <f>IF(CG196=3,"y","n")</f>
        <v>n</v>
      </c>
      <c r="CJ196" s="20" t="str">
        <f>IF(CG196=4,"y","n")</f>
        <v>n</v>
      </c>
      <c r="CK196" s="20" t="str">
        <f>IF(CG196&gt;4,"y","n")</f>
        <v>y</v>
      </c>
      <c r="CL196" s="20" t="str">
        <f>IF(S196=0,"y","n")</f>
        <v>n</v>
      </c>
      <c r="CM196" s="20" t="str">
        <f>IF(S196=2,"y","n")</f>
        <v>y</v>
      </c>
      <c r="CN196" s="20" t="str">
        <f>IF(S196=3,"y","n")</f>
        <v>n</v>
      </c>
      <c r="CO196" s="20" t="str">
        <f>IF(S196&gt;=4,"y","n")</f>
        <v>n</v>
      </c>
      <c r="CP196" s="20" t="str">
        <f>IF(AT196=0,"y","n")</f>
        <v>n</v>
      </c>
      <c r="CQ196" s="20" t="str">
        <f>IF(AT196=1,"y","n")</f>
        <v>n</v>
      </c>
      <c r="CR196" s="20" t="str">
        <f>IF(AT196=2,"y","n")</f>
        <v>n</v>
      </c>
      <c r="CS196" s="20" t="str">
        <f>IF(AT196&gt;=3,"y","n")</f>
        <v>y</v>
      </c>
      <c r="CT196" s="31" t="str">
        <f>CHAR(34)&amp;A196&amp;CHAR(34)</f>
        <v>"[AUS] Australian Capital Territory"</v>
      </c>
      <c r="CU196" s="32" t="str">
        <f>CHAR(34)&amp;"rgn_"&amp;R196&amp;CHAR(34)</f>
        <v>"rgn_Oceania"</v>
      </c>
      <c r="CV196" s="9" t="str">
        <f>CHAR(34)&amp;D196&amp;CHAR(34)</f>
        <v>"https://upload.wikimedia.org/wikipedia/commons/thumb/8/8c/Flag_of_the_Australian_Capital_Territory.svg/320px-Flag_of_the_Australian_Capital_Territory.svg.png"</v>
      </c>
      <c r="CW196" s="9" t="str">
        <f t="shared" si="687"/>
        <v/>
      </c>
      <c r="CX196" s="9" t="str">
        <f t="shared" si="687"/>
        <v/>
      </c>
      <c r="CY196" s="9" t="str">
        <f t="shared" si="687"/>
        <v/>
      </c>
      <c r="CZ196" s="9" t="str">
        <f t="shared" si="687"/>
        <v>"5+Colo",</v>
      </c>
      <c r="DA196" s="9" t="str">
        <f>IF(Q196&gt;1,CHAR(34)&amp;"words2"&amp;CHAR(34)&amp;",","")</f>
        <v>"words2",</v>
      </c>
      <c r="DB196" s="9" t="str">
        <f>IF(Q196&gt;2,CHAR(34)&amp;"words3"&amp;CHAR(34)&amp;",","")</f>
        <v>"words3",</v>
      </c>
      <c r="DC196" s="9" t="str">
        <f>IF(Q196=2,CHAR(34)&amp;"exact2"&amp;CHAR(34)&amp;",","")</f>
        <v/>
      </c>
      <c r="DD196" s="9" t="str">
        <f>IF(LEN(CHAR(34)&amp;"lets"&amp;LEN(SUBSTITUTE(SUBSTITUTE(IFERROR(TRIM(SUBSTITUTE(SUBSTITUTE(SUBSTITUTE(IFERROR(TRIM(SUBSTITUTE(A196,MID(A196,FIND("(",A196),FIND(")",A196)-FIND("(",A196)+1),"")),A196)," ",""),"-",""),MID(SUBSTITUTE(SUBSTITUTE(IFERROR(TRIM(SUBSTITUTE(A196,MID(A196,FIND("(",A196),FIND(")",A196)-FIND("(",A196)+1),"")),A196)," ",""),"-",""),FIND("[",SUBSTITUTE(SUBSTITUTE(IFERROR(TRIM(SUBSTITUTE(A196,MID(A196,FIND("(",A196),FIND(")",A196)-FIND("(",A196)+1),"")),A196)," ",""),"-","")),FIND("]",SUBSTITUTE(SUBSTITUTE(IFERROR(TRIM(SUBSTITUTE(A196,MID(A196,FIND("(",A196),FIND(")",A196)-FIND("(",A196)+1),"")),A196)," ",""),"-",""))-FIND("[",SUBSTITUTE(SUBSTITUTE(IFERROR(TRIM(SUBSTITUTE(A196,MID(A196,FIND("(",A196),FIND(")",A196)-FIND("(",A196)+1),"")),A196)," ",""),"-",""))+1),"")),SUBSTITUTE(SUBSTITUTE(IFERROR(TRIM(SUBSTITUTE(A196,MID(A196,FIND("(",A196),FIND(")",A196)-FIND("(",A196)+1),"")),A196)," ",""),"-",""))," ",""),"-",""))&amp;CHAR(34)&amp;",")=9,CHAR(34)&amp;"lets"&amp;LEN(SUBSTITUTE(SUBSTITUTE(IFERROR(TRIM(SUBSTITUTE(SUBSTITUTE(SUBSTITUTE(IFERROR(TRIM(SUBSTITUTE(A196,MID(A196,FIND("(",A196),FIND(")",A196)-FIND("(",A196)+1),"")),A196)," ",""),"-",""),MID(SUBSTITUTE(SUBSTITUTE(IFERROR(TRIM(SUBSTITUTE(A196,MID(A196,FIND("(",A196),FIND(")",A196)-FIND("(",A196)+1),"")),A196)," ",""),"-",""),FIND("[",SUBSTITUTE(SUBSTITUTE(IFERROR(TRIM(SUBSTITUTE(A196,MID(A196,FIND("(",A196),FIND(")",A196)-FIND("(",A196)+1),"")),A196)," ",""),"-","")),FIND("]",SUBSTITUTE(SUBSTITUTE(IFERROR(TRIM(SUBSTITUTE(A196,MID(A196,FIND("(",A196),FIND(")",A196)-FIND("(",A196)+1),"")),A196)," ",""),"-",""))-FIND("[",SUBSTITUTE(SUBSTITUTE(IFERROR(TRIM(SUBSTITUTE(A196,MID(A196,FIND("(",A196),FIND(")",A196)-FIND("(",A196)+1),"")),A196)," ",""),"-",""))+1),"")),SUBSTITUTE(SUBSTITUTE(IFERROR(TRIM(SUBSTITUTE(A196,MID(A196,FIND("(",A196),FIND(")",A196)-FIND("(",A196)+1),"")),A196)," ",""),"-",""))," ",""),"-",""))&amp;CHAR(34)&amp;",",CHAR(34)&amp;"lets0"&amp;LEN(SUBSTITUTE(SUBSTITUTE(IFERROR(TRIM(SUBSTITUTE(SUBSTITUTE(SUBSTITUTE(IFERROR(TRIM(SUBSTITUTE(A196,MID(A196,FIND("(",A196),FIND(")",A196)-FIND("(",A196)+1),"")),A196)," ",""),"-",""),MID(SUBSTITUTE(SUBSTITUTE(IFERROR(TRIM(SUBSTITUTE(A196,MID(A196,FIND("(",A196),FIND(")",A196)-FIND("(",A196)+1),"")),A196)," ",""),"-",""),FIND("[",SUBSTITUTE(SUBSTITUTE(IFERROR(TRIM(SUBSTITUTE(A196,MID(A196,FIND("(",A196),FIND(")",A196)-FIND("(",A196)+1),"")),A196)," ",""),"-","")),FIND("]",SUBSTITUTE(SUBSTITUTE(IFERROR(TRIM(SUBSTITUTE(A196,MID(A196,FIND("(",A196),FIND(")",A196)-FIND("(",A196)+1),"")),A196)," ",""),"-",""))-FIND("[",SUBSTITUTE(SUBSTITUTE(IFERROR(TRIM(SUBSTITUTE(A196,MID(A196,FIND("(",A196),FIND(")",A196)-FIND("(",A196)+1),"")),A196)," ",""),"-",""))+1),"")),SUBSTITUTE(SUBSTITUTE(IFERROR(TRIM(SUBSTITUTE(A196,MID(A196,FIND("(",A196),FIND(")",A196)-FIND("(",A196)+1),"")),A196)," ",""),"-",""))," ",""),"-",""))&amp;CHAR(34)&amp;",")</f>
        <v>"lets26",</v>
      </c>
      <c r="DE196" s="9" t="str">
        <f>IFERROR(CHAR(34)&amp;"start"&amp;LEFT(TRIM(SUBSTITUTE(SUBSTITUTE(TRIM(SUBSTITUTE(SUBSTITUTE(A196, MID(A196, FIND("[", A196), FIND("]", A196) - FIND("[", A196) + 1), ""), "  ", " ")), MID(TRIM(SUBSTITUTE(SUBSTITUTE(A196, MID(A196, FIND("[", A196), FIND("]", A196) - FIND("[", A196) + 1), ""), "  ", " ")), FIND("[", TRIM(SUBSTITUTE(SUBSTITUTE(A196, MID(A196, FIND("[", A196), FIND("]", A196) - FIND("[", A196) + 1), ""), "  ", " "))), FIND("]", TRIM(SUBSTITUTE(SUBSTITUTE(A196, MID(A196, FIND("[", A196), FIND("]", A196) - FIND("[", A196) + 1), ""), "  ", " "))) - FIND("[", TRIM(SUBSTITUTE(SUBSTITUTE(A196, MID(A196, FIND("[", A196), FIND("]", A196) - FIND("[", A196) + 1), ""), "  ", " "))) + 1), ""), "  ", " ")),1)&amp;CHAR(34)&amp;",",CHAR(34)&amp;"start"&amp;IFERROR(LEFT(SUBSTITUTE(A196,"["&amp;MID(A196,FIND("[",A196)+1,FIND("]",A196)-FIND("[",A196)-1)&amp;"] ",""),1),LEFT(A196,1))&amp;CHAR(34)&amp;",")</f>
        <v>"startA",</v>
      </c>
      <c r="DF196" s="9" t="str">
        <f>IFERROR(IF(SEARCH("tan",A196)&gt;0,CHAR(34)&amp;"withtn"&amp;CHAR(34)&amp;",",""),"")</f>
        <v/>
      </c>
      <c r="DG196" s="9" t="str">
        <f>IFERROR(IF(SEARCH("q",A196)&gt;0,CHAR(34)&amp;"with_q"&amp;CHAR(34)&amp;",",""),"")</f>
        <v/>
      </c>
      <c r="DH196" s="9" t="str">
        <f>IFERROR(IF(SEARCH("v",A196)&gt;0,CHAR(34)&amp;"with_v"&amp;CHAR(34)&amp;",",""),"")</f>
        <v/>
      </c>
      <c r="DI196" s="9" t="str">
        <f>IFERROR(IF(SEARCH("w",A196)&gt;0,CHAR(34)&amp;"with_w"&amp;CHAR(34)&amp;",",""),"")</f>
        <v/>
      </c>
      <c r="DJ196" s="9" t="str">
        <f>IFERROR(IF(SEARCH("y",A196)&gt;0,CHAR(34)&amp;"with_y"&amp;CHAR(34)&amp;",",""),"")</f>
        <v>"with_y",</v>
      </c>
      <c r="DK196" s="9" t="str">
        <f>IFERROR(IF(SEARCH("z",A196)&gt;0,CHAR(34)&amp;"with_z"&amp;CHAR(34)&amp;",",""),"")</f>
        <v/>
      </c>
      <c r="DL196" s="9" t="str">
        <f>IF(CG196=2, CHAR(34) &amp; _xlfn.TEXTJOIN("", TRUE, _xlfn._xlws.SORT(HP196:HX196)) &amp; CHAR(34) &amp; ",", "")</f>
        <v/>
      </c>
      <c r="DM196" s="9" t="str" cm="1">
        <f t="array" ref="DM196">IF(CG196=3,CHAR(34) &amp; _xlfn.TEXTJOIN("", TRUE, RIGHT(HP196:HX196, 2)) &amp; CHAR(34) &amp; ",", "")</f>
        <v/>
      </c>
      <c r="DN196" s="9" t="str">
        <f>IF(AND(ISNUMBER(SEARCH("18", O196)), ISERROR(SEARCH("1918", O196)), ISERROR(SEARCH("2018", O196))), CHAR(34) &amp; "year18" &amp; CHAR(34) &amp; ",", "")</f>
        <v/>
      </c>
      <c r="DO196" s="9" t="str">
        <f>IF(AND(ISNUMBER(SEARCH("19", O196)), ISERROR(SEARCH("1819", O196)),  ISERROR(SEARCH("1219", O196)),ISERROR(SEARCH("1119", O196)),ISERROR(SEARCH("1190", O196)),ISERROR(SEARCH("2019", O196))), CHAR(34) &amp; "year19" &amp; CHAR(34) &amp; ",", "")</f>
        <v>"year19",</v>
      </c>
      <c r="DP196" s="28" t="str">
        <f>IF(AND(ISNUMBER(SEARCH("20", O196)), ISERROR(SEARCH("1920", O196))), CHAR(34)&amp;"year00"&amp;CHAR(34)&amp;",", "")</f>
        <v/>
      </c>
      <c r="DQ196" s="28" t="str">
        <f>IF(CC196="y",CHAR(34)&amp;"soviet"&amp;CHAR(34)&amp;",","")</f>
        <v/>
      </c>
      <c r="DR196" s="28" t="str">
        <f>IF(BY196="y",CHAR(34)&amp;"dgband"&amp;CHAR(34)&amp;",","")</f>
        <v/>
      </c>
      <c r="DS196" s="28" t="str">
        <f>IF(W196="y",IF(AND(V196="n",BY196&lt;&gt;"y"),CHAR(34)&amp;"allver"&amp;CHAR(34)&amp;",",""),"")</f>
        <v>"allver",</v>
      </c>
      <c r="DT196" s="28" t="str">
        <f>IF(V196="y",IF(AND(W196="n",BY196&lt;&gt;"y"),CHAR(34)&amp;"allhor"&amp;CHAR(34)&amp;",",""),"")</f>
        <v/>
      </c>
      <c r="DU196" s="28" t="str">
        <f>IF(BY196="y",IF(AND(W196="n",V196="n"),CHAR(34)&amp;"alldia"&amp;CHAR(34)&amp;",",""),"")</f>
        <v/>
      </c>
      <c r="DV196" s="9" t="str">
        <f>IF(IA196&lt;&gt;"",(IF(IA196="y",CHAR(34)&amp;"largec"&amp;CHAR(34)&amp;",",CHAR(34)&amp;"smallc"&amp;CHAR(34)&amp;",")),"")</f>
        <v/>
      </c>
      <c r="DW196" s="9" t="str">
        <f t="shared" si="688"/>
        <v/>
      </c>
      <c r="DX196" s="9" t="str">
        <f t="shared" si="688"/>
        <v>"2Bands",</v>
      </c>
      <c r="DY196" s="9" t="str">
        <f t="shared" si="688"/>
        <v/>
      </c>
      <c r="DZ196" s="9" t="str">
        <f t="shared" si="688"/>
        <v/>
      </c>
      <c r="EA196" s="9" t="str">
        <f t="shared" si="689"/>
        <v/>
      </c>
      <c r="EB196" s="9" t="str">
        <f t="shared" si="689"/>
        <v>"Crosse",</v>
      </c>
      <c r="EC196" s="9" t="str">
        <f t="shared" si="689"/>
        <v/>
      </c>
      <c r="ED196" s="9" t="str">
        <f t="shared" si="689"/>
        <v>"Vertic",</v>
      </c>
      <c r="EE196" s="9" t="str">
        <f t="shared" si="689"/>
        <v/>
      </c>
      <c r="EF196" s="9" t="str">
        <f>IF(AND(Y196&lt;&gt;"n",Y196&lt;&gt;""),CHAR(34)&amp;Y$1&amp;CHAR(34)&amp;",","")</f>
        <v>"Animal",</v>
      </c>
      <c r="EG196" s="9" t="str">
        <f t="shared" si="690"/>
        <v>"Bird",</v>
      </c>
      <c r="EH196" s="9" t="str">
        <f t="shared" si="690"/>
        <v>"Plants",</v>
      </c>
      <c r="EI196" s="9" t="str">
        <f t="shared" si="690"/>
        <v/>
      </c>
      <c r="EJ196" s="9" t="str">
        <f t="shared" si="690"/>
        <v>"Weapon",</v>
      </c>
      <c r="EK196" s="9" t="str">
        <f t="shared" si="690"/>
        <v/>
      </c>
      <c r="EL196" s="9" t="str">
        <f t="shared" si="690"/>
        <v/>
      </c>
      <c r="EM196" s="9" t="str">
        <f t="shared" si="690"/>
        <v/>
      </c>
      <c r="EN196" s="9" t="str">
        <f t="shared" si="690"/>
        <v/>
      </c>
      <c r="EO196" s="9" t="str">
        <f t="shared" si="690"/>
        <v/>
      </c>
      <c r="EP196" s="9" t="str">
        <f t="shared" si="690"/>
        <v/>
      </c>
      <c r="EQ196" s="9" t="str">
        <f t="shared" si="690"/>
        <v/>
      </c>
      <c r="ER196" s="9" t="str">
        <f t="shared" si="690"/>
        <v/>
      </c>
      <c r="ES196" s="9" t="str">
        <f t="shared" si="690"/>
        <v/>
      </c>
      <c r="ET196" s="9" t="str">
        <f t="shared" si="690"/>
        <v/>
      </c>
      <c r="EU196" s="9" t="str">
        <f t="shared" si="690"/>
        <v/>
      </c>
      <c r="EV196" s="9" t="str">
        <f t="shared" si="690"/>
        <v>"Builds",</v>
      </c>
      <c r="EW196" s="9" t="str">
        <f t="shared" si="686"/>
        <v/>
      </c>
      <c r="EX196" s="9" t="str">
        <f t="shared" si="686"/>
        <v>"Crowns",</v>
      </c>
      <c r="EY196" s="9" t="str">
        <f t="shared" si="686"/>
        <v/>
      </c>
      <c r="EZ196" s="9" t="str">
        <f t="shared" si="686"/>
        <v/>
      </c>
      <c r="FA196" s="9" t="str">
        <f>IF(AT196&gt;0,CHAR(34)&amp;"sta"&amp;AZ196&amp;CHAR(34)&amp;",","")</f>
        <v>"sta",</v>
      </c>
      <c r="FB196" s="9" t="str">
        <f>IF(AND(AT196&gt;0,BA196&lt;&gt;""),CHAR(34)&amp;"sta"&amp;BA196&amp;CHAR(34)&amp;",","")</f>
        <v/>
      </c>
      <c r="FC196" s="9" t="str">
        <f>IF(AND(AT196&gt;0,BB196&lt;&gt;""),CHAR(34)&amp;"sta"&amp;BB196&amp;CHAR(34)&amp;",","")</f>
        <v/>
      </c>
      <c r="FD196" s="9" t="str">
        <f>IF(BV196="n",CHAR(34)&amp;"tcWHYE"&amp;CHAR(34)&amp;",",IF(BV196="y",CHAR(34)&amp;FD$1&amp;CHAR(34)&amp;",",""))</f>
        <v>"ntWHYE",</v>
      </c>
      <c r="FE196" s="9" t="str">
        <f>IF(COUNTIF(BL196:BT196,"BLU")=0,CHAR(34)&amp;"NO_BLU"&amp;CHAR(34)&amp;",", "")</f>
        <v/>
      </c>
      <c r="FF196" s="9" t="str">
        <f>IF(COUNTIF(BL196:BT196,"WHI")=0,CHAR(34)&amp;"NO_WHI"&amp;CHAR(34)&amp;",", "")</f>
        <v/>
      </c>
      <c r="FG196" s="9" t="str">
        <f>IF(COUNTIF(BL196:BT196,"RED")=0,CHAR(34)&amp;"NO_RED"&amp;CHAR(34)&amp;",", "")</f>
        <v/>
      </c>
      <c r="FH196" s="9" t="str">
        <f>IF(COUNTIF(BL196:BS196,"GRE")=0,CHAR(34)&amp;"NO_GRE"&amp;CHAR(34)&amp;",", "")</f>
        <v/>
      </c>
      <c r="FI196" s="9" t="str">
        <f>IF(COUNTIF(BL196:BT196,"YEL")=0,CHAR(34)&amp;"NO_YEL"&amp;CHAR(34)&amp;",", "")</f>
        <v/>
      </c>
      <c r="FJ196" s="9" t="str">
        <f>IF(COUNTIF(BL196:BT196,"BLA")=0,CHAR(34)&amp;"NO_BLA"&amp;CHAR(34)&amp;",", "")</f>
        <v>"NO_BLA",</v>
      </c>
      <c r="FK196" s="9" t="str">
        <f>IF(AND(FH196&lt;&gt;"",FF196&lt;&gt;""),CHAR(34)&amp;"WHGRNO"&amp;CHAR(34)&amp;",","")</f>
        <v/>
      </c>
      <c r="FL196" s="9" t="str">
        <f>IF(AND(FI196&lt;&gt;"",FF196&lt;&gt;""),CHAR(34)&amp;"WHYENO"&amp;CHAR(34)&amp;",","")</f>
        <v/>
      </c>
      <c r="FM196" s="9" t="str">
        <f>IF(AND(FJ196&lt;&gt;"",FF196&lt;&gt;""),CHAR(34)&amp;"BAWHNO"&amp;CHAR(34)&amp;",","")</f>
        <v/>
      </c>
      <c r="FN196" s="9" t="str">
        <f>IF(AND(FE196&lt;&gt;"",FF196&lt;&gt;""),CHAR(34)&amp;"BLWHNO"&amp;CHAR(34)&amp;",","")</f>
        <v/>
      </c>
      <c r="FO196" s="9" t="str">
        <f>IF(AND(FE196&lt;&gt;"",FG196&lt;&gt;""),CHAR(34)&amp;"BLRENO"&amp;CHAR(34)&amp;",","")</f>
        <v/>
      </c>
      <c r="FP196" s="9" t="str">
        <f>IF(AND(FF196&lt;&gt;"",FF196&lt;&gt;""),CHAR(34)&amp;"WHRENO"&amp;CHAR(34)&amp;",","")</f>
        <v/>
      </c>
      <c r="FQ196" s="9" t="str">
        <f>IF(LEN(BF196)=3,CHAR(34)&amp;"001"&amp;BF196&amp;CHAR(34)&amp;",","")</f>
        <v>"001YEL",</v>
      </c>
      <c r="FR196" s="9" t="str">
        <f>IF(LEN(BG196)=3,CHAR(34)&amp;"002"&amp;BG196&amp;CHAR(34)&amp;",","")</f>
        <v>"002BLU",</v>
      </c>
      <c r="FS196" s="9" t="str">
        <f>IF(LEN(BH196)=3,CHAR(34)&amp;"003"&amp;BH196&amp;CHAR(34)&amp;",","")</f>
        <v>"003RED",</v>
      </c>
      <c r="FT196" s="9" t="str">
        <f>CHAR(34)&amp;"myr"&amp;BD196&amp;CHAR(34)&amp;","</f>
        <v>"myrYEL",</v>
      </c>
      <c r="FU196" s="9" t="str">
        <f>IF(AY196="y",CHAR(34)&amp;"island"&amp;CHAR(34)&amp;",","")</f>
        <v/>
      </c>
      <c r="FV196" s="9" t="str">
        <f>IF(BZ196="y",CHAR(34)&amp;"landlo"&amp;CHAR(34)&amp;",","")</f>
        <v/>
      </c>
      <c r="FW196" s="9" t="str">
        <f>IF(CA196="y",CHAR(34)&amp;"eunion"&amp;CHAR(34)&amp;",","")</f>
        <v/>
      </c>
      <c r="FX196" s="9" t="str">
        <f>SUBSTITUTE(IFERROR(SEARCH("[",A196),IFERROR(IF(AND(CA196&lt;&gt;"y",SEARCH("Europe",R196)&gt;0),CHAR(34)&amp;"noeuni"&amp;CHAR(34)&amp;",",""),"")),"1","")</f>
        <v/>
      </c>
      <c r="FY196" s="9" t="str">
        <f>IFERROR(IF(SEARCH("Arabic",CB196)&gt;0,CHAR(34)&amp;"arabic"&amp;CHAR(34)&amp;",",""),"")</f>
        <v/>
      </c>
      <c r="FZ196" s="9" t="str">
        <f>IFERROR(IF(SEARCH("English",CB196)&gt;0,CHAR(34)&amp;"englis"&amp;CHAR(34)&amp;",",""),"")</f>
        <v/>
      </c>
      <c r="GA196" s="9" t="str">
        <f>IFERROR(IF(SEARCH("French",CB196)&gt;0,CHAR(34)&amp;"french"&amp;CHAR(34)&amp;",",""),"")</f>
        <v/>
      </c>
      <c r="GB196" s="9" t="str">
        <f>IFERROR(IF(SEARCH("Spanish",CB196)&gt;0,CHAR(34)&amp;"spanis"&amp;CHAR(34)&amp;",",""),"")</f>
        <v>"spanis",</v>
      </c>
      <c r="GC196" s="9" t="str">
        <f>IFERROR(IF(SEARCH("Portuguese",CB196)&gt;0,CHAR(34)&amp;"portug"&amp;CHAR(34)&amp;",",""),"")</f>
        <v/>
      </c>
      <c r="GD196" s="9" t="str">
        <f>IFERROR(IF(SEARCH("German",CB196)&gt;0,CHAR(34)&amp;"german"&amp;CHAR(34)&amp;",",""),"")</f>
        <v/>
      </c>
      <c r="GE196" s="9" t="str">
        <f>IFERROR(IF(SEARCH("Dutch",CB196)&gt;0,CHAR(34)&amp;"dutchs"&amp;CHAR(34)&amp;",",""),"")</f>
        <v/>
      </c>
      <c r="GF196" s="9" t="str">
        <f>IFERROR(IF(SEARCH("Histor",AU196)&gt;0,CHAR(34)&amp;"histor"&amp;CHAR(34)&amp;",",""),"")</f>
        <v/>
      </c>
      <c r="GG196" s="9" t="str">
        <f>IF(BU196="y",CHAR(34)&amp;"unjack"&amp;CHAR(34)&amp;",","")</f>
        <v/>
      </c>
      <c r="GH196" s="9" t="str">
        <f>IF(CD196=1,CHAR(34)&amp;"southc"&amp;CHAR(34)&amp;",","")</f>
        <v/>
      </c>
      <c r="GI196" s="9" t="str">
        <f>IF(CE196=1,CHAR(34)&amp;"hasmap"&amp;CHAR(34)&amp;",","")</f>
        <v/>
      </c>
      <c r="GJ196" s="9" t="str">
        <f>IF(CP196="y",CHAR(34)&amp;CP$1&amp;CHAR(34)&amp;",","")</f>
        <v/>
      </c>
      <c r="GK196" s="9" t="str">
        <f>IF(GJ196="",CHAR(34)&amp;"HasSta"&amp;CHAR(34)&amp;",","")</f>
        <v>"HasSta",</v>
      </c>
      <c r="GL196" s="9" t="str">
        <f t="shared" si="691"/>
        <v/>
      </c>
      <c r="GM196" s="9" t="str">
        <f t="shared" si="691"/>
        <v/>
      </c>
      <c r="GN196" s="9" t="str">
        <f t="shared" si="691"/>
        <v>"3+Star",</v>
      </c>
      <c r="GP196" s="9" t="str">
        <f>CHAR(34)&amp;AU196&amp;CHAR(34)</f>
        <v>"Internal Territory"</v>
      </c>
      <c r="GS196" s="9" t="str">
        <f>SUBSTITUTE("["&amp;_xlfn.CONCAT(CW196:GN196)&amp;"]",",]","]")</f>
        <v>["5+Colo","words2","words3","lets26","startA","with_y","year19","allver","2Bands","Crosse","Vertic","Animal","Bird","Plants","Weapon","Builds","Crowns","sta","ntWHYE","NO_BLA","001YEL","002BLU","003RED","myrYEL","spanis","HasSta","3+Star"]</v>
      </c>
      <c r="GT196" s="9" t="str">
        <f t="shared" si="685"/>
        <v>"cl_YEL",</v>
      </c>
      <c r="GU196" s="9" t="str">
        <f t="shared" si="685"/>
        <v>"cl_RED",</v>
      </c>
      <c r="GV196" s="9" t="str">
        <f t="shared" si="685"/>
        <v>"cl_BLU",</v>
      </c>
      <c r="GW196" s="9" t="str">
        <f t="shared" si="685"/>
        <v>"cl_BRO",</v>
      </c>
      <c r="GX196" s="9" t="str">
        <f t="shared" si="685"/>
        <v>"cl_WHI",</v>
      </c>
      <c r="GY196" s="9" t="str">
        <f t="shared" si="685"/>
        <v>"cl_GRE",</v>
      </c>
      <c r="GZ196" s="9" t="str">
        <f t="shared" si="685"/>
        <v>"cl_GRA",</v>
      </c>
      <c r="HA196" s="9" t="str">
        <f t="shared" si="685"/>
        <v/>
      </c>
      <c r="HB196" s="9" t="str">
        <f t="shared" si="685"/>
        <v/>
      </c>
      <c r="HC196" s="9" t="str">
        <f>SUBSTITUTE("["&amp;_xlfn.CONCAT(GT196:HB196)&amp;"]",",]","]")</f>
        <v>["cl_YEL","cl_RED","cl_BLU","cl_BRO","cl_WHI","cl_GRE","cl_GRA"]</v>
      </c>
      <c r="HE196" s="33"/>
      <c r="HF196" s="34" t="str">
        <f>"{couname:"&amp;CT196&amp;(IF(HK196&lt;&gt;"",",subtype:"&amp;CHAR(34)&amp;HK196&amp;CHAR(34),""))&amp;",year:"&amp;HJ196&amp;",region:"&amp;CU196&amp;",Colors:"&amp;HC196&amp;",Items:"&amp;GS196&amp;",Flag:"&amp;CV196&amp;",HDFlag:"&amp;CHAR(34)&amp;E196&amp;CHAR(34)&amp;",type:"&amp;GP196&amp;", describe: "&amp;HH196&amp;", isnew:"&amp;CHAR(34)&amp;F196&amp;CHAR(34)&amp;", links: "&amp;HL196&amp;"},"</f>
        <v>{couname:"[AUS] Australian Capital Territory",year:"1993",region:"rgn_Oceania",Colors:["cl_YEL","cl_RED","cl_BLU","cl_BRO","cl_WHI","cl_GRE","cl_GRA"],Items:["5+Colo","words2","words3","lets26","startA","with_y","year19","allver","2Bands","Crosse","Vertic","Animal","Bird","Plants","Weapon","Builds","Crowns","sta","ntWHYE","NO_BLA","001YEL","002BLU","003RED","myrYEL","spanis","HasSta","3+Star"],Flag:"https://upload.wikimedia.org/wikipedia/commons/thumb/8/8c/Flag_of_the_Australian_Capital_Territory.svg/320px-Flag_of_the_Australian_Capital_Territory.svg.png",HDFlag:"https://upload.wikimedia.org/wikipedia/commons/thumb/8/8c/Flag_of_the_Australian_Capital_Territory.svg/2560px-Flag_of_the_Australian_Capital_Territory.svg.png",type:"Internal Territory", describe: "\nThe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 isnew:".", links: "https://en.wikipedia.org/wiki/Flag_of_the_Australian_Capital_Territory"},</v>
      </c>
      <c r="HG196" s="35" t="str">
        <f>"{couname:"&amp;CT196&amp;(IF(HK196&lt;&gt;"",",subtype:"&amp;CHAR(34)&amp;HK196&amp;CHAR(34),""))&amp;",year:"&amp;HJ196&amp;",region:"&amp;CU196&amp;",Colors:"&amp;HC196&amp;",Items:"&amp;GS196&amp;",Flag:"&amp;CV196&amp;",HDFlag:"&amp;CHAR(34)&amp;E196&amp;CHAR(34)&amp;",type:"&amp;GP196&amp;", describe: "&amp;HI196&amp;", links: "&amp;HL196&amp;"},"</f>
        <v>{couname:"[AUS] Australian Capital Territory",year:"1993",region:"rgn_Oceania",Colors:["cl_YEL","cl_RED","cl_BLU","cl_BRO","cl_WHI","cl_GRE","cl_GRA"],Items:["5+Colo","words2","words3","lets26","startA","with_y","year19","allver","2Bands","Crosse","Vertic","Animal","Bird","Plants","Weapon","Builds","Crowns","sta","ntWHYE","NO_BLA","001YEL","002BLU","003RED","myrYEL","spanis","HasSta","3+Star"],Flag:"https://upload.wikimedia.org/wikipedia/commons/thumb/8/8c/Flag_of_the_Australian_Capital_Territory.svg/320px-Flag_of_the_Australian_Capital_Territory.svg.png",HDFlag:"https://upload.wikimedia.org/wikipedia/commons/thumb/8/8c/Flag_of_the_Australian_Capital_Territory.svg/2560px-Flag_of_the_Australian_Capital_Territory.svg.png",type:"Internal Territory", describe: "\nThe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 links: "https://en.wikipedia.org/wiki/Flag_of_the_Australian_Capital_Territory"},</v>
      </c>
      <c r="HH196" s="9" t="str">
        <f>IF(P196&lt;&gt;"",CHAR(34)&amp;"\n"&amp;P196&amp;CHAR(34),CHAR(34)&amp;CHAR(34))</f>
        <v>"\nThe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v>
      </c>
      <c r="HI196" s="9" t="str">
        <f>IF(J196=0,CHAR(34)&amp;CHAR(34),HH196)</f>
        <v>"\nThe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v>
      </c>
      <c r="HJ196" s="9" t="str">
        <f>CHAR(34)&amp;O196&amp;CHAR(34)</f>
        <v>"1993"</v>
      </c>
      <c r="HL196" s="9" t="str">
        <f>CHAR(34)&amp;I196&amp;CHAR(34)</f>
        <v>"https://en.wikipedia.org/wiki/Flag_of_the_Australian_Capital_Territory"</v>
      </c>
      <c r="HM196" s="34" t="str">
        <f>"{"&amp;CHAR(34)&amp;"couname"&amp;CHAR(34)&amp;":"&amp;CT196&amp;(IF(H196&lt;&gt;"",","&amp;CHAR(34)&amp;"subtype"&amp;CHAR(34)&amp;":"&amp;CHAR(34)&amp;H196&amp;CHAR(34),""))&amp;","&amp;CHAR(34)&amp;"year"&amp;CHAR(34)&amp;":"&amp;HJ196&amp;","&amp;CHAR(34)&amp;"region"&amp;CHAR(34)&amp;":"&amp;CU196&amp;","&amp;CHAR(34)&amp;"Colors"&amp;CHAR(34)&amp;":"&amp;HC196&amp;","&amp;CHAR(34)&amp;"Items"&amp;CHAR(34)&amp;":"&amp;GS196&amp;","&amp;CHAR(34)&amp;"Flag"&amp;CHAR(34)&amp;":"&amp;CV196&amp;","&amp;CHAR(34)&amp;"HDFlag"&amp;CHAR(34)&amp;":"&amp;CHAR(34)&amp;E196&amp;CHAR(34)&amp;","&amp;CHAR(34)&amp;"type"&amp;CHAR(34)&amp;":"&amp;GP196&amp;", "&amp;CHAR(34)&amp;"describe"&amp;CHAR(34)&amp;": "&amp;HH196&amp;", "&amp;CHAR(34)&amp;"isnew"&amp;CHAR(34)&amp;": "&amp;CHAR(34)&amp;F196&amp;CHAR(34)&amp;", "&amp;CHAR(34)&amp;"links"&amp;CHAR(34)&amp;": "&amp;HL196&amp;"},"</f>
        <v>{"couname":"[AUS] Australian Capital Territory","year":"1993","region":"rgn_Oceania","Colors":["cl_YEL","cl_RED","cl_BLU","cl_BRO","cl_WHI","cl_GRE","cl_GRA"],"Items":["5+Colo","words2","words3","lets26","startA","with_y","year19","allver","2Bands","Crosse","Vertic","Animal","Bird","Plants","Weapon","Builds","Crowns","sta","ntWHYE","NO_BLA","001YEL","002BLU","003RED","myrYEL","spanis","HasSta","3+Star"],"Flag":"https://upload.wikimedia.org/wikipedia/commons/thumb/8/8c/Flag_of_the_Australian_Capital_Territory.svg/320px-Flag_of_the_Australian_Capital_Territory.svg.png","HDFlag":"https://upload.wikimedia.org/wikipedia/commons/thumb/8/8c/Flag_of_the_Australian_Capital_Territory.svg/2560px-Flag_of_the_Australian_Capital_Territory.svg.png","type":"Internal Territory", "describe": "\nThe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 "isnew": ".", "links": "https://en.wikipedia.org/wiki/Flag_of_the_Australian_Capital_Territory"},</v>
      </c>
      <c r="HN196" s="36" t="str">
        <f>"{"&amp;CHAR(34)&amp;"couname"&amp;CHAR(34)&amp;":"&amp;CT196&amp;(IF(H196&lt;&gt;"",","&amp;CHAR(34)&amp;"subtype"&amp;CHAR(34)&amp;":"&amp;CHAR(34)&amp;H196&amp;CHAR(34),""))&amp;","&amp;CHAR(34)&amp;"year"&amp;CHAR(34)&amp;":"&amp;HJ196&amp;","&amp;CHAR(34)&amp;"region"&amp;CHAR(34)&amp;":"&amp;CU196&amp;","&amp;CHAR(34)&amp;"Colors"&amp;CHAR(34)&amp;":"&amp;HC196&amp;","&amp;CHAR(34)&amp;"Items"&amp;CHAR(34)&amp;":"&amp;GS196&amp;","&amp;CHAR(34)&amp;"Flag"&amp;CHAR(34)&amp;":"&amp;CV196&amp;","&amp;CHAR(34)&amp;"HDFlag"&amp;CHAR(34)&amp;":"&amp;CHAR(34)&amp;E196&amp;CHAR(34)&amp;","&amp;CHAR(34)&amp;"type"&amp;CHAR(34)&amp;":"&amp;GP196&amp;", "&amp;CHAR(34)&amp;"describe"&amp;CHAR(34)&amp;": "&amp;HI196&amp;", "&amp;CHAR(34)&amp;"isnew"&amp;CHAR(34)&amp;": "&amp;CHAR(34)&amp;F196&amp;CHAR(34)&amp;", "&amp;CHAR(34)&amp;"links"&amp;CHAR(34)&amp;": "&amp;HL196&amp;"},"</f>
        <v>{"couname":"[AUS] Australian Capital Territory","year":"1993","region":"rgn_Oceania","Colors":["cl_YEL","cl_RED","cl_BLU","cl_BRO","cl_WHI","cl_GRE","cl_GRA"],"Items":["5+Colo","words2","words3","lets26","startA","with_y","year19","allver","2Bands","Crosse","Vertic","Animal","Bird","Plants","Weapon","Builds","Crowns","sta","ntWHYE","NO_BLA","001YEL","002BLU","003RED","myrYEL","spanis","HasSta","3+Star"],"Flag":"https://upload.wikimedia.org/wikipedia/commons/thumb/8/8c/Flag_of_the_Australian_Capital_Territory.svg/320px-Flag_of_the_Australian_Capital_Territory.svg.png","HDFlag":"https://upload.wikimedia.org/wikipedia/commons/thumb/8/8c/Flag_of_the_Australian_Capital_Territory.svg/2560px-Flag_of_the_Australian_Capital_Territory.svg.png","type":"Internal Territory", "describe": "\nThe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 "isnew": ".", "links": "https://en.wikipedia.org/wiki/Flag_of_the_Australian_Capital_Territory"},</v>
      </c>
      <c r="HO196" s="37"/>
      <c r="HP196" s="9" t="str" cm="1">
        <f t="array" ref="HP196">IF(_xlfn.TEXTJOIN(", ", TRUE, IF(ISNUMBER(SEARCH("BLA", BL196:BT196)), COLUMN(BL196:BT196) - COLUMN(BL196) + 1, ""))&lt;&gt;"","BLA","")</f>
        <v/>
      </c>
      <c r="HQ196" s="9" t="str" cm="1">
        <f t="array" ref="HQ196">IF(_xlfn.TEXTJOIN(", ", TRUE, IF(ISNUMBER(SEARCH("BLU", BL196:BT196)), COLUMN(BL196:BT196) - COLUMN(BL196) + 1, ""))&lt;&gt;"","BLU","")</f>
        <v>BLU</v>
      </c>
      <c r="HR196" s="9" t="str" cm="1">
        <f t="array" ref="HR196">IF(_xlfn.TEXTJOIN(", ", TRUE, IF(ISNUMBER(SEARCH("GRE", BL196:BT196)), COLUMN(BL196:BT196) - COLUMN(BL196) + 1, ""))&lt;&gt;"","GRE","")</f>
        <v>GRE</v>
      </c>
      <c r="HS196" s="9" t="str" cm="1">
        <f t="array" ref="HS196">IF(_xlfn.TEXTJOIN(", ", TRUE, IF(ISNUMBER(SEARCH("RED", BL196:BT196)), COLUMN(BL196:BT196) - COLUMN(BL196) + 1, ""))&lt;&gt;"","RED","")</f>
        <v>RED</v>
      </c>
      <c r="HT196" s="9" t="str" cm="1">
        <f t="array" ref="HT196">IF(_xlfn.TEXTJOIN(", ", TRUE, IF(ISNUMBER(SEARCH("YEL", BL196:BT196)), COLUMN(BL196:BT196) - COLUMN(BL196) + 1, ""))&lt;&gt;"","YEL","")</f>
        <v>YEL</v>
      </c>
      <c r="HU196" s="9" t="str" cm="1">
        <f t="array" ref="HU196">IF(_xlfn.TEXTJOIN(", ", TRUE, IF(ISNUMBER(SEARCH("ORA", BL196:BT196)), COLUMN(BL196:BT196) - COLUMN(BL196) + 1, ""))&lt;&gt;"","ORA","")</f>
        <v/>
      </c>
      <c r="HV196" s="9" t="str" cm="1">
        <f t="array" ref="HV196">IF(_xlfn.TEXTJOIN(", ", TRUE, IF(ISNUMBER(SEARCH("BRO", BL196:BT196)), COLUMN(BL196:BT196) - COLUMN(BL196) + 1, ""))&lt;&gt;"","BRO","")</f>
        <v>BRO</v>
      </c>
      <c r="HW196" s="9" t="str" cm="1">
        <f t="array" ref="HW196">IF(_xlfn.TEXTJOIN(", ", TRUE, IF(ISNUMBER(SEARCH("PUR", BL196:BT196)), COLUMN(BL196:BT196) - COLUMN(BL196) + 1, ""))&lt;&gt;"","PUR","")</f>
        <v/>
      </c>
      <c r="HX196" s="9" t="str" cm="1">
        <f t="array" ref="HX196">IF(_xlfn.TEXTJOIN(", ", TRUE, IF(ISNUMBER(SEARCH("WHI", BL196:BT196)), COLUMN(BL196:BT196) - COLUMN(BL196) + 1, ""))&lt;&gt;"","WHI","")</f>
        <v>WHI</v>
      </c>
      <c r="HY196" s="38"/>
      <c r="HZ196" s="38"/>
      <c r="IA196" s="28"/>
      <c r="IB196" s="28"/>
      <c r="IC196" s="39"/>
      <c r="ID196" s="39"/>
      <c r="IE196" s="39"/>
      <c r="IF196" s="39"/>
      <c r="IG196" s="39"/>
      <c r="IH196" s="39"/>
      <c r="II196" s="39"/>
      <c r="IJ196" s="39"/>
      <c r="IK196" s="39"/>
      <c r="IL196" s="9">
        <f>SUM(IC196:IK196)</f>
        <v>0</v>
      </c>
      <c r="IM196" s="6">
        <f>COUNTIF(IC196:IK196,"&gt;0")-CG196</f>
        <v>-7</v>
      </c>
      <c r="IN196" s="40" t="str">
        <f>"http://mkweb.bcgsc.ca/color-summarizer/?url="&amp;D196&amp;"&amp;precision=low&amp;num_clusters="&amp;CG196&amp;"&amp;text=1"</f>
        <v>http://mkweb.bcgsc.ca/color-summarizer/?url=https://upload.wikimedia.org/wikipedia/commons/thumb/8/8c/Flag_of_the_Australian_Capital_Territory.svg/320px-Flag_of_the_Australian_Capital_Territory.svg.png&amp;precision=low&amp;num_clusters=7&amp;text=1</v>
      </c>
      <c r="IO196" s="9" t="str">
        <f>IF(HP196&lt;&gt;"",CHAR(34)&amp;"black"&amp;CHAR(34),"")</f>
        <v/>
      </c>
      <c r="IP196" s="9" t="str">
        <f>IF(HQ196&lt;&gt;"",CHAR(34)&amp;"blue"&amp;CHAR(34),"")</f>
        <v>"blue"</v>
      </c>
      <c r="IQ196" s="9" t="str">
        <f>IF(HR196&lt;&gt;"",CHAR(34)&amp;"green"&amp;CHAR(34),"")</f>
        <v>"green"</v>
      </c>
      <c r="IR196" s="9" t="str">
        <f>IF(HS196&lt;&gt;"",CHAR(34)&amp;"red"&amp;CHAR(34),"")</f>
        <v>"red"</v>
      </c>
      <c r="IS196" s="9" t="str">
        <f>IF(HT196&lt;&gt;"",CHAR(34)&amp;"yellow"&amp;CHAR(34),"")</f>
        <v>"yellow"</v>
      </c>
      <c r="IT196" s="9" t="str">
        <f>IF(HU196&lt;&gt;"",CHAR(34)&amp;"orange"&amp;CHAR(34),"")</f>
        <v/>
      </c>
      <c r="IU196" s="9" t="str">
        <f>IF(HV196&lt;&gt;"",CHAR(34)&amp;"brown"&amp;CHAR(34),"")</f>
        <v>"brown"</v>
      </c>
      <c r="IV196" s="9" t="str">
        <f>IF(HW196&lt;&gt;"",CHAR(34)&amp;"purple"&amp;CHAR(34),"")</f>
        <v/>
      </c>
      <c r="IW196" s="9" t="str">
        <f>IF(HX196&lt;&gt;"",CHAR(34)&amp;"white"&amp;CHAR(34),"")</f>
        <v>"white"</v>
      </c>
      <c r="IX196" s="9" t="str">
        <f>"{"&amp;CHAR(34)&amp;"url"&amp;CHAR(34)&amp;":"&amp;CHAR(34)&amp;IN196&amp;CHAR(34)&amp;","&amp;CHAR(34)&amp;"name"&amp;CHAR(34)&amp;":"&amp;CHAR(34)&amp;A196&amp;CHAR(34)&amp;"},"</f>
        <v>{"url":"http://mkweb.bcgsc.ca/color-summarizer/?url=https://upload.wikimedia.org/wikipedia/commons/thumb/8/8c/Flag_of_the_Australian_Capital_Territory.svg/320px-Flag_of_the_Australian_Capital_Territory.svg.png&amp;precision=low&amp;num_clusters=7&amp;text=1","name":"[AUS] Australian Capital Territory"},</v>
      </c>
      <c r="IY196" s="9">
        <v>64</v>
      </c>
    </row>
    <row r="197" spans="1:259" s="9" customFormat="1" ht="38.4" customHeight="1" thickBot="1" x14ac:dyDescent="0.35">
      <c r="A197" s="80" t="s">
        <v>237</v>
      </c>
      <c r="B197" s="1" t="e" vm="194">
        <v>#VALUE!</v>
      </c>
      <c r="C197" s="2" t="s">
        <v>231</v>
      </c>
      <c r="D197" s="3" t="s">
        <v>238</v>
      </c>
      <c r="E197" s="4" t="s">
        <v>239</v>
      </c>
      <c r="F197" s="5" t="s">
        <v>0</v>
      </c>
      <c r="G197" s="6">
        <f>COUNTIF($A$1:$A$8359,A197)</f>
        <v>1</v>
      </c>
      <c r="H197" s="7"/>
      <c r="I197" s="8" t="s">
        <v>240</v>
      </c>
      <c r="J197" s="9" t="str">
        <f>""</f>
        <v/>
      </c>
      <c r="K197" s="10"/>
      <c r="L197" s="11"/>
      <c r="M197" s="11"/>
      <c r="N197" s="12" t="s">
        <v>169</v>
      </c>
      <c r="O197" s="13">
        <v>1978</v>
      </c>
      <c r="P197" s="14" t="s">
        <v>241</v>
      </c>
      <c r="Q197" s="15">
        <v>2</v>
      </c>
      <c r="R197" s="16" t="s">
        <v>169</v>
      </c>
      <c r="S197" s="17">
        <v>2</v>
      </c>
      <c r="T197" s="18" t="s">
        <v>2</v>
      </c>
      <c r="U197" s="19" t="s">
        <v>2</v>
      </c>
      <c r="V197" s="19" t="s">
        <v>2</v>
      </c>
      <c r="W197" s="19" t="s">
        <v>3</v>
      </c>
      <c r="X197" s="19" t="s">
        <v>2</v>
      </c>
      <c r="Y197" s="19" t="s">
        <v>2</v>
      </c>
      <c r="Z197" s="19" t="s">
        <v>2</v>
      </c>
      <c r="AA197" s="19" t="s">
        <v>3</v>
      </c>
      <c r="AB197" s="19" t="s">
        <v>2</v>
      </c>
      <c r="AC197" s="19" t="s">
        <v>2</v>
      </c>
      <c r="AD197" s="19" t="s">
        <v>2</v>
      </c>
      <c r="AE197" s="19" t="s">
        <v>2</v>
      </c>
      <c r="AF197" s="20" t="s">
        <v>2</v>
      </c>
      <c r="AG197" s="20" t="s">
        <v>2</v>
      </c>
      <c r="AH197" s="20" t="s">
        <v>2</v>
      </c>
      <c r="AI197" s="20" t="s">
        <v>2</v>
      </c>
      <c r="AJ197" s="20" t="s">
        <v>2</v>
      </c>
      <c r="AK197" s="20" t="s">
        <v>2</v>
      </c>
      <c r="AL197" s="20" t="s">
        <v>2</v>
      </c>
      <c r="AM197" s="20" t="s">
        <v>2</v>
      </c>
      <c r="AN197" s="20" t="s">
        <v>2</v>
      </c>
      <c r="AO197" s="20" t="s">
        <v>2</v>
      </c>
      <c r="AP197" s="20" t="s">
        <v>2</v>
      </c>
      <c r="AQ197" s="20" t="s">
        <v>2</v>
      </c>
      <c r="AR197" s="20" t="s">
        <v>2</v>
      </c>
      <c r="AS197" s="20" t="s">
        <v>2</v>
      </c>
      <c r="AT197" s="21">
        <v>5</v>
      </c>
      <c r="AU197" s="20" t="s">
        <v>236</v>
      </c>
      <c r="AV197" s="20" t="str">
        <f>IF(LEFT(A197,1)="[",LEFT(A197,5)&amp;AU197&amp;A197,"")</f>
        <v>[AUS]Internal Territory[AUS] Northern Territory</v>
      </c>
      <c r="AW197" s="20" t="str">
        <f>C197&amp;H197&amp;A197</f>
        <v>2b[AUS] Northern Territory</v>
      </c>
      <c r="AX197" s="22"/>
      <c r="AY197" s="22"/>
      <c r="AZ197" s="23" t="s">
        <v>8</v>
      </c>
      <c r="BA197" s="23" t="s">
        <v>8</v>
      </c>
      <c r="BB197" s="23"/>
      <c r="BC197" s="24"/>
      <c r="BD197" s="25" t="s">
        <v>168</v>
      </c>
      <c r="BE197" s="8"/>
      <c r="BF197" s="25" t="s">
        <v>9</v>
      </c>
      <c r="BG197" s="25" t="s">
        <v>8</v>
      </c>
      <c r="BH197" s="25" t="s">
        <v>6</v>
      </c>
      <c r="BI197" s="25"/>
      <c r="BJ197" s="25"/>
      <c r="BK197" s="8"/>
      <c r="BL197" s="25" t="s">
        <v>8</v>
      </c>
      <c r="BM197" s="25" t="s">
        <v>8</v>
      </c>
      <c r="BN197" s="25" t="s">
        <v>8</v>
      </c>
      <c r="BO197" s="25" t="s">
        <v>9</v>
      </c>
      <c r="BP197" s="25" t="s">
        <v>6</v>
      </c>
      <c r="BQ197" s="25" t="s">
        <v>8</v>
      </c>
      <c r="BR197" s="25" t="s">
        <v>8</v>
      </c>
      <c r="BS197" s="25" t="s">
        <v>8</v>
      </c>
      <c r="BT197" s="25" t="s">
        <v>8</v>
      </c>
      <c r="BU197" s="26"/>
      <c r="BV197" s="27"/>
      <c r="BW197" s="27">
        <v>0</v>
      </c>
      <c r="BX197" s="8"/>
      <c r="CB197" s="28"/>
      <c r="CC197" s="28"/>
      <c r="CD197" s="29">
        <v>0</v>
      </c>
      <c r="CE197" s="29">
        <v>0</v>
      </c>
      <c r="CF197" s="29" t="e">
        <v>#REF!</v>
      </c>
      <c r="CG197" s="30" cm="1">
        <f t="array" ref="CG197">SUMPRODUCT(--(LEN(TRIM(BL197:BT197))&gt;0))</f>
        <v>2</v>
      </c>
      <c r="CH197" s="20" t="str">
        <f>IF(CG197=2,"y","n")</f>
        <v>y</v>
      </c>
      <c r="CI197" s="20" t="str">
        <f>IF(CG197=3,"y","n")</f>
        <v>n</v>
      </c>
      <c r="CJ197" s="20" t="str">
        <f>IF(CG197=4,"y","n")</f>
        <v>n</v>
      </c>
      <c r="CK197" s="20" t="str">
        <f>IF(CG197&gt;4,"y","n")</f>
        <v>n</v>
      </c>
      <c r="CL197" s="20" t="str">
        <f>IF(S197=0,"y","n")</f>
        <v>n</v>
      </c>
      <c r="CM197" s="20" t="str">
        <f>IF(S197=2,"y","n")</f>
        <v>y</v>
      </c>
      <c r="CN197" s="20" t="str">
        <f>IF(S197=3,"y","n")</f>
        <v>n</v>
      </c>
      <c r="CO197" s="20" t="str">
        <f>IF(S197&gt;=4,"y","n")</f>
        <v>n</v>
      </c>
      <c r="CP197" s="20" t="str">
        <f>IF(AT197=0,"y","n")</f>
        <v>n</v>
      </c>
      <c r="CQ197" s="20" t="str">
        <f>IF(AT197=1,"y","n")</f>
        <v>n</v>
      </c>
      <c r="CR197" s="20" t="str">
        <f>IF(AT197=2,"y","n")</f>
        <v>n</v>
      </c>
      <c r="CS197" s="20" t="str">
        <f>IF(AT197&gt;=3,"y","n")</f>
        <v>y</v>
      </c>
      <c r="CT197" s="31" t="str">
        <f>CHAR(34)&amp;A197&amp;CHAR(34)</f>
        <v>"[AUS] Northern Territory"</v>
      </c>
      <c r="CU197" s="32" t="str">
        <f>CHAR(34)&amp;"rgn_"&amp;R197&amp;CHAR(34)</f>
        <v>"rgn_Oceania"</v>
      </c>
      <c r="CV197" s="9" t="str">
        <f>CHAR(34)&amp;D197&amp;CHAR(34)</f>
        <v>"https://upload.wikimedia.org/wikipedia/commons/thumb/b/b7/Flag_of_the_Northern_Territory.svg/640px-Flag_of_the_Northern_Territory.svg.png"</v>
      </c>
      <c r="CW197" s="9" t="str">
        <f t="shared" si="687"/>
        <v>"2Color",</v>
      </c>
      <c r="CX197" s="9" t="str">
        <f t="shared" si="687"/>
        <v/>
      </c>
      <c r="CY197" s="9" t="str">
        <f t="shared" si="687"/>
        <v/>
      </c>
      <c r="CZ197" s="9" t="str">
        <f t="shared" si="687"/>
        <v/>
      </c>
      <c r="DA197" s="9" t="str">
        <f>IF(Q197&gt;1,CHAR(34)&amp;"words2"&amp;CHAR(34)&amp;",","")</f>
        <v>"words2",</v>
      </c>
      <c r="DB197" s="9" t="str">
        <f>IF(Q197&gt;2,CHAR(34)&amp;"words3"&amp;CHAR(34)&amp;",","")</f>
        <v/>
      </c>
      <c r="DD197" s="9" t="str">
        <f>IF(LEN(CHAR(34)&amp;"lets"&amp;LEN(SUBSTITUTE(SUBSTITUTE(IFERROR(TRIM(SUBSTITUTE(A197,MID(A197,FIND("[",A197),FIND("]",A197)-FIND("[",A197)+1),"")),A197)," ",""),"-",""))&amp;CHAR(34)&amp;",")=9,CHAR(34)&amp;"lets"&amp;LEN(SUBSTITUTE(SUBSTITUTE(IFERROR(TRIM(SUBSTITUTE(A197,MID(A197,FIND("[",A197),FIND("]",A197)-FIND("[",A197)+1),"")),A197)," ",""),"-",""))&amp;CHAR(34)&amp;",",CHAR(34)&amp;"lets0"&amp;LEN(SUBSTITUTE(SUBSTITUTE(IFERROR(TRIM(SUBSTITUTE(A197,MID(A197,FIND("[",A197),FIND("]",A197)-FIND("[",A197)+1),"")),A197)," ",""),"-",""))&amp;CHAR(34)&amp;",")</f>
        <v>"lets17",</v>
      </c>
      <c r="DE197" s="9" t="str">
        <f>CHAR(34)&amp;"start"&amp;IFERROR(LEFT(SUBSTITUTE(A197,"["&amp;MID(A197,FIND("[",A197)+1,FIND("]",A197)-FIND("[",A197)-1)&amp;"] ",""),1),LEFT(A197,1))&amp;CHAR(34)&amp;","</f>
        <v>"startN",</v>
      </c>
      <c r="DF197" s="9" t="str">
        <f>IFERROR(IF(SEARCH("tan",A197)&gt;0,CHAR(34)&amp;"withtn"&amp;CHAR(34)&amp;",",""),"")</f>
        <v/>
      </c>
      <c r="DG197" s="9" t="str">
        <f>IFERROR(IF(SEARCH("q",A197)&gt;0,CHAR(34)&amp;"with_q"&amp;CHAR(34)&amp;",",""),"")</f>
        <v/>
      </c>
      <c r="DH197" s="9" t="str">
        <f>IFERROR(IF(SEARCH("v",A197)&gt;0,CHAR(34)&amp;"with_v"&amp;CHAR(34)&amp;",",""),"")</f>
        <v/>
      </c>
      <c r="DI197" s="9" t="str">
        <f>IFERROR(IF(SEARCH("w",A197)&gt;0,CHAR(34)&amp;"with_w"&amp;CHAR(34)&amp;",",""),"")</f>
        <v/>
      </c>
      <c r="DJ197" s="9" t="str">
        <f>IFERROR(IF(SEARCH("y",A197)&gt;0,CHAR(34)&amp;"with_y"&amp;CHAR(34)&amp;",",""),"")</f>
        <v>"with_y",</v>
      </c>
      <c r="DK197" s="9" t="str">
        <f>IFERROR(IF(SEARCH("z",A197)&gt;0,CHAR(34)&amp;"with_z"&amp;CHAR(34)&amp;",",""),"")</f>
        <v/>
      </c>
      <c r="DL197" s="9" t="str">
        <f>IF(CG197=2, CHAR(34) &amp; _xlfn.TEXTJOIN("", TRUE, _xlfn._xlws.SORT(HP197:HX197)) &amp; CHAR(34) &amp; ",", "")</f>
        <v>"REDYEL",</v>
      </c>
      <c r="DM197" s="9" t="str" cm="1">
        <f t="array" ref="DM197">IF(CG197=3,CHAR(34) &amp; _xlfn.TEXTJOIN("", TRUE, RIGHT(HP197:HX197, 2)) &amp; CHAR(34) &amp; ",", "")</f>
        <v/>
      </c>
      <c r="DN197" s="9" t="str">
        <f>IF(AND(ISNUMBER(SEARCH("18", O197)), ISERROR(SEARCH("1918", O197)), ISERROR(SEARCH("2018", O197))), CHAR(34) &amp; "year18" &amp; CHAR(34) &amp; ",", "")</f>
        <v/>
      </c>
      <c r="DO197" s="9" t="str">
        <f>IF(AND(ISNUMBER(SEARCH("19", O197)), ISERROR(SEARCH("1819", O197)),  ISERROR(SEARCH("1219", O197)),ISERROR(SEARCH("1119", O197)),ISERROR(SEARCH("1190", O197)),ISERROR(SEARCH("2019", O197))), CHAR(34) &amp; "year19" &amp; CHAR(34) &amp; ",", "")</f>
        <v>"year19",</v>
      </c>
      <c r="DP197" s="28" t="str">
        <f>IF(AND(ISNUMBER(SEARCH("20", O197)), ISERROR(SEARCH("1920", O197))), CHAR(34)&amp;"year00"&amp;CHAR(34)&amp;",", "")</f>
        <v/>
      </c>
      <c r="DQ197" s="28" t="str">
        <f>IF(CC197="y",CHAR(34)&amp;"soviet"&amp;CHAR(34)&amp;",","")</f>
        <v/>
      </c>
      <c r="DR197" s="28" t="str">
        <f>IF(BY197="y",CHAR(34)&amp;"dgband"&amp;CHAR(34)&amp;",","")</f>
        <v/>
      </c>
      <c r="DS197" s="28" t="str">
        <f>IF(W197="y",IF(AND(V197="n",BY197&lt;&gt;"y"),CHAR(34)&amp;"allver"&amp;CHAR(34)&amp;",",""),"")</f>
        <v>"allver",</v>
      </c>
      <c r="DT197" s="28" t="str">
        <f>IF(V197="y",IF(AND(W197="n",BY197&lt;&gt;"y"),CHAR(34)&amp;"allhor"&amp;CHAR(34)&amp;",",""),"")</f>
        <v/>
      </c>
      <c r="DU197" s="28" t="str">
        <f>IF(BY197="y",IF(AND(W197="n",V197="n"),CHAR(34)&amp;"alldia"&amp;CHAR(34)&amp;",",""),"")</f>
        <v/>
      </c>
      <c r="DW197" s="9" t="str">
        <f t="shared" si="688"/>
        <v/>
      </c>
      <c r="DX197" s="9" t="str">
        <f t="shared" si="688"/>
        <v>"2Bands",</v>
      </c>
      <c r="DY197" s="9" t="str">
        <f t="shared" si="688"/>
        <v/>
      </c>
      <c r="DZ197" s="9" t="str">
        <f t="shared" si="688"/>
        <v/>
      </c>
      <c r="EA197" s="9" t="str">
        <f t="shared" si="689"/>
        <v/>
      </c>
      <c r="EB197" s="9" t="str">
        <f t="shared" si="689"/>
        <v/>
      </c>
      <c r="EC197" s="9" t="str">
        <f t="shared" si="689"/>
        <v/>
      </c>
      <c r="ED197" s="9" t="str">
        <f t="shared" si="689"/>
        <v>"Vertic",</v>
      </c>
      <c r="EE197" s="9" t="str">
        <f t="shared" si="689"/>
        <v/>
      </c>
      <c r="EF197" s="9" t="str">
        <f>IF(AND(Y197&lt;&gt;"n",Y197&lt;&gt;""),CHAR(34)&amp;Y$1&amp;CHAR(34)&amp;",","")</f>
        <v/>
      </c>
      <c r="EG197" s="9" t="str">
        <f t="shared" si="690"/>
        <v/>
      </c>
      <c r="EH197" s="9" t="str">
        <f t="shared" si="690"/>
        <v>"Plants",</v>
      </c>
      <c r="EI197" s="9" t="str">
        <f t="shared" si="690"/>
        <v/>
      </c>
      <c r="EJ197" s="9" t="str">
        <f t="shared" si="690"/>
        <v/>
      </c>
      <c r="EK197" s="9" t="str">
        <f t="shared" si="690"/>
        <v/>
      </c>
      <c r="EL197" s="9" t="str">
        <f t="shared" si="690"/>
        <v/>
      </c>
      <c r="EM197" s="9" t="str">
        <f t="shared" si="690"/>
        <v/>
      </c>
      <c r="EN197" s="9" t="str">
        <f t="shared" si="690"/>
        <v/>
      </c>
      <c r="EO197" s="9" t="str">
        <f t="shared" si="690"/>
        <v/>
      </c>
      <c r="EP197" s="9" t="str">
        <f t="shared" si="690"/>
        <v/>
      </c>
      <c r="EQ197" s="9" t="str">
        <f t="shared" si="690"/>
        <v/>
      </c>
      <c r="ER197" s="9" t="str">
        <f t="shared" si="690"/>
        <v/>
      </c>
      <c r="ES197" s="9" t="str">
        <f t="shared" si="690"/>
        <v/>
      </c>
      <c r="ET197" s="9" t="str">
        <f t="shared" si="690"/>
        <v/>
      </c>
      <c r="EU197" s="9" t="str">
        <f t="shared" si="690"/>
        <v/>
      </c>
      <c r="EV197" s="9" t="str">
        <f t="shared" si="690"/>
        <v/>
      </c>
      <c r="EW197" s="9" t="str">
        <f t="shared" si="686"/>
        <v/>
      </c>
      <c r="EX197" s="9" t="str">
        <f t="shared" si="686"/>
        <v/>
      </c>
      <c r="EY197" s="9" t="str">
        <f t="shared" si="686"/>
        <v/>
      </c>
      <c r="EZ197" s="9" t="str">
        <f t="shared" si="686"/>
        <v/>
      </c>
      <c r="FA197" s="9" t="str">
        <f>IF(AT197&gt;0,CHAR(34)&amp;"sta"&amp;AZ197&amp;CHAR(34)&amp;",","")</f>
        <v>"sta",</v>
      </c>
      <c r="FB197" s="9" t="str">
        <f>IF(AND(AT197&gt;0,BA197&lt;&gt;""),CHAR(34)&amp;"sta"&amp;BA197&amp;CHAR(34)&amp;",","")</f>
        <v/>
      </c>
      <c r="FD197" s="9" t="str">
        <f>IF(BV197="n",CHAR(34)&amp;"tcWHYE"&amp;CHAR(34)&amp;",",IF(BV197="y",CHAR(34)&amp;FD$1&amp;CHAR(34)&amp;",",""))</f>
        <v/>
      </c>
      <c r="FE197" s="9" t="str">
        <f>IF(COUNTIF(BL197:BT197,"BLU")=0,CHAR(34)&amp;"NO_BLU"&amp;CHAR(34)&amp;",", "")</f>
        <v>"NO_BLU",</v>
      </c>
      <c r="FF197" s="9" t="str">
        <f>IF(COUNTIF(BL197:BT197,"WHI")=0,CHAR(34)&amp;"NO_WHI"&amp;CHAR(34)&amp;",", "")</f>
        <v>"NO_WHI",</v>
      </c>
      <c r="FG197" s="9" t="str">
        <f>IF(COUNTIF(BL197:BT197,"RED")=0,CHAR(34)&amp;"NO_RED"&amp;CHAR(34)&amp;",", "")</f>
        <v/>
      </c>
      <c r="FH197" s="9" t="str">
        <f>IF(COUNTIF(BL197:BS197,"GRE")=0,CHAR(34)&amp;"NO_GRE"&amp;CHAR(34)&amp;",", "")</f>
        <v>"NO_GRE",</v>
      </c>
      <c r="FI197" s="9" t="str">
        <f>IF(COUNTIF(BL197:BT197,"YEL")=0,CHAR(34)&amp;"NO_YEL"&amp;CHAR(34)&amp;",", "")</f>
        <v/>
      </c>
      <c r="FJ197" s="9" t="str">
        <f>IF(COUNTIF(BL197:BT197,"BLA")=0,CHAR(34)&amp;"NO_BLA"&amp;CHAR(34)&amp;",", "")</f>
        <v>"NO_BLA",</v>
      </c>
      <c r="FK197" s="9" t="str">
        <f>IF(AND(FH197&lt;&gt;"",FF197&lt;&gt;""),CHAR(34)&amp;"WHGRNO"&amp;CHAR(34)&amp;",","")</f>
        <v>"WHGRNO",</v>
      </c>
      <c r="FL197" s="9" t="str">
        <f>IF(AND(FI197&lt;&gt;"",FF197&lt;&gt;""),CHAR(34)&amp;"WHYENO"&amp;CHAR(34)&amp;",","")</f>
        <v/>
      </c>
      <c r="FM197" s="9" t="str">
        <f>IF(AND(FJ197&lt;&gt;"",FF197&lt;&gt;""),CHAR(34)&amp;"BAWHNO"&amp;CHAR(34)&amp;",","")</f>
        <v>"BAWHNO",</v>
      </c>
      <c r="FN197" s="9" t="str">
        <f>IF(AND(FE197&lt;&gt;"",FF197&lt;&gt;""),CHAR(34)&amp;"BLWHNO"&amp;CHAR(34)&amp;",","")</f>
        <v>"BLWHNO",</v>
      </c>
      <c r="FO197" s="9" t="str">
        <f>IF(AND(FE197&lt;&gt;"",FG197&lt;&gt;""),CHAR(34)&amp;"BLRENO"&amp;CHAR(34)&amp;",","")</f>
        <v/>
      </c>
      <c r="FP197" s="9" t="str">
        <f>IF(AND(FF197&lt;&gt;"",FF197&lt;&gt;""),CHAR(34)&amp;"WHRENO"&amp;CHAR(34)&amp;",","")</f>
        <v>"WHRENO",</v>
      </c>
      <c r="FQ197" s="9" t="str">
        <f>IF(LEN(BF197)=3,CHAR(34)&amp;"001"&amp;BF197&amp;CHAR(34)&amp;",","")</f>
        <v>"001RED",</v>
      </c>
      <c r="FR197" s="9" t="str">
        <f>IF(LEN(BG197)=3,CHAR(34)&amp;"002"&amp;BG197&amp;CHAR(34)&amp;",","")</f>
        <v/>
      </c>
      <c r="FS197" s="9" t="str">
        <f>IF(LEN(BH197)=3,CHAR(34)&amp;"003"&amp;BH197&amp;CHAR(34)&amp;",","")</f>
        <v>"003YEL",</v>
      </c>
      <c r="FT197" s="9" t="str">
        <f>CHAR(34)&amp;"myr"&amp;BD197&amp;CHAR(34)&amp;","</f>
        <v>"myrEQ",</v>
      </c>
      <c r="FU197" s="9" t="str">
        <f>IF(AY197="y",CHAR(34)&amp;"island"&amp;CHAR(34)&amp;",","")</f>
        <v/>
      </c>
      <c r="FV197" s="9" t="str">
        <f>IF(BZ197="y",CHAR(34)&amp;"landlo"&amp;CHAR(34)&amp;",","")</f>
        <v/>
      </c>
      <c r="FW197" s="9" t="str">
        <f>IF(CA197="y",CHAR(34)&amp;"eunion"&amp;CHAR(34)&amp;",","")</f>
        <v/>
      </c>
      <c r="FY197" s="9" t="str">
        <f>IFERROR(IF(SEARCH("Arabic",CB197)&gt;0,CHAR(34)&amp;"arabic"&amp;CHAR(34)&amp;",",""),"")</f>
        <v/>
      </c>
      <c r="FZ197" s="9" t="str">
        <f>IFERROR(IF(SEARCH("English",CB197)&gt;0,CHAR(34)&amp;"englis"&amp;CHAR(34)&amp;",",""),"")</f>
        <v/>
      </c>
      <c r="GA197" s="9" t="str">
        <f>IFERROR(IF(SEARCH("French",CB197)&gt;0,CHAR(34)&amp;"french"&amp;CHAR(34)&amp;",",""),"")</f>
        <v/>
      </c>
      <c r="GB197" s="9" t="str">
        <f>IFERROR(IF(SEARCH("Spanish",CB197)&gt;0,CHAR(34)&amp;"spanis"&amp;CHAR(34)&amp;",",""),"")</f>
        <v/>
      </c>
      <c r="GE197" s="9" t="str">
        <f>IFERROR(IF(SEARCH("Dutch",CB197)&gt;0,CHAR(34)&amp;"dutchs"&amp;CHAR(34)&amp;",",""),"")</f>
        <v/>
      </c>
      <c r="GF197" s="9" t="str">
        <f>IFERROR(IF(SEARCH("Historical",AU197)&gt;0,CHAR(34)&amp;"histor"&amp;CHAR(34)&amp;",",""),"")</f>
        <v/>
      </c>
      <c r="GG197" s="9" t="str">
        <f>IF(BU197="y",CHAR(34)&amp;"unjack"&amp;CHAR(34)&amp;",","")</f>
        <v/>
      </c>
      <c r="GH197" s="9" t="str">
        <f>IF(CD197=1,CHAR(34)&amp;"southc"&amp;CHAR(34)&amp;",","")</f>
        <v/>
      </c>
      <c r="GI197" s="9" t="str">
        <f>IF(CE197=1,CHAR(34)&amp;"hasmap"&amp;CHAR(34)&amp;",","")</f>
        <v/>
      </c>
      <c r="GJ197" s="9" t="str">
        <f>IF(CP197="y",CHAR(34)&amp;CP$1&amp;CHAR(34)&amp;",","")</f>
        <v/>
      </c>
      <c r="GK197" s="9" t="str">
        <f>IF(GJ197="",CHAR(34)&amp;"HasSta"&amp;CHAR(34)&amp;",","")</f>
        <v>"HasSta",</v>
      </c>
      <c r="GL197" s="9" t="str">
        <f t="shared" si="691"/>
        <v/>
      </c>
      <c r="GM197" s="9" t="str">
        <f t="shared" si="691"/>
        <v/>
      </c>
      <c r="GN197" s="9" t="str">
        <f t="shared" si="691"/>
        <v>"3+Star",</v>
      </c>
      <c r="GP197" s="9" t="str">
        <f>CHAR(34)&amp;AU197&amp;CHAR(34)</f>
        <v>"Internal Territory"</v>
      </c>
      <c r="GS197" s="9" t="str">
        <f>SUBSTITUTE("["&amp;_xlfn.CONCAT(CW197:GN197)&amp;"]",",]","]")</f>
        <v>["2Color","words2","lets17","startN","with_y","REDYEL","year19","allver","2Bands","Vertic","Plants","sta","NO_BLU","NO_WHI","NO_GRE","NO_BLA","WHGRNO","BAWHNO","BLWHNO","WHRENO","001RED","003YEL","myrEQ","HasSta","3+Star"]</v>
      </c>
      <c r="GT197" s="9" t="str">
        <f t="shared" si="685"/>
        <v/>
      </c>
      <c r="GU197" s="9" t="str">
        <f t="shared" si="685"/>
        <v/>
      </c>
      <c r="GV197" s="9" t="str">
        <f t="shared" si="685"/>
        <v/>
      </c>
      <c r="GW197" s="9" t="str">
        <f t="shared" si="685"/>
        <v>"cl_RED",</v>
      </c>
      <c r="GX197" s="9" t="str">
        <f t="shared" si="685"/>
        <v>"cl_YEL",</v>
      </c>
      <c r="GY197" s="9" t="str">
        <f t="shared" si="685"/>
        <v/>
      </c>
      <c r="GZ197" s="9" t="str">
        <f t="shared" si="685"/>
        <v/>
      </c>
      <c r="HA197" s="9" t="str">
        <f t="shared" si="685"/>
        <v/>
      </c>
      <c r="HB197" s="9" t="str">
        <f t="shared" si="685"/>
        <v/>
      </c>
      <c r="HC197" s="9" t="str">
        <f>SUBSTITUTE("["&amp;_xlfn.CONCAT(GT197:HB197)&amp;"]",",]","]")</f>
        <v>["cl_RED","cl_YEL"]</v>
      </c>
      <c r="HE197" s="33"/>
      <c r="HF197" s="34" t="str">
        <f>"{couname:"&amp;CT197&amp;(IF(HK197&lt;&gt;"",",subtype:"&amp;CHAR(34)&amp;HK197&amp;CHAR(34),""))&amp;",year:"&amp;HJ197&amp;",region:"&amp;CU197&amp;",Colors:"&amp;HC197&amp;",Items:"&amp;GS197&amp;",Flag:"&amp;CV197&amp;",HDFlag:"&amp;CHAR(34)&amp;E197&amp;CHAR(34)&amp;",type:"&amp;GP197&amp;", describe: "&amp;HH197&amp;", isnew:"&amp;CHAR(34)&amp;F197&amp;CHAR(34)&amp;", links: "&amp;HL197&amp;"},"</f>
        <v>{couname:"[AUS] Northern Territory",year:"1978",region:"rgn_Oceania",Colors:["cl_RED","cl_YEL"],Items:["2Color","words2","lets17","startN","with_y","REDYEL","year19","allver","2Bands","Vertic","Plants","sta","NO_BLU","NO_WHI","NO_GRE","NO_BLA","WHGRNO","BAWHNO","BLWHNO","WHRENO","001RED","003YEL","myrEQ","HasSta","3+Star"],Flag:"https://upload.wikimedia.org/wikipedia/commons/thumb/b/b7/Flag_of_the_Northern_Territory.svg/640px-Flag_of_the_Northern_Territory.svg.png",HDFlag:"https://upload.wikimedia.org/wikipedia/commons/thumb/b/b7/Flag_of_the_Northern_Territory.svg/2560px-Flag_of_the_Northern_Territory.svg.png",type:"Internal Territory", describe: "\nThe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 isnew:".", links: "https://en.wikipedia.org/wiki/Flag_of_the_Northern_Territory"},</v>
      </c>
      <c r="HG197" s="35" t="str">
        <f>"{couname:"&amp;CT197&amp;(IF(HK197&lt;&gt;"",",subtype:"&amp;CHAR(34)&amp;HK197&amp;CHAR(34),""))&amp;",year:"&amp;HJ197&amp;",region:"&amp;CU197&amp;",Colors:"&amp;HC197&amp;",Items:"&amp;GS197&amp;",Flag:"&amp;CV197&amp;",HDFlag:"&amp;CHAR(34)&amp;E197&amp;CHAR(34)&amp;",type:"&amp;GP197&amp;", describe: "&amp;HI197&amp;", links: "&amp;HL197&amp;"},"</f>
        <v>{couname:"[AUS] Northern Territory",year:"1978",region:"rgn_Oceania",Colors:["cl_RED","cl_YEL"],Items:["2Color","words2","lets17","startN","with_y","REDYEL","year19","allver","2Bands","Vertic","Plants","sta","NO_BLU","NO_WHI","NO_GRE","NO_BLA","WHGRNO","BAWHNO","BLWHNO","WHRENO","001RED","003YEL","myrEQ","HasSta","3+Star"],Flag:"https://upload.wikimedia.org/wikipedia/commons/thumb/b/b7/Flag_of_the_Northern_Territory.svg/640px-Flag_of_the_Northern_Territory.svg.png",HDFlag:"https://upload.wikimedia.org/wikipedia/commons/thumb/b/b7/Flag_of_the_Northern_Territory.svg/2560px-Flag_of_the_Northern_Territory.svg.png",type:"Internal Territory", describe: "\nThe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 links: "https://en.wikipedia.org/wiki/Flag_of_the_Northern_Territory"},</v>
      </c>
      <c r="HH197" s="9" t="str">
        <f>IF(P197&lt;&gt;"",CHAR(34)&amp;"\n"&amp;P197&amp;CHAR(34),CHAR(34)&amp;CHAR(34))</f>
        <v>"\nThe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v>
      </c>
      <c r="HI197" s="9" t="str">
        <f>IF(J197=0,CHAR(34)&amp;CHAR(34),HH197)</f>
        <v>"\nThe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v>
      </c>
      <c r="HJ197" s="9" t="str">
        <f>CHAR(34)&amp;O197&amp;CHAR(34)</f>
        <v>"1978"</v>
      </c>
      <c r="HL197" s="9" t="str">
        <f>CHAR(34)&amp;I197&amp;CHAR(34)</f>
        <v>"https://en.wikipedia.org/wiki/Flag_of_the_Northern_Territory"</v>
      </c>
      <c r="HM197" s="34" t="str">
        <f>"{"&amp;CHAR(34)&amp;"couname"&amp;CHAR(34)&amp;":"&amp;CT197&amp;(IF(H197&lt;&gt;"",","&amp;CHAR(34)&amp;"subtype"&amp;CHAR(34)&amp;":"&amp;CHAR(34)&amp;H197&amp;CHAR(34),""))&amp;","&amp;CHAR(34)&amp;"year"&amp;CHAR(34)&amp;":"&amp;HJ197&amp;","&amp;CHAR(34)&amp;"region"&amp;CHAR(34)&amp;":"&amp;CU197&amp;","&amp;CHAR(34)&amp;"Colors"&amp;CHAR(34)&amp;":"&amp;HC197&amp;","&amp;CHAR(34)&amp;"Items"&amp;CHAR(34)&amp;":"&amp;GS197&amp;","&amp;CHAR(34)&amp;"Flag"&amp;CHAR(34)&amp;":"&amp;CV197&amp;","&amp;CHAR(34)&amp;"HDFlag"&amp;CHAR(34)&amp;":"&amp;CHAR(34)&amp;E197&amp;CHAR(34)&amp;","&amp;CHAR(34)&amp;"type"&amp;CHAR(34)&amp;":"&amp;GP197&amp;", "&amp;CHAR(34)&amp;"describe"&amp;CHAR(34)&amp;": "&amp;HH197&amp;", "&amp;CHAR(34)&amp;"isnew"&amp;CHAR(34)&amp;": "&amp;CHAR(34)&amp;F197&amp;CHAR(34)&amp;", "&amp;CHAR(34)&amp;"links"&amp;CHAR(34)&amp;": "&amp;HL197&amp;"},"</f>
        <v>{"couname":"[AUS] Northern Territory","year":"1978","region":"rgn_Oceania","Colors":["cl_RED","cl_YEL"],"Items":["2Color","words2","lets17","startN","with_y","REDYEL","year19","allver","2Bands","Vertic","Plants","sta","NO_BLU","NO_WHI","NO_GRE","NO_BLA","WHGRNO","BAWHNO","BLWHNO","WHRENO","001RED","003YEL","myrEQ","HasSta","3+Star"],"Flag":"https://upload.wikimedia.org/wikipedia/commons/thumb/b/b7/Flag_of_the_Northern_Territory.svg/640px-Flag_of_the_Northern_Territory.svg.png","HDFlag":"https://upload.wikimedia.org/wikipedia/commons/thumb/b/b7/Flag_of_the_Northern_Territory.svg/2560px-Flag_of_the_Northern_Territory.svg.png","type":"Internal Territory", "describe": "\nThe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 "isnew": ".", "links": "https://en.wikipedia.org/wiki/Flag_of_the_Northern_Territory"},</v>
      </c>
      <c r="HN197" s="36" t="str">
        <f>"{"&amp;CHAR(34)&amp;"couname"&amp;CHAR(34)&amp;":"&amp;CT197&amp;(IF(H197&lt;&gt;"",","&amp;CHAR(34)&amp;"subtype"&amp;CHAR(34)&amp;":"&amp;CHAR(34)&amp;H197&amp;CHAR(34),""))&amp;","&amp;CHAR(34)&amp;"year"&amp;CHAR(34)&amp;":"&amp;HJ197&amp;","&amp;CHAR(34)&amp;"region"&amp;CHAR(34)&amp;":"&amp;CU197&amp;","&amp;CHAR(34)&amp;"Colors"&amp;CHAR(34)&amp;":"&amp;HC197&amp;","&amp;CHAR(34)&amp;"Items"&amp;CHAR(34)&amp;":"&amp;GS197&amp;","&amp;CHAR(34)&amp;"Flag"&amp;CHAR(34)&amp;":"&amp;CV197&amp;","&amp;CHAR(34)&amp;"HDFlag"&amp;CHAR(34)&amp;":"&amp;CHAR(34)&amp;E197&amp;CHAR(34)&amp;","&amp;CHAR(34)&amp;"type"&amp;CHAR(34)&amp;":"&amp;GP197&amp;", "&amp;CHAR(34)&amp;"describe"&amp;CHAR(34)&amp;": "&amp;HI197&amp;", "&amp;CHAR(34)&amp;"isnew"&amp;CHAR(34)&amp;": "&amp;CHAR(34)&amp;F197&amp;CHAR(34)&amp;", "&amp;CHAR(34)&amp;"links"&amp;CHAR(34)&amp;": "&amp;HL197&amp;"},"</f>
        <v>{"couname":"[AUS] Northern Territory","year":"1978","region":"rgn_Oceania","Colors":["cl_RED","cl_YEL"],"Items":["2Color","words2","lets17","startN","with_y","REDYEL","year19","allver","2Bands","Vertic","Plants","sta","NO_BLU","NO_WHI","NO_GRE","NO_BLA","WHGRNO","BAWHNO","BLWHNO","WHRENO","001RED","003YEL","myrEQ","HasSta","3+Star"],"Flag":"https://upload.wikimedia.org/wikipedia/commons/thumb/b/b7/Flag_of_the_Northern_Territory.svg/640px-Flag_of_the_Northern_Territory.svg.png","HDFlag":"https://upload.wikimedia.org/wikipedia/commons/thumb/b/b7/Flag_of_the_Northern_Territory.svg/2560px-Flag_of_the_Northern_Territory.svg.png","type":"Internal Territory", "describe": "\nThe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 "isnew": ".", "links": "https://en.wikipedia.org/wiki/Flag_of_the_Northern_Territory"},</v>
      </c>
      <c r="HO197" s="37">
        <v>45644</v>
      </c>
      <c r="HP197" s="9" t="str" cm="1">
        <f t="array" ref="HP197">IF(_xlfn.TEXTJOIN(", ", TRUE, IF(ISNUMBER(SEARCH("BLA", BL197:BT197)), COLUMN(BL197:BT197) - COLUMN(BL197) + 1, ""))&lt;&gt;"","BLA","")</f>
        <v/>
      </c>
      <c r="HQ197" s="9" t="str" cm="1">
        <f t="array" ref="HQ197">IF(_xlfn.TEXTJOIN(", ", TRUE, IF(ISNUMBER(SEARCH("BLU", BL197:BT197)), COLUMN(BL197:BT197) - COLUMN(BL197) + 1, ""))&lt;&gt;"","BLU","")</f>
        <v/>
      </c>
      <c r="HR197" s="9" t="str" cm="1">
        <f t="array" ref="HR197">IF(_xlfn.TEXTJOIN(", ", TRUE, IF(ISNUMBER(SEARCH("GRE", BL197:BT197)), COLUMN(BL197:BT197) - COLUMN(BL197) + 1, ""))&lt;&gt;"","GRE","")</f>
        <v/>
      </c>
      <c r="HS197" s="9" t="str" cm="1">
        <f t="array" ref="HS197">IF(_xlfn.TEXTJOIN(", ", TRUE, IF(ISNUMBER(SEARCH("RED", BL197:BT197)), COLUMN(BL197:BT197) - COLUMN(BL197) + 1, ""))&lt;&gt;"","RED","")</f>
        <v>RED</v>
      </c>
      <c r="HT197" s="9" t="str" cm="1">
        <f t="array" ref="HT197">IF(_xlfn.TEXTJOIN(", ", TRUE, IF(ISNUMBER(SEARCH("YEL", BL197:BT197)), COLUMN(BL197:BT197) - COLUMN(BL197) + 1, ""))&lt;&gt;"","YEL","")</f>
        <v>YEL</v>
      </c>
      <c r="HU197" s="9" t="str" cm="1">
        <f t="array" ref="HU197">IF(_xlfn.TEXTJOIN(", ", TRUE, IF(ISNUMBER(SEARCH("ORA", BL197:BT197)), COLUMN(BL197:BT197) - COLUMN(BL197) + 1, ""))&lt;&gt;"","ORA","")</f>
        <v/>
      </c>
      <c r="HV197" s="9" t="str" cm="1">
        <f t="array" ref="HV197">IF(_xlfn.TEXTJOIN(", ", TRUE, IF(ISNUMBER(SEARCH("BRO", BL197:BT197)), COLUMN(BL197:BT197) - COLUMN(BL197) + 1, ""))&lt;&gt;"","BRO","")</f>
        <v/>
      </c>
      <c r="HW197" s="9" t="str" cm="1">
        <f t="array" ref="HW197">IF(_xlfn.TEXTJOIN(", ", TRUE, IF(ISNUMBER(SEARCH("PUR", BL197:BT197)), COLUMN(BL197:BT197) - COLUMN(BL197) + 1, ""))&lt;&gt;"","PUR","")</f>
        <v/>
      </c>
      <c r="HX197" s="9" t="str" cm="1">
        <f t="array" ref="HX197">IF(_xlfn.TEXTJOIN(", ", TRUE, IF(ISNUMBER(SEARCH("WHI", BL197:BT197)), COLUMN(BL197:BT197) - COLUMN(BL197) + 1, ""))&lt;&gt;"","WHI","")</f>
        <v/>
      </c>
      <c r="HY197" s="38"/>
      <c r="HZ197" s="38"/>
      <c r="IA197" s="28"/>
      <c r="IB197" s="28"/>
      <c r="IC197" s="39"/>
      <c r="ID197" s="39"/>
      <c r="IE197" s="39"/>
      <c r="IF197" s="39"/>
      <c r="IG197" s="39"/>
      <c r="IH197" s="39"/>
      <c r="II197" s="39"/>
      <c r="IJ197" s="39"/>
      <c r="IK197" s="39"/>
      <c r="IM197" s="6">
        <f>COUNTIF(IC197:IK197,"&gt;0")-CG197</f>
        <v>-2</v>
      </c>
      <c r="IN197" s="40" t="str">
        <f>"http://mkweb.bcgsc.ca/color-summarizer/?url="&amp;D197&amp;"&amp;precision=low&amp;num_clusters="&amp;CG197&amp;"&amp;text=1"</f>
        <v>http://mkweb.bcgsc.ca/color-summarizer/?url=https://upload.wikimedia.org/wikipedia/commons/thumb/b/b7/Flag_of_the_Northern_Territory.svg/640px-Flag_of_the_Northern_Territory.svg.png&amp;precision=low&amp;num_clusters=2&amp;text=1</v>
      </c>
      <c r="IO197" s="9" t="str">
        <f>IF(HP197&lt;&gt;"",CHAR(34)&amp;"black"&amp;CHAR(34),"")</f>
        <v/>
      </c>
      <c r="IP197" s="9" t="str">
        <f>IF(HQ197&lt;&gt;"",CHAR(34)&amp;"blue"&amp;CHAR(34),"")</f>
        <v/>
      </c>
      <c r="IQ197" s="9" t="str">
        <f>IF(HR197&lt;&gt;"",CHAR(34)&amp;"green"&amp;CHAR(34),"")</f>
        <v/>
      </c>
      <c r="IR197" s="9" t="str">
        <f>IF(HS197&lt;&gt;"",CHAR(34)&amp;"red"&amp;CHAR(34),"")</f>
        <v>"red"</v>
      </c>
      <c r="IS197" s="9" t="str">
        <f>IF(HT197&lt;&gt;"",CHAR(34)&amp;"yellow"&amp;CHAR(34),"")</f>
        <v>"yellow"</v>
      </c>
      <c r="IT197" s="9" t="str">
        <f>IF(HU197&lt;&gt;"",CHAR(34)&amp;"orange"&amp;CHAR(34),"")</f>
        <v/>
      </c>
      <c r="IU197" s="9" t="str">
        <f>IF(HV197&lt;&gt;"",CHAR(34)&amp;"brown"&amp;CHAR(34),"")</f>
        <v/>
      </c>
      <c r="IV197" s="9" t="str">
        <f>IF(HW197&lt;&gt;"",CHAR(34)&amp;"purple"&amp;CHAR(34),"")</f>
        <v/>
      </c>
      <c r="IW197" s="9" t="str">
        <f>IF(HX197&lt;&gt;"",CHAR(34)&amp;"white"&amp;CHAR(34),"")</f>
        <v/>
      </c>
      <c r="IX197" s="9" t="str">
        <f>"{"&amp;CHAR(34)&amp;"url"&amp;CHAR(34)&amp;":"&amp;CHAR(34)&amp;IN197&amp;CHAR(34)&amp;","&amp;CHAR(34)&amp;"name"&amp;CHAR(34)&amp;":"&amp;CHAR(34)&amp;A197&amp;CHAR(34)&amp;"},"</f>
        <v>{"url":"http://mkweb.bcgsc.ca/color-summarizer/?url=https://upload.wikimedia.org/wikipedia/commons/thumb/b/b7/Flag_of_the_Northern_Territory.svg/640px-Flag_of_the_Northern_Territory.svg.png&amp;precision=low&amp;num_clusters=2&amp;text=1","name":"[AUS] Northern Territory"},</v>
      </c>
      <c r="IY197" s="9">
        <v>1503</v>
      </c>
    </row>
    <row r="198" spans="1:259" s="9" customFormat="1" ht="38.4" customHeight="1" thickBot="1" x14ac:dyDescent="0.35">
      <c r="A198" s="80" t="s">
        <v>608</v>
      </c>
      <c r="B198" s="1" t="e" vm="195">
        <v>#VALUE!</v>
      </c>
      <c r="C198" s="2" t="s">
        <v>231</v>
      </c>
      <c r="D198" s="3" t="s">
        <v>609</v>
      </c>
      <c r="E198" s="4" t="s">
        <v>610</v>
      </c>
      <c r="F198" s="5" t="s">
        <v>0</v>
      </c>
      <c r="G198" s="6">
        <f>COUNTIF($A$1:$A$8354,A198)</f>
        <v>1</v>
      </c>
      <c r="H198" s="7"/>
      <c r="I198" s="8" t="s">
        <v>611</v>
      </c>
      <c r="J198" s="9" t="str">
        <f>""</f>
        <v/>
      </c>
      <c r="K198" s="10"/>
      <c r="L198" s="11"/>
      <c r="M198" s="11"/>
      <c r="N198" s="12" t="s">
        <v>169</v>
      </c>
      <c r="O198" s="13">
        <v>1989</v>
      </c>
      <c r="P198" s="14" t="s">
        <v>612</v>
      </c>
      <c r="Q198" s="15">
        <v>2</v>
      </c>
      <c r="R198" s="16" t="s">
        <v>169</v>
      </c>
      <c r="S198" s="17">
        <v>0</v>
      </c>
      <c r="T198" s="18" t="s">
        <v>2</v>
      </c>
      <c r="U198" s="19" t="s">
        <v>2</v>
      </c>
      <c r="V198" s="19" t="s">
        <v>2</v>
      </c>
      <c r="W198" s="19" t="s">
        <v>2</v>
      </c>
      <c r="X198" s="19" t="s">
        <v>3</v>
      </c>
      <c r="Y198" s="19" t="s">
        <v>2</v>
      </c>
      <c r="Z198" s="19" t="s">
        <v>2</v>
      </c>
      <c r="AA198" s="19" t="s">
        <v>2</v>
      </c>
      <c r="AB198" s="19" t="s">
        <v>2</v>
      </c>
      <c r="AC198" s="19" t="s">
        <v>2</v>
      </c>
      <c r="AD198" s="19" t="s">
        <v>3</v>
      </c>
      <c r="AE198" s="19" t="s">
        <v>2</v>
      </c>
      <c r="AF198" s="20" t="s">
        <v>2</v>
      </c>
      <c r="AG198" s="20" t="s">
        <v>2</v>
      </c>
      <c r="AH198" s="20" t="s">
        <v>3</v>
      </c>
      <c r="AI198" s="20" t="s">
        <v>2</v>
      </c>
      <c r="AJ198" s="20" t="s">
        <v>2</v>
      </c>
      <c r="AK198" s="20" t="s">
        <v>2</v>
      </c>
      <c r="AL198" s="20" t="s">
        <v>2</v>
      </c>
      <c r="AM198" s="20" t="s">
        <v>3</v>
      </c>
      <c r="AN198" s="20" t="s">
        <v>2</v>
      </c>
      <c r="AO198" s="20" t="s">
        <v>2</v>
      </c>
      <c r="AP198" s="20" t="s">
        <v>2</v>
      </c>
      <c r="AQ198" s="20" t="s">
        <v>2</v>
      </c>
      <c r="AR198" s="20" t="s">
        <v>2</v>
      </c>
      <c r="AS198" s="20" t="s">
        <v>2</v>
      </c>
      <c r="AT198" s="21">
        <v>0</v>
      </c>
      <c r="AU198" s="20" t="s">
        <v>613</v>
      </c>
      <c r="AV198" s="20" t="str">
        <f>IF(LEFT(A198,1)="[",LEFT(A198,5)&amp;AU198&amp;A198,"")</f>
        <v>[NZE]Territory[NZE] Chatham Islands</v>
      </c>
      <c r="AW198" s="20" t="str">
        <f>C198&amp;H198&amp;A198</f>
        <v>2b[NZE] Chatham Islands</v>
      </c>
      <c r="AX198" s="22"/>
      <c r="AY198" s="22"/>
      <c r="AZ198" s="23" t="s">
        <v>8</v>
      </c>
      <c r="BA198" s="23" t="s">
        <v>8</v>
      </c>
      <c r="BB198" s="23"/>
      <c r="BC198" s="24"/>
      <c r="BD198" s="25" t="s">
        <v>168</v>
      </c>
      <c r="BE198" s="8"/>
      <c r="BF198" s="25" t="s">
        <v>9</v>
      </c>
      <c r="BG198" s="25" t="s">
        <v>8</v>
      </c>
      <c r="BH198" s="25" t="s">
        <v>10</v>
      </c>
      <c r="BI198" s="25"/>
      <c r="BJ198" s="25"/>
      <c r="BK198" s="8"/>
      <c r="BL198" s="25" t="s">
        <v>8</v>
      </c>
      <c r="BM198" s="25" t="s">
        <v>8</v>
      </c>
      <c r="BN198" s="25" t="s">
        <v>10</v>
      </c>
      <c r="BO198" s="25" t="s">
        <v>9</v>
      </c>
      <c r="BP198" s="25" t="s">
        <v>8</v>
      </c>
      <c r="BQ198" s="25" t="s">
        <v>8</v>
      </c>
      <c r="BR198" s="25" t="s">
        <v>8</v>
      </c>
      <c r="BS198" s="25" t="s">
        <v>8</v>
      </c>
      <c r="BT198" s="25" t="s">
        <v>8</v>
      </c>
      <c r="BU198" s="26"/>
      <c r="BV198" s="27"/>
      <c r="BW198" s="27">
        <v>0</v>
      </c>
      <c r="BX198" s="8"/>
      <c r="CB198" s="28"/>
      <c r="CC198" s="28"/>
      <c r="CD198" s="29">
        <v>0</v>
      </c>
      <c r="CE198" s="29">
        <v>0</v>
      </c>
      <c r="CF198" s="29" t="e">
        <v>#REF!</v>
      </c>
      <c r="CG198" s="30" cm="1">
        <f t="array" ref="CG198">SUMPRODUCT(--(LEN(TRIM(BL198:BT198))&gt;0))</f>
        <v>2</v>
      </c>
      <c r="CH198" s="20" t="str">
        <f>IF(CG198=2,"y","n")</f>
        <v>y</v>
      </c>
      <c r="CI198" s="20" t="str">
        <f>IF(CG198=3,"y","n")</f>
        <v>n</v>
      </c>
      <c r="CJ198" s="20" t="str">
        <f>IF(CG198=4,"y","n")</f>
        <v>n</v>
      </c>
      <c r="CK198" s="20" t="str">
        <f>IF(CG198&gt;4,"y","n")</f>
        <v>n</v>
      </c>
      <c r="CL198" s="20" t="str">
        <f>IF(S198=0,"y","n")</f>
        <v>y</v>
      </c>
      <c r="CM198" s="20" t="str">
        <f>IF(S198=2,"y","n")</f>
        <v>n</v>
      </c>
      <c r="CN198" s="20" t="str">
        <f>IF(S198=3,"y","n")</f>
        <v>n</v>
      </c>
      <c r="CO198" s="20" t="str">
        <f>IF(S198&gt;=4,"y","n")</f>
        <v>n</v>
      </c>
      <c r="CP198" s="20" t="str">
        <f>IF(AT198=0,"y","n")</f>
        <v>y</v>
      </c>
      <c r="CQ198" s="20" t="str">
        <f>IF(AT198=1,"y","n")</f>
        <v>n</v>
      </c>
      <c r="CR198" s="20" t="str">
        <f>IF(AT198=2,"y","n")</f>
        <v>n</v>
      </c>
      <c r="CS198" s="20" t="str">
        <f>IF(AT198&gt;=3,"y","n")</f>
        <v>n</v>
      </c>
      <c r="CT198" s="31" t="str">
        <f>CHAR(34)&amp;A198&amp;CHAR(34)</f>
        <v>"[NZE] Chatham Islands"</v>
      </c>
      <c r="CU198" s="32" t="str">
        <f>CHAR(34)&amp;"rgn_"&amp;R198&amp;CHAR(34)</f>
        <v>"rgn_Oceania"</v>
      </c>
      <c r="CV198" s="9" t="str">
        <f>CHAR(34)&amp;D198&amp;CHAR(34)</f>
        <v>"https://upload.wikimedia.org/wikipedia/commons/thumb/2/2e/Flag_of_Chatham_Islands.svg/640px-Flag_of_Chatham_Islands.svg.png"</v>
      </c>
      <c r="CW198" s="9" t="str">
        <f t="shared" si="687"/>
        <v>"2Color",</v>
      </c>
      <c r="CX198" s="9" t="str">
        <f t="shared" si="687"/>
        <v/>
      </c>
      <c r="CY198" s="9" t="str">
        <f t="shared" si="687"/>
        <v/>
      </c>
      <c r="CZ198" s="9" t="str">
        <f t="shared" si="687"/>
        <v/>
      </c>
      <c r="DA198" s="9" t="str">
        <f>IF(Q198&gt;1,CHAR(34)&amp;"words2"&amp;CHAR(34)&amp;",","")</f>
        <v>"words2",</v>
      </c>
      <c r="DB198" s="9" t="str">
        <f>IF(Q198&gt;2,CHAR(34)&amp;"words3"&amp;CHAR(34)&amp;",","")</f>
        <v/>
      </c>
      <c r="DD198" s="9" t="str">
        <f>IF(LEN(CHAR(34)&amp;"lets"&amp;LEN(SUBSTITUTE(SUBSTITUTE(IFERROR(TRIM(SUBSTITUTE(A198,MID(A198,FIND("[",A198),FIND("]",A198)-FIND("[",A198)+1),"")),A198)," ",""),"-",""))&amp;CHAR(34)&amp;",")=9,CHAR(34)&amp;"lets"&amp;LEN(SUBSTITUTE(SUBSTITUTE(IFERROR(TRIM(SUBSTITUTE(A198,MID(A198,FIND("[",A198),FIND("]",A198)-FIND("[",A198)+1),"")),A198)," ",""),"-",""))&amp;CHAR(34)&amp;",",CHAR(34)&amp;"lets0"&amp;LEN(SUBSTITUTE(SUBSTITUTE(IFERROR(TRIM(SUBSTITUTE(A198,MID(A198,FIND("[",A198),FIND("]",A198)-FIND("[",A198)+1),"")),A198)," ",""),"-",""))&amp;CHAR(34)&amp;",")</f>
        <v>"lets14",</v>
      </c>
      <c r="DE198" s="9" t="str">
        <f>CHAR(34)&amp;"start"&amp;IFERROR(LEFT(SUBSTITUTE(A198,"["&amp;MID(A198,FIND("[",A198)+1,FIND("]",A198)-FIND("[",A198)-1)&amp;"] ",""),1),LEFT(A198,1))&amp;CHAR(34)&amp;","</f>
        <v>"startC",</v>
      </c>
      <c r="DF198" s="9" t="str">
        <f>IFERROR(IF(SEARCH("tan",A198)&gt;0,CHAR(34)&amp;"withtn"&amp;CHAR(34)&amp;",",""),"")</f>
        <v/>
      </c>
      <c r="DG198" s="9" t="str">
        <f>IFERROR(IF(SEARCH("q",A198)&gt;0,CHAR(34)&amp;"with_q"&amp;CHAR(34)&amp;",",""),"")</f>
        <v/>
      </c>
      <c r="DH198" s="9" t="str">
        <f>IFERROR(IF(SEARCH("v",A198)&gt;0,CHAR(34)&amp;"with_v"&amp;CHAR(34)&amp;",",""),"")</f>
        <v/>
      </c>
      <c r="DI198" s="9" t="str">
        <f>IFERROR(IF(SEARCH("w",A198)&gt;0,CHAR(34)&amp;"with_w"&amp;CHAR(34)&amp;",",""),"")</f>
        <v/>
      </c>
      <c r="DJ198" s="9" t="str">
        <f>IFERROR(IF(SEARCH("y",A198)&gt;0,CHAR(34)&amp;"with_y"&amp;CHAR(34)&amp;",",""),"")</f>
        <v/>
      </c>
      <c r="DK198" s="9" t="str">
        <f>IFERROR(IF(SEARCH("z",A198)&gt;0,CHAR(34)&amp;"with_z"&amp;CHAR(34)&amp;",",""),"")</f>
        <v>"with_z",</v>
      </c>
      <c r="DL198" s="9" t="str">
        <f>IF(CG198=2, CHAR(34) &amp; _xlfn.TEXTJOIN("", TRUE, _xlfn._xlws.SORT(HP198:HX198)) &amp; CHAR(34) &amp; ",", "")</f>
        <v>"GRERED",</v>
      </c>
      <c r="DM198" s="9" t="str" cm="1">
        <f t="array" ref="DM198">IF(CG198=3,CHAR(34) &amp; _xlfn.TEXTJOIN("", TRUE, RIGHT(HP198:HX198, 2)) &amp; CHAR(34) &amp; ",", "")</f>
        <v/>
      </c>
      <c r="DN198" s="9" t="str">
        <f>IF(AND(ISNUMBER(SEARCH("18", O198)), ISERROR(SEARCH("1918", O198)), ISERROR(SEARCH("2018", O198))), CHAR(34) &amp; "year18" &amp; CHAR(34) &amp; ",", "")</f>
        <v/>
      </c>
      <c r="DO198" s="9" t="str">
        <f>IF(AND(ISNUMBER(SEARCH("19", O198)), ISERROR(SEARCH("1819", O198)),  ISERROR(SEARCH("1219", O198)),ISERROR(SEARCH("1119", O198)),ISERROR(SEARCH("1190", O198)),ISERROR(SEARCH("2019", O198))), CHAR(34) &amp; "year19" &amp; CHAR(34) &amp; ",", "")</f>
        <v>"year19",</v>
      </c>
      <c r="DP198" s="28" t="str">
        <f>IF(AND(ISNUMBER(SEARCH("20", O198)), ISERROR(SEARCH("1920", O198))), CHAR(34)&amp;"year00"&amp;CHAR(34)&amp;",", "")</f>
        <v/>
      </c>
      <c r="DQ198" s="28" t="str">
        <f>IF(CC198="y",CHAR(34)&amp;"soviet"&amp;CHAR(34)&amp;",","")</f>
        <v/>
      </c>
      <c r="DR198" s="28" t="str">
        <f>IF(BY198="y",CHAR(34)&amp;"dgband"&amp;CHAR(34)&amp;",","")</f>
        <v/>
      </c>
      <c r="DS198" s="28" t="str">
        <f>IF(W198="y",IF(AND(V198="n",BY198&lt;&gt;"y"),CHAR(34)&amp;"allver"&amp;CHAR(34)&amp;",",""),"")</f>
        <v/>
      </c>
      <c r="DT198" s="28" t="str">
        <f>IF(V198="y",IF(AND(W198="n",BY198&lt;&gt;"y"),CHAR(34)&amp;"allhor"&amp;CHAR(34)&amp;",",""),"")</f>
        <v/>
      </c>
      <c r="DU198" s="28" t="str">
        <f>IF(BY198="y",IF(AND(W198="n",V198="n"),CHAR(34)&amp;"alldia"&amp;CHAR(34)&amp;",",""),"")</f>
        <v/>
      </c>
      <c r="DW198" s="9" t="str">
        <f t="shared" si="688"/>
        <v>"NoBand",</v>
      </c>
      <c r="DX198" s="9" t="str">
        <f t="shared" si="688"/>
        <v/>
      </c>
      <c r="DY198" s="9" t="str">
        <f t="shared" si="688"/>
        <v/>
      </c>
      <c r="DZ198" s="9" t="str">
        <f t="shared" si="688"/>
        <v/>
      </c>
      <c r="EA198" s="9" t="str">
        <f t="shared" si="689"/>
        <v/>
      </c>
      <c r="EB198" s="9" t="str">
        <f t="shared" si="689"/>
        <v/>
      </c>
      <c r="EC198" s="9" t="str">
        <f t="shared" si="689"/>
        <v/>
      </c>
      <c r="ED198" s="9" t="str">
        <f t="shared" si="689"/>
        <v/>
      </c>
      <c r="EE198" s="9" t="str">
        <f t="shared" si="689"/>
        <v>"Circle",</v>
      </c>
      <c r="EF198" s="9" t="str">
        <f>IF(AND(Y198&lt;&gt;"n",Y198&lt;&gt;""),CHAR(34)&amp;Y$1&amp;CHAR(34)&amp;",","")</f>
        <v/>
      </c>
      <c r="EG198" s="9" t="str">
        <f t="shared" si="690"/>
        <v/>
      </c>
      <c r="EH198" s="9" t="str">
        <f t="shared" si="690"/>
        <v/>
      </c>
      <c r="EI198" s="9" t="str">
        <f t="shared" si="690"/>
        <v/>
      </c>
      <c r="EJ198" s="9" t="str">
        <f t="shared" si="690"/>
        <v/>
      </c>
      <c r="EK198" s="9" t="str">
        <f t="shared" si="690"/>
        <v>"HasSun",</v>
      </c>
      <c r="EL198" s="9" t="str">
        <f t="shared" si="690"/>
        <v/>
      </c>
      <c r="EM198" s="9" t="str">
        <f t="shared" si="690"/>
        <v/>
      </c>
      <c r="EN198" s="9" t="str">
        <f t="shared" si="690"/>
        <v/>
      </c>
      <c r="EO198" s="9" t="str">
        <f t="shared" si="690"/>
        <v>"Center",</v>
      </c>
      <c r="EP198" s="9" t="str">
        <f t="shared" si="690"/>
        <v/>
      </c>
      <c r="EQ198" s="9" t="str">
        <f t="shared" si="690"/>
        <v/>
      </c>
      <c r="ER198" s="9" t="str">
        <f t="shared" si="690"/>
        <v/>
      </c>
      <c r="ES198" s="9" t="str">
        <f t="shared" si="690"/>
        <v/>
      </c>
      <c r="ET198" s="9" t="str">
        <f t="shared" si="690"/>
        <v>"Geogrh",</v>
      </c>
      <c r="EU198" s="9" t="str">
        <f t="shared" si="690"/>
        <v/>
      </c>
      <c r="EV198" s="9" t="str">
        <f t="shared" si="690"/>
        <v/>
      </c>
      <c r="EW198" s="9" t="str">
        <f t="shared" si="686"/>
        <v/>
      </c>
      <c r="EX198" s="9" t="str">
        <f t="shared" si="686"/>
        <v/>
      </c>
      <c r="EY198" s="9" t="str">
        <f t="shared" si="686"/>
        <v/>
      </c>
      <c r="EZ198" s="9" t="str">
        <f t="shared" si="686"/>
        <v/>
      </c>
      <c r="FA198" s="9" t="str">
        <f>IF(AT198&gt;0,CHAR(34)&amp;"sta"&amp;AZ198&amp;CHAR(34)&amp;",","")</f>
        <v/>
      </c>
      <c r="FB198" s="9" t="str">
        <f>IF(AND(AT198&gt;0,BA198&lt;&gt;""),CHAR(34)&amp;"sta"&amp;BA198&amp;CHAR(34)&amp;",","")</f>
        <v/>
      </c>
      <c r="FD198" s="9" t="str">
        <f>IF(BV198="n",CHAR(34)&amp;"tcWHYE"&amp;CHAR(34)&amp;",",IF(BV198="y",CHAR(34)&amp;FD$1&amp;CHAR(34)&amp;",",""))</f>
        <v/>
      </c>
      <c r="FE198" s="9" t="str">
        <f>IF(COUNTIF(BL198:BT198,"BLU")=0,CHAR(34)&amp;"NO_BLU"&amp;CHAR(34)&amp;",", "")</f>
        <v>"NO_BLU",</v>
      </c>
      <c r="FF198" s="9" t="str">
        <f>IF(COUNTIF(BL198:BT198,"WHI")=0,CHAR(34)&amp;"NO_WHI"&amp;CHAR(34)&amp;",", "")</f>
        <v>"NO_WHI",</v>
      </c>
      <c r="FG198" s="9" t="str">
        <f>IF(COUNTIF(BL198:BT198,"RED")=0,CHAR(34)&amp;"NO_RED"&amp;CHAR(34)&amp;",", "")</f>
        <v/>
      </c>
      <c r="FH198" s="9" t="str">
        <f>IF(COUNTIF(BL198:BS198,"GRE")=0,CHAR(34)&amp;"NO_GRE"&amp;CHAR(34)&amp;",", "")</f>
        <v/>
      </c>
      <c r="FI198" s="9" t="str">
        <f>IF(COUNTIF(BL198:BT198,"YEL")=0,CHAR(34)&amp;"NO_YEL"&amp;CHAR(34)&amp;",", "")</f>
        <v>"NO_YEL",</v>
      </c>
      <c r="FJ198" s="9" t="str">
        <f>IF(COUNTIF(BL198:BT198,"BLA")=0,CHAR(34)&amp;"NO_BLA"&amp;CHAR(34)&amp;",", "")</f>
        <v>"NO_BLA",</v>
      </c>
      <c r="FK198" s="9" t="str">
        <f>IF(AND(FH198&lt;&gt;"",FF198&lt;&gt;""),CHAR(34)&amp;"WHGRNO"&amp;CHAR(34)&amp;",","")</f>
        <v/>
      </c>
      <c r="FL198" s="9" t="str">
        <f>IF(AND(FI198&lt;&gt;"",FF198&lt;&gt;""),CHAR(34)&amp;"WHYENO"&amp;CHAR(34)&amp;",","")</f>
        <v>"WHYENO",</v>
      </c>
      <c r="FM198" s="9" t="str">
        <f>IF(AND(FJ198&lt;&gt;"",FF198&lt;&gt;""),CHAR(34)&amp;"BAWHNO"&amp;CHAR(34)&amp;",","")</f>
        <v>"BAWHNO",</v>
      </c>
      <c r="FN198" s="9" t="str">
        <f>IF(AND(FE198&lt;&gt;"",FF198&lt;&gt;""),CHAR(34)&amp;"BLWHNO"&amp;CHAR(34)&amp;",","")</f>
        <v>"BLWHNO",</v>
      </c>
      <c r="FO198" s="9" t="str">
        <f>IF(AND(FE198&lt;&gt;"",FG198&lt;&gt;""),CHAR(34)&amp;"BLRENO"&amp;CHAR(34)&amp;",","")</f>
        <v/>
      </c>
      <c r="FP198" s="9" t="str">
        <f>IF(AND(FF198&lt;&gt;"",FF198&lt;&gt;""),CHAR(34)&amp;"WHRENO"&amp;CHAR(34)&amp;",","")</f>
        <v>"WHRENO",</v>
      </c>
      <c r="FQ198" s="9" t="str">
        <f>IF(LEN(BF198)=3,CHAR(34)&amp;"001"&amp;BF198&amp;CHAR(34)&amp;",","")</f>
        <v>"001RED",</v>
      </c>
      <c r="FR198" s="9" t="str">
        <f>IF(LEN(BG198)=3,CHAR(34)&amp;"002"&amp;BG198&amp;CHAR(34)&amp;",","")</f>
        <v/>
      </c>
      <c r="FS198" s="9" t="str">
        <f>IF(LEN(BH198)=3,CHAR(34)&amp;"003"&amp;BH198&amp;CHAR(34)&amp;",","")</f>
        <v>"003GRE",</v>
      </c>
      <c r="FT198" s="9" t="str">
        <f>CHAR(34)&amp;"myr"&amp;BD198&amp;CHAR(34)&amp;","</f>
        <v>"myrEQ",</v>
      </c>
      <c r="FU198" s="9" t="str">
        <f>IF(AY198="y",CHAR(34)&amp;"island"&amp;CHAR(34)&amp;",","")</f>
        <v/>
      </c>
      <c r="FV198" s="9" t="str">
        <f>IF(BZ198="y",CHAR(34)&amp;"landlo"&amp;CHAR(34)&amp;",","")</f>
        <v/>
      </c>
      <c r="FW198" s="9" t="str">
        <f>IF(CA198="y",CHAR(34)&amp;"eunion"&amp;CHAR(34)&amp;",","")</f>
        <v/>
      </c>
      <c r="FY198" s="9" t="str">
        <f>IFERROR(IF(SEARCH("Arabic",CB198)&gt;0,CHAR(34)&amp;"arabic"&amp;CHAR(34)&amp;",",""),"")</f>
        <v/>
      </c>
      <c r="FZ198" s="9" t="str">
        <f>IFERROR(IF(SEARCH("English",CB198)&gt;0,CHAR(34)&amp;"englis"&amp;CHAR(34)&amp;",",""),"")</f>
        <v/>
      </c>
      <c r="GA198" s="9" t="str">
        <f>IFERROR(IF(SEARCH("French",CB198)&gt;0,CHAR(34)&amp;"french"&amp;CHAR(34)&amp;",",""),"")</f>
        <v/>
      </c>
      <c r="GB198" s="9" t="str">
        <f>IFERROR(IF(SEARCH("Spanish",CB198)&gt;0,CHAR(34)&amp;"spanis"&amp;CHAR(34)&amp;",",""),"")</f>
        <v/>
      </c>
      <c r="GE198" s="9" t="str">
        <f>IFERROR(IF(SEARCH("Dutch",CB198)&gt;0,CHAR(34)&amp;"dutchs"&amp;CHAR(34)&amp;",",""),"")</f>
        <v/>
      </c>
      <c r="GF198" s="9" t="str">
        <f>IFERROR(IF(SEARCH("Historical",AU198)&gt;0,CHAR(34)&amp;"histor"&amp;CHAR(34)&amp;",",""),"")</f>
        <v/>
      </c>
      <c r="GG198" s="9" t="str">
        <f>IF(BU198="y",CHAR(34)&amp;"unjack"&amp;CHAR(34)&amp;",","")</f>
        <v/>
      </c>
      <c r="GH198" s="9" t="str">
        <f>IF(CD198=1,CHAR(34)&amp;"southc"&amp;CHAR(34)&amp;",","")</f>
        <v/>
      </c>
      <c r="GI198" s="9" t="str">
        <f>IF(CE198=1,CHAR(34)&amp;"hasmap"&amp;CHAR(34)&amp;",","")</f>
        <v/>
      </c>
      <c r="GJ198" s="9" t="str">
        <f>IF(CP198="y",CHAR(34)&amp;CP$1&amp;CHAR(34)&amp;",","")</f>
        <v>"NoStar",</v>
      </c>
      <c r="GK198" s="9" t="str">
        <f>IF(GJ198="",CHAR(34)&amp;"HasSta"&amp;CHAR(34)&amp;",","")</f>
        <v/>
      </c>
      <c r="GL198" s="9" t="str">
        <f t="shared" si="691"/>
        <v/>
      </c>
      <c r="GM198" s="9" t="str">
        <f t="shared" si="691"/>
        <v/>
      </c>
      <c r="GN198" s="9" t="str">
        <f t="shared" si="691"/>
        <v/>
      </c>
      <c r="GP198" s="9" t="str">
        <f>CHAR(34)&amp;AU198&amp;CHAR(34)</f>
        <v>"Territory"</v>
      </c>
      <c r="GS198" s="9" t="str">
        <f>SUBSTITUTE("["&amp;_xlfn.CONCAT(CW198:GN198)&amp;"]",",]","]")</f>
        <v>["2Color","words2","lets14","startC","with_z","GRERED","year19","NoBand","Circle","HasSun","Center","Geogrh","NO_BLU","NO_WHI","NO_YEL","NO_BLA","WHYENO","BAWHNO","BLWHNO","WHRENO","001RED","003GRE","myrEQ","NoStar"]</v>
      </c>
      <c r="GT198" s="9" t="str">
        <f t="shared" si="685"/>
        <v/>
      </c>
      <c r="GU198" s="9" t="str">
        <f t="shared" si="685"/>
        <v/>
      </c>
      <c r="GV198" s="9" t="str">
        <f t="shared" si="685"/>
        <v>"cl_GRE",</v>
      </c>
      <c r="GW198" s="9" t="str">
        <f t="shared" si="685"/>
        <v>"cl_RED",</v>
      </c>
      <c r="GX198" s="9" t="str">
        <f t="shared" si="685"/>
        <v/>
      </c>
      <c r="GY198" s="9" t="str">
        <f t="shared" si="685"/>
        <v/>
      </c>
      <c r="GZ198" s="9" t="str">
        <f t="shared" si="685"/>
        <v/>
      </c>
      <c r="HA198" s="9" t="str">
        <f t="shared" si="685"/>
        <v/>
      </c>
      <c r="HB198" s="9" t="str">
        <f t="shared" si="685"/>
        <v/>
      </c>
      <c r="HC198" s="9" t="str">
        <f>SUBSTITUTE("["&amp;_xlfn.CONCAT(GT198:HB198)&amp;"]",",]","]")</f>
        <v>["cl_GRE","cl_RED"]</v>
      </c>
      <c r="HE198" s="33"/>
      <c r="HF198" s="34" t="str">
        <f>"{couname:"&amp;CT198&amp;(IF(HK198&lt;&gt;"",",subtype:"&amp;CHAR(34)&amp;HK198&amp;CHAR(34),""))&amp;",year:"&amp;HJ198&amp;",region:"&amp;CU198&amp;",Colors:"&amp;HC198&amp;",Items:"&amp;GS198&amp;",Flag:"&amp;CV198&amp;",HDFlag:"&amp;CHAR(34)&amp;E198&amp;CHAR(34)&amp;",type:"&amp;GP198&amp;", describe: "&amp;HH198&amp;", isnew:"&amp;CHAR(34)&amp;F198&amp;CHAR(34)&amp;", links: "&amp;HL198&amp;"},"</f>
        <v>{couname:"[NZE] Chatham Islands",year:"1989",region:"rgn_Oceania",Colors:["cl_GRE","cl_RED"],Items:["2Color","words2","lets14","startC","with_z","GRERED","year19","NoBand","Circle","HasSun","Center","Geogrh","NO_BLU","NO_WHI","NO_YEL","NO_BLA","WHYENO","BAWHNO","BLWHNO","WHRENO","001RED","003GRE","myrEQ","NoStar"],Flag:"https://upload.wikimedia.org/wikipedia/commons/thumb/2/2e/Flag_of_Chatham_Islands.svg/640px-Flag_of_Chatham_Islands.svg.png",HDFlag:"https://upload.wikimedia.org/wikipedia/commons/thumb/2/2e/Flag_of_Chatham_Islands.svg/2560px-Flag_of_Chatham_Islands.svg.png",type:"Territory", describe: "\nUnofficial. A light blue field showing Chatham Island (main island) in green, party silhouetted against a yellow sun, half risen. On the green island is Te Whanga Lagoon in white, which occupies about 20 percent of the island.", isnew:".", links: "https://en.wikipedia.org/wiki/Flag_of_the_Chatham_Islands"},</v>
      </c>
      <c r="HG198" s="35" t="str">
        <f>"{couname:"&amp;CT198&amp;(IF(HK198&lt;&gt;"",",subtype:"&amp;CHAR(34)&amp;HK198&amp;CHAR(34),""))&amp;",year:"&amp;HJ198&amp;",region:"&amp;CU198&amp;",Colors:"&amp;HC198&amp;",Items:"&amp;GS198&amp;",Flag:"&amp;CV198&amp;",HDFlag:"&amp;CHAR(34)&amp;E198&amp;CHAR(34)&amp;",type:"&amp;GP198&amp;", describe: "&amp;HI198&amp;", links: "&amp;HL198&amp;"},"</f>
        <v>{couname:"[NZE] Chatham Islands",year:"1989",region:"rgn_Oceania",Colors:["cl_GRE","cl_RED"],Items:["2Color","words2","lets14","startC","with_z","GRERED","year19","NoBand","Circle","HasSun","Center","Geogrh","NO_BLU","NO_WHI","NO_YEL","NO_BLA","WHYENO","BAWHNO","BLWHNO","WHRENO","001RED","003GRE","myrEQ","NoStar"],Flag:"https://upload.wikimedia.org/wikipedia/commons/thumb/2/2e/Flag_of_Chatham_Islands.svg/640px-Flag_of_Chatham_Islands.svg.png",HDFlag:"https://upload.wikimedia.org/wikipedia/commons/thumb/2/2e/Flag_of_Chatham_Islands.svg/2560px-Flag_of_Chatham_Islands.svg.png",type:"Territory", describe: "\nUnofficial. A light blue field showing Chatham Island (main island) in green, party silhouetted against a yellow sun, half risen. On the green island is Te Whanga Lagoon in white, which occupies about 20 percent of the island.", links: "https://en.wikipedia.org/wiki/Flag_of_the_Chatham_Islands"},</v>
      </c>
      <c r="HH198" s="9" t="str">
        <f>IF(P198&lt;&gt;"",CHAR(34)&amp;"\n"&amp;P198&amp;CHAR(34),CHAR(34)&amp;CHAR(34))</f>
        <v>"\nUnofficial. A light blue field showing Chatham Island (main island) in green, party silhouetted against a yellow sun, half risen. On the green island is Te Whanga Lagoon in white, which occupies about 20 percent of the island."</v>
      </c>
      <c r="HI198" s="9" t="str">
        <f>IF(J198=0,CHAR(34)&amp;CHAR(34),HH198)</f>
        <v>"\nUnofficial. A light blue field showing Chatham Island (main island) in green, party silhouetted against a yellow sun, half risen. On the green island is Te Whanga Lagoon in white, which occupies about 20 percent of the island."</v>
      </c>
      <c r="HJ198" s="9" t="str">
        <f>CHAR(34)&amp;O198&amp;CHAR(34)</f>
        <v>"1989"</v>
      </c>
      <c r="HL198" s="9" t="str">
        <f>CHAR(34)&amp;I198&amp;CHAR(34)</f>
        <v>"https://en.wikipedia.org/wiki/Flag_of_the_Chatham_Islands"</v>
      </c>
      <c r="HM198" s="34" t="str">
        <f>"{"&amp;CHAR(34)&amp;"couname"&amp;CHAR(34)&amp;":"&amp;CT198&amp;(IF(H198&lt;&gt;"",","&amp;CHAR(34)&amp;"subtype"&amp;CHAR(34)&amp;":"&amp;CHAR(34)&amp;H198&amp;CHAR(34),""))&amp;","&amp;CHAR(34)&amp;"year"&amp;CHAR(34)&amp;":"&amp;HJ198&amp;","&amp;CHAR(34)&amp;"region"&amp;CHAR(34)&amp;":"&amp;CU198&amp;","&amp;CHAR(34)&amp;"Colors"&amp;CHAR(34)&amp;":"&amp;HC198&amp;","&amp;CHAR(34)&amp;"Items"&amp;CHAR(34)&amp;":"&amp;GS198&amp;","&amp;CHAR(34)&amp;"Flag"&amp;CHAR(34)&amp;":"&amp;CV198&amp;","&amp;CHAR(34)&amp;"HDFlag"&amp;CHAR(34)&amp;":"&amp;CHAR(34)&amp;E198&amp;CHAR(34)&amp;","&amp;CHAR(34)&amp;"type"&amp;CHAR(34)&amp;":"&amp;GP198&amp;", "&amp;CHAR(34)&amp;"describe"&amp;CHAR(34)&amp;": "&amp;HH198&amp;", "&amp;CHAR(34)&amp;"isnew"&amp;CHAR(34)&amp;": "&amp;CHAR(34)&amp;F198&amp;CHAR(34)&amp;", "&amp;CHAR(34)&amp;"links"&amp;CHAR(34)&amp;": "&amp;HL198&amp;"},"</f>
        <v>{"couname":"[NZE] Chatham Islands","year":"1989","region":"rgn_Oceania","Colors":["cl_GRE","cl_RED"],"Items":["2Color","words2","lets14","startC","with_z","GRERED","year19","NoBand","Circle","HasSun","Center","Geogrh","NO_BLU","NO_WHI","NO_YEL","NO_BLA","WHYENO","BAWHNO","BLWHNO","WHRENO","001RED","003GRE","myrEQ","NoStar"],"Flag":"https://upload.wikimedia.org/wikipedia/commons/thumb/2/2e/Flag_of_Chatham_Islands.svg/640px-Flag_of_Chatham_Islands.svg.png","HDFlag":"https://upload.wikimedia.org/wikipedia/commons/thumb/2/2e/Flag_of_Chatham_Islands.svg/2560px-Flag_of_Chatham_Islands.svg.png","type":"Territory", "describe": "\nUnofficial. A light blue field showing Chatham Island (main island) in green, party silhouetted against a yellow sun, half risen. On the green island is Te Whanga Lagoon in white, which occupies about 20 percent of the island.", "isnew": ".", "links": "https://en.wikipedia.org/wiki/Flag_of_the_Chatham_Islands"},</v>
      </c>
      <c r="HN198" s="36" t="str">
        <f>"{"&amp;CHAR(34)&amp;"couname"&amp;CHAR(34)&amp;":"&amp;CT198&amp;(IF(H198&lt;&gt;"",","&amp;CHAR(34)&amp;"subtype"&amp;CHAR(34)&amp;":"&amp;CHAR(34)&amp;H198&amp;CHAR(34),""))&amp;","&amp;CHAR(34)&amp;"year"&amp;CHAR(34)&amp;":"&amp;HJ198&amp;","&amp;CHAR(34)&amp;"region"&amp;CHAR(34)&amp;":"&amp;CU198&amp;","&amp;CHAR(34)&amp;"Colors"&amp;CHAR(34)&amp;":"&amp;HC198&amp;","&amp;CHAR(34)&amp;"Items"&amp;CHAR(34)&amp;":"&amp;GS198&amp;","&amp;CHAR(34)&amp;"Flag"&amp;CHAR(34)&amp;":"&amp;CV198&amp;","&amp;CHAR(34)&amp;"HDFlag"&amp;CHAR(34)&amp;":"&amp;CHAR(34)&amp;E198&amp;CHAR(34)&amp;","&amp;CHAR(34)&amp;"type"&amp;CHAR(34)&amp;":"&amp;GP198&amp;", "&amp;CHAR(34)&amp;"describe"&amp;CHAR(34)&amp;": "&amp;HI198&amp;", "&amp;CHAR(34)&amp;"isnew"&amp;CHAR(34)&amp;": "&amp;CHAR(34)&amp;F198&amp;CHAR(34)&amp;", "&amp;CHAR(34)&amp;"links"&amp;CHAR(34)&amp;": "&amp;HL198&amp;"},"</f>
        <v>{"couname":"[NZE] Chatham Islands","year":"1989","region":"rgn_Oceania","Colors":["cl_GRE","cl_RED"],"Items":["2Color","words2","lets14","startC","with_z","GRERED","year19","NoBand","Circle","HasSun","Center","Geogrh","NO_BLU","NO_WHI","NO_YEL","NO_BLA","WHYENO","BAWHNO","BLWHNO","WHRENO","001RED","003GRE","myrEQ","NoStar"],"Flag":"https://upload.wikimedia.org/wikipedia/commons/thumb/2/2e/Flag_of_Chatham_Islands.svg/640px-Flag_of_Chatham_Islands.svg.png","HDFlag":"https://upload.wikimedia.org/wikipedia/commons/thumb/2/2e/Flag_of_Chatham_Islands.svg/2560px-Flag_of_Chatham_Islands.svg.png","type":"Territory", "describe": "\nUnofficial. A light blue field showing Chatham Island (main island) in green, party silhouetted against a yellow sun, half risen. On the green island is Te Whanga Lagoon in white, which occupies about 20 percent of the island.", "isnew": ".", "links": "https://en.wikipedia.org/wiki/Flag_of_the_Chatham_Islands"},</v>
      </c>
      <c r="HO198" s="37">
        <v>45644</v>
      </c>
      <c r="HP198" s="9" t="str" cm="1">
        <f t="array" ref="HP198">IF(_xlfn.TEXTJOIN(", ", TRUE, IF(ISNUMBER(SEARCH("BLA", BL198:BT198)), COLUMN(BL198:BT198) - COLUMN(BL198) + 1, ""))&lt;&gt;"","BLA","")</f>
        <v/>
      </c>
      <c r="HQ198" s="9" t="str" cm="1">
        <f t="array" ref="HQ198">IF(_xlfn.TEXTJOIN(", ", TRUE, IF(ISNUMBER(SEARCH("BLU", BL198:BT198)), COLUMN(BL198:BT198) - COLUMN(BL198) + 1, ""))&lt;&gt;"","BLU","")</f>
        <v/>
      </c>
      <c r="HR198" s="9" t="str" cm="1">
        <f t="array" ref="HR198">IF(_xlfn.TEXTJOIN(", ", TRUE, IF(ISNUMBER(SEARCH("GRE", BL198:BT198)), COLUMN(BL198:BT198) - COLUMN(BL198) + 1, ""))&lt;&gt;"","GRE","")</f>
        <v>GRE</v>
      </c>
      <c r="HS198" s="9" t="str" cm="1">
        <f t="array" ref="HS198">IF(_xlfn.TEXTJOIN(", ", TRUE, IF(ISNUMBER(SEARCH("RED", BL198:BT198)), COLUMN(BL198:BT198) - COLUMN(BL198) + 1, ""))&lt;&gt;"","RED","")</f>
        <v>RED</v>
      </c>
      <c r="HT198" s="9" t="str" cm="1">
        <f t="array" ref="HT198">IF(_xlfn.TEXTJOIN(", ", TRUE, IF(ISNUMBER(SEARCH("YEL", BL198:BT198)), COLUMN(BL198:BT198) - COLUMN(BL198) + 1, ""))&lt;&gt;"","YEL","")</f>
        <v/>
      </c>
      <c r="HU198" s="9" t="str" cm="1">
        <f t="array" ref="HU198">IF(_xlfn.TEXTJOIN(", ", TRUE, IF(ISNUMBER(SEARCH("ORA", BL198:BT198)), COLUMN(BL198:BT198) - COLUMN(BL198) + 1, ""))&lt;&gt;"","ORA","")</f>
        <v/>
      </c>
      <c r="HV198" s="9" t="str" cm="1">
        <f t="array" ref="HV198">IF(_xlfn.TEXTJOIN(", ", TRUE, IF(ISNUMBER(SEARCH("BRO", BL198:BT198)), COLUMN(BL198:BT198) - COLUMN(BL198) + 1, ""))&lt;&gt;"","BRO","")</f>
        <v/>
      </c>
      <c r="HW198" s="9" t="str" cm="1">
        <f t="array" ref="HW198">IF(_xlfn.TEXTJOIN(", ", TRUE, IF(ISNUMBER(SEARCH("PUR", BL198:BT198)), COLUMN(BL198:BT198) - COLUMN(BL198) + 1, ""))&lt;&gt;"","PUR","")</f>
        <v/>
      </c>
      <c r="HX198" s="9" t="str" cm="1">
        <f t="array" ref="HX198">IF(_xlfn.TEXTJOIN(", ", TRUE, IF(ISNUMBER(SEARCH("WHI", BL198:BT198)), COLUMN(BL198:BT198) - COLUMN(BL198) + 1, ""))&lt;&gt;"","WHI","")</f>
        <v/>
      </c>
      <c r="HY198" s="38"/>
      <c r="HZ198" s="38"/>
      <c r="IA198" s="28"/>
      <c r="IB198" s="28"/>
      <c r="IC198" s="39"/>
      <c r="ID198" s="39"/>
      <c r="IE198" s="39"/>
      <c r="IF198" s="39"/>
      <c r="IG198" s="39"/>
      <c r="IH198" s="39"/>
      <c r="II198" s="39"/>
      <c r="IJ198" s="39"/>
      <c r="IK198" s="39"/>
      <c r="IM198" s="6">
        <f>COUNTIF(IC198:IK198,"&gt;0")-CG198</f>
        <v>-2</v>
      </c>
      <c r="IN198" s="40" t="str">
        <f>"http://mkweb.bcgsc.ca/color-summarizer/?url="&amp;D198&amp;"&amp;precision=low&amp;num_clusters="&amp;CG198&amp;"&amp;text=1"</f>
        <v>http://mkweb.bcgsc.ca/color-summarizer/?url=https://upload.wikimedia.org/wikipedia/commons/thumb/2/2e/Flag_of_Chatham_Islands.svg/640px-Flag_of_Chatham_Islands.svg.png&amp;precision=low&amp;num_clusters=2&amp;text=1</v>
      </c>
      <c r="IO198" s="9" t="str">
        <f>IF(HP198&lt;&gt;"",CHAR(34)&amp;"black"&amp;CHAR(34),"")</f>
        <v/>
      </c>
      <c r="IP198" s="9" t="str">
        <f>IF(HQ198&lt;&gt;"",CHAR(34)&amp;"blue"&amp;CHAR(34),"")</f>
        <v/>
      </c>
      <c r="IQ198" s="9" t="str">
        <f>IF(HR198&lt;&gt;"",CHAR(34)&amp;"green"&amp;CHAR(34),"")</f>
        <v>"green"</v>
      </c>
      <c r="IR198" s="9" t="str">
        <f>IF(HS198&lt;&gt;"",CHAR(34)&amp;"red"&amp;CHAR(34),"")</f>
        <v>"red"</v>
      </c>
      <c r="IS198" s="9" t="str">
        <f>IF(HT198&lt;&gt;"",CHAR(34)&amp;"yellow"&amp;CHAR(34),"")</f>
        <v/>
      </c>
      <c r="IT198" s="9" t="str">
        <f>IF(HU198&lt;&gt;"",CHAR(34)&amp;"orange"&amp;CHAR(34),"")</f>
        <v/>
      </c>
      <c r="IU198" s="9" t="str">
        <f>IF(HV198&lt;&gt;"",CHAR(34)&amp;"brown"&amp;CHAR(34),"")</f>
        <v/>
      </c>
      <c r="IV198" s="9" t="str">
        <f>IF(HW198&lt;&gt;"",CHAR(34)&amp;"purple"&amp;CHAR(34),"")</f>
        <v/>
      </c>
      <c r="IW198" s="9" t="str">
        <f>IF(HX198&lt;&gt;"",CHAR(34)&amp;"white"&amp;CHAR(34),"")</f>
        <v/>
      </c>
      <c r="IX198" s="9" t="str">
        <f>"{"&amp;CHAR(34)&amp;"url"&amp;CHAR(34)&amp;":"&amp;CHAR(34)&amp;IN198&amp;CHAR(34)&amp;","&amp;CHAR(34)&amp;"name"&amp;CHAR(34)&amp;":"&amp;CHAR(34)&amp;A198&amp;CHAR(34)&amp;"},"</f>
        <v>{"url":"http://mkweb.bcgsc.ca/color-summarizer/?url=https://upload.wikimedia.org/wikipedia/commons/thumb/2/2e/Flag_of_Chatham_Islands.svg/640px-Flag_of_Chatham_Islands.svg.png&amp;precision=low&amp;num_clusters=2&amp;text=1","name":"[NZE] Chatham Islands"},</v>
      </c>
      <c r="IY198" s="9">
        <v>1503</v>
      </c>
    </row>
    <row r="199" spans="1:259" s="9" customFormat="1" ht="38.4" customHeight="1" thickBot="1" x14ac:dyDescent="0.35">
      <c r="A199" s="80" t="s">
        <v>614</v>
      </c>
      <c r="B199" s="1" t="e" vm="196">
        <v>#VALUE!</v>
      </c>
      <c r="C199" s="2" t="s">
        <v>231</v>
      </c>
      <c r="D199" s="3" t="s">
        <v>615</v>
      </c>
      <c r="E199" s="4" t="s">
        <v>615</v>
      </c>
      <c r="F199" s="5" t="s">
        <v>0</v>
      </c>
      <c r="G199" s="6">
        <f>COUNTIF($A$1:$A$8354,A199)</f>
        <v>1</v>
      </c>
      <c r="H199" s="7"/>
      <c r="I199" s="8" t="s">
        <v>616</v>
      </c>
      <c r="J199" s="9" t="str">
        <f>""</f>
        <v/>
      </c>
      <c r="K199" s="10"/>
      <c r="L199" s="11"/>
      <c r="M199" s="11"/>
      <c r="N199" s="12" t="s">
        <v>169</v>
      </c>
      <c r="O199" s="13">
        <v>1970</v>
      </c>
      <c r="P199" s="14" t="s">
        <v>617</v>
      </c>
      <c r="Q199" s="15">
        <v>2</v>
      </c>
      <c r="R199" s="16" t="s">
        <v>169</v>
      </c>
      <c r="S199" s="17">
        <v>4</v>
      </c>
      <c r="T199" s="18" t="s">
        <v>2</v>
      </c>
      <c r="U199" s="19" t="s">
        <v>2</v>
      </c>
      <c r="V199" s="19" t="s">
        <v>3</v>
      </c>
      <c r="W199" s="19" t="s">
        <v>2</v>
      </c>
      <c r="X199" s="19" t="s">
        <v>3</v>
      </c>
      <c r="Y199" s="19" t="s">
        <v>2</v>
      </c>
      <c r="Z199" s="19" t="s">
        <v>2</v>
      </c>
      <c r="AA199" s="19" t="s">
        <v>2</v>
      </c>
      <c r="AB199" s="19" t="s">
        <v>2</v>
      </c>
      <c r="AC199" s="19" t="s">
        <v>2</v>
      </c>
      <c r="AD199" s="19" t="s">
        <v>3</v>
      </c>
      <c r="AE199" s="19" t="s">
        <v>2</v>
      </c>
      <c r="AF199" s="20" t="s">
        <v>2</v>
      </c>
      <c r="AG199" s="20" t="s">
        <v>3</v>
      </c>
      <c r="AH199" s="20" t="s">
        <v>3</v>
      </c>
      <c r="AI199" s="20" t="s">
        <v>2</v>
      </c>
      <c r="AJ199" s="20" t="s">
        <v>2</v>
      </c>
      <c r="AK199" s="20" t="s">
        <v>2</v>
      </c>
      <c r="AL199" s="20" t="s">
        <v>2</v>
      </c>
      <c r="AM199" s="20" t="s">
        <v>3</v>
      </c>
      <c r="AN199" s="20" t="s">
        <v>2</v>
      </c>
      <c r="AO199" s="20" t="s">
        <v>2</v>
      </c>
      <c r="AP199" s="20" t="s">
        <v>2</v>
      </c>
      <c r="AQ199" s="20" t="s">
        <v>2</v>
      </c>
      <c r="AR199" s="20" t="s">
        <v>2</v>
      </c>
      <c r="AS199" s="20" t="s">
        <v>2</v>
      </c>
      <c r="AT199" s="21">
        <v>0</v>
      </c>
      <c r="AU199" s="20" t="s">
        <v>613</v>
      </c>
      <c r="AV199" s="20" t="str">
        <f>IF(LEFT(A199,1)="[",LEFT(A199,5)&amp;AU199&amp;A199,"")</f>
        <v>[NZE]Territory[NZE] Stewart Island</v>
      </c>
      <c r="AW199" s="20" t="str">
        <f>C199&amp;H199&amp;A199</f>
        <v>2b[NZE] Stewart Island</v>
      </c>
      <c r="AX199" s="22"/>
      <c r="AY199" s="22"/>
      <c r="AZ199" s="23" t="s">
        <v>8</v>
      </c>
      <c r="BA199" s="23" t="s">
        <v>8</v>
      </c>
      <c r="BB199" s="23"/>
      <c r="BC199" s="24"/>
      <c r="BD199" s="25" t="s">
        <v>168</v>
      </c>
      <c r="BE199" s="8"/>
      <c r="BF199" s="25" t="s">
        <v>4</v>
      </c>
      <c r="BG199" s="25" t="s">
        <v>6</v>
      </c>
      <c r="BH199" s="25" t="s">
        <v>9</v>
      </c>
      <c r="BI199" s="25"/>
      <c r="BJ199" s="25"/>
      <c r="BK199" s="8"/>
      <c r="BL199" s="25" t="s">
        <v>8</v>
      </c>
      <c r="BM199" s="25" t="s">
        <v>4</v>
      </c>
      <c r="BN199" s="25" t="s">
        <v>8</v>
      </c>
      <c r="BO199" s="25" t="s">
        <v>9</v>
      </c>
      <c r="BP199" s="25" t="s">
        <v>6</v>
      </c>
      <c r="BQ199" s="25" t="s">
        <v>8</v>
      </c>
      <c r="BR199" s="25" t="s">
        <v>8</v>
      </c>
      <c r="BS199" s="25" t="s">
        <v>8</v>
      </c>
      <c r="BT199" s="25" t="s">
        <v>8</v>
      </c>
      <c r="BU199" s="26"/>
      <c r="BV199" s="27"/>
      <c r="BW199" s="27">
        <v>0</v>
      </c>
      <c r="BX199" s="8"/>
      <c r="CB199" s="28"/>
      <c r="CC199" s="28"/>
      <c r="CD199" s="29">
        <v>0</v>
      </c>
      <c r="CE199" s="29">
        <v>0</v>
      </c>
      <c r="CF199" s="29" t="e">
        <v>#REF!</v>
      </c>
      <c r="CG199" s="30" cm="1">
        <f t="array" ref="CG199">SUMPRODUCT(--(LEN(TRIM(BL199:BT199))&gt;0))</f>
        <v>3</v>
      </c>
      <c r="CH199" s="20" t="str">
        <f>IF(CG199=2,"y","n")</f>
        <v>n</v>
      </c>
      <c r="CI199" s="20" t="str">
        <f>IF(CG199=3,"y","n")</f>
        <v>y</v>
      </c>
      <c r="CJ199" s="20" t="str">
        <f>IF(CG199=4,"y","n")</f>
        <v>n</v>
      </c>
      <c r="CK199" s="20" t="str">
        <f>IF(CG199&gt;4,"y","n")</f>
        <v>n</v>
      </c>
      <c r="CL199" s="20" t="str">
        <f>IF(S199=0,"y","n")</f>
        <v>n</v>
      </c>
      <c r="CM199" s="20" t="str">
        <f>IF(S199=2,"y","n")</f>
        <v>n</v>
      </c>
      <c r="CN199" s="20" t="str">
        <f>IF(S199=3,"y","n")</f>
        <v>n</v>
      </c>
      <c r="CO199" s="20" t="str">
        <f>IF(S199&gt;=4,"y","n")</f>
        <v>y</v>
      </c>
      <c r="CP199" s="20" t="str">
        <f>IF(AT199=0,"y","n")</f>
        <v>y</v>
      </c>
      <c r="CQ199" s="20" t="str">
        <f>IF(AT199=1,"y","n")</f>
        <v>n</v>
      </c>
      <c r="CR199" s="20" t="str">
        <f>IF(AT199=2,"y","n")</f>
        <v>n</v>
      </c>
      <c r="CS199" s="20" t="str">
        <f>IF(AT199&gt;=3,"y","n")</f>
        <v>n</v>
      </c>
      <c r="CT199" s="31" t="str">
        <f>CHAR(34)&amp;A199&amp;CHAR(34)</f>
        <v>"[NZE] Stewart Island"</v>
      </c>
      <c r="CU199" s="32" t="str">
        <f>CHAR(34)&amp;"rgn_"&amp;R199&amp;CHAR(34)</f>
        <v>"rgn_Oceania"</v>
      </c>
      <c r="CV199" s="9" t="str">
        <f>CHAR(34)&amp;D199&amp;CHAR(34)</f>
        <v>"https://www.crwflags.com/fotw/images/n/nz-sti.gif"</v>
      </c>
      <c r="CW199" s="9" t="str">
        <f t="shared" si="687"/>
        <v/>
      </c>
      <c r="CX199" s="9" t="str">
        <f t="shared" si="687"/>
        <v>"3Color",</v>
      </c>
      <c r="CY199" s="9" t="str">
        <f t="shared" si="687"/>
        <v/>
      </c>
      <c r="CZ199" s="9" t="str">
        <f t="shared" si="687"/>
        <v/>
      </c>
      <c r="DA199" s="9" t="str">
        <f>IF(Q199&gt;1,CHAR(34)&amp;"words2"&amp;CHAR(34)&amp;",","")</f>
        <v>"words2",</v>
      </c>
      <c r="DB199" s="9" t="str">
        <f>IF(Q199&gt;2,CHAR(34)&amp;"words3"&amp;CHAR(34)&amp;",","")</f>
        <v/>
      </c>
      <c r="DD199" s="9" t="str">
        <f>IF(LEN(CHAR(34)&amp;"lets"&amp;LEN(SUBSTITUTE(SUBSTITUTE(IFERROR(TRIM(SUBSTITUTE(A199,MID(A199,FIND("[",A199),FIND("]",A199)-FIND("[",A199)+1),"")),A199)," ",""),"-",""))&amp;CHAR(34)&amp;",")=9,CHAR(34)&amp;"lets"&amp;LEN(SUBSTITUTE(SUBSTITUTE(IFERROR(TRIM(SUBSTITUTE(A199,MID(A199,FIND("[",A199),FIND("]",A199)-FIND("[",A199)+1),"")),A199)," ",""),"-",""))&amp;CHAR(34)&amp;",",CHAR(34)&amp;"lets0"&amp;LEN(SUBSTITUTE(SUBSTITUTE(IFERROR(TRIM(SUBSTITUTE(A199,MID(A199,FIND("[",A199),FIND("]",A199)-FIND("[",A199)+1),"")),A199)," ",""),"-",""))&amp;CHAR(34)&amp;",")</f>
        <v>"lets13",</v>
      </c>
      <c r="DE199" s="9" t="str">
        <f>CHAR(34)&amp;"start"&amp;IFERROR(LEFT(SUBSTITUTE(A199,"["&amp;MID(A199,FIND("[",A199)+1,FIND("]",A199)-FIND("[",A199)-1)&amp;"] ",""),1),LEFT(A199,1))&amp;CHAR(34)&amp;","</f>
        <v>"startS",</v>
      </c>
      <c r="DF199" s="9" t="str">
        <f>IFERROR(IF(SEARCH("tan",A199)&gt;0,CHAR(34)&amp;"withtn"&amp;CHAR(34)&amp;",",""),"")</f>
        <v/>
      </c>
      <c r="DG199" s="9" t="str">
        <f>IFERROR(IF(SEARCH("q",A199)&gt;0,CHAR(34)&amp;"with_q"&amp;CHAR(34)&amp;",",""),"")</f>
        <v/>
      </c>
      <c r="DH199" s="9" t="str">
        <f>IFERROR(IF(SEARCH("v",A199)&gt;0,CHAR(34)&amp;"with_v"&amp;CHAR(34)&amp;",",""),"")</f>
        <v/>
      </c>
      <c r="DI199" s="9" t="str">
        <f>IFERROR(IF(SEARCH("w",A199)&gt;0,CHAR(34)&amp;"with_w"&amp;CHAR(34)&amp;",",""),"")</f>
        <v>"with_w",</v>
      </c>
      <c r="DJ199" s="9" t="str">
        <f>IFERROR(IF(SEARCH("y",A199)&gt;0,CHAR(34)&amp;"with_y"&amp;CHAR(34)&amp;",",""),"")</f>
        <v/>
      </c>
      <c r="DK199" s="9" t="str">
        <f>IFERROR(IF(SEARCH("z",A199)&gt;0,CHAR(34)&amp;"with_z"&amp;CHAR(34)&amp;",",""),"")</f>
        <v>"with_z",</v>
      </c>
      <c r="DL199" s="9" t="str">
        <f>IF(CG199=2, CHAR(34) &amp; _xlfn.TEXTJOIN("", TRUE, _xlfn._xlws.SORT(HP199:HX199)) &amp; CHAR(34) &amp; ",", "")</f>
        <v/>
      </c>
      <c r="DM199" s="9" t="str" cm="1">
        <f t="array" ref="DM199">IF(CG199=3,CHAR(34) &amp; _xlfn.TEXTJOIN("", TRUE, RIGHT(HP199:HX199, 2)) &amp; CHAR(34) &amp; ",", "")</f>
        <v>"LUEDEL",</v>
      </c>
      <c r="DN199" s="9" t="str">
        <f>IF(AND(ISNUMBER(SEARCH("18", O199)), ISERROR(SEARCH("1918", O199)), ISERROR(SEARCH("2018", O199))), CHAR(34) &amp; "year18" &amp; CHAR(34) &amp; ",", "")</f>
        <v/>
      </c>
      <c r="DO199" s="9" t="str">
        <f>IF(AND(ISNUMBER(SEARCH("19", O199)), ISERROR(SEARCH("1819", O199)),  ISERROR(SEARCH("1219", O199)),ISERROR(SEARCH("1119", O199)),ISERROR(SEARCH("1190", O199)),ISERROR(SEARCH("2019", O199))), CHAR(34) &amp; "year19" &amp; CHAR(34) &amp; ",", "")</f>
        <v>"year19",</v>
      </c>
      <c r="DP199" s="28" t="str">
        <f>IF(AND(ISNUMBER(SEARCH("20", O199)), ISERROR(SEARCH("1920", O199))), CHAR(34)&amp;"year00"&amp;CHAR(34)&amp;",", "")</f>
        <v/>
      </c>
      <c r="DQ199" s="28" t="str">
        <f>IF(CC199="y",CHAR(34)&amp;"soviet"&amp;CHAR(34)&amp;",","")</f>
        <v/>
      </c>
      <c r="DR199" s="28" t="str">
        <f>IF(BY199="y",CHAR(34)&amp;"dgband"&amp;CHAR(34)&amp;",","")</f>
        <v/>
      </c>
      <c r="DS199" s="28" t="str">
        <f>IF(W199="y",IF(AND(V199="n",BY199&lt;&gt;"y"),CHAR(34)&amp;"allver"&amp;CHAR(34)&amp;",",""),"")</f>
        <v/>
      </c>
      <c r="DT199" s="28" t="str">
        <f>IF(V199="y",IF(AND(W199="n",BY199&lt;&gt;"y"),CHAR(34)&amp;"allhor"&amp;CHAR(34)&amp;",",""),"")</f>
        <v>"allhor",</v>
      </c>
      <c r="DU199" s="28" t="str">
        <f>IF(BY199="y",IF(AND(W199="n",V199="n"),CHAR(34)&amp;"alldia"&amp;CHAR(34)&amp;",",""),"")</f>
        <v/>
      </c>
      <c r="DW199" s="9" t="str">
        <f t="shared" si="688"/>
        <v/>
      </c>
      <c r="DX199" s="9" t="str">
        <f t="shared" si="688"/>
        <v/>
      </c>
      <c r="DY199" s="9" t="str">
        <f t="shared" si="688"/>
        <v/>
      </c>
      <c r="DZ199" s="9" t="str">
        <f t="shared" si="688"/>
        <v>"4+Band",</v>
      </c>
      <c r="EA199" s="9" t="str">
        <f t="shared" si="689"/>
        <v/>
      </c>
      <c r="EB199" s="9" t="str">
        <f t="shared" si="689"/>
        <v/>
      </c>
      <c r="EC199" s="9" t="str">
        <f t="shared" si="689"/>
        <v>"Horizo",</v>
      </c>
      <c r="ED199" s="9" t="str">
        <f t="shared" si="689"/>
        <v/>
      </c>
      <c r="EE199" s="9" t="str">
        <f t="shared" si="689"/>
        <v>"Circle",</v>
      </c>
      <c r="EF199" s="9" t="str">
        <f>IF(AND(Y199&lt;&gt;"n",Y199&lt;&gt;""),CHAR(34)&amp;Y$1&amp;CHAR(34)&amp;",","")</f>
        <v/>
      </c>
      <c r="EG199" s="9" t="str">
        <f t="shared" si="690"/>
        <v/>
      </c>
      <c r="EH199" s="9" t="str">
        <f t="shared" si="690"/>
        <v/>
      </c>
      <c r="EI199" s="9" t="str">
        <f t="shared" si="690"/>
        <v/>
      </c>
      <c r="EJ199" s="9" t="str">
        <f t="shared" si="690"/>
        <v/>
      </c>
      <c r="EK199" s="9" t="str">
        <f t="shared" si="690"/>
        <v>"HasSun",</v>
      </c>
      <c r="EL199" s="9" t="str">
        <f t="shared" si="690"/>
        <v/>
      </c>
      <c r="EM199" s="9" t="str">
        <f t="shared" si="690"/>
        <v/>
      </c>
      <c r="EN199" s="9" t="str">
        <f t="shared" si="690"/>
        <v>"Unequa",</v>
      </c>
      <c r="EO199" s="9" t="str">
        <f t="shared" si="690"/>
        <v>"Center",</v>
      </c>
      <c r="EP199" s="9" t="str">
        <f t="shared" si="690"/>
        <v/>
      </c>
      <c r="EQ199" s="9" t="str">
        <f t="shared" si="690"/>
        <v/>
      </c>
      <c r="ER199" s="9" t="str">
        <f t="shared" si="690"/>
        <v/>
      </c>
      <c r="ES199" s="9" t="str">
        <f t="shared" si="690"/>
        <v/>
      </c>
      <c r="ET199" s="9" t="str">
        <f t="shared" si="690"/>
        <v>"Geogrh",</v>
      </c>
      <c r="EU199" s="9" t="str">
        <f t="shared" si="690"/>
        <v/>
      </c>
      <c r="EV199" s="9" t="str">
        <f t="shared" si="690"/>
        <v/>
      </c>
      <c r="EW199" s="9" t="str">
        <f t="shared" si="686"/>
        <v/>
      </c>
      <c r="EX199" s="9" t="str">
        <f t="shared" si="686"/>
        <v/>
      </c>
      <c r="EY199" s="9" t="str">
        <f t="shared" si="686"/>
        <v/>
      </c>
      <c r="EZ199" s="9" t="str">
        <f t="shared" si="686"/>
        <v/>
      </c>
      <c r="FA199" s="9" t="str">
        <f>IF(AT199&gt;0,CHAR(34)&amp;"sta"&amp;AZ199&amp;CHAR(34)&amp;",","")</f>
        <v/>
      </c>
      <c r="FB199" s="9" t="str">
        <f>IF(AND(AT199&gt;0,BA199&lt;&gt;""),CHAR(34)&amp;"sta"&amp;BA199&amp;CHAR(34)&amp;",","")</f>
        <v/>
      </c>
      <c r="FD199" s="9" t="str">
        <f>IF(BV199="n",CHAR(34)&amp;"tcWHYE"&amp;CHAR(34)&amp;",",IF(BV199="y",CHAR(34)&amp;FD$1&amp;CHAR(34)&amp;",",""))</f>
        <v/>
      </c>
      <c r="FE199" s="9" t="str">
        <f>IF(COUNTIF(BL199:BT199,"BLU")=0,CHAR(34)&amp;"NO_BLU"&amp;CHAR(34)&amp;",", "")</f>
        <v/>
      </c>
      <c r="FF199" s="9" t="str">
        <f>IF(COUNTIF(BL199:BT199,"WHI")=0,CHAR(34)&amp;"NO_WHI"&amp;CHAR(34)&amp;",", "")</f>
        <v>"NO_WHI",</v>
      </c>
      <c r="FG199" s="9" t="str">
        <f>IF(COUNTIF(BL199:BT199,"RED")=0,CHAR(34)&amp;"NO_RED"&amp;CHAR(34)&amp;",", "")</f>
        <v/>
      </c>
      <c r="FH199" s="9" t="str">
        <f>IF(COUNTIF(BL199:BS199,"GRE")=0,CHAR(34)&amp;"NO_GRE"&amp;CHAR(34)&amp;",", "")</f>
        <v>"NO_GRE",</v>
      </c>
      <c r="FI199" s="9" t="str">
        <f>IF(COUNTIF(BL199:BT199,"YEL")=0,CHAR(34)&amp;"NO_YEL"&amp;CHAR(34)&amp;",", "")</f>
        <v/>
      </c>
      <c r="FJ199" s="9" t="str">
        <f>IF(COUNTIF(BL199:BT199,"BLA")=0,CHAR(34)&amp;"NO_BLA"&amp;CHAR(34)&amp;",", "")</f>
        <v>"NO_BLA",</v>
      </c>
      <c r="FK199" s="9" t="str">
        <f>IF(AND(FH199&lt;&gt;"",FF199&lt;&gt;""),CHAR(34)&amp;"WHGRNO"&amp;CHAR(34)&amp;",","")</f>
        <v>"WHGRNO",</v>
      </c>
      <c r="FL199" s="9" t="str">
        <f>IF(AND(FI199&lt;&gt;"",FF199&lt;&gt;""),CHAR(34)&amp;"WHYENO"&amp;CHAR(34)&amp;",","")</f>
        <v/>
      </c>
      <c r="FM199" s="9" t="str">
        <f>IF(AND(FJ199&lt;&gt;"",FF199&lt;&gt;""),CHAR(34)&amp;"BAWHNO"&amp;CHAR(34)&amp;",","")</f>
        <v>"BAWHNO",</v>
      </c>
      <c r="FN199" s="9" t="str">
        <f>IF(AND(FE199&lt;&gt;"",FF199&lt;&gt;""),CHAR(34)&amp;"BLWHNO"&amp;CHAR(34)&amp;",","")</f>
        <v/>
      </c>
      <c r="FO199" s="9" t="str">
        <f>IF(AND(FE199&lt;&gt;"",FG199&lt;&gt;""),CHAR(34)&amp;"BLRENO"&amp;CHAR(34)&amp;",","")</f>
        <v/>
      </c>
      <c r="FP199" s="9" t="str">
        <f>IF(AND(FF199&lt;&gt;"",FF199&lt;&gt;""),CHAR(34)&amp;"WHRENO"&amp;CHAR(34)&amp;",","")</f>
        <v>"WHRENO",</v>
      </c>
      <c r="FQ199" s="9" t="str">
        <f>IF(LEN(BF199)=3,CHAR(34)&amp;"001"&amp;BF199&amp;CHAR(34)&amp;",","")</f>
        <v>"001BLU",</v>
      </c>
      <c r="FR199" s="9" t="str">
        <f>IF(LEN(BG199)=3,CHAR(34)&amp;"002"&amp;BG199&amp;CHAR(34)&amp;",","")</f>
        <v>"002YEL",</v>
      </c>
      <c r="FS199" s="9" t="str">
        <f>IF(LEN(BH199)=3,CHAR(34)&amp;"003"&amp;BH199&amp;CHAR(34)&amp;",","")</f>
        <v>"003RED",</v>
      </c>
      <c r="FT199" s="9" t="str">
        <f>CHAR(34)&amp;"myr"&amp;BD199&amp;CHAR(34)&amp;","</f>
        <v>"myrEQ",</v>
      </c>
      <c r="FU199" s="9" t="str">
        <f>IF(AY199="y",CHAR(34)&amp;"island"&amp;CHAR(34)&amp;",","")</f>
        <v/>
      </c>
      <c r="FV199" s="9" t="str">
        <f>IF(BZ199="y",CHAR(34)&amp;"landlo"&amp;CHAR(34)&amp;",","")</f>
        <v/>
      </c>
      <c r="FW199" s="9" t="str">
        <f>IF(CA199="y",CHAR(34)&amp;"eunion"&amp;CHAR(34)&amp;",","")</f>
        <v/>
      </c>
      <c r="FY199" s="9" t="str">
        <f>IFERROR(IF(SEARCH("Arabic",CB199)&gt;0,CHAR(34)&amp;"arabic"&amp;CHAR(34)&amp;",",""),"")</f>
        <v/>
      </c>
      <c r="FZ199" s="9" t="str">
        <f>IFERROR(IF(SEARCH("English",CB199)&gt;0,CHAR(34)&amp;"englis"&amp;CHAR(34)&amp;",",""),"")</f>
        <v/>
      </c>
      <c r="GA199" s="9" t="str">
        <f>IFERROR(IF(SEARCH("French",CB199)&gt;0,CHAR(34)&amp;"french"&amp;CHAR(34)&amp;",",""),"")</f>
        <v/>
      </c>
      <c r="GB199" s="9" t="str">
        <f>IFERROR(IF(SEARCH("Spanish",CB199)&gt;0,CHAR(34)&amp;"spanis"&amp;CHAR(34)&amp;",",""),"")</f>
        <v/>
      </c>
      <c r="GE199" s="9" t="str">
        <f>IFERROR(IF(SEARCH("Dutch",CB199)&gt;0,CHAR(34)&amp;"dutchs"&amp;CHAR(34)&amp;",",""),"")</f>
        <v/>
      </c>
      <c r="GF199" s="9" t="str">
        <f>IFERROR(IF(SEARCH("Historical",AU199)&gt;0,CHAR(34)&amp;"histor"&amp;CHAR(34)&amp;",",""),"")</f>
        <v/>
      </c>
      <c r="GG199" s="9" t="str">
        <f>IF(BU199="y",CHAR(34)&amp;"unjack"&amp;CHAR(34)&amp;",","")</f>
        <v/>
      </c>
      <c r="GH199" s="9" t="str">
        <f>IF(CD199=1,CHAR(34)&amp;"southc"&amp;CHAR(34)&amp;",","")</f>
        <v/>
      </c>
      <c r="GI199" s="9" t="str">
        <f>IF(CE199=1,CHAR(34)&amp;"hasmap"&amp;CHAR(34)&amp;",","")</f>
        <v/>
      </c>
      <c r="GJ199" s="9" t="str">
        <f>IF(CP199="y",CHAR(34)&amp;CP$1&amp;CHAR(34)&amp;",","")</f>
        <v>"NoStar",</v>
      </c>
      <c r="GK199" s="9" t="str">
        <f>IF(GJ199="",CHAR(34)&amp;"HasSta"&amp;CHAR(34)&amp;",","")</f>
        <v/>
      </c>
      <c r="GL199" s="9" t="str">
        <f t="shared" si="691"/>
        <v/>
      </c>
      <c r="GM199" s="9" t="str">
        <f t="shared" si="691"/>
        <v/>
      </c>
      <c r="GN199" s="9" t="str">
        <f t="shared" si="691"/>
        <v/>
      </c>
      <c r="GP199" s="9" t="str">
        <f>CHAR(34)&amp;AU199&amp;CHAR(34)</f>
        <v>"Territory"</v>
      </c>
      <c r="GS199" s="9" t="str">
        <f>SUBSTITUTE("["&amp;_xlfn.CONCAT(CW199:GN199)&amp;"]",",]","]")</f>
        <v>["3Color","words2","lets13","startS","with_w","with_z","LUEDEL","year19","allhor","4+Band","Horizo","Circle","HasSun","Unequa","Center","Geogrh","NO_WHI","NO_GRE","NO_BLA","WHGRNO","BAWHNO","WHRENO","001BLU","002YEL","003RED","myrEQ","NoStar"]</v>
      </c>
      <c r="GT199" s="9" t="str">
        <f t="shared" si="685"/>
        <v/>
      </c>
      <c r="GU199" s="9" t="str">
        <f t="shared" si="685"/>
        <v>"cl_BLU",</v>
      </c>
      <c r="GV199" s="9" t="str">
        <f t="shared" si="685"/>
        <v/>
      </c>
      <c r="GW199" s="9" t="str">
        <f t="shared" si="685"/>
        <v>"cl_RED",</v>
      </c>
      <c r="GX199" s="9" t="str">
        <f t="shared" si="685"/>
        <v>"cl_YEL",</v>
      </c>
      <c r="GY199" s="9" t="str">
        <f t="shared" si="685"/>
        <v/>
      </c>
      <c r="GZ199" s="9" t="str">
        <f t="shared" si="685"/>
        <v/>
      </c>
      <c r="HA199" s="9" t="str">
        <f t="shared" si="685"/>
        <v/>
      </c>
      <c r="HB199" s="9" t="str">
        <f t="shared" si="685"/>
        <v/>
      </c>
      <c r="HC199" s="9" t="str">
        <f>SUBSTITUTE("["&amp;_xlfn.CONCAT(GT199:HB199)&amp;"]",",]","]")</f>
        <v>["cl_BLU","cl_RED","cl_YEL"]</v>
      </c>
      <c r="HE199" s="33"/>
      <c r="HF199" s="34" t="str">
        <f>"{couname:"&amp;CT199&amp;(IF(HK199&lt;&gt;"",",subtype:"&amp;CHAR(34)&amp;HK199&amp;CHAR(34),""))&amp;",year:"&amp;HJ199&amp;",region:"&amp;CU199&amp;",Colors:"&amp;HC199&amp;",Items:"&amp;GS199&amp;",Flag:"&amp;CV199&amp;",HDFlag:"&amp;CHAR(34)&amp;E199&amp;CHAR(34)&amp;",type:"&amp;GP199&amp;", describe: "&amp;HH199&amp;", isnew:"&amp;CHAR(34)&amp;F199&amp;CHAR(34)&amp;", links: "&amp;HL199&amp;"},"</f>
        <v>{couname:"[NZE] Stewart Island",year:"1970",region:"rgn_Oceania",Colors:["cl_BLU","cl_RED","cl_YEL"],Items:["3Color","words2","lets13","startS","with_w","with_z","LUEDEL","year19","allhor","4+Band","Horizo","Circle","HasSun","Unequa","Center","Geogrh","NO_WHI","NO_GRE","NO_BLA","WHGRNO","BAWHNO","WHRENO","001BLU","002YEL","003RED","myrEQ","NoStar"],Flag:"https://www.crwflags.com/fotw/images/n/nz-sti.gif",HDFlag:"https://www.crwflags.com/fotw/images/n/nz-sti.gif",type:"Territory", describe: "\nThe flag is described as being blue, green, red and yellow. It is not very clear in the photo, but would seem to be a semicircular 'rising sun' in the top 2 quarters, red and yellow, over a green island in a blue sea in the lower 2 quarters. The shape of the island and sea is not clear.", isnew:".", links: "https://www.crwflags.com/fotw/flags/nz-sti.html"},</v>
      </c>
      <c r="HG199" s="35" t="str">
        <f>"{couname:"&amp;CT199&amp;(IF(HK199&lt;&gt;"",",subtype:"&amp;CHAR(34)&amp;HK199&amp;CHAR(34),""))&amp;",year:"&amp;HJ199&amp;",region:"&amp;CU199&amp;",Colors:"&amp;HC199&amp;",Items:"&amp;GS199&amp;",Flag:"&amp;CV199&amp;",HDFlag:"&amp;CHAR(34)&amp;E199&amp;CHAR(34)&amp;",type:"&amp;GP199&amp;", describe: "&amp;HI199&amp;", links: "&amp;HL199&amp;"},"</f>
        <v>{couname:"[NZE] Stewart Island",year:"1970",region:"rgn_Oceania",Colors:["cl_BLU","cl_RED","cl_YEL"],Items:["3Color","words2","lets13","startS","with_w","with_z","LUEDEL","year19","allhor","4+Band","Horizo","Circle","HasSun","Unequa","Center","Geogrh","NO_WHI","NO_GRE","NO_BLA","WHGRNO","BAWHNO","WHRENO","001BLU","002YEL","003RED","myrEQ","NoStar"],Flag:"https://www.crwflags.com/fotw/images/n/nz-sti.gif",HDFlag:"https://www.crwflags.com/fotw/images/n/nz-sti.gif",type:"Territory", describe: "\nThe flag is described as being blue, green, red and yellow. It is not very clear in the photo, but would seem to be a semicircular 'rising sun' in the top 2 quarters, red and yellow, over a green island in a blue sea in the lower 2 quarters. The shape of the island and sea is not clear.", links: "https://www.crwflags.com/fotw/flags/nz-sti.html"},</v>
      </c>
      <c r="HH199" s="9" t="str">
        <f>IF(P199&lt;&gt;"",CHAR(34)&amp;"\n"&amp;P199&amp;CHAR(34),CHAR(34)&amp;CHAR(34))</f>
        <v>"\nThe flag is described as being blue, green, red and yellow. It is not very clear in the photo, but would seem to be a semicircular 'rising sun' in the top 2 quarters, red and yellow, over a green island in a blue sea in the lower 2 quarters. The shape of the island and sea is not clear."</v>
      </c>
      <c r="HI199" s="9" t="str">
        <f>IF(J199=0,CHAR(34)&amp;CHAR(34),HH199)</f>
        <v>"\nThe flag is described as being blue, green, red and yellow. It is not very clear in the photo, but would seem to be a semicircular 'rising sun' in the top 2 quarters, red and yellow, over a green island in a blue sea in the lower 2 quarters. The shape of the island and sea is not clear."</v>
      </c>
      <c r="HJ199" s="9" t="str">
        <f>CHAR(34)&amp;O199&amp;CHAR(34)</f>
        <v>"1970"</v>
      </c>
      <c r="HL199" s="9" t="str">
        <f>CHAR(34)&amp;I199&amp;CHAR(34)</f>
        <v>"https://www.crwflags.com/fotw/flags/nz-sti.html"</v>
      </c>
      <c r="HM199" s="34" t="str">
        <f>"{"&amp;CHAR(34)&amp;"couname"&amp;CHAR(34)&amp;":"&amp;CT199&amp;(IF(H199&lt;&gt;"",","&amp;CHAR(34)&amp;"subtype"&amp;CHAR(34)&amp;":"&amp;CHAR(34)&amp;H199&amp;CHAR(34),""))&amp;","&amp;CHAR(34)&amp;"year"&amp;CHAR(34)&amp;":"&amp;HJ199&amp;","&amp;CHAR(34)&amp;"region"&amp;CHAR(34)&amp;":"&amp;CU199&amp;","&amp;CHAR(34)&amp;"Colors"&amp;CHAR(34)&amp;":"&amp;HC199&amp;","&amp;CHAR(34)&amp;"Items"&amp;CHAR(34)&amp;":"&amp;GS199&amp;","&amp;CHAR(34)&amp;"Flag"&amp;CHAR(34)&amp;":"&amp;CV199&amp;","&amp;CHAR(34)&amp;"HDFlag"&amp;CHAR(34)&amp;":"&amp;CHAR(34)&amp;E199&amp;CHAR(34)&amp;","&amp;CHAR(34)&amp;"type"&amp;CHAR(34)&amp;":"&amp;GP199&amp;", "&amp;CHAR(34)&amp;"describe"&amp;CHAR(34)&amp;": "&amp;HH199&amp;", "&amp;CHAR(34)&amp;"isnew"&amp;CHAR(34)&amp;": "&amp;CHAR(34)&amp;F199&amp;CHAR(34)&amp;", "&amp;CHAR(34)&amp;"links"&amp;CHAR(34)&amp;": "&amp;HL199&amp;"},"</f>
        <v>{"couname":"[NZE] Stewart Island","year":"1970","region":"rgn_Oceania","Colors":["cl_BLU","cl_RED","cl_YEL"],"Items":["3Color","words2","lets13","startS","with_w","with_z","LUEDEL","year19","allhor","4+Band","Horizo","Circle","HasSun","Unequa","Center","Geogrh","NO_WHI","NO_GRE","NO_BLA","WHGRNO","BAWHNO","WHRENO","001BLU","002YEL","003RED","myrEQ","NoStar"],"Flag":"https://www.crwflags.com/fotw/images/n/nz-sti.gif","HDFlag":"https://www.crwflags.com/fotw/images/n/nz-sti.gif","type":"Territory", "describe": "\nThe flag is described as being blue, green, red and yellow. It is not very clear in the photo, but would seem to be a semicircular 'rising sun' in the top 2 quarters, red and yellow, over a green island in a blue sea in the lower 2 quarters. The shape of the island and sea is not clear.", "isnew": ".", "links": "https://www.crwflags.com/fotw/flags/nz-sti.html"},</v>
      </c>
      <c r="HN199" s="36" t="str">
        <f>"{"&amp;CHAR(34)&amp;"couname"&amp;CHAR(34)&amp;":"&amp;CT199&amp;(IF(H199&lt;&gt;"",","&amp;CHAR(34)&amp;"subtype"&amp;CHAR(34)&amp;":"&amp;CHAR(34)&amp;H199&amp;CHAR(34),""))&amp;","&amp;CHAR(34)&amp;"year"&amp;CHAR(34)&amp;":"&amp;HJ199&amp;","&amp;CHAR(34)&amp;"region"&amp;CHAR(34)&amp;":"&amp;CU199&amp;","&amp;CHAR(34)&amp;"Colors"&amp;CHAR(34)&amp;":"&amp;HC199&amp;","&amp;CHAR(34)&amp;"Items"&amp;CHAR(34)&amp;":"&amp;GS199&amp;","&amp;CHAR(34)&amp;"Flag"&amp;CHAR(34)&amp;":"&amp;CV199&amp;","&amp;CHAR(34)&amp;"HDFlag"&amp;CHAR(34)&amp;":"&amp;CHAR(34)&amp;E199&amp;CHAR(34)&amp;","&amp;CHAR(34)&amp;"type"&amp;CHAR(34)&amp;":"&amp;GP199&amp;", "&amp;CHAR(34)&amp;"describe"&amp;CHAR(34)&amp;": "&amp;HI199&amp;", "&amp;CHAR(34)&amp;"isnew"&amp;CHAR(34)&amp;": "&amp;CHAR(34)&amp;F199&amp;CHAR(34)&amp;", "&amp;CHAR(34)&amp;"links"&amp;CHAR(34)&amp;": "&amp;HL199&amp;"},"</f>
        <v>{"couname":"[NZE] Stewart Island","year":"1970","region":"rgn_Oceania","Colors":["cl_BLU","cl_RED","cl_YEL"],"Items":["3Color","words2","lets13","startS","with_w","with_z","LUEDEL","year19","allhor","4+Band","Horizo","Circle","HasSun","Unequa","Center","Geogrh","NO_WHI","NO_GRE","NO_BLA","WHGRNO","BAWHNO","WHRENO","001BLU","002YEL","003RED","myrEQ","NoStar"],"Flag":"https://www.crwflags.com/fotw/images/n/nz-sti.gif","HDFlag":"https://www.crwflags.com/fotw/images/n/nz-sti.gif","type":"Territory", "describe": "\nThe flag is described as being blue, green, red and yellow. It is not very clear in the photo, but would seem to be a semicircular 'rising sun' in the top 2 quarters, red and yellow, over a green island in a blue sea in the lower 2 quarters. The shape of the island and sea is not clear.", "isnew": ".", "links": "https://www.crwflags.com/fotw/flags/nz-sti.html"},</v>
      </c>
      <c r="HO199" s="37">
        <v>45644</v>
      </c>
      <c r="HP199" s="9" t="str" cm="1">
        <f t="array" ref="HP199">IF(_xlfn.TEXTJOIN(", ", TRUE, IF(ISNUMBER(SEARCH("BLA", BL199:BT199)), COLUMN(BL199:BT199) - COLUMN(BL199) + 1, ""))&lt;&gt;"","BLA","")</f>
        <v/>
      </c>
      <c r="HQ199" s="9" t="str" cm="1">
        <f t="array" ref="HQ199">IF(_xlfn.TEXTJOIN(", ", TRUE, IF(ISNUMBER(SEARCH("BLU", BL199:BT199)), COLUMN(BL199:BT199) - COLUMN(BL199) + 1, ""))&lt;&gt;"","BLU","")</f>
        <v>BLU</v>
      </c>
      <c r="HR199" s="9" t="str" cm="1">
        <f t="array" ref="HR199">IF(_xlfn.TEXTJOIN(", ", TRUE, IF(ISNUMBER(SEARCH("GRE", BL199:BT199)), COLUMN(BL199:BT199) - COLUMN(BL199) + 1, ""))&lt;&gt;"","GRE","")</f>
        <v/>
      </c>
      <c r="HS199" s="9" t="str" cm="1">
        <f t="array" ref="HS199">IF(_xlfn.TEXTJOIN(", ", TRUE, IF(ISNUMBER(SEARCH("RED", BL199:BT199)), COLUMN(BL199:BT199) - COLUMN(BL199) + 1, ""))&lt;&gt;"","RED","")</f>
        <v>RED</v>
      </c>
      <c r="HT199" s="9" t="str" cm="1">
        <f t="array" ref="HT199">IF(_xlfn.TEXTJOIN(", ", TRUE, IF(ISNUMBER(SEARCH("YEL", BL199:BT199)), COLUMN(BL199:BT199) - COLUMN(BL199) + 1, ""))&lt;&gt;"","YEL","")</f>
        <v>YEL</v>
      </c>
      <c r="HU199" s="9" t="str" cm="1">
        <f t="array" ref="HU199">IF(_xlfn.TEXTJOIN(", ", TRUE, IF(ISNUMBER(SEARCH("ORA", BL199:BT199)), COLUMN(BL199:BT199) - COLUMN(BL199) + 1, ""))&lt;&gt;"","ORA","")</f>
        <v/>
      </c>
      <c r="HV199" s="9" t="str" cm="1">
        <f t="array" ref="HV199">IF(_xlfn.TEXTJOIN(", ", TRUE, IF(ISNUMBER(SEARCH("BRO", BL199:BT199)), COLUMN(BL199:BT199) - COLUMN(BL199) + 1, ""))&lt;&gt;"","BRO","")</f>
        <v/>
      </c>
      <c r="HW199" s="9" t="str" cm="1">
        <f t="array" ref="HW199">IF(_xlfn.TEXTJOIN(", ", TRUE, IF(ISNUMBER(SEARCH("PUR", BL199:BT199)), COLUMN(BL199:BT199) - COLUMN(BL199) + 1, ""))&lt;&gt;"","PUR","")</f>
        <v/>
      </c>
      <c r="HX199" s="9" t="str" cm="1">
        <f t="array" ref="HX199">IF(_xlfn.TEXTJOIN(", ", TRUE, IF(ISNUMBER(SEARCH("WHI", BL199:BT199)), COLUMN(BL199:BT199) - COLUMN(BL199) + 1, ""))&lt;&gt;"","WHI","")</f>
        <v/>
      </c>
      <c r="HY199" s="38"/>
      <c r="HZ199" s="38"/>
      <c r="IA199" s="28"/>
      <c r="IB199" s="28"/>
      <c r="IC199" s="39"/>
      <c r="ID199" s="39"/>
      <c r="IE199" s="39"/>
      <c r="IF199" s="39"/>
      <c r="IG199" s="39"/>
      <c r="IH199" s="39"/>
      <c r="II199" s="39"/>
      <c r="IJ199" s="39"/>
      <c r="IK199" s="39"/>
      <c r="IM199" s="6">
        <f>COUNTIF(IC199:IK199,"&gt;0")-CG199</f>
        <v>-3</v>
      </c>
      <c r="IN199" s="40" t="str">
        <f>"http://mkweb.bcgsc.ca/color-summarizer/?url="&amp;D199&amp;"&amp;precision=low&amp;num_clusters="&amp;CG199&amp;"&amp;text=1"</f>
        <v>http://mkweb.bcgsc.ca/color-summarizer/?url=https://www.crwflags.com/fotw/images/n/nz-sti.gif&amp;precision=low&amp;num_clusters=3&amp;text=1</v>
      </c>
      <c r="IO199" s="9" t="str">
        <f>IF(HP199&lt;&gt;"",CHAR(34)&amp;"black"&amp;CHAR(34),"")</f>
        <v/>
      </c>
      <c r="IP199" s="9" t="str">
        <f>IF(HQ199&lt;&gt;"",CHAR(34)&amp;"blue"&amp;CHAR(34),"")</f>
        <v>"blue"</v>
      </c>
      <c r="IQ199" s="9" t="str">
        <f>IF(HR199&lt;&gt;"",CHAR(34)&amp;"green"&amp;CHAR(34),"")</f>
        <v/>
      </c>
      <c r="IR199" s="9" t="str">
        <f>IF(HS199&lt;&gt;"",CHAR(34)&amp;"red"&amp;CHAR(34),"")</f>
        <v>"red"</v>
      </c>
      <c r="IS199" s="9" t="str">
        <f>IF(HT199&lt;&gt;"",CHAR(34)&amp;"yellow"&amp;CHAR(34),"")</f>
        <v>"yellow"</v>
      </c>
      <c r="IT199" s="9" t="str">
        <f>IF(HU199&lt;&gt;"",CHAR(34)&amp;"orange"&amp;CHAR(34),"")</f>
        <v/>
      </c>
      <c r="IU199" s="9" t="str">
        <f>IF(HV199&lt;&gt;"",CHAR(34)&amp;"brown"&amp;CHAR(34),"")</f>
        <v/>
      </c>
      <c r="IV199" s="9" t="str">
        <f>IF(HW199&lt;&gt;"",CHAR(34)&amp;"purple"&amp;CHAR(34),"")</f>
        <v/>
      </c>
      <c r="IW199" s="9" t="str">
        <f>IF(HX199&lt;&gt;"",CHAR(34)&amp;"white"&amp;CHAR(34),"")</f>
        <v/>
      </c>
      <c r="IX199" s="9" t="str">
        <f>"{"&amp;CHAR(34)&amp;"url"&amp;CHAR(34)&amp;":"&amp;CHAR(34)&amp;IN199&amp;CHAR(34)&amp;","&amp;CHAR(34)&amp;"name"&amp;CHAR(34)&amp;":"&amp;CHAR(34)&amp;A199&amp;CHAR(34)&amp;"},"</f>
        <v>{"url":"http://mkweb.bcgsc.ca/color-summarizer/?url=https://www.crwflags.com/fotw/images/n/nz-sti.gif&amp;precision=low&amp;num_clusters=3&amp;text=1","name":"[NZE] Stewart Island"},</v>
      </c>
      <c r="IY199" s="9">
        <v>1503</v>
      </c>
    </row>
    <row r="200" spans="1:259" s="9" customFormat="1" ht="38.4" customHeight="1" thickBot="1" x14ac:dyDescent="0.35">
      <c r="A200" s="80" t="s">
        <v>618</v>
      </c>
      <c r="B200" s="1" t="e" vm="197">
        <v>#VALUE!</v>
      </c>
      <c r="C200" s="2" t="s">
        <v>231</v>
      </c>
      <c r="D200" s="3" t="s">
        <v>619</v>
      </c>
      <c r="E200" s="4" t="s">
        <v>620</v>
      </c>
      <c r="F200" s="5" t="s">
        <v>0</v>
      </c>
      <c r="G200" s="6">
        <f>COUNTIF($A$1:$A$8354,A200)</f>
        <v>1</v>
      </c>
      <c r="H200" s="7"/>
      <c r="I200" s="8" t="s">
        <v>621</v>
      </c>
      <c r="J200" s="9" t="str">
        <f>""</f>
        <v/>
      </c>
      <c r="K200" s="10"/>
      <c r="L200" s="11"/>
      <c r="M200" s="11"/>
      <c r="N200" s="12" t="s">
        <v>169</v>
      </c>
      <c r="O200" s="13" t="s">
        <v>258</v>
      </c>
      <c r="P200" s="14" t="s">
        <v>622</v>
      </c>
      <c r="Q200" s="15">
        <v>1</v>
      </c>
      <c r="R200" s="16" t="s">
        <v>169</v>
      </c>
      <c r="S200" s="17">
        <v>0</v>
      </c>
      <c r="T200" s="18" t="s">
        <v>2</v>
      </c>
      <c r="U200" s="19" t="s">
        <v>2</v>
      </c>
      <c r="V200" s="19" t="s">
        <v>2</v>
      </c>
      <c r="W200" s="19" t="s">
        <v>2</v>
      </c>
      <c r="X200" s="19" t="s">
        <v>2</v>
      </c>
      <c r="Y200" s="19" t="s">
        <v>2</v>
      </c>
      <c r="Z200" s="19" t="s">
        <v>2</v>
      </c>
      <c r="AA200" s="19" t="s">
        <v>2</v>
      </c>
      <c r="AB200" s="19" t="s">
        <v>2</v>
      </c>
      <c r="AC200" s="19" t="s">
        <v>2</v>
      </c>
      <c r="AD200" s="19" t="s">
        <v>2</v>
      </c>
      <c r="AE200" s="19" t="s">
        <v>2</v>
      </c>
      <c r="AF200" s="20" t="s">
        <v>2</v>
      </c>
      <c r="AG200" s="20" t="s">
        <v>2</v>
      </c>
      <c r="AH200" s="20" t="s">
        <v>2</v>
      </c>
      <c r="AI200" s="20" t="s">
        <v>2</v>
      </c>
      <c r="AJ200" s="20" t="s">
        <v>2</v>
      </c>
      <c r="AK200" s="20" t="s">
        <v>2</v>
      </c>
      <c r="AL200" s="20" t="s">
        <v>3</v>
      </c>
      <c r="AM200" s="20" t="s">
        <v>2</v>
      </c>
      <c r="AN200" s="20" t="s">
        <v>2</v>
      </c>
      <c r="AO200" s="20" t="s">
        <v>2</v>
      </c>
      <c r="AP200" s="20" t="s">
        <v>3</v>
      </c>
      <c r="AQ200" s="20" t="s">
        <v>2</v>
      </c>
      <c r="AR200" s="20" t="s">
        <v>2</v>
      </c>
      <c r="AS200" s="20" t="s">
        <v>2</v>
      </c>
      <c r="AT200" s="21">
        <v>4</v>
      </c>
      <c r="AU200" s="20" t="s">
        <v>613</v>
      </c>
      <c r="AV200" s="20" t="str">
        <f>IF(LEFT(A200,1)="[",LEFT(A200,5)&amp;AU200&amp;A200,"")</f>
        <v>[NZE]Territory[NZE] Tokelau</v>
      </c>
      <c r="AW200" s="20" t="str">
        <f>C200&amp;H200&amp;A200</f>
        <v>2b[NZE] Tokelau</v>
      </c>
      <c r="AX200" s="22"/>
      <c r="AY200" s="22"/>
      <c r="AZ200" s="23" t="s">
        <v>8</v>
      </c>
      <c r="BA200" s="23"/>
      <c r="BB200" s="23"/>
      <c r="BC200" s="24"/>
      <c r="BD200" s="25" t="s">
        <v>168</v>
      </c>
      <c r="BE200" s="8"/>
      <c r="BF200" s="25" t="s">
        <v>10</v>
      </c>
      <c r="BG200" s="25" t="s">
        <v>5</v>
      </c>
      <c r="BH200" s="25" t="s">
        <v>4</v>
      </c>
      <c r="BI200" s="25"/>
      <c r="BJ200" s="25"/>
      <c r="BK200" s="8"/>
      <c r="BL200" s="25" t="s">
        <v>8</v>
      </c>
      <c r="BM200" s="25" t="s">
        <v>4</v>
      </c>
      <c r="BN200" s="25" t="s">
        <v>10</v>
      </c>
      <c r="BO200" s="25" t="s">
        <v>8</v>
      </c>
      <c r="BP200" s="25" t="s">
        <v>8</v>
      </c>
      <c r="BQ200" s="25" t="s">
        <v>8</v>
      </c>
      <c r="BR200" s="25" t="s">
        <v>8</v>
      </c>
      <c r="BS200" s="25" t="s">
        <v>8</v>
      </c>
      <c r="BT200" s="25" t="s">
        <v>5</v>
      </c>
      <c r="BU200" s="26"/>
      <c r="BV200" s="27"/>
      <c r="BW200" s="27">
        <v>0</v>
      </c>
      <c r="BX200" s="8"/>
      <c r="CB200" s="28"/>
      <c r="CC200" s="28"/>
      <c r="CD200" s="29">
        <v>0</v>
      </c>
      <c r="CE200" s="29">
        <v>0</v>
      </c>
      <c r="CF200" s="29" t="e">
        <v>#REF!</v>
      </c>
      <c r="CG200" s="30" cm="1">
        <f t="array" ref="CG200">SUMPRODUCT(--(LEN(TRIM(BL200:BT200))&gt;0))</f>
        <v>3</v>
      </c>
      <c r="CH200" s="20" t="str">
        <f>IF(CG200=2,"y","n")</f>
        <v>n</v>
      </c>
      <c r="CI200" s="20" t="str">
        <f>IF(CG200=3,"y","n")</f>
        <v>y</v>
      </c>
      <c r="CJ200" s="20" t="str">
        <f>IF(CG200=4,"y","n")</f>
        <v>n</v>
      </c>
      <c r="CK200" s="20" t="str">
        <f>IF(CG200&gt;4,"y","n")</f>
        <v>n</v>
      </c>
      <c r="CL200" s="20" t="str">
        <f>IF(S200=0,"y","n")</f>
        <v>y</v>
      </c>
      <c r="CM200" s="20" t="str">
        <f>IF(S200=2,"y","n")</f>
        <v>n</v>
      </c>
      <c r="CN200" s="20" t="str">
        <f>IF(S200=3,"y","n")</f>
        <v>n</v>
      </c>
      <c r="CO200" s="20" t="str">
        <f>IF(S200&gt;=4,"y","n")</f>
        <v>n</v>
      </c>
      <c r="CP200" s="20" t="str">
        <f>IF(AT200=0,"y","n")</f>
        <v>n</v>
      </c>
      <c r="CQ200" s="20" t="str">
        <f>IF(AT200=1,"y","n")</f>
        <v>n</v>
      </c>
      <c r="CR200" s="20" t="str">
        <f>IF(AT200=2,"y","n")</f>
        <v>n</v>
      </c>
      <c r="CS200" s="20" t="str">
        <f>IF(AT200&gt;=3,"y","n")</f>
        <v>y</v>
      </c>
      <c r="CT200" s="31" t="str">
        <f>CHAR(34)&amp;A200&amp;CHAR(34)</f>
        <v>"[NZE] Tokelau"</v>
      </c>
      <c r="CU200" s="32" t="str">
        <f>CHAR(34)&amp;"rgn_"&amp;R200&amp;CHAR(34)</f>
        <v>"rgn_Oceania"</v>
      </c>
      <c r="CV200" s="9" t="str">
        <f>CHAR(34)&amp;D200&amp;CHAR(34)</f>
        <v>"https://upload.wikimedia.org/wikipedia/commons/thumb/8/8e/Flag_of_Tokelau.svg/383px-Flag_of_Tokelau.svg.png"</v>
      </c>
      <c r="CW200" s="9" t="str">
        <f t="shared" si="687"/>
        <v/>
      </c>
      <c r="CX200" s="9" t="str">
        <f t="shared" si="687"/>
        <v>"3Color",</v>
      </c>
      <c r="CY200" s="9" t="str">
        <f t="shared" si="687"/>
        <v/>
      </c>
      <c r="CZ200" s="9" t="str">
        <f t="shared" si="687"/>
        <v/>
      </c>
      <c r="DA200" s="9" t="str">
        <f>IF(Q200&gt;1,CHAR(34)&amp;"words2"&amp;CHAR(34)&amp;",","")</f>
        <v/>
      </c>
      <c r="DB200" s="9" t="str">
        <f>IF(Q200&gt;2,CHAR(34)&amp;"words3"&amp;CHAR(34)&amp;",","")</f>
        <v/>
      </c>
      <c r="DC200" s="9" t="str">
        <f>IF(Q200=2,CHAR(34)&amp;"exact2"&amp;CHAR(34)&amp;",","")</f>
        <v/>
      </c>
      <c r="DD200" s="9" t="str">
        <f>IF(LEN(CHAR(34)&amp;"lets"&amp;LEN(SUBSTITUTE(SUBSTITUTE(IFERROR(TRIM(SUBSTITUTE(SUBSTITUTE(SUBSTITUTE(IFERROR(TRIM(SUBSTITUTE(A200,MID(A200,FIND("(",A200),FIND(")",A200)-FIND("(",A200)+1),"")),A200)," ",""),"-",""),MID(SUBSTITUTE(SUBSTITUTE(IFERROR(TRIM(SUBSTITUTE(A200,MID(A200,FIND("(",A200),FIND(")",A200)-FIND("(",A200)+1),"")),A200)," ",""),"-",""),FIND("[",SUBSTITUTE(SUBSTITUTE(IFERROR(TRIM(SUBSTITUTE(A200,MID(A200,FIND("(",A200),FIND(")",A200)-FIND("(",A200)+1),"")),A200)," ",""),"-","")),FIND("]",SUBSTITUTE(SUBSTITUTE(IFERROR(TRIM(SUBSTITUTE(A200,MID(A200,FIND("(",A200),FIND(")",A200)-FIND("(",A200)+1),"")),A200)," ",""),"-",""))-FIND("[",SUBSTITUTE(SUBSTITUTE(IFERROR(TRIM(SUBSTITUTE(A200,MID(A200,FIND("(",A200),FIND(")",A200)-FIND("(",A200)+1),"")),A200)," ",""),"-",""))+1),"")),SUBSTITUTE(SUBSTITUTE(IFERROR(TRIM(SUBSTITUTE(A200,MID(A200,FIND("(",A200),FIND(")",A200)-FIND("(",A200)+1),"")),A200)," ",""),"-",""))," ",""),"-",""))&amp;CHAR(34)&amp;",")=9,CHAR(34)&amp;"lets"&amp;LEN(SUBSTITUTE(SUBSTITUTE(IFERROR(TRIM(SUBSTITUTE(SUBSTITUTE(SUBSTITUTE(IFERROR(TRIM(SUBSTITUTE(A200,MID(A200,FIND("(",A200),FIND(")",A200)-FIND("(",A200)+1),"")),A200)," ",""),"-",""),MID(SUBSTITUTE(SUBSTITUTE(IFERROR(TRIM(SUBSTITUTE(A200,MID(A200,FIND("(",A200),FIND(")",A200)-FIND("(",A200)+1),"")),A200)," ",""),"-",""),FIND("[",SUBSTITUTE(SUBSTITUTE(IFERROR(TRIM(SUBSTITUTE(A200,MID(A200,FIND("(",A200),FIND(")",A200)-FIND("(",A200)+1),"")),A200)," ",""),"-","")),FIND("]",SUBSTITUTE(SUBSTITUTE(IFERROR(TRIM(SUBSTITUTE(A200,MID(A200,FIND("(",A200),FIND(")",A200)-FIND("(",A200)+1),"")),A200)," ",""),"-",""))-FIND("[",SUBSTITUTE(SUBSTITUTE(IFERROR(TRIM(SUBSTITUTE(A200,MID(A200,FIND("(",A200),FIND(")",A200)-FIND("(",A200)+1),"")),A200)," ",""),"-",""))+1),"")),SUBSTITUTE(SUBSTITUTE(IFERROR(TRIM(SUBSTITUTE(A200,MID(A200,FIND("(",A200),FIND(")",A200)-FIND("(",A200)+1),"")),A200)," ",""),"-",""))," ",""),"-",""))&amp;CHAR(34)&amp;",",CHAR(34)&amp;"lets0"&amp;LEN(SUBSTITUTE(SUBSTITUTE(IFERROR(TRIM(SUBSTITUTE(SUBSTITUTE(SUBSTITUTE(IFERROR(TRIM(SUBSTITUTE(A200,MID(A200,FIND("(",A200),FIND(")",A200)-FIND("(",A200)+1),"")),A200)," ",""),"-",""),MID(SUBSTITUTE(SUBSTITUTE(IFERROR(TRIM(SUBSTITUTE(A200,MID(A200,FIND("(",A200),FIND(")",A200)-FIND("(",A200)+1),"")),A200)," ",""),"-",""),FIND("[",SUBSTITUTE(SUBSTITUTE(IFERROR(TRIM(SUBSTITUTE(A200,MID(A200,FIND("(",A200),FIND(")",A200)-FIND("(",A200)+1),"")),A200)," ",""),"-","")),FIND("]",SUBSTITUTE(SUBSTITUTE(IFERROR(TRIM(SUBSTITUTE(A200,MID(A200,FIND("(",A200),FIND(")",A200)-FIND("(",A200)+1),"")),A200)," ",""),"-",""))-FIND("[",SUBSTITUTE(SUBSTITUTE(IFERROR(TRIM(SUBSTITUTE(A200,MID(A200,FIND("(",A200),FIND(")",A200)-FIND("(",A200)+1),"")),A200)," ",""),"-",""))+1),"")),SUBSTITUTE(SUBSTITUTE(IFERROR(TRIM(SUBSTITUTE(A200,MID(A200,FIND("(",A200),FIND(")",A200)-FIND("(",A200)+1),"")),A200)," ",""),"-",""))," ",""),"-",""))&amp;CHAR(34)&amp;",")</f>
        <v>"lets07",</v>
      </c>
      <c r="DE200" s="9" t="str">
        <f>IFERROR(CHAR(34)&amp;"start"&amp;LEFT(TRIM(SUBSTITUTE(SUBSTITUTE(TRIM(SUBSTITUTE(SUBSTITUTE(A200, MID(A200, FIND("[", A200), FIND("]", A200) - FIND("[", A200) + 1), ""), "  ", " ")), MID(TRIM(SUBSTITUTE(SUBSTITUTE(A200, MID(A200, FIND("[", A200), FIND("]", A200) - FIND("[", A200) + 1), ""), "  ", " ")), FIND("[", TRIM(SUBSTITUTE(SUBSTITUTE(A200, MID(A200, FIND("[", A200), FIND("]", A200) - FIND("[", A200) + 1), ""), "  ", " "))), FIND("]", TRIM(SUBSTITUTE(SUBSTITUTE(A200, MID(A200, FIND("[", A200), FIND("]", A200) - FIND("[", A200) + 1), ""), "  ", " "))) - FIND("[", TRIM(SUBSTITUTE(SUBSTITUTE(A200, MID(A200, FIND("[", A200), FIND("]", A200) - FIND("[", A200) + 1), ""), "  ", " "))) + 1), ""), "  ", " ")),1)&amp;CHAR(34)&amp;",",CHAR(34)&amp;"start"&amp;IFERROR(LEFT(SUBSTITUTE(A200,"["&amp;MID(A200,FIND("[",A200)+1,FIND("]",A200)-FIND("[",A200)-1)&amp;"] ",""),1),LEFT(A200,1))&amp;CHAR(34)&amp;",")</f>
        <v>"startT",</v>
      </c>
      <c r="DF200" s="9" t="str">
        <f>IFERROR(IF(SEARCH("tan",A200)&gt;0,CHAR(34)&amp;"withtn"&amp;CHAR(34)&amp;",",""),"")</f>
        <v/>
      </c>
      <c r="DG200" s="9" t="str">
        <f>IFERROR(IF(SEARCH("q",A200)&gt;0,CHAR(34)&amp;"with_q"&amp;CHAR(34)&amp;",",""),"")</f>
        <v/>
      </c>
      <c r="DH200" s="9" t="str">
        <f>IFERROR(IF(SEARCH("v",A200)&gt;0,CHAR(34)&amp;"with_v"&amp;CHAR(34)&amp;",",""),"")</f>
        <v/>
      </c>
      <c r="DI200" s="9" t="str">
        <f>IFERROR(IF(SEARCH("w",A200)&gt;0,CHAR(34)&amp;"with_w"&amp;CHAR(34)&amp;",",""),"")</f>
        <v/>
      </c>
      <c r="DJ200" s="9" t="str">
        <f>IFERROR(IF(SEARCH("y",A200)&gt;0,CHAR(34)&amp;"with_y"&amp;CHAR(34)&amp;",",""),"")</f>
        <v/>
      </c>
      <c r="DK200" s="9" t="str">
        <f>IFERROR(IF(SEARCH("z",A200)&gt;0,CHAR(34)&amp;"with_z"&amp;CHAR(34)&amp;",",""),"")</f>
        <v>"with_z",</v>
      </c>
      <c r="DL200" s="9" t="str">
        <f>IF(CG200=2, CHAR(34) &amp; _xlfn.TEXTJOIN("", TRUE, _xlfn._xlws.SORT(HP200:HX200)) &amp; CHAR(34) &amp; ",", "")</f>
        <v/>
      </c>
      <c r="DM200" s="9" t="str" cm="1">
        <f t="array" ref="DM200">IF(CG200=3,CHAR(34) &amp; _xlfn.TEXTJOIN("", TRUE, RIGHT(HP200:HX200, 2)) &amp; CHAR(34) &amp; ",", "")</f>
        <v>"LUREHI",</v>
      </c>
      <c r="DN200" s="9" t="str">
        <f>IF(AND(ISNUMBER(SEARCH("18", O200)), ISERROR(SEARCH("1918", O200)), ISERROR(SEARCH("2018", O200))), CHAR(34) &amp; "year18" &amp; CHAR(34) &amp; ",", "")</f>
        <v/>
      </c>
      <c r="DO200" s="9" t="str">
        <f>IF(AND(ISNUMBER(SEARCH("19", O200)), ISERROR(SEARCH("1819", O200)),  ISERROR(SEARCH("1219", O200)),ISERROR(SEARCH("1119", O200)),ISERROR(SEARCH("1190", O200)),ISERROR(SEARCH("2019", O200))), CHAR(34) &amp; "year19" &amp; CHAR(34) &amp; ",", "")</f>
        <v>"year19",</v>
      </c>
      <c r="DP200" s="28" t="str">
        <f>IF(AND(ISNUMBER(SEARCH("20", O200)), ISERROR(SEARCH("1920", O200))), CHAR(34)&amp;"year00"&amp;CHAR(34)&amp;",", "")</f>
        <v/>
      </c>
      <c r="DQ200" s="28" t="str">
        <f>IF(CC200="y",CHAR(34)&amp;"soviet"&amp;CHAR(34)&amp;",","")</f>
        <v/>
      </c>
      <c r="DR200" s="28" t="str">
        <f>IF(BY200="y",CHAR(34)&amp;"dgband"&amp;CHAR(34)&amp;",","")</f>
        <v/>
      </c>
      <c r="DS200" s="28" t="str">
        <f>IF(W200="y",IF(AND(V200="n",BY200&lt;&gt;"y"),CHAR(34)&amp;"allver"&amp;CHAR(34)&amp;",",""),"")</f>
        <v/>
      </c>
      <c r="DT200" s="28" t="str">
        <f>IF(V200="y",IF(AND(W200="n",BY200&lt;&gt;"y"),CHAR(34)&amp;"allhor"&amp;CHAR(34)&amp;",",""),"")</f>
        <v/>
      </c>
      <c r="DU200" s="28" t="str">
        <f>IF(BY200="y",IF(AND(W200="n",V200="n"),CHAR(34)&amp;"alldia"&amp;CHAR(34)&amp;",",""),"")</f>
        <v/>
      </c>
      <c r="DV200" s="9" t="str">
        <f>IF(IA200&lt;&gt;"",(IF(IA200="y",CHAR(34)&amp;"largec"&amp;CHAR(34)&amp;",",CHAR(34)&amp;"smallc"&amp;CHAR(34)&amp;",")),"")</f>
        <v/>
      </c>
      <c r="DW200" s="9" t="str">
        <f t="shared" si="688"/>
        <v>"NoBand",</v>
      </c>
      <c r="DX200" s="9" t="str">
        <f t="shared" si="688"/>
        <v/>
      </c>
      <c r="DY200" s="9" t="str">
        <f t="shared" si="688"/>
        <v/>
      </c>
      <c r="DZ200" s="9" t="str">
        <f t="shared" si="688"/>
        <v/>
      </c>
      <c r="EA200" s="9" t="str">
        <f t="shared" si="689"/>
        <v/>
      </c>
      <c r="EB200" s="9" t="str">
        <f t="shared" si="689"/>
        <v/>
      </c>
      <c r="EC200" s="9" t="str">
        <f t="shared" si="689"/>
        <v/>
      </c>
      <c r="ED200" s="9" t="str">
        <f t="shared" si="689"/>
        <v/>
      </c>
      <c r="EE200" s="9" t="str">
        <f t="shared" si="689"/>
        <v/>
      </c>
      <c r="EF200" s="9" t="str">
        <f>IF(AND(Y200&lt;&gt;"n",Y200&lt;&gt;""),CHAR(34)&amp;Y$1&amp;CHAR(34)&amp;",","")</f>
        <v/>
      </c>
      <c r="EG200" s="9" t="str">
        <f t="shared" si="690"/>
        <v/>
      </c>
      <c r="EH200" s="9" t="str">
        <f t="shared" si="690"/>
        <v/>
      </c>
      <c r="EI200" s="9" t="str">
        <f t="shared" si="690"/>
        <v/>
      </c>
      <c r="EJ200" s="9" t="str">
        <f t="shared" si="690"/>
        <v/>
      </c>
      <c r="EK200" s="9" t="str">
        <f t="shared" si="690"/>
        <v/>
      </c>
      <c r="EL200" s="9" t="str">
        <f t="shared" si="690"/>
        <v/>
      </c>
      <c r="EM200" s="9" t="str">
        <f t="shared" si="690"/>
        <v/>
      </c>
      <c r="EN200" s="9" t="str">
        <f t="shared" si="690"/>
        <v/>
      </c>
      <c r="EO200" s="9" t="str">
        <f t="shared" si="690"/>
        <v/>
      </c>
      <c r="EP200" s="9" t="str">
        <f t="shared" si="690"/>
        <v/>
      </c>
      <c r="EQ200" s="9" t="str">
        <f t="shared" si="690"/>
        <v/>
      </c>
      <c r="ER200" s="9" t="str">
        <f t="shared" si="690"/>
        <v/>
      </c>
      <c r="ES200" s="9" t="str">
        <f t="shared" si="690"/>
        <v>"Wavess",</v>
      </c>
      <c r="ET200" s="9" t="str">
        <f t="shared" si="690"/>
        <v/>
      </c>
      <c r="EU200" s="9" t="str">
        <f t="shared" si="690"/>
        <v/>
      </c>
      <c r="EV200" s="9" t="str">
        <f t="shared" si="690"/>
        <v/>
      </c>
      <c r="EW200" s="9" t="str">
        <f t="shared" si="686"/>
        <v>"Ships!",</v>
      </c>
      <c r="EX200" s="9" t="str">
        <f t="shared" si="686"/>
        <v/>
      </c>
      <c r="EY200" s="9" t="str">
        <f t="shared" si="686"/>
        <v/>
      </c>
      <c r="EZ200" s="9" t="str">
        <f t="shared" si="686"/>
        <v/>
      </c>
      <c r="FA200" s="9" t="str">
        <f>IF(AT200&gt;0,CHAR(34)&amp;"sta"&amp;AZ200&amp;CHAR(34)&amp;",","")</f>
        <v>"sta",</v>
      </c>
      <c r="FB200" s="9" t="str">
        <f>IF(AND(AT200&gt;0,BA200&lt;&gt;""),CHAR(34)&amp;"sta"&amp;BA200&amp;CHAR(34)&amp;",","")</f>
        <v/>
      </c>
      <c r="FC200" s="9" t="str">
        <f>IF(AND(AT200&gt;0,BB200&lt;&gt;""),CHAR(34)&amp;"sta"&amp;BB200&amp;CHAR(34)&amp;",","")</f>
        <v/>
      </c>
      <c r="FD200" s="9" t="str">
        <f>IF(BV200="n",CHAR(34)&amp;"tcWHYE"&amp;CHAR(34)&amp;",",IF(BV200="y",CHAR(34)&amp;FD$1&amp;CHAR(34)&amp;",",""))</f>
        <v/>
      </c>
      <c r="FE200" s="9" t="str">
        <f>IF(COUNTIF(BL200:BT200,"BLU")=0,CHAR(34)&amp;"NO_BLU"&amp;CHAR(34)&amp;",", "")</f>
        <v/>
      </c>
      <c r="FF200" s="9" t="str">
        <f>IF(COUNTIF(BL200:BT200,"WHI")=0,CHAR(34)&amp;"NO_WHI"&amp;CHAR(34)&amp;",", "")</f>
        <v/>
      </c>
      <c r="FG200" s="9" t="str">
        <f>IF(COUNTIF(BL200:BT200,"RED")=0,CHAR(34)&amp;"NO_RED"&amp;CHAR(34)&amp;",", "")</f>
        <v>"NO_RED",</v>
      </c>
      <c r="FH200" s="9" t="str">
        <f>IF(COUNTIF(BL200:BS200,"GRE")=0,CHAR(34)&amp;"NO_GRE"&amp;CHAR(34)&amp;",", "")</f>
        <v/>
      </c>
      <c r="FI200" s="9" t="str">
        <f>IF(COUNTIF(BL200:BT200,"YEL")=0,CHAR(34)&amp;"NO_YEL"&amp;CHAR(34)&amp;",", "")</f>
        <v>"NO_YEL",</v>
      </c>
      <c r="FJ200" s="9" t="str">
        <f>IF(COUNTIF(BL200:BT200,"BLA")=0,CHAR(34)&amp;"NO_BLA"&amp;CHAR(34)&amp;",", "")</f>
        <v>"NO_BLA",</v>
      </c>
      <c r="FK200" s="9" t="str">
        <f>IF(AND(FH200&lt;&gt;"",FF200&lt;&gt;""),CHAR(34)&amp;"WHGRNO"&amp;CHAR(34)&amp;",","")</f>
        <v/>
      </c>
      <c r="FL200" s="9" t="str">
        <f>IF(AND(FI200&lt;&gt;"",FF200&lt;&gt;""),CHAR(34)&amp;"WHYENO"&amp;CHAR(34)&amp;",","")</f>
        <v/>
      </c>
      <c r="FM200" s="9" t="str">
        <f>IF(AND(FJ200&lt;&gt;"",FF200&lt;&gt;""),CHAR(34)&amp;"BAWHNO"&amp;CHAR(34)&amp;",","")</f>
        <v/>
      </c>
      <c r="FN200" s="9" t="str">
        <f>IF(AND(FE200&lt;&gt;"",FF200&lt;&gt;""),CHAR(34)&amp;"BLWHNO"&amp;CHAR(34)&amp;",","")</f>
        <v/>
      </c>
      <c r="FO200" s="9" t="str">
        <f>IF(AND(FE200&lt;&gt;"",FG200&lt;&gt;""),CHAR(34)&amp;"BLRENO"&amp;CHAR(34)&amp;",","")</f>
        <v/>
      </c>
      <c r="FP200" s="9" t="str">
        <f>IF(AND(FF200&lt;&gt;"",FF200&lt;&gt;""),CHAR(34)&amp;"WHRENO"&amp;CHAR(34)&amp;",","")</f>
        <v/>
      </c>
      <c r="FQ200" s="9" t="str">
        <f>IF(LEN(BF200)=3,CHAR(34)&amp;"001"&amp;BF200&amp;CHAR(34)&amp;",","")</f>
        <v>"001GRE",</v>
      </c>
      <c r="FR200" s="9" t="str">
        <f>IF(LEN(BG200)=3,CHAR(34)&amp;"002"&amp;BG200&amp;CHAR(34)&amp;",","")</f>
        <v>"002WHI",</v>
      </c>
      <c r="FS200" s="9" t="str">
        <f>IF(LEN(BH200)=3,CHAR(34)&amp;"003"&amp;BH200&amp;CHAR(34)&amp;",","")</f>
        <v>"003BLU",</v>
      </c>
      <c r="FT200" s="9" t="str">
        <f>CHAR(34)&amp;"myr"&amp;BD200&amp;CHAR(34)&amp;","</f>
        <v>"myrEQ",</v>
      </c>
      <c r="FU200" s="9" t="str">
        <f>IF(AY200="y",CHAR(34)&amp;"island"&amp;CHAR(34)&amp;",","")</f>
        <v/>
      </c>
      <c r="FV200" s="9" t="str">
        <f>IF(BZ200="y",CHAR(34)&amp;"landlo"&amp;CHAR(34)&amp;",","")</f>
        <v/>
      </c>
      <c r="FW200" s="9" t="str">
        <f>IF(CA200="y",CHAR(34)&amp;"eunion"&amp;CHAR(34)&amp;",","")</f>
        <v/>
      </c>
      <c r="FX200" s="9" t="str">
        <f>SUBSTITUTE(IFERROR(SEARCH("[",A200),IFERROR(IF(AND(CA200&lt;&gt;"y",SEARCH("Europe",R200)&gt;0),CHAR(34)&amp;"noeuni"&amp;CHAR(34)&amp;",",""),"")),"1","")</f>
        <v/>
      </c>
      <c r="FY200" s="9" t="str">
        <f>IFERROR(IF(SEARCH("Arabic",CB200)&gt;0,CHAR(34)&amp;"arabic"&amp;CHAR(34)&amp;",",""),"")</f>
        <v/>
      </c>
      <c r="FZ200" s="9" t="str">
        <f>IFERROR(IF(SEARCH("English",CB200)&gt;0,CHAR(34)&amp;"englis"&amp;CHAR(34)&amp;",",""),"")</f>
        <v/>
      </c>
      <c r="GA200" s="9" t="str">
        <f>IFERROR(IF(SEARCH("French",CB200)&gt;0,CHAR(34)&amp;"french"&amp;CHAR(34)&amp;",",""),"")</f>
        <v/>
      </c>
      <c r="GB200" s="9" t="str">
        <f>IFERROR(IF(SEARCH("Spanish",CB200)&gt;0,CHAR(34)&amp;"spanis"&amp;CHAR(34)&amp;",",""),"")</f>
        <v/>
      </c>
      <c r="GC200" s="9" t="str">
        <f>IFERROR(IF(SEARCH("Portuguese",CB200)&gt;0,CHAR(34)&amp;"portug"&amp;CHAR(34)&amp;",",""),"")</f>
        <v/>
      </c>
      <c r="GD200" s="9" t="str">
        <f>IFERROR(IF(SEARCH("German",CB200)&gt;0,CHAR(34)&amp;"german"&amp;CHAR(34)&amp;",",""),"")</f>
        <v/>
      </c>
      <c r="GE200" s="9" t="str">
        <f>IFERROR(IF(SEARCH("Dutch",CB200)&gt;0,CHAR(34)&amp;"dutchs"&amp;CHAR(34)&amp;",",""),"")</f>
        <v/>
      </c>
      <c r="GF200" s="9" t="str">
        <f>IFERROR(IF(SEARCH("Historical",AU200)&gt;0,CHAR(34)&amp;"histor"&amp;CHAR(34)&amp;",",""),"")</f>
        <v/>
      </c>
      <c r="GG200" s="9" t="str">
        <f>IF(BU200="y",CHAR(34)&amp;"unjack"&amp;CHAR(34)&amp;",","")</f>
        <v/>
      </c>
      <c r="GH200" s="9" t="str">
        <f>IF(CD200=1,CHAR(34)&amp;"southc"&amp;CHAR(34)&amp;",","")</f>
        <v/>
      </c>
      <c r="GI200" s="9" t="str">
        <f>IF(CE200=1,CHAR(34)&amp;"hasmap"&amp;CHAR(34)&amp;",","")</f>
        <v/>
      </c>
      <c r="GJ200" s="9" t="str">
        <f>IF(CP200="y",CHAR(34)&amp;CP$1&amp;CHAR(34)&amp;",","")</f>
        <v/>
      </c>
      <c r="GK200" s="9" t="str">
        <f>IF(GJ200="",CHAR(34)&amp;"HasSta"&amp;CHAR(34)&amp;",","")</f>
        <v>"HasSta",</v>
      </c>
      <c r="GL200" s="9" t="str">
        <f t="shared" si="691"/>
        <v/>
      </c>
      <c r="GM200" s="9" t="str">
        <f t="shared" si="691"/>
        <v/>
      </c>
      <c r="GN200" s="9" t="str">
        <f t="shared" si="691"/>
        <v>"3+Star",</v>
      </c>
      <c r="GP200" s="9" t="str">
        <f>CHAR(34)&amp;AU200&amp;CHAR(34)</f>
        <v>"Territory"</v>
      </c>
      <c r="GS200" s="9" t="str">
        <f>SUBSTITUTE("["&amp;_xlfn.CONCAT(CW200:GN200)&amp;"]",",]","]")</f>
        <v>["3Color","lets07","startT","with_z","LUREHI","year19","NoBand","Wavess","Ships!","sta","NO_RED","NO_YEL","NO_BLA","001GRE","002WHI","003BLU","myrEQ","HasSta","3+Star"]</v>
      </c>
      <c r="GT200" s="9" t="str">
        <f t="shared" si="685"/>
        <v/>
      </c>
      <c r="GU200" s="9" t="str">
        <f t="shared" si="685"/>
        <v>"cl_BLU",</v>
      </c>
      <c r="GV200" s="9" t="str">
        <f t="shared" si="685"/>
        <v>"cl_GRE",</v>
      </c>
      <c r="GW200" s="9" t="str">
        <f t="shared" si="685"/>
        <v/>
      </c>
      <c r="GX200" s="9" t="str">
        <f t="shared" si="685"/>
        <v/>
      </c>
      <c r="GY200" s="9" t="str">
        <f t="shared" si="685"/>
        <v/>
      </c>
      <c r="GZ200" s="9" t="str">
        <f t="shared" si="685"/>
        <v/>
      </c>
      <c r="HA200" s="9" t="str">
        <f t="shared" si="685"/>
        <v/>
      </c>
      <c r="HB200" s="9" t="str">
        <f t="shared" si="685"/>
        <v>"cl_WHI",</v>
      </c>
      <c r="HC200" s="9" t="str">
        <f>SUBSTITUTE("["&amp;_xlfn.CONCAT(GT200:HB200)&amp;"]",",]","]")</f>
        <v>["cl_BLU","cl_GRE","cl_WHI"]</v>
      </c>
      <c r="HE200" s="33"/>
      <c r="HF200" s="34" t="str">
        <f>"{couname:"&amp;CT200&amp;(IF(HK200&lt;&gt;"",",subtype:"&amp;CHAR(34)&amp;HK200&amp;CHAR(34),""))&amp;",year:"&amp;HJ200&amp;",region:"&amp;CU200&amp;",Colors:"&amp;HC200&amp;",Items:"&amp;GS200&amp;",Flag:"&amp;CV200&amp;",HDFlag:"&amp;CHAR(34)&amp;E200&amp;CHAR(34)&amp;",type:"&amp;GP200&amp;", describe: "&amp;HH200&amp;", isnew:"&amp;CHAR(34)&amp;F200&amp;CHAR(34)&amp;", links: "&amp;HL200&amp;"},"</f>
        <v>{couname:"[NZE] Tokelau",year:"1995 ",region:"rgn_Oceania",Colors:["cl_BLU","cl_GRE","cl_WHI"],Items:["3Color","lets07","startT","with_z","LUREHI","year19","NoBand","Wavess","Ships!","sta","NO_RED","NO_YEL","NO_BLA","001GRE","002WHI","003BLU","myrEQ","HasSta","3+Star"],Flag:"https://upload.wikimedia.org/wikipedia/commons/thumb/8/8e/Flag_of_Tokelau.svg/383px-Flag_of_Tokelau.svg.png",HDFlag:"https://upload.wikimedia.org/wikipedia/commons/thumb/8/8e/Flag_of_Tokelau.svg/2560px-Flag_of_Tokelau.svg.png",type:"Territory", describe: "\nA yellow Tokelauan canoe sailing towards the Southern Cross represented by four white stars on a blue field", isnew:".", links: "https://en.wikipedia.org/wiki/Flag_of_Tokelau"},</v>
      </c>
      <c r="HG200" s="35" t="str">
        <f>"{couname:"&amp;CT200&amp;(IF(HK200&lt;&gt;"",",subtype:"&amp;CHAR(34)&amp;HK200&amp;CHAR(34),""))&amp;",year:"&amp;HJ200&amp;",region:"&amp;CU200&amp;",Colors:"&amp;HC200&amp;",Items:"&amp;GS200&amp;",Flag:"&amp;CV200&amp;",HDFlag:"&amp;CHAR(34)&amp;E200&amp;CHAR(34)&amp;",type:"&amp;GP200&amp;", describe: "&amp;HI200&amp;", links: "&amp;HL200&amp;"},"</f>
        <v>{couname:"[NZE] Tokelau",year:"1995 ",region:"rgn_Oceania",Colors:["cl_BLU","cl_GRE","cl_WHI"],Items:["3Color","lets07","startT","with_z","LUREHI","year19","NoBand","Wavess","Ships!","sta","NO_RED","NO_YEL","NO_BLA","001GRE","002WHI","003BLU","myrEQ","HasSta","3+Star"],Flag:"https://upload.wikimedia.org/wikipedia/commons/thumb/8/8e/Flag_of_Tokelau.svg/383px-Flag_of_Tokelau.svg.png",HDFlag:"https://upload.wikimedia.org/wikipedia/commons/thumb/8/8e/Flag_of_Tokelau.svg/2560px-Flag_of_Tokelau.svg.png",type:"Territory", describe: "\nA yellow Tokelauan canoe sailing towards the Southern Cross represented by four white stars on a blue field", links: "https://en.wikipedia.org/wiki/Flag_of_Tokelau"},</v>
      </c>
      <c r="HH200" s="9" t="str">
        <f>IF(P200&lt;&gt;"",CHAR(34)&amp;"\n"&amp;P200&amp;CHAR(34),CHAR(34)&amp;CHAR(34))</f>
        <v>"\nA yellow Tokelauan canoe sailing towards the Southern Cross represented by four white stars on a blue field"</v>
      </c>
      <c r="HI200" s="9" t="str">
        <f>IF(J200=0,CHAR(34)&amp;CHAR(34),HH200)</f>
        <v>"\nA yellow Tokelauan canoe sailing towards the Southern Cross represented by four white stars on a blue field"</v>
      </c>
      <c r="HJ200" s="9" t="str">
        <f>CHAR(34)&amp;O200&amp;CHAR(34)</f>
        <v>"1995 "</v>
      </c>
      <c r="HL200" s="9" t="str">
        <f>CHAR(34)&amp;I200&amp;CHAR(34)</f>
        <v>"https://en.wikipedia.org/wiki/Flag_of_Tokelau"</v>
      </c>
      <c r="HM200" s="34" t="str">
        <f>"{"&amp;CHAR(34)&amp;"couname"&amp;CHAR(34)&amp;":"&amp;CT200&amp;(IF(H200&lt;&gt;"",","&amp;CHAR(34)&amp;"subtype"&amp;CHAR(34)&amp;":"&amp;CHAR(34)&amp;H200&amp;CHAR(34),""))&amp;","&amp;CHAR(34)&amp;"year"&amp;CHAR(34)&amp;":"&amp;HJ200&amp;","&amp;CHAR(34)&amp;"region"&amp;CHAR(34)&amp;":"&amp;CU200&amp;","&amp;CHAR(34)&amp;"Colors"&amp;CHAR(34)&amp;":"&amp;HC200&amp;","&amp;CHAR(34)&amp;"Items"&amp;CHAR(34)&amp;":"&amp;GS200&amp;","&amp;CHAR(34)&amp;"Flag"&amp;CHAR(34)&amp;":"&amp;CV200&amp;","&amp;CHAR(34)&amp;"HDFlag"&amp;CHAR(34)&amp;":"&amp;CHAR(34)&amp;E200&amp;CHAR(34)&amp;","&amp;CHAR(34)&amp;"type"&amp;CHAR(34)&amp;":"&amp;GP200&amp;", "&amp;CHAR(34)&amp;"describe"&amp;CHAR(34)&amp;": "&amp;HH200&amp;", "&amp;CHAR(34)&amp;"isnew"&amp;CHAR(34)&amp;": "&amp;CHAR(34)&amp;F200&amp;CHAR(34)&amp;", "&amp;CHAR(34)&amp;"links"&amp;CHAR(34)&amp;": "&amp;HL200&amp;"},"</f>
        <v>{"couname":"[NZE] Tokelau","year":"1995 ","region":"rgn_Oceania","Colors":["cl_BLU","cl_GRE","cl_WHI"],"Items":["3Color","lets07","startT","with_z","LUREHI","year19","NoBand","Wavess","Ships!","sta","NO_RED","NO_YEL","NO_BLA","001GRE","002WHI","003BLU","myrEQ","HasSta","3+Star"],"Flag":"https://upload.wikimedia.org/wikipedia/commons/thumb/8/8e/Flag_of_Tokelau.svg/383px-Flag_of_Tokelau.svg.png","HDFlag":"https://upload.wikimedia.org/wikipedia/commons/thumb/8/8e/Flag_of_Tokelau.svg/2560px-Flag_of_Tokelau.svg.png","type":"Territory", "describe": "\nA yellow Tokelauan canoe sailing towards the Southern Cross represented by four white stars on a blue field", "isnew": ".", "links": "https://en.wikipedia.org/wiki/Flag_of_Tokelau"},</v>
      </c>
      <c r="HN200" s="36" t="str">
        <f>"{"&amp;CHAR(34)&amp;"couname"&amp;CHAR(34)&amp;":"&amp;CT200&amp;(IF(H200&lt;&gt;"",","&amp;CHAR(34)&amp;"subtype"&amp;CHAR(34)&amp;":"&amp;CHAR(34)&amp;H200&amp;CHAR(34),""))&amp;","&amp;CHAR(34)&amp;"year"&amp;CHAR(34)&amp;":"&amp;HJ200&amp;","&amp;CHAR(34)&amp;"region"&amp;CHAR(34)&amp;":"&amp;CU200&amp;","&amp;CHAR(34)&amp;"Colors"&amp;CHAR(34)&amp;":"&amp;HC200&amp;","&amp;CHAR(34)&amp;"Items"&amp;CHAR(34)&amp;":"&amp;GS200&amp;","&amp;CHAR(34)&amp;"Flag"&amp;CHAR(34)&amp;":"&amp;CV200&amp;","&amp;CHAR(34)&amp;"HDFlag"&amp;CHAR(34)&amp;":"&amp;CHAR(34)&amp;E200&amp;CHAR(34)&amp;","&amp;CHAR(34)&amp;"type"&amp;CHAR(34)&amp;":"&amp;GP200&amp;", "&amp;CHAR(34)&amp;"describe"&amp;CHAR(34)&amp;": "&amp;HI200&amp;", "&amp;CHAR(34)&amp;"isnew"&amp;CHAR(34)&amp;": "&amp;CHAR(34)&amp;F200&amp;CHAR(34)&amp;", "&amp;CHAR(34)&amp;"links"&amp;CHAR(34)&amp;": "&amp;HL200&amp;"},"</f>
        <v>{"couname":"[NZE] Tokelau","year":"1995 ","region":"rgn_Oceania","Colors":["cl_BLU","cl_GRE","cl_WHI"],"Items":["3Color","lets07","startT","with_z","LUREHI","year19","NoBand","Wavess","Ships!","sta","NO_RED","NO_YEL","NO_BLA","001GRE","002WHI","003BLU","myrEQ","HasSta","3+Star"],"Flag":"https://upload.wikimedia.org/wikipedia/commons/thumb/8/8e/Flag_of_Tokelau.svg/383px-Flag_of_Tokelau.svg.png","HDFlag":"https://upload.wikimedia.org/wikipedia/commons/thumb/8/8e/Flag_of_Tokelau.svg/2560px-Flag_of_Tokelau.svg.png","type":"Territory", "describe": "\nA yellow Tokelauan canoe sailing towards the Southern Cross represented by four white stars on a blue field", "isnew": ".", "links": "https://en.wikipedia.org/wiki/Flag_of_Tokelau"},</v>
      </c>
      <c r="HO200" s="37">
        <v>45576</v>
      </c>
      <c r="HP200" s="9" t="str" cm="1">
        <f t="array" ref="HP200">IF(_xlfn.TEXTJOIN(", ", TRUE, IF(ISNUMBER(SEARCH("BLA", BL200:BT200)), COLUMN(BL200:BT200) - COLUMN(BL200) + 1, ""))&lt;&gt;"","BLA","")</f>
        <v/>
      </c>
      <c r="HQ200" s="9" t="str" cm="1">
        <f t="array" ref="HQ200">IF(_xlfn.TEXTJOIN(", ", TRUE, IF(ISNUMBER(SEARCH("BLU", BL200:BT200)), COLUMN(BL200:BT200) - COLUMN(BL200) + 1, ""))&lt;&gt;"","BLU","")</f>
        <v>BLU</v>
      </c>
      <c r="HR200" s="9" t="str" cm="1">
        <f t="array" ref="HR200">IF(_xlfn.TEXTJOIN(", ", TRUE, IF(ISNUMBER(SEARCH("GRE", BL200:BT200)), COLUMN(BL200:BT200) - COLUMN(BL200) + 1, ""))&lt;&gt;"","GRE","")</f>
        <v>GRE</v>
      </c>
      <c r="HS200" s="9" t="str" cm="1">
        <f t="array" ref="HS200">IF(_xlfn.TEXTJOIN(", ", TRUE, IF(ISNUMBER(SEARCH("RED", BL200:BT200)), COLUMN(BL200:BT200) - COLUMN(BL200) + 1, ""))&lt;&gt;"","RED","")</f>
        <v/>
      </c>
      <c r="HT200" s="9" t="str" cm="1">
        <f t="array" ref="HT200">IF(_xlfn.TEXTJOIN(", ", TRUE, IF(ISNUMBER(SEARCH("YEL", BL200:BT200)), COLUMN(BL200:BT200) - COLUMN(BL200) + 1, ""))&lt;&gt;"","YEL","")</f>
        <v/>
      </c>
      <c r="HU200" s="9" t="str" cm="1">
        <f t="array" ref="HU200">IF(_xlfn.TEXTJOIN(", ", TRUE, IF(ISNUMBER(SEARCH("ORA", BL200:BT200)), COLUMN(BL200:BT200) - COLUMN(BL200) + 1, ""))&lt;&gt;"","ORA","")</f>
        <v/>
      </c>
      <c r="HV200" s="9" t="str" cm="1">
        <f t="array" ref="HV200">IF(_xlfn.TEXTJOIN(", ", TRUE, IF(ISNUMBER(SEARCH("BRO", BL200:BT200)), COLUMN(BL200:BT200) - COLUMN(BL200) + 1, ""))&lt;&gt;"","BRO","")</f>
        <v/>
      </c>
      <c r="HW200" s="9" t="str" cm="1">
        <f t="array" ref="HW200">IF(_xlfn.TEXTJOIN(", ", TRUE, IF(ISNUMBER(SEARCH("PUR", BL200:BT200)), COLUMN(BL200:BT200) - COLUMN(BL200) + 1, ""))&lt;&gt;"","PUR","")</f>
        <v/>
      </c>
      <c r="HX200" s="9" t="str" cm="1">
        <f t="array" ref="HX200">IF(_xlfn.TEXTJOIN(", ", TRUE, IF(ISNUMBER(SEARCH("WHI", BL200:BT200)), COLUMN(BL200:BT200) - COLUMN(BL200) + 1, ""))&lt;&gt;"","WHI","")</f>
        <v>WHI</v>
      </c>
      <c r="HY200" s="38"/>
      <c r="HZ200" s="38"/>
      <c r="IA200" s="28"/>
      <c r="IB200" s="28"/>
      <c r="IC200" s="39"/>
      <c r="ID200" s="39"/>
      <c r="IE200" s="39"/>
      <c r="IF200" s="39"/>
      <c r="IG200" s="39"/>
      <c r="IH200" s="39"/>
      <c r="II200" s="39"/>
      <c r="IJ200" s="39"/>
      <c r="IK200" s="39"/>
      <c r="IL200" s="9">
        <f>SUM(IC200:IK200)</f>
        <v>0</v>
      </c>
      <c r="IM200" s="6">
        <f>COUNTIF(IC200:IK200,"&gt;0")-CG200</f>
        <v>-3</v>
      </c>
      <c r="IN200" s="40" t="str">
        <f>"http://mkweb.bcgsc.ca/color-summarizer/?url="&amp;D200&amp;"&amp;precision=low&amp;num_clusters="&amp;CG200&amp;"&amp;text=1"</f>
        <v>http://mkweb.bcgsc.ca/color-summarizer/?url=https://upload.wikimedia.org/wikipedia/commons/thumb/8/8e/Flag_of_Tokelau.svg/383px-Flag_of_Tokelau.svg.png&amp;precision=low&amp;num_clusters=3&amp;text=1</v>
      </c>
      <c r="IO200" s="9" t="str">
        <f>IF(HP200&lt;&gt;"",CHAR(34)&amp;"black"&amp;CHAR(34),"")</f>
        <v/>
      </c>
      <c r="IP200" s="9" t="str">
        <f>IF(HQ200&lt;&gt;"",CHAR(34)&amp;"blue"&amp;CHAR(34),"")</f>
        <v>"blue"</v>
      </c>
      <c r="IQ200" s="9" t="str">
        <f>IF(HR200&lt;&gt;"",CHAR(34)&amp;"green"&amp;CHAR(34),"")</f>
        <v>"green"</v>
      </c>
      <c r="IR200" s="9" t="str">
        <f>IF(HS200&lt;&gt;"",CHAR(34)&amp;"red"&amp;CHAR(34),"")</f>
        <v/>
      </c>
      <c r="IS200" s="9" t="str">
        <f>IF(HT200&lt;&gt;"",CHAR(34)&amp;"yellow"&amp;CHAR(34),"")</f>
        <v/>
      </c>
      <c r="IT200" s="9" t="str">
        <f>IF(HU200&lt;&gt;"",CHAR(34)&amp;"orange"&amp;CHAR(34),"")</f>
        <v/>
      </c>
      <c r="IU200" s="9" t="str">
        <f>IF(HV200&lt;&gt;"",CHAR(34)&amp;"brown"&amp;CHAR(34),"")</f>
        <v/>
      </c>
      <c r="IV200" s="9" t="str">
        <f>IF(HW200&lt;&gt;"",CHAR(34)&amp;"purple"&amp;CHAR(34),"")</f>
        <v/>
      </c>
      <c r="IW200" s="9" t="str">
        <f>IF(HX200&lt;&gt;"",CHAR(34)&amp;"white"&amp;CHAR(34),"")</f>
        <v>"white"</v>
      </c>
      <c r="IX200" s="9" t="str">
        <f>"{"&amp;CHAR(34)&amp;"url"&amp;CHAR(34)&amp;":"&amp;CHAR(34)&amp;IN200&amp;CHAR(34)&amp;","&amp;CHAR(34)&amp;"name"&amp;CHAR(34)&amp;":"&amp;CHAR(34)&amp;A200&amp;CHAR(34)&amp;"},"</f>
        <v>{"url":"http://mkweb.bcgsc.ca/color-summarizer/?url=https://upload.wikimedia.org/wikipedia/commons/thumb/8/8e/Flag_of_Tokelau.svg/383px-Flag_of_Tokelau.svg.png&amp;precision=low&amp;num_clusters=3&amp;text=1","name":"[NZE] Tokelau"},</v>
      </c>
      <c r="IY200" s="9">
        <v>392</v>
      </c>
    </row>
    <row r="201" spans="1:259" s="9" customFormat="1" ht="38.4" customHeight="1" thickBot="1" x14ac:dyDescent="0.35">
      <c r="A201" s="81" t="s">
        <v>973</v>
      </c>
      <c r="B201" s="1" t="e" vm="198">
        <v>#VALUE!</v>
      </c>
      <c r="C201" s="2">
        <v>3</v>
      </c>
      <c r="D201" s="3" t="s">
        <v>974</v>
      </c>
      <c r="E201" s="4" t="s">
        <v>975</v>
      </c>
      <c r="F201" s="5" t="s">
        <v>0</v>
      </c>
      <c r="G201" s="6">
        <f>COUNTIF($A$1:$A$8405,A201)</f>
        <v>1</v>
      </c>
      <c r="H201" s="7" t="s">
        <v>976</v>
      </c>
      <c r="I201" s="8" t="s">
        <v>977</v>
      </c>
      <c r="J201" s="9" t="str">
        <f>""</f>
        <v/>
      </c>
      <c r="K201" s="10"/>
      <c r="L201" s="11"/>
      <c r="M201" s="11"/>
      <c r="N201" s="12" t="s">
        <v>1</v>
      </c>
      <c r="O201" s="13">
        <v>1991</v>
      </c>
      <c r="P201" s="14" t="s">
        <v>978</v>
      </c>
      <c r="Q201" s="15">
        <v>2</v>
      </c>
      <c r="R201" s="16" t="s">
        <v>1</v>
      </c>
      <c r="S201" s="17">
        <v>3</v>
      </c>
      <c r="T201" s="18" t="s">
        <v>2</v>
      </c>
      <c r="U201" s="19" t="s">
        <v>2</v>
      </c>
      <c r="V201" s="19" t="s">
        <v>3</v>
      </c>
      <c r="W201" s="19" t="s">
        <v>2</v>
      </c>
      <c r="X201" s="19" t="s">
        <v>2</v>
      </c>
      <c r="Y201" s="19" t="s">
        <v>2</v>
      </c>
      <c r="Z201" s="19" t="s">
        <v>2</v>
      </c>
      <c r="AA201" s="19" t="s">
        <v>2</v>
      </c>
      <c r="AB201" s="19" t="s">
        <v>2</v>
      </c>
      <c r="AC201" s="19" t="s">
        <v>3</v>
      </c>
      <c r="AD201" s="19" t="s">
        <v>2</v>
      </c>
      <c r="AE201" s="19" t="s">
        <v>2</v>
      </c>
      <c r="AF201" s="20" t="s">
        <v>2</v>
      </c>
      <c r="AG201" s="20" t="s">
        <v>3</v>
      </c>
      <c r="AH201" s="20" t="s">
        <v>3</v>
      </c>
      <c r="AI201" s="20" t="s">
        <v>2</v>
      </c>
      <c r="AJ201" s="20" t="s">
        <v>2</v>
      </c>
      <c r="AK201" s="20" t="s">
        <v>2</v>
      </c>
      <c r="AL201" s="20" t="s">
        <v>2</v>
      </c>
      <c r="AM201" s="20" t="s">
        <v>2</v>
      </c>
      <c r="AN201" s="20" t="s">
        <v>2</v>
      </c>
      <c r="AO201" s="20" t="s">
        <v>2</v>
      </c>
      <c r="AP201" s="20" t="s">
        <v>2</v>
      </c>
      <c r="AQ201" s="20" t="s">
        <v>2</v>
      </c>
      <c r="AR201" s="20" t="s">
        <v>2</v>
      </c>
      <c r="AS201" s="20" t="s">
        <v>2</v>
      </c>
      <c r="AT201" s="21">
        <v>0</v>
      </c>
      <c r="AU201" s="20" t="s">
        <v>260</v>
      </c>
      <c r="AV201" s="20" t="str">
        <f>IF(LEFT(A201,1)="[",LEFT(A201,5)&amp;AU201&amp;A201,"")</f>
        <v>[ARG]People[ARG] Mapuche-Tehuelche</v>
      </c>
      <c r="AW201" s="20" t="str">
        <f>C201&amp;IFERROR(SUBSTITUTE(A201, " [ANT]",""),"")</f>
        <v>3[ARG] Mapuche-Tehuelche</v>
      </c>
      <c r="AX201" s="22" t="str">
        <f>_xlfn.TEXTJOIN(";",TRUE,AU201:AW201)</f>
        <v>People;[ARG]People[ARG] Mapuche-Tehuelche;3[ARG] Mapuche-Tehuelche</v>
      </c>
      <c r="AY201" s="22" t="s">
        <v>3</v>
      </c>
      <c r="AZ201" s="23" t="s">
        <v>9</v>
      </c>
      <c r="BA201" s="23" t="s">
        <v>12</v>
      </c>
      <c r="BB201" s="23"/>
      <c r="BC201" s="24"/>
      <c r="BD201" s="25" t="s">
        <v>4</v>
      </c>
      <c r="BE201" s="8"/>
      <c r="BF201" s="25"/>
      <c r="BG201" s="25"/>
      <c r="BH201" s="25"/>
      <c r="BI201" s="25"/>
      <c r="BJ201" s="25"/>
      <c r="BK201" s="8"/>
      <c r="BL201" s="25" t="s">
        <v>4</v>
      </c>
      <c r="BM201" s="25" t="s">
        <v>5</v>
      </c>
      <c r="BN201" s="25" t="s">
        <v>9</v>
      </c>
      <c r="BO201" s="25" t="s">
        <v>10</v>
      </c>
      <c r="BP201" s="25" t="s">
        <v>6</v>
      </c>
      <c r="BQ201" s="25" t="s">
        <v>12</v>
      </c>
      <c r="BR201" s="25"/>
      <c r="BS201" s="25"/>
      <c r="BT201" s="25"/>
      <c r="BU201" s="26" t="s">
        <v>3</v>
      </c>
      <c r="BV201" s="27" t="s">
        <v>3</v>
      </c>
      <c r="BW201" s="27" t="s">
        <v>176</v>
      </c>
      <c r="BX201" s="8"/>
      <c r="CB201" s="28" t="s">
        <v>16</v>
      </c>
      <c r="CC201" s="28"/>
      <c r="CD201" s="29">
        <v>0</v>
      </c>
      <c r="CE201" s="29">
        <v>0</v>
      </c>
      <c r="CF201" s="29" t="e">
        <v>#REF!</v>
      </c>
      <c r="CG201" s="30" cm="1">
        <f t="array" ref="CG201">SUMPRODUCT(--(LEN(TRIM(BL201:BT201))&gt;0))</f>
        <v>6</v>
      </c>
      <c r="CH201" s="20" t="str">
        <f>IF(CG201=2,"y","n")</f>
        <v>n</v>
      </c>
      <c r="CI201" s="20" t="str">
        <f>IF(CG201=3,"y","n")</f>
        <v>n</v>
      </c>
      <c r="CJ201" s="20" t="str">
        <f>IF(CG201=4,"y","n")</f>
        <v>n</v>
      </c>
      <c r="CK201" s="20" t="str">
        <f>IF(CG201&gt;4,"y","n")</f>
        <v>y</v>
      </c>
      <c r="CL201" s="20" t="str">
        <f>IF(S201=0,"y","n")</f>
        <v>n</v>
      </c>
      <c r="CM201" s="20" t="str">
        <f>IF(S201=2,"y","n")</f>
        <v>n</v>
      </c>
      <c r="CN201" s="20" t="str">
        <f>IF(S201=3,"y","n")</f>
        <v>y</v>
      </c>
      <c r="CO201" s="20" t="str">
        <f>IF(S201&gt;=4,"y","n")</f>
        <v>n</v>
      </c>
      <c r="CP201" s="20" t="str">
        <f>IF(AT201=0,"y","n")</f>
        <v>y</v>
      </c>
      <c r="CQ201" s="20" t="str">
        <f>IF(AT201=1,"y","n")</f>
        <v>n</v>
      </c>
      <c r="CR201" s="20" t="str">
        <f>IF(AT201=2,"y","n")</f>
        <v>n</v>
      </c>
      <c r="CS201" s="20" t="str">
        <f>IF(AT201&gt;=3,"y","n")</f>
        <v>n</v>
      </c>
      <c r="CT201" s="31" t="str">
        <f>CHAR(34)&amp;A201&amp;CHAR(34)</f>
        <v>"[ARG] Mapuche-Tehuelche"</v>
      </c>
      <c r="CU201" s="32" t="str">
        <f>CHAR(34)&amp;"rgn_"&amp;R201&amp;CHAR(34)</f>
        <v>"rgn_South America"</v>
      </c>
      <c r="CV201" s="9" t="str">
        <f>CHAR(34)&amp;D201&amp;CHAR(34)</f>
        <v>"https://upload.wikimedia.org/wikipedia/commons/thumb/2/25/Tehuelche_flag.svg/320px-Tehuelche_flag.svg.png"</v>
      </c>
      <c r="CW201" s="9" t="str">
        <f t="shared" si="687"/>
        <v/>
      </c>
      <c r="CX201" s="9" t="str">
        <f t="shared" si="687"/>
        <v/>
      </c>
      <c r="CY201" s="9" t="str">
        <f t="shared" si="687"/>
        <v/>
      </c>
      <c r="CZ201" s="9" t="str">
        <f t="shared" si="687"/>
        <v>"5+Colo",</v>
      </c>
      <c r="DA201" s="9" t="str">
        <f>IF(Q201&gt;1,CHAR(34)&amp;"words2"&amp;CHAR(34)&amp;",","")</f>
        <v>"words2",</v>
      </c>
      <c r="DB201" s="9" t="str">
        <f>IF(Q201&gt;2,CHAR(34)&amp;"words3"&amp;CHAR(34)&amp;",","")</f>
        <v/>
      </c>
      <c r="DC201" s="9" t="str">
        <f>IF(Q201=2,CHAR(34)&amp;"exact2"&amp;CHAR(34)&amp;",","")</f>
        <v>"exact2",</v>
      </c>
      <c r="DD201" s="9" t="str">
        <f>IF(LEN(CHAR(34)&amp;"lets"&amp;LEN(SUBSTITUTE(SUBSTITUTE(IFERROR(TRIM(SUBSTITUTE(SUBSTITUTE(SUBSTITUTE(IFERROR(TRIM(SUBSTITUTE(A201,MID(A201,FIND("(",A201),FIND(")",A201)-FIND("(",A201)+1),"")),A201)," ",""),"-",""),MID(SUBSTITUTE(SUBSTITUTE(IFERROR(TRIM(SUBSTITUTE(A201,MID(A201,FIND("(",A201),FIND(")",A201)-FIND("(",A201)+1),"")),A201)," ",""),"-",""),FIND("[",SUBSTITUTE(SUBSTITUTE(IFERROR(TRIM(SUBSTITUTE(A201,MID(A201,FIND("(",A201),FIND(")",A201)-FIND("(",A201)+1),"")),A201)," ",""),"-","")),FIND("]",SUBSTITUTE(SUBSTITUTE(IFERROR(TRIM(SUBSTITUTE(A201,MID(A201,FIND("(",A201),FIND(")",A201)-FIND("(",A201)+1),"")),A201)," ",""),"-",""))-FIND("[",SUBSTITUTE(SUBSTITUTE(IFERROR(TRIM(SUBSTITUTE(A201,MID(A201,FIND("(",A201),FIND(")",A201)-FIND("(",A201)+1),"")),A201)," ",""),"-",""))+1),"")),SUBSTITUTE(SUBSTITUTE(IFERROR(TRIM(SUBSTITUTE(A201,MID(A201,FIND("(",A201),FIND(")",A201)-FIND("(",A201)+1),"")),A201)," ",""),"-",""))," ",""),"-",""))&amp;CHAR(34)&amp;",")=9,CHAR(34)&amp;"lets"&amp;LEN(SUBSTITUTE(SUBSTITUTE(IFERROR(TRIM(SUBSTITUTE(SUBSTITUTE(SUBSTITUTE(IFERROR(TRIM(SUBSTITUTE(A201,MID(A201,FIND("(",A201),FIND(")",A201)-FIND("(",A201)+1),"")),A201)," ",""),"-",""),MID(SUBSTITUTE(SUBSTITUTE(IFERROR(TRIM(SUBSTITUTE(A201,MID(A201,FIND("(",A201),FIND(")",A201)-FIND("(",A201)+1),"")),A201)," ",""),"-",""),FIND("[",SUBSTITUTE(SUBSTITUTE(IFERROR(TRIM(SUBSTITUTE(A201,MID(A201,FIND("(",A201),FIND(")",A201)-FIND("(",A201)+1),"")),A201)," ",""),"-","")),FIND("]",SUBSTITUTE(SUBSTITUTE(IFERROR(TRIM(SUBSTITUTE(A201,MID(A201,FIND("(",A201),FIND(")",A201)-FIND("(",A201)+1),"")),A201)," ",""),"-",""))-FIND("[",SUBSTITUTE(SUBSTITUTE(IFERROR(TRIM(SUBSTITUTE(A201,MID(A201,FIND("(",A201),FIND(")",A201)-FIND("(",A201)+1),"")),A201)," ",""),"-",""))+1),"")),SUBSTITUTE(SUBSTITUTE(IFERROR(TRIM(SUBSTITUTE(A201,MID(A201,FIND("(",A201),FIND(")",A201)-FIND("(",A201)+1),"")),A201)," ",""),"-",""))," ",""),"-",""))&amp;CHAR(34)&amp;",",CHAR(34)&amp;"lets0"&amp;LEN(SUBSTITUTE(SUBSTITUTE(IFERROR(TRIM(SUBSTITUTE(SUBSTITUTE(SUBSTITUTE(IFERROR(TRIM(SUBSTITUTE(A201,MID(A201,FIND("(",A201),FIND(")",A201)-FIND("(",A201)+1),"")),A201)," ",""),"-",""),MID(SUBSTITUTE(SUBSTITUTE(IFERROR(TRIM(SUBSTITUTE(A201,MID(A201,FIND("(",A201),FIND(")",A201)-FIND("(",A201)+1),"")),A201)," ",""),"-",""),FIND("[",SUBSTITUTE(SUBSTITUTE(IFERROR(TRIM(SUBSTITUTE(A201,MID(A201,FIND("(",A201),FIND(")",A201)-FIND("(",A201)+1),"")),A201)," ",""),"-","")),FIND("]",SUBSTITUTE(SUBSTITUTE(IFERROR(TRIM(SUBSTITUTE(A201,MID(A201,FIND("(",A201),FIND(")",A201)-FIND("(",A201)+1),"")),A201)," ",""),"-",""))-FIND("[",SUBSTITUTE(SUBSTITUTE(IFERROR(TRIM(SUBSTITUTE(A201,MID(A201,FIND("(",A201),FIND(")",A201)-FIND("(",A201)+1),"")),A201)," ",""),"-",""))+1),"")),SUBSTITUTE(SUBSTITUTE(IFERROR(TRIM(SUBSTITUTE(A201,MID(A201,FIND("(",A201),FIND(")",A201)-FIND("(",A201)+1),"")),A201)," ",""),"-",""))," ",""),"-",""))&amp;CHAR(34)&amp;",")</f>
        <v>"lets16",</v>
      </c>
      <c r="DE201" s="9" t="str">
        <f>IFERROR(CHAR(34)&amp;"start"&amp;LEFT(TRIM(SUBSTITUTE(SUBSTITUTE(TRIM(SUBSTITUTE(SUBSTITUTE(A201, MID(A201, FIND("[", A201), FIND("]", A201) - FIND("[", A201) + 1), ""), "  ", " ")), MID(TRIM(SUBSTITUTE(SUBSTITUTE(A201, MID(A201, FIND("[", A201), FIND("]", A201) - FIND("[", A201) + 1), ""), "  ", " ")), FIND("[", TRIM(SUBSTITUTE(SUBSTITUTE(A201, MID(A201, FIND("[", A201), FIND("]", A201) - FIND("[", A201) + 1), ""), "  ", " "))), FIND("]", TRIM(SUBSTITUTE(SUBSTITUTE(A201, MID(A201, FIND("[", A201), FIND("]", A201) - FIND("[", A201) + 1), ""), "  ", " "))) - FIND("[", TRIM(SUBSTITUTE(SUBSTITUTE(A201, MID(A201, FIND("[", A201), FIND("]", A201) - FIND("[", A201) + 1), ""), "  ", " "))) + 1), ""), "  ", " ")),1)&amp;CHAR(34)&amp;",",CHAR(34)&amp;"start"&amp;IFERROR(LEFT(SUBSTITUTE(A201,"["&amp;MID(A201,FIND("[",A201)+1,FIND("]",A201)-FIND("[",A201)-1)&amp;"] ",""),1),LEFT(A201,1))&amp;CHAR(34)&amp;",")</f>
        <v>"startM",</v>
      </c>
      <c r="DF201" s="9" t="str">
        <f>IFERROR(IF(SEARCH("tan",A201)&gt;0,CHAR(34)&amp;"withtn"&amp;CHAR(34)&amp;",",""),"")</f>
        <v/>
      </c>
      <c r="DG201" s="9" t="str">
        <f>IFERROR(IF(SEARCH("q",A201)&gt;0,CHAR(34)&amp;"with_q"&amp;CHAR(34)&amp;",",""),"")</f>
        <v/>
      </c>
      <c r="DH201" s="9" t="str">
        <f>IFERROR(IF(SEARCH("v",A201)&gt;0,CHAR(34)&amp;"with_v"&amp;CHAR(34)&amp;",",""),"")</f>
        <v/>
      </c>
      <c r="DI201" s="9" t="str">
        <f>IFERROR(IF(SEARCH("w",A201)&gt;0,CHAR(34)&amp;"with_w"&amp;CHAR(34)&amp;",",""),"")</f>
        <v/>
      </c>
      <c r="DJ201" s="9" t="str">
        <f>IFERROR(IF(SEARCH("y",A201)&gt;0,CHAR(34)&amp;"with_y"&amp;CHAR(34)&amp;",",""),"")</f>
        <v/>
      </c>
      <c r="DK201" s="9" t="str">
        <f>IFERROR(IF(SEARCH("z",A201)&gt;0,CHAR(34)&amp;"with_z"&amp;CHAR(34)&amp;",",""),"")</f>
        <v/>
      </c>
      <c r="DL201" s="9" t="str">
        <f>IF(CG201=2, CHAR(34) &amp; _xlfn.TEXTJOIN("", TRUE, _xlfn._xlws.SORT(HP201:HX201)) &amp; CHAR(34) &amp; ",", "")</f>
        <v/>
      </c>
      <c r="DM201" s="9" t="str" cm="1">
        <f t="array" ref="DM201">IF(CG201=3,CHAR(34) &amp; _xlfn.TEXTJOIN("", TRUE, RIGHT(HP201:HX201, 2)) &amp; CHAR(34) &amp; ",", "")</f>
        <v/>
      </c>
      <c r="DN201" s="9" t="str">
        <f>IF(AND(ISNUMBER(SEARCH("18", O201)), ISERROR(SEARCH("1918", O201)), ISERROR(SEARCH("2018", O201))), CHAR(34) &amp; "year18" &amp; CHAR(34) &amp; ",", "")</f>
        <v/>
      </c>
      <c r="DO201" s="9" t="str">
        <f>IF(AND(ISNUMBER(SEARCH("19", O201)), ISERROR(SEARCH("1819", O201)),  ISERROR(SEARCH("1219", O201)),ISERROR(SEARCH("1119", O201)),ISERROR(SEARCH("1190", O201)),ISERROR(SEARCH("2019", O201))), CHAR(34) &amp; "year19" &amp; CHAR(34) &amp; ",", "")</f>
        <v>"year19",</v>
      </c>
      <c r="DP201" s="28" t="str">
        <f>IF(AND(ISNUMBER(SEARCH("20", O201)), ISERROR(SEARCH("1920", O201))), CHAR(34)&amp;"year00"&amp;CHAR(34)&amp;",", "")</f>
        <v/>
      </c>
      <c r="DQ201" s="28" t="str">
        <f>IF(CC201="y",CHAR(34)&amp;"soviet"&amp;CHAR(34)&amp;",","")</f>
        <v/>
      </c>
      <c r="DR201" s="28" t="str">
        <f>IF(BY201="y",CHAR(34)&amp;"dgband"&amp;CHAR(34)&amp;",","")</f>
        <v/>
      </c>
      <c r="DS201" s="28" t="str">
        <f>IF(W201="y",IF(AND(V201="n",BY201&lt;&gt;"y"),CHAR(34)&amp;"allver"&amp;CHAR(34)&amp;",",""),"")</f>
        <v/>
      </c>
      <c r="DT201" s="28" t="str">
        <f>IF(V201="y",IF(AND(W201="n",BY201&lt;&gt;"y"),CHAR(34)&amp;"allhor"&amp;CHAR(34)&amp;",",""),"")</f>
        <v>"allhor",</v>
      </c>
      <c r="DU201" s="28" t="str">
        <f>IF(BY201="y",IF(AND(W201="n",V201="n"),CHAR(34)&amp;"alldia"&amp;CHAR(34)&amp;",",""),"")</f>
        <v/>
      </c>
      <c r="DV201" s="9" t="str">
        <f>IF(IA201&lt;&gt;"",(IF(IA201="y",CHAR(34)&amp;"largec"&amp;CHAR(34)&amp;",",CHAR(34)&amp;"smallc"&amp;CHAR(34)&amp;",")),"")</f>
        <v>"smallc",</v>
      </c>
      <c r="DW201" s="9" t="str">
        <f t="shared" si="688"/>
        <v/>
      </c>
      <c r="DX201" s="9" t="str">
        <f t="shared" si="688"/>
        <v/>
      </c>
      <c r="DY201" s="9" t="str">
        <f t="shared" si="688"/>
        <v>"3Bands",</v>
      </c>
      <c r="DZ201" s="9" t="str">
        <f t="shared" si="688"/>
        <v/>
      </c>
      <c r="EA201" s="9" t="str">
        <f t="shared" si="689"/>
        <v/>
      </c>
      <c r="EB201" s="9" t="str">
        <f t="shared" si="689"/>
        <v/>
      </c>
      <c r="EC201" s="9" t="str">
        <f t="shared" si="689"/>
        <v>"Horizo",</v>
      </c>
      <c r="ED201" s="9" t="str">
        <f t="shared" si="689"/>
        <v/>
      </c>
      <c r="EE201" s="9" t="str">
        <f t="shared" si="689"/>
        <v/>
      </c>
      <c r="EF201" s="9" t="str">
        <f>IF(AND(Y201&lt;&gt;"n",Y201&lt;&gt;""),CHAR(34)&amp;Y$1&amp;CHAR(34)&amp;",","")</f>
        <v/>
      </c>
      <c r="EG201" s="9" t="str">
        <f t="shared" si="690"/>
        <v/>
      </c>
      <c r="EH201" s="9" t="str">
        <f t="shared" si="690"/>
        <v/>
      </c>
      <c r="EI201" s="9" t="str">
        <f t="shared" si="690"/>
        <v/>
      </c>
      <c r="EJ201" s="9" t="str">
        <f t="shared" si="690"/>
        <v>"Weapon",</v>
      </c>
      <c r="EK201" s="9" t="str">
        <f t="shared" si="690"/>
        <v/>
      </c>
      <c r="EL201" s="9" t="str">
        <f t="shared" si="690"/>
        <v/>
      </c>
      <c r="EM201" s="9" t="str">
        <f t="shared" si="690"/>
        <v/>
      </c>
      <c r="EN201" s="9" t="str">
        <f t="shared" si="690"/>
        <v>"Unequa",</v>
      </c>
      <c r="EO201" s="9" t="str">
        <f t="shared" si="690"/>
        <v>"Center",</v>
      </c>
      <c r="EP201" s="9" t="str">
        <f t="shared" si="690"/>
        <v/>
      </c>
      <c r="EQ201" s="9" t="str">
        <f t="shared" si="690"/>
        <v/>
      </c>
      <c r="ER201" s="9" t="str">
        <f t="shared" si="690"/>
        <v/>
      </c>
      <c r="ES201" s="9" t="str">
        <f t="shared" si="690"/>
        <v/>
      </c>
      <c r="ET201" s="9" t="str">
        <f t="shared" si="690"/>
        <v/>
      </c>
      <c r="EU201" s="9" t="str">
        <f t="shared" si="690"/>
        <v/>
      </c>
      <c r="EV201" s="9" t="str">
        <f t="shared" si="690"/>
        <v/>
      </c>
      <c r="EW201" s="9" t="str">
        <f t="shared" si="686"/>
        <v/>
      </c>
      <c r="EX201" s="9" t="str">
        <f t="shared" si="686"/>
        <v/>
      </c>
      <c r="EY201" s="9" t="str">
        <f t="shared" si="686"/>
        <v/>
      </c>
      <c r="EZ201" s="9" t="str">
        <f t="shared" si="686"/>
        <v/>
      </c>
      <c r="FA201" s="9" t="str">
        <f>IF(AT201&gt;0,CHAR(34)&amp;"sta"&amp;AZ201&amp;CHAR(34)&amp;",","")</f>
        <v/>
      </c>
      <c r="FB201" s="9" t="str">
        <f>IF(AND(AT201&gt;0,BA201&lt;&gt;""),CHAR(34)&amp;"sta"&amp;BA201&amp;CHAR(34)&amp;",","")</f>
        <v/>
      </c>
      <c r="FC201" s="9" t="str">
        <f>IF(AND(AT201&gt;0,BB201&lt;&gt;""),CHAR(34)&amp;"sta"&amp;BB201&amp;CHAR(34)&amp;",","")</f>
        <v/>
      </c>
      <c r="FD201" s="9" t="str">
        <f>IF(BV201="n",CHAR(34)&amp;"tcWHYE"&amp;CHAR(34)&amp;",",IF(BV201="y",CHAR(34)&amp;FD$1&amp;CHAR(34)&amp;",",""))</f>
        <v>"ntWHYE",</v>
      </c>
      <c r="FE201" s="9" t="str">
        <f>IF(COUNTIF(BL201:BT201,"BLU")=0,CHAR(34)&amp;"NO_BLU"&amp;CHAR(34)&amp;",", "")</f>
        <v/>
      </c>
      <c r="FF201" s="9" t="str">
        <f>IF(COUNTIF(BL201:BT201,"WHI")=0,CHAR(34)&amp;"NO_WHI"&amp;CHAR(34)&amp;",", "")</f>
        <v/>
      </c>
      <c r="FG201" s="9" t="str">
        <f>IF(COUNTIF(BL201:BT201,"RED")=0,CHAR(34)&amp;"NO_RED"&amp;CHAR(34)&amp;",", "")</f>
        <v/>
      </c>
      <c r="FH201" s="9" t="str">
        <f>IF(COUNTIF(BL201:BS201,"GRE")=0,CHAR(34)&amp;"NO_GRE"&amp;CHAR(34)&amp;",", "")</f>
        <v/>
      </c>
      <c r="FI201" s="9" t="str">
        <f>IF(COUNTIF(BL201:BT201,"YEL")=0,CHAR(34)&amp;"NO_YEL"&amp;CHAR(34)&amp;",", "")</f>
        <v/>
      </c>
      <c r="FJ201" s="9" t="str">
        <f>IF(COUNTIF(BL201:BT201,"BLA")=0,CHAR(34)&amp;"NO_BLA"&amp;CHAR(34)&amp;",", "")</f>
        <v/>
      </c>
      <c r="FK201" s="9" t="str">
        <f>IF(AND(FH201&lt;&gt;"",FF201&lt;&gt;""),CHAR(34)&amp;"WHGRNO"&amp;CHAR(34)&amp;",","")</f>
        <v/>
      </c>
      <c r="FL201" s="9" t="str">
        <f>IF(AND(FI201&lt;&gt;"",FF201&lt;&gt;""),CHAR(34)&amp;"WHYENO"&amp;CHAR(34)&amp;",","")</f>
        <v/>
      </c>
      <c r="FM201" s="9" t="str">
        <f>IF(AND(FJ201&lt;&gt;"",FF201&lt;&gt;""),CHAR(34)&amp;"BAWHNO"&amp;CHAR(34)&amp;",","")</f>
        <v/>
      </c>
      <c r="FN201" s="9" t="str">
        <f>IF(AND(FE201&lt;&gt;"",FF201&lt;&gt;""),CHAR(34)&amp;"BLWHNO"&amp;CHAR(34)&amp;",","")</f>
        <v/>
      </c>
      <c r="FO201" s="9" t="str">
        <f>IF(AND(FE201&lt;&gt;"",FG201&lt;&gt;""),CHAR(34)&amp;"BLRENO"&amp;CHAR(34)&amp;",","")</f>
        <v/>
      </c>
      <c r="FP201" s="9" t="str">
        <f>IF(AND(FF201&lt;&gt;"",FF201&lt;&gt;""),CHAR(34)&amp;"WHRENO"&amp;CHAR(34)&amp;",","")</f>
        <v/>
      </c>
      <c r="FQ201" s="9" t="str">
        <f>IF(LEN(BF201)=3,CHAR(34)&amp;"001"&amp;BF201&amp;CHAR(34)&amp;",","")</f>
        <v/>
      </c>
      <c r="FR201" s="9" t="str">
        <f>IF(LEN(BG201)=3,CHAR(34)&amp;"002"&amp;BG201&amp;CHAR(34)&amp;",","")</f>
        <v/>
      </c>
      <c r="FS201" s="9" t="str">
        <f>IF(LEN(BH201)=3,CHAR(34)&amp;"003"&amp;BH201&amp;CHAR(34)&amp;",","")</f>
        <v/>
      </c>
      <c r="FT201" s="9" t="str">
        <f>CHAR(34)&amp;"myr"&amp;BD201&amp;CHAR(34)&amp;","</f>
        <v>"myrBLU",</v>
      </c>
      <c r="FU201" s="9" t="str">
        <f>IF(AY201="y",CHAR(34)&amp;"island"&amp;CHAR(34)&amp;",","")</f>
        <v>"island",</v>
      </c>
      <c r="FV201" s="9" t="str">
        <f>IF(BZ201="y",CHAR(34)&amp;"landlo"&amp;CHAR(34)&amp;",","")</f>
        <v/>
      </c>
      <c r="FW201" s="9" t="str">
        <f>IF(CA201="y",CHAR(34)&amp;"eunion"&amp;CHAR(34)&amp;",","")</f>
        <v/>
      </c>
      <c r="FX201" s="9" t="str">
        <f>SUBSTITUTE(IFERROR(SEARCH("[",A201),IFERROR(IF(AND(CA201&lt;&gt;"y",SEARCH("Europe",R201)&gt;0),CHAR(34)&amp;"noeuni"&amp;CHAR(34)&amp;",",""),"")),"1","")</f>
        <v/>
      </c>
      <c r="FY201" s="9" t="str">
        <f>IFERROR(IF(SEARCH("Arabic",CB201)&gt;0,CHAR(34)&amp;"arabic"&amp;CHAR(34)&amp;",",""),"")</f>
        <v/>
      </c>
      <c r="FZ201" s="9" t="str">
        <f>IFERROR(IF(SEARCH("English",CB201)&gt;0,CHAR(34)&amp;"englis"&amp;CHAR(34)&amp;",",""),"")</f>
        <v>"englis",</v>
      </c>
      <c r="GA201" s="9" t="str">
        <f>IFERROR(IF(SEARCH("French",CB201)&gt;0,CHAR(34)&amp;"french"&amp;CHAR(34)&amp;",",""),"")</f>
        <v/>
      </c>
      <c r="GB201" s="9" t="str">
        <f>IFERROR(IF(SEARCH("Spanish",CB201)&gt;0,CHAR(34)&amp;"spanis"&amp;CHAR(34)&amp;",",""),"")</f>
        <v/>
      </c>
      <c r="GC201" s="9" t="str">
        <f>IFERROR(IF(SEARCH("Portuguese",CB201)&gt;0,CHAR(34)&amp;"portug"&amp;CHAR(34)&amp;",",""),"")</f>
        <v/>
      </c>
      <c r="GD201" s="9" t="str">
        <f>IFERROR(IF(SEARCH("German",CB201)&gt;0,CHAR(34)&amp;"german"&amp;CHAR(34)&amp;",",""),"")</f>
        <v/>
      </c>
      <c r="GE201" s="9" t="str">
        <f>IFERROR(IF(SEARCH("Dutch",CB201)&gt;0,CHAR(34)&amp;"dutchs"&amp;CHAR(34)&amp;",",""),"")</f>
        <v/>
      </c>
      <c r="GF201" s="9" t="str">
        <f>IFERROR(IF(SEARCH("Histor",AU201)&gt;0,CHAR(34)&amp;"histor"&amp;CHAR(34)&amp;",",""),"")</f>
        <v/>
      </c>
      <c r="GG201" s="9" t="str">
        <f>IF(BU201="y",CHAR(34)&amp;"unjack"&amp;CHAR(34)&amp;",","")</f>
        <v>"unjack",</v>
      </c>
      <c r="GH201" s="9" t="str">
        <f>IF(CD201=1,CHAR(34)&amp;"southc"&amp;CHAR(34)&amp;",","")</f>
        <v/>
      </c>
      <c r="GI201" s="9" t="str">
        <f>IF(CE201=1,CHAR(34)&amp;"hasmap"&amp;CHAR(34)&amp;",","")</f>
        <v/>
      </c>
      <c r="GJ201" s="9" t="str">
        <f>IF(CP201="y",CHAR(34)&amp;CP$1&amp;CHAR(34)&amp;",","")</f>
        <v>"NoStar",</v>
      </c>
      <c r="GK201" s="9" t="str">
        <f>IF(GJ201="",CHAR(34)&amp;"HasSta"&amp;CHAR(34)&amp;",","")</f>
        <v/>
      </c>
      <c r="GL201" s="9" t="str">
        <f t="shared" si="691"/>
        <v/>
      </c>
      <c r="GM201" s="9" t="str">
        <f t="shared" si="691"/>
        <v/>
      </c>
      <c r="GN201" s="9" t="str">
        <f t="shared" si="691"/>
        <v/>
      </c>
      <c r="GP201" s="9" t="str">
        <f>CHAR(34)&amp;AU201&amp;CHAR(34)</f>
        <v>"People"</v>
      </c>
      <c r="GS201" s="9" t="str">
        <f>SUBSTITUTE("["&amp;_xlfn.CONCAT(CW201:GN201)&amp;"]",",]","]")</f>
        <v>["5+Colo","words2","exact2","lets16","startM","year19","allhor","smallc","3Bands","Horizo","Weapon","Unequa","Center","ntWHYE","myrBLU","island","englis","unjack","NoStar"]</v>
      </c>
      <c r="GT201" s="9" t="str">
        <f t="shared" si="685"/>
        <v>"cl_BLU",</v>
      </c>
      <c r="GU201" s="9" t="str">
        <f t="shared" si="685"/>
        <v>"cl_WHI",</v>
      </c>
      <c r="GV201" s="9" t="str">
        <f t="shared" si="685"/>
        <v>"cl_RED",</v>
      </c>
      <c r="GW201" s="9" t="str">
        <f t="shared" si="685"/>
        <v>"cl_GRE",</v>
      </c>
      <c r="GX201" s="9" t="str">
        <f t="shared" si="685"/>
        <v>"cl_YEL",</v>
      </c>
      <c r="GY201" s="9" t="str">
        <f t="shared" si="685"/>
        <v>"cl_BLA",</v>
      </c>
      <c r="GZ201" s="9" t="str">
        <f t="shared" si="685"/>
        <v/>
      </c>
      <c r="HA201" s="9" t="str">
        <f t="shared" si="685"/>
        <v/>
      </c>
      <c r="HB201" s="9" t="str">
        <f t="shared" si="685"/>
        <v/>
      </c>
      <c r="HC201" s="9" t="str">
        <f>SUBSTITUTE("["&amp;_xlfn.CONCAT(GT201:HB201)&amp;"]",",]","]")</f>
        <v>["cl_BLU","cl_WHI","cl_RED","cl_GRE","cl_YEL","cl_BLA"]</v>
      </c>
      <c r="HE201" s="33"/>
      <c r="HF201" s="34" t="str">
        <f>"{couname:"&amp;CT201&amp;(IF(HK201&lt;&gt;"",",subtype:"&amp;CHAR(34)&amp;HK201&amp;CHAR(34),""))&amp;",year:"&amp;HJ201&amp;",region:"&amp;CU201&amp;",Colors:"&amp;HC201&amp;",Items:"&amp;GS201&amp;",Flag:"&amp;CV201&amp;",HDFlag:"&amp;CHAR(34)&amp;E201&amp;CHAR(34)&amp;",type:"&amp;GP201&amp;", describe: "&amp;HH201&amp;", isnew:"&amp;CHAR(34)&amp;F201&amp;CHAR(34)&amp;", links: "&amp;HL201&amp;"},"</f>
        <v>{couname:"[ARG] Mapuche-Tehuelche",year:"1991",region:"rgn_South America",Colors:["cl_BLU","cl_WHI","cl_RED","cl_GRE","cl_YEL","cl_BLA"],Items:["5+Colo","words2","exact2","lets16","startM","year19","allhor","smallc","3Bands","Horizo","Weapon","Unequa","Center","ntWHYE","myrBLU","island","englis","unjack","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links: "https://en.wikipedia.org/wiki/Flag_of_the_Mapuches#In_Argentina"},</v>
      </c>
      <c r="HG201" s="35" t="str">
        <f>"{couname:"&amp;CT201&amp;(IF(HK201&lt;&gt;"",",subtype:"&amp;CHAR(34)&amp;HK201&amp;CHAR(34),""))&amp;",year:"&amp;HJ201&amp;",region:"&amp;CU201&amp;",Colors:"&amp;HC201&amp;",Items:"&amp;GS201&amp;",Flag:"&amp;CV201&amp;",HDFlag:"&amp;CHAR(34)&amp;E201&amp;CHAR(34)&amp;",type:"&amp;GP201&amp;", describe: "&amp;HI201&amp;", links: "&amp;HL201&amp;"},"</f>
        <v>{couname:"[ARG] Mapuche-Tehuelche",year:"1991",region:"rgn_South America",Colors:["cl_BLU","cl_WHI","cl_RED","cl_GRE","cl_YEL","cl_BLA"],Items:["5+Colo","words2","exact2","lets16","startM","year19","allhor","smallc","3Bands","Horizo","Weapon","Unequa","Center","ntWHYE","myrBLU","island","englis","unjack","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links: "https://en.wikipedia.org/wiki/Flag_of_the_Mapuches#In_Argentina"},</v>
      </c>
      <c r="HH201" s="9" t="str">
        <f>IF(P201&lt;&gt;"",CHAR(34)&amp;"\n"&amp;P201&amp;CHAR(34),CHAR(34)&amp;CHAR(34))</f>
        <v>"\nThe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v>
      </c>
      <c r="HI201" s="9" t="str">
        <f>IF(J201=0,CHAR(34)&amp;CHAR(34),HH201)</f>
        <v>"\nThe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v>
      </c>
      <c r="HJ201" s="9" t="str">
        <f>CHAR(34)&amp;O201&amp;CHAR(34)</f>
        <v>"1991"</v>
      </c>
      <c r="HL201" s="9" t="str">
        <f>CHAR(34)&amp;I201&amp;CHAR(34)</f>
        <v>"https://en.wikipedia.org/wiki/Flag_of_the_Mapuches#In_Argentina"</v>
      </c>
      <c r="HM201" s="34" t="str">
        <f>"{"&amp;CHAR(34)&amp;"couname"&amp;CHAR(34)&amp;":"&amp;CT201&amp;(IF(H201&lt;&gt;"",","&amp;CHAR(34)&amp;"subtype"&amp;CHAR(34)&amp;":"&amp;CHAR(34)&amp;H201&amp;CHAR(34),""))&amp;","&amp;CHAR(34)&amp;"year"&amp;CHAR(34)&amp;":"&amp;HJ201&amp;","&amp;CHAR(34)&amp;"region"&amp;CHAR(34)&amp;":"&amp;CU201&amp;","&amp;CHAR(34)&amp;"Colors"&amp;CHAR(34)&amp;":"&amp;HC201&amp;","&amp;CHAR(34)&amp;"Items"&amp;CHAR(34)&amp;":"&amp;GS201&amp;","&amp;CHAR(34)&amp;"Flag"&amp;CHAR(34)&amp;":"&amp;CV201&amp;","&amp;CHAR(34)&amp;"HDFlag"&amp;CHAR(34)&amp;":"&amp;CHAR(34)&amp;E201&amp;CHAR(34)&amp;","&amp;CHAR(34)&amp;"type"&amp;CHAR(34)&amp;":"&amp;GP201&amp;", "&amp;CHAR(34)&amp;"describe"&amp;CHAR(34)&amp;": "&amp;HH201&amp;", "&amp;CHAR(34)&amp;"isnew"&amp;CHAR(34)&amp;": "&amp;CHAR(34)&amp;F201&amp;CHAR(34)&amp;", "&amp;CHAR(34)&amp;"links"&amp;CHAR(34)&amp;": "&amp;HL201&amp;"},"</f>
        <v>{"couname":"[ARG] Mapuche-Tehuelche","subtype":"[ARG] Other","year":"1991","region":"rgn_South America","Colors":["cl_BLU","cl_WHI","cl_RED","cl_GRE","cl_YEL","cl_BLA"],"Items":["5+Colo","words2","exact2","lets16","startM","year19","allhor","smallc","3Bands","Horizo","Weapon","Unequa","Center","ntWHYE","myrBLU","island","englis","unjack","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 "links": "https://en.wikipedia.org/wiki/Flag_of_the_Mapuches#In_Argentina"},</v>
      </c>
      <c r="HN201" s="36" t="str">
        <f>"{"&amp;CHAR(34)&amp;"couname"&amp;CHAR(34)&amp;":"&amp;CT201&amp;(IF(H201&lt;&gt;"",","&amp;CHAR(34)&amp;"subtype"&amp;CHAR(34)&amp;":"&amp;CHAR(34)&amp;H201&amp;CHAR(34),""))&amp;","&amp;CHAR(34)&amp;"year"&amp;CHAR(34)&amp;":"&amp;HJ201&amp;","&amp;CHAR(34)&amp;"region"&amp;CHAR(34)&amp;":"&amp;CU201&amp;","&amp;CHAR(34)&amp;"Colors"&amp;CHAR(34)&amp;":"&amp;HC201&amp;","&amp;CHAR(34)&amp;"Items"&amp;CHAR(34)&amp;":"&amp;GS201&amp;","&amp;CHAR(34)&amp;"Flag"&amp;CHAR(34)&amp;":"&amp;CV201&amp;","&amp;CHAR(34)&amp;"HDFlag"&amp;CHAR(34)&amp;":"&amp;CHAR(34)&amp;E201&amp;CHAR(34)&amp;","&amp;CHAR(34)&amp;"type"&amp;CHAR(34)&amp;":"&amp;GP201&amp;", "&amp;CHAR(34)&amp;"describe"&amp;CHAR(34)&amp;": "&amp;HI201&amp;", "&amp;CHAR(34)&amp;"isnew"&amp;CHAR(34)&amp;": "&amp;CHAR(34)&amp;F201&amp;CHAR(34)&amp;", "&amp;CHAR(34)&amp;"links"&amp;CHAR(34)&amp;": "&amp;HL201&amp;"},"</f>
        <v>{"couname":"[ARG] Mapuche-Tehuelche","subtype":"[ARG] Other","year":"1991","region":"rgn_South America","Colors":["cl_BLU","cl_WHI","cl_RED","cl_GRE","cl_YEL","cl_BLA"],"Items":["5+Colo","words2","exact2","lets16","startM","year19","allhor","smallc","3Bands","Horizo","Weapon","Unequa","Center","ntWHYE","myrBLU","island","englis","unjack","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 "links": "https://en.wikipedia.org/wiki/Flag_of_the_Mapuches#In_Argentina"},</v>
      </c>
      <c r="HO201" s="37"/>
      <c r="HP201" s="9" t="str" cm="1">
        <f t="array" ref="HP201">IF(_xlfn.TEXTJOIN(", ", TRUE, IF(ISNUMBER(SEARCH("BLA", BL201:BT201)), COLUMN(BL201:BT201) - COLUMN(BL201) + 1, ""))&lt;&gt;"","BLA","")</f>
        <v>BLA</v>
      </c>
      <c r="HQ201" s="9" t="str" cm="1">
        <f t="array" ref="HQ201">IF(_xlfn.TEXTJOIN(", ", TRUE, IF(ISNUMBER(SEARCH("BLU", BL201:BT201)), COLUMN(BL201:BT201) - COLUMN(BL201) + 1, ""))&lt;&gt;"","BLU","")</f>
        <v>BLU</v>
      </c>
      <c r="HR201" s="9" t="str" cm="1">
        <f t="array" ref="HR201">IF(_xlfn.TEXTJOIN(", ", TRUE, IF(ISNUMBER(SEARCH("GRE", BL201:BT201)), COLUMN(BL201:BT201) - COLUMN(BL201) + 1, ""))&lt;&gt;"","GRE","")</f>
        <v>GRE</v>
      </c>
      <c r="HS201" s="9" t="str" cm="1">
        <f t="array" ref="HS201">IF(_xlfn.TEXTJOIN(", ", TRUE, IF(ISNUMBER(SEARCH("RED", BL201:BT201)), COLUMN(BL201:BT201) - COLUMN(BL201) + 1, ""))&lt;&gt;"","RED","")</f>
        <v>RED</v>
      </c>
      <c r="HT201" s="9" t="str" cm="1">
        <f t="array" ref="HT201">IF(_xlfn.TEXTJOIN(", ", TRUE, IF(ISNUMBER(SEARCH("YEL", BL201:BT201)), COLUMN(BL201:BT201) - COLUMN(BL201) + 1, ""))&lt;&gt;"","YEL","")</f>
        <v>YEL</v>
      </c>
      <c r="HU201" s="9" t="str" cm="1">
        <f t="array" ref="HU201">IF(_xlfn.TEXTJOIN(", ", TRUE, IF(ISNUMBER(SEARCH("ORA", BL201:BT201)), COLUMN(BL201:BT201) - COLUMN(BL201) + 1, ""))&lt;&gt;"","ORA","")</f>
        <v/>
      </c>
      <c r="HV201" s="9" t="str" cm="1">
        <f t="array" ref="HV201">IF(_xlfn.TEXTJOIN(", ", TRUE, IF(ISNUMBER(SEARCH("BRO", BL201:BT201)), COLUMN(BL201:BT201) - COLUMN(BL201) + 1, ""))&lt;&gt;"","BRO","")</f>
        <v/>
      </c>
      <c r="HW201" s="9" t="str" cm="1">
        <f t="array" ref="HW201">IF(_xlfn.TEXTJOIN(", ", TRUE, IF(ISNUMBER(SEARCH("PUR", BL201:BT201)), COLUMN(BL201:BT201) - COLUMN(BL201) + 1, ""))&lt;&gt;"","PUR","")</f>
        <v/>
      </c>
      <c r="HX201" s="9" t="str" cm="1">
        <f t="array" ref="HX201">IF(_xlfn.TEXTJOIN(", ", TRUE, IF(ISNUMBER(SEARCH("WHI", BL201:BT201)), COLUMN(BL201:BT201) - COLUMN(BL201) + 1, ""))&lt;&gt;"","WHI","")</f>
        <v>WHI</v>
      </c>
      <c r="HY201" s="38"/>
      <c r="HZ201" s="38"/>
      <c r="IA201" s="28" t="s">
        <v>2</v>
      </c>
      <c r="IB201" s="28" t="s">
        <v>2</v>
      </c>
      <c r="IC201" s="39"/>
      <c r="ID201" s="39"/>
      <c r="IE201" s="39"/>
      <c r="IF201" s="39"/>
      <c r="IG201" s="39"/>
      <c r="IH201" s="39"/>
      <c r="II201" s="39"/>
      <c r="IJ201" s="39"/>
      <c r="IK201" s="39"/>
      <c r="IL201" s="9">
        <f>SUM(IC201:IK201)</f>
        <v>0</v>
      </c>
      <c r="IM201" s="6">
        <f>COUNTIF(IC201:IK201,"&gt;0")-CG201</f>
        <v>-6</v>
      </c>
      <c r="IN201" s="40" t="str">
        <f>"http://mkweb.bcgsc.ca/color-summarizer/?url="&amp;D201&amp;"&amp;precision=low&amp;num_clusters="&amp;CG201&amp;"&amp;text=1"</f>
        <v>http://mkweb.bcgsc.ca/color-summarizer/?url=https://upload.wikimedia.org/wikipedia/commons/thumb/2/25/Tehuelche_flag.svg/320px-Tehuelche_flag.svg.png&amp;precision=low&amp;num_clusters=6&amp;text=1</v>
      </c>
      <c r="IO201" s="9" t="str">
        <f>IF(HP201&lt;&gt;"",CHAR(34)&amp;"black"&amp;CHAR(34),"")</f>
        <v>"black"</v>
      </c>
      <c r="IP201" s="9" t="str">
        <f>IF(HQ201&lt;&gt;"",CHAR(34)&amp;"blue"&amp;CHAR(34),"")</f>
        <v>"blue"</v>
      </c>
      <c r="IQ201" s="9" t="str">
        <f>IF(HR201&lt;&gt;"",CHAR(34)&amp;"green"&amp;CHAR(34),"")</f>
        <v>"green"</v>
      </c>
      <c r="IR201" s="9" t="str">
        <f>IF(HS201&lt;&gt;"",CHAR(34)&amp;"red"&amp;CHAR(34),"")</f>
        <v>"red"</v>
      </c>
      <c r="IS201" s="9" t="str">
        <f>IF(HT201&lt;&gt;"",CHAR(34)&amp;"yellow"&amp;CHAR(34),"")</f>
        <v>"yellow"</v>
      </c>
      <c r="IT201" s="9" t="str">
        <f>IF(HU201&lt;&gt;"",CHAR(34)&amp;"orange"&amp;CHAR(34),"")</f>
        <v/>
      </c>
      <c r="IU201" s="9" t="str">
        <f>IF(HV201&lt;&gt;"",CHAR(34)&amp;"brown"&amp;CHAR(34),"")</f>
        <v/>
      </c>
      <c r="IV201" s="9" t="str">
        <f>IF(HW201&lt;&gt;"",CHAR(34)&amp;"purple"&amp;CHAR(34),"")</f>
        <v/>
      </c>
      <c r="IW201" s="9" t="str">
        <f>IF(HX201&lt;&gt;"",CHAR(34)&amp;"white"&amp;CHAR(34),"")</f>
        <v>"white"</v>
      </c>
      <c r="IX201" s="9" t="str">
        <f>"{"&amp;CHAR(34)&amp;"url"&amp;CHAR(34)&amp;":"&amp;CHAR(34)&amp;IN201&amp;CHAR(34)&amp;","&amp;CHAR(34)&amp;"name"&amp;CHAR(34)&amp;":"&amp;CHAR(34)&amp;A201&amp;CHAR(34)&amp;"},"</f>
        <v>{"url":"http://mkweb.bcgsc.ca/color-summarizer/?url=https://upload.wikimedia.org/wikipedia/commons/thumb/2/25/Tehuelche_flag.svg/320px-Tehuelche_flag.svg.png&amp;precision=low&amp;num_clusters=6&amp;text=1","name":"[ARG] Mapuche-Tehuelche"},</v>
      </c>
      <c r="IY201" s="9">
        <v>73</v>
      </c>
    </row>
    <row r="202" spans="1:259" s="9" customFormat="1" ht="38.4" customHeight="1" thickBot="1" x14ac:dyDescent="0.35">
      <c r="A202" s="81" t="s">
        <v>242</v>
      </c>
      <c r="B202" s="1" t="e" vm="199">
        <v>#VALUE!</v>
      </c>
      <c r="C202" s="2">
        <v>3</v>
      </c>
      <c r="D202" s="3" t="s">
        <v>243</v>
      </c>
      <c r="E202" s="4" t="s">
        <v>244</v>
      </c>
      <c r="F202" s="5" t="s">
        <v>0</v>
      </c>
      <c r="G202" s="6">
        <f>COUNTIF($A$1:$A$8359,A202)</f>
        <v>1</v>
      </c>
      <c r="H202" s="7" t="s">
        <v>199</v>
      </c>
      <c r="I202" s="8" t="s">
        <v>245</v>
      </c>
      <c r="J202" s="9" t="str">
        <f>""</f>
        <v/>
      </c>
      <c r="K202" s="10"/>
      <c r="L202" s="11"/>
      <c r="M202" s="11"/>
      <c r="N202" s="12" t="s">
        <v>169</v>
      </c>
      <c r="O202" s="13">
        <v>1908</v>
      </c>
      <c r="P202" s="14" t="s">
        <v>246</v>
      </c>
      <c r="Q202" s="15">
        <v>1</v>
      </c>
      <c r="R202" s="16" t="s">
        <v>169</v>
      </c>
      <c r="S202" s="17">
        <v>3</v>
      </c>
      <c r="T202" s="18" t="s">
        <v>2</v>
      </c>
      <c r="U202" s="19" t="s">
        <v>3</v>
      </c>
      <c r="V202" s="19" t="s">
        <v>3</v>
      </c>
      <c r="W202" s="19" t="s">
        <v>2</v>
      </c>
      <c r="X202" s="19" t="s">
        <v>3</v>
      </c>
      <c r="Y202" s="19" t="s">
        <v>3</v>
      </c>
      <c r="Z202" s="19" t="s">
        <v>2</v>
      </c>
      <c r="AA202" s="19" t="s">
        <v>3</v>
      </c>
      <c r="AB202" s="19" t="s">
        <v>2</v>
      </c>
      <c r="AC202" s="19" t="s">
        <v>2</v>
      </c>
      <c r="AD202" s="19" t="s">
        <v>2</v>
      </c>
      <c r="AE202" s="19" t="s">
        <v>3</v>
      </c>
      <c r="AF202" s="20" t="s">
        <v>2</v>
      </c>
      <c r="AG202" s="20" t="s">
        <v>3</v>
      </c>
      <c r="AH202" s="20" t="s">
        <v>2</v>
      </c>
      <c r="AI202" s="20" t="s">
        <v>2</v>
      </c>
      <c r="AJ202" s="20" t="s">
        <v>2</v>
      </c>
      <c r="AK202" s="20" t="s">
        <v>2</v>
      </c>
      <c r="AL202" s="20" t="s">
        <v>2</v>
      </c>
      <c r="AM202" s="20" t="s">
        <v>3</v>
      </c>
      <c r="AN202" s="20" t="s">
        <v>2</v>
      </c>
      <c r="AO202" s="20" t="s">
        <v>2</v>
      </c>
      <c r="AP202" s="20" t="s">
        <v>3</v>
      </c>
      <c r="AQ202" s="20" t="s">
        <v>2</v>
      </c>
      <c r="AR202" s="20" t="s">
        <v>2</v>
      </c>
      <c r="AS202" s="20" t="s">
        <v>2</v>
      </c>
      <c r="AT202" s="21">
        <v>2</v>
      </c>
      <c r="AU202" s="20" t="s">
        <v>183</v>
      </c>
      <c r="AV202" s="20" t="str">
        <f>IF(LEFT(A202,1)="[",LEFT(A202,5)&amp;AU202&amp;A202,"")</f>
        <v>[AUS]City[AUS] Sydney</v>
      </c>
      <c r="AW202" s="20" t="str">
        <f>C202&amp;H202&amp;A202</f>
        <v>3[AUS] New South Wales[AUS] Sydney</v>
      </c>
      <c r="AX202" s="22"/>
      <c r="AY202" s="22"/>
      <c r="AZ202" s="23"/>
      <c r="BA202" s="23"/>
      <c r="BB202" s="23"/>
      <c r="BC202" s="24"/>
      <c r="BD202" s="25" t="s">
        <v>168</v>
      </c>
      <c r="BE202" s="8"/>
      <c r="BF202" s="25" t="s">
        <v>4</v>
      </c>
      <c r="BG202" s="25" t="s">
        <v>9</v>
      </c>
      <c r="BH202" s="25" t="s">
        <v>4</v>
      </c>
      <c r="BI202" s="25"/>
      <c r="BJ202" s="25"/>
      <c r="BK202" s="8"/>
      <c r="BL202" s="25" t="s">
        <v>4</v>
      </c>
      <c r="BM202" s="25" t="s">
        <v>9</v>
      </c>
      <c r="BN202" s="25" t="s">
        <v>4</v>
      </c>
      <c r="BO202" s="25" t="s">
        <v>6</v>
      </c>
      <c r="BP202" s="25"/>
      <c r="BQ202" s="25"/>
      <c r="BR202" s="25"/>
      <c r="BS202" s="25"/>
      <c r="BT202" s="25"/>
      <c r="BU202" s="26"/>
      <c r="BV202" s="27"/>
      <c r="BW202" s="27">
        <v>0</v>
      </c>
      <c r="BX202" s="8"/>
      <c r="CB202" s="28"/>
      <c r="CC202" s="28"/>
      <c r="CD202" s="29">
        <v>0</v>
      </c>
      <c r="CE202" s="29">
        <v>1</v>
      </c>
      <c r="CF202" s="29" t="e">
        <v>#REF!</v>
      </c>
      <c r="CG202" s="30" cm="1">
        <f t="array" ref="CG202">SUMPRODUCT(--(LEN(TRIM(BL202:BT202))&gt;0))</f>
        <v>4</v>
      </c>
      <c r="CH202" s="20" t="str">
        <f>IF(CG202=2,"y","n")</f>
        <v>n</v>
      </c>
      <c r="CI202" s="20" t="str">
        <f>IF(CG202=3,"y","n")</f>
        <v>n</v>
      </c>
      <c r="CJ202" s="20" t="str">
        <f>IF(CG202=4,"y","n")</f>
        <v>y</v>
      </c>
      <c r="CK202" s="20" t="str">
        <f>IF(CG202&gt;4,"y","n")</f>
        <v>n</v>
      </c>
      <c r="CL202" s="20" t="str">
        <f>IF(S202=0,"y","n")</f>
        <v>n</v>
      </c>
      <c r="CM202" s="20" t="str">
        <f>IF(S202=2,"y","n")</f>
        <v>n</v>
      </c>
      <c r="CN202" s="20" t="str">
        <f>IF(S202=3,"y","n")</f>
        <v>y</v>
      </c>
      <c r="CO202" s="20" t="str">
        <f>IF(S202&gt;=4,"y","n")</f>
        <v>n</v>
      </c>
      <c r="CP202" s="20" t="str">
        <f>IF(AT202=0,"y","n")</f>
        <v>n</v>
      </c>
      <c r="CQ202" s="20" t="str">
        <f>IF(AT202=1,"y","n")</f>
        <v>n</v>
      </c>
      <c r="CR202" s="20" t="str">
        <f>IF(AT202=2,"y","n")</f>
        <v>y</v>
      </c>
      <c r="CS202" s="20" t="str">
        <f>IF(AT202&gt;=3,"y","n")</f>
        <v>n</v>
      </c>
      <c r="CT202" s="31" t="str">
        <f>CHAR(34)&amp;A202&amp;CHAR(34)</f>
        <v>"[AUS] Sydney"</v>
      </c>
      <c r="CU202" s="32" t="str">
        <f>CHAR(34)&amp;"rgn_"&amp;R202&amp;CHAR(34)</f>
        <v>"rgn_Oceania"</v>
      </c>
      <c r="CV202" s="9" t="str">
        <f>CHAR(34)&amp;D202&amp;CHAR(34)</f>
        <v>"https://upload.wikimedia.org/wikipedia/commons/thumb/8/84/City_of_Sydney_Flag.svg/640px-City_of_Sydney_Flag.svg.png"</v>
      </c>
      <c r="CW202" s="9" t="str">
        <f t="shared" si="687"/>
        <v/>
      </c>
      <c r="CX202" s="9" t="str">
        <f t="shared" si="687"/>
        <v/>
      </c>
      <c r="CY202" s="9" t="str">
        <f t="shared" si="687"/>
        <v>"4Color",</v>
      </c>
      <c r="CZ202" s="9" t="str">
        <f t="shared" si="687"/>
        <v/>
      </c>
      <c r="DA202" s="9" t="str">
        <f>IF(Q202&gt;1,CHAR(34)&amp;"words2"&amp;CHAR(34)&amp;",","")</f>
        <v/>
      </c>
      <c r="DB202" s="9" t="str">
        <f>IF(Q202&gt;2,CHAR(34)&amp;"words3"&amp;CHAR(34)&amp;",","")</f>
        <v/>
      </c>
      <c r="DD202" s="9" t="str">
        <f>IF(LEN(CHAR(34)&amp;"lets"&amp;LEN(SUBSTITUTE(SUBSTITUTE(IFERROR(TRIM(SUBSTITUTE(A202,MID(A202,FIND("[",A202),FIND("]",A202)-FIND("[",A202)+1),"")),A202)," ",""),"-",""))&amp;CHAR(34)&amp;",")=9,CHAR(34)&amp;"lets"&amp;LEN(SUBSTITUTE(SUBSTITUTE(IFERROR(TRIM(SUBSTITUTE(A202,MID(A202,FIND("[",A202),FIND("]",A202)-FIND("[",A202)+1),"")),A202)," ",""),"-",""))&amp;CHAR(34)&amp;",",CHAR(34)&amp;"lets0"&amp;LEN(SUBSTITUTE(SUBSTITUTE(IFERROR(TRIM(SUBSTITUTE(A202,MID(A202,FIND("[",A202),FIND("]",A202)-FIND("[",A202)+1),"")),A202)," ",""),"-",""))&amp;CHAR(34)&amp;",")</f>
        <v>"lets06",</v>
      </c>
      <c r="DE202" s="9" t="str">
        <f>CHAR(34)&amp;"start"&amp;IFERROR(LEFT(SUBSTITUTE(A202,"["&amp;MID(A202,FIND("[",A202)+1,FIND("]",A202)-FIND("[",A202)-1)&amp;"] ",""),1),LEFT(A202,1))&amp;CHAR(34)&amp;","</f>
        <v>"startS",</v>
      </c>
      <c r="DF202" s="9" t="str">
        <f>IFERROR(IF(SEARCH("tan",A202)&gt;0,CHAR(34)&amp;"withtn"&amp;CHAR(34)&amp;",",""),"")</f>
        <v/>
      </c>
      <c r="DG202" s="9" t="str">
        <f>IFERROR(IF(SEARCH("q",A202)&gt;0,CHAR(34)&amp;"with_q"&amp;CHAR(34)&amp;",",""),"")</f>
        <v/>
      </c>
      <c r="DH202" s="9" t="str">
        <f>IFERROR(IF(SEARCH("v",A202)&gt;0,CHAR(34)&amp;"with_v"&amp;CHAR(34)&amp;",",""),"")</f>
        <v/>
      </c>
      <c r="DI202" s="9" t="str">
        <f>IFERROR(IF(SEARCH("w",A202)&gt;0,CHAR(34)&amp;"with_w"&amp;CHAR(34)&amp;",",""),"")</f>
        <v/>
      </c>
      <c r="DJ202" s="9" t="str">
        <f>IFERROR(IF(SEARCH("y",A202)&gt;0,CHAR(34)&amp;"with_y"&amp;CHAR(34)&amp;",",""),"")</f>
        <v>"with_y",</v>
      </c>
      <c r="DK202" s="9" t="str">
        <f>IFERROR(IF(SEARCH("z",A202)&gt;0,CHAR(34)&amp;"with_z"&amp;CHAR(34)&amp;",",""),"")</f>
        <v/>
      </c>
      <c r="DL202" s="9" t="str">
        <f>IF(CG202=2, CHAR(34) &amp; _xlfn.TEXTJOIN("", TRUE, _xlfn._xlws.SORT(HP202:HX202)) &amp; CHAR(34) &amp; ",", "")</f>
        <v/>
      </c>
      <c r="DM202" s="9" t="str" cm="1">
        <f t="array" ref="DM202">IF(CG202=3,CHAR(34) &amp; _xlfn.TEXTJOIN("", TRUE, RIGHT(HP202:HX202, 2)) &amp; CHAR(34) &amp; ",", "")</f>
        <v/>
      </c>
      <c r="DN202" s="9" t="str">
        <f>IF(AND(ISNUMBER(SEARCH("18", O202)), ISERROR(SEARCH("1918", O202)), ISERROR(SEARCH("2018", O202))), CHAR(34) &amp; "year18" &amp; CHAR(34) &amp; ",", "")</f>
        <v/>
      </c>
      <c r="DO202" s="9" t="str">
        <f>IF(AND(ISNUMBER(SEARCH("19", O202)), ISERROR(SEARCH("1819", O202)),  ISERROR(SEARCH("1219", O202)),ISERROR(SEARCH("1119", O202)),ISERROR(SEARCH("1190", O202)),ISERROR(SEARCH("2019", O202))), CHAR(34) &amp; "year19" &amp; CHAR(34) &amp; ",", "")</f>
        <v>"year19",</v>
      </c>
      <c r="DP202" s="28" t="str">
        <f>IF(AND(ISNUMBER(SEARCH("20", O202)), ISERROR(SEARCH("1920", O202))), CHAR(34)&amp;"year00"&amp;CHAR(34)&amp;",", "")</f>
        <v/>
      </c>
      <c r="DQ202" s="28" t="str">
        <f>IF(CC202="y",CHAR(34)&amp;"soviet"&amp;CHAR(34)&amp;",","")</f>
        <v/>
      </c>
      <c r="DR202" s="28" t="str">
        <f>IF(BY202="y",CHAR(34)&amp;"dgband"&amp;CHAR(34)&amp;",","")</f>
        <v/>
      </c>
      <c r="DS202" s="28" t="str">
        <f>IF(W202="y",IF(AND(V202="n",BY202&lt;&gt;"y"),CHAR(34)&amp;"allver"&amp;CHAR(34)&amp;",",""),"")</f>
        <v/>
      </c>
      <c r="DT202" s="28" t="str">
        <f>IF(V202="y",IF(AND(W202="n",BY202&lt;&gt;"y"),CHAR(34)&amp;"allhor"&amp;CHAR(34)&amp;",",""),"")</f>
        <v>"allhor",</v>
      </c>
      <c r="DU202" s="28" t="str">
        <f>IF(BY202="y",IF(AND(W202="n",V202="n"),CHAR(34)&amp;"alldia"&amp;CHAR(34)&amp;",",""),"")</f>
        <v/>
      </c>
      <c r="DW202" s="9" t="str">
        <f t="shared" si="688"/>
        <v/>
      </c>
      <c r="DX202" s="9" t="str">
        <f t="shared" si="688"/>
        <v/>
      </c>
      <c r="DY202" s="9" t="str">
        <f t="shared" si="688"/>
        <v>"3Bands",</v>
      </c>
      <c r="DZ202" s="9" t="str">
        <f t="shared" si="688"/>
        <v/>
      </c>
      <c r="EA202" s="9" t="str">
        <f t="shared" si="689"/>
        <v/>
      </c>
      <c r="EB202" s="9" t="str">
        <f t="shared" si="689"/>
        <v>"Crosse",</v>
      </c>
      <c r="EC202" s="9" t="str">
        <f t="shared" si="689"/>
        <v>"Horizo",</v>
      </c>
      <c r="ED202" s="9" t="str">
        <f t="shared" si="689"/>
        <v/>
      </c>
      <c r="EE202" s="9" t="str">
        <f t="shared" si="689"/>
        <v>"Circle",</v>
      </c>
      <c r="EF202" s="9" t="str">
        <f>IF(AND(Y202&lt;&gt;"n",Y202&lt;&gt;""),CHAR(34)&amp;Y$1&amp;CHAR(34)&amp;",","")</f>
        <v>"Animal",</v>
      </c>
      <c r="EG202" s="9" t="str">
        <f t="shared" si="690"/>
        <v/>
      </c>
      <c r="EH202" s="9" t="str">
        <f t="shared" si="690"/>
        <v>"Plants",</v>
      </c>
      <c r="EI202" s="9" t="str">
        <f t="shared" si="690"/>
        <v/>
      </c>
      <c r="EJ202" s="9" t="str">
        <f t="shared" si="690"/>
        <v/>
      </c>
      <c r="EK202" s="9" t="str">
        <f t="shared" si="690"/>
        <v/>
      </c>
      <c r="EL202" s="9" t="str">
        <f t="shared" si="690"/>
        <v>"IsMoon",</v>
      </c>
      <c r="EM202" s="9" t="str">
        <f t="shared" si="690"/>
        <v/>
      </c>
      <c r="EN202" s="9" t="str">
        <f t="shared" si="690"/>
        <v>"Unequa",</v>
      </c>
      <c r="EO202" s="9" t="str">
        <f t="shared" si="690"/>
        <v/>
      </c>
      <c r="EP202" s="9" t="str">
        <f t="shared" si="690"/>
        <v/>
      </c>
      <c r="EQ202" s="9" t="str">
        <f t="shared" si="690"/>
        <v/>
      </c>
      <c r="ER202" s="9" t="str">
        <f t="shared" si="690"/>
        <v/>
      </c>
      <c r="ES202" s="9" t="str">
        <f t="shared" si="690"/>
        <v/>
      </c>
      <c r="ET202" s="9" t="str">
        <f t="shared" si="690"/>
        <v>"Geogrh",</v>
      </c>
      <c r="EU202" s="9" t="str">
        <f t="shared" si="690"/>
        <v/>
      </c>
      <c r="EV202" s="9" t="str">
        <f t="shared" si="690"/>
        <v/>
      </c>
      <c r="EW202" s="9" t="str">
        <f t="shared" si="686"/>
        <v>"Ships!",</v>
      </c>
      <c r="EX202" s="9" t="str">
        <f t="shared" si="686"/>
        <v/>
      </c>
      <c r="EY202" s="9" t="str">
        <f t="shared" si="686"/>
        <v/>
      </c>
      <c r="EZ202" s="9" t="str">
        <f t="shared" si="686"/>
        <v/>
      </c>
      <c r="FA202" s="9" t="str">
        <f>IF(AT202&gt;0,CHAR(34)&amp;"sta"&amp;AZ202&amp;CHAR(34)&amp;",","")</f>
        <v>"sta",</v>
      </c>
      <c r="FB202" s="9" t="str">
        <f>IF(AND(AT202&gt;0,BA202&lt;&gt;""),CHAR(34)&amp;"sta"&amp;BA202&amp;CHAR(34)&amp;",","")</f>
        <v/>
      </c>
      <c r="FD202" s="9" t="str">
        <f>IF(BV202="n",CHAR(34)&amp;"tcWHYE"&amp;CHAR(34)&amp;",",IF(BV202="y",CHAR(34)&amp;FD$1&amp;CHAR(34)&amp;",",""))</f>
        <v/>
      </c>
      <c r="FE202" s="9" t="str">
        <f>IF(COUNTIF(BL202:BT202,"BLU")=0,CHAR(34)&amp;"NO_BLU"&amp;CHAR(34)&amp;",", "")</f>
        <v/>
      </c>
      <c r="FF202" s="9" t="str">
        <f>IF(COUNTIF(BL202:BT202,"WHI")=0,CHAR(34)&amp;"NO_WHI"&amp;CHAR(34)&amp;",", "")</f>
        <v>"NO_WHI",</v>
      </c>
      <c r="FG202" s="9" t="str">
        <f>IF(COUNTIF(BL202:BT202,"RED")=0,CHAR(34)&amp;"NO_RED"&amp;CHAR(34)&amp;",", "")</f>
        <v/>
      </c>
      <c r="FH202" s="9" t="str">
        <f>IF(COUNTIF(BL202:BS202,"GRE")=0,CHAR(34)&amp;"NO_GRE"&amp;CHAR(34)&amp;",", "")</f>
        <v>"NO_GRE",</v>
      </c>
      <c r="FI202" s="9" t="str">
        <f>IF(COUNTIF(BL202:BT202,"YEL")=0,CHAR(34)&amp;"NO_YEL"&amp;CHAR(34)&amp;",", "")</f>
        <v/>
      </c>
      <c r="FJ202" s="9" t="str">
        <f>IF(COUNTIF(BL202:BT202,"BLA")=0,CHAR(34)&amp;"NO_BLA"&amp;CHAR(34)&amp;",", "")</f>
        <v>"NO_BLA",</v>
      </c>
      <c r="FK202" s="9" t="str">
        <f>IF(AND(FH202&lt;&gt;"",FF202&lt;&gt;""),CHAR(34)&amp;"WHGRNO"&amp;CHAR(34)&amp;",","")</f>
        <v>"WHGRNO",</v>
      </c>
      <c r="FL202" s="9" t="str">
        <f>IF(AND(FI202&lt;&gt;"",FF202&lt;&gt;""),CHAR(34)&amp;"WHYENO"&amp;CHAR(34)&amp;",","")</f>
        <v/>
      </c>
      <c r="FM202" s="9" t="str">
        <f>IF(AND(FJ202&lt;&gt;"",FF202&lt;&gt;""),CHAR(34)&amp;"BAWHNO"&amp;CHAR(34)&amp;",","")</f>
        <v>"BAWHNO",</v>
      </c>
      <c r="FN202" s="9" t="str">
        <f>IF(AND(FE202&lt;&gt;"",FF202&lt;&gt;""),CHAR(34)&amp;"BLWHNO"&amp;CHAR(34)&amp;",","")</f>
        <v/>
      </c>
      <c r="FO202" s="9" t="str">
        <f>IF(AND(FE202&lt;&gt;"",FG202&lt;&gt;""),CHAR(34)&amp;"BLRENO"&amp;CHAR(34)&amp;",","")</f>
        <v/>
      </c>
      <c r="FP202" s="9" t="str">
        <f>IF(AND(FF202&lt;&gt;"",FF202&lt;&gt;""),CHAR(34)&amp;"WHRENO"&amp;CHAR(34)&amp;",","")</f>
        <v>"WHRENO",</v>
      </c>
      <c r="FQ202" s="9" t="str">
        <f>IF(LEN(BF202)=3,CHAR(34)&amp;"001"&amp;BF202&amp;CHAR(34)&amp;",","")</f>
        <v>"001BLU",</v>
      </c>
      <c r="FR202" s="9" t="str">
        <f>IF(LEN(BG202)=3,CHAR(34)&amp;"002"&amp;BG202&amp;CHAR(34)&amp;",","")</f>
        <v>"002RED",</v>
      </c>
      <c r="FS202" s="9" t="str">
        <f>IF(LEN(BH202)=3,CHAR(34)&amp;"003"&amp;BH202&amp;CHAR(34)&amp;",","")</f>
        <v>"003BLU",</v>
      </c>
      <c r="FT202" s="9" t="str">
        <f>CHAR(34)&amp;"myr"&amp;BD202&amp;CHAR(34)&amp;","</f>
        <v>"myrEQ",</v>
      </c>
      <c r="FU202" s="9" t="str">
        <f>IF(AY202="y",CHAR(34)&amp;"island"&amp;CHAR(34)&amp;",","")</f>
        <v/>
      </c>
      <c r="FV202" s="9" t="str">
        <f>IF(BZ202="y",CHAR(34)&amp;"landlo"&amp;CHAR(34)&amp;",","")</f>
        <v/>
      </c>
      <c r="FW202" s="9" t="str">
        <f>IF(CA202="y",CHAR(34)&amp;"eunion"&amp;CHAR(34)&amp;",","")</f>
        <v/>
      </c>
      <c r="FY202" s="9" t="str">
        <f>IFERROR(IF(SEARCH("Arabic",CB202)&gt;0,CHAR(34)&amp;"arabic"&amp;CHAR(34)&amp;",",""),"")</f>
        <v/>
      </c>
      <c r="FZ202" s="9" t="str">
        <f>IFERROR(IF(SEARCH("English",CB202)&gt;0,CHAR(34)&amp;"englis"&amp;CHAR(34)&amp;",",""),"")</f>
        <v/>
      </c>
      <c r="GA202" s="9" t="str">
        <f>IFERROR(IF(SEARCH("French",CB202)&gt;0,CHAR(34)&amp;"french"&amp;CHAR(34)&amp;",",""),"")</f>
        <v/>
      </c>
      <c r="GB202" s="9" t="str">
        <f>IFERROR(IF(SEARCH("Spanish",CB202)&gt;0,CHAR(34)&amp;"spanis"&amp;CHAR(34)&amp;",",""),"")</f>
        <v/>
      </c>
      <c r="GE202" s="9" t="str">
        <f>IFERROR(IF(SEARCH("Dutch",CB202)&gt;0,CHAR(34)&amp;"dutchs"&amp;CHAR(34)&amp;",",""),"")</f>
        <v/>
      </c>
      <c r="GF202" s="9" t="str">
        <f>IFERROR(IF(SEARCH("Historical",AU202)&gt;0,CHAR(34)&amp;"histor"&amp;CHAR(34)&amp;",",""),"")</f>
        <v/>
      </c>
      <c r="GG202" s="9" t="str">
        <f>IF(BU202="y",CHAR(34)&amp;"unjack"&amp;CHAR(34)&amp;",","")</f>
        <v/>
      </c>
      <c r="GH202" s="9" t="str">
        <f>IF(CD202=1,CHAR(34)&amp;"southc"&amp;CHAR(34)&amp;",","")</f>
        <v/>
      </c>
      <c r="GI202" s="9" t="str">
        <f>IF(CE202=1,CHAR(34)&amp;"hasmap"&amp;CHAR(34)&amp;",","")</f>
        <v>"hasmap",</v>
      </c>
      <c r="GJ202" s="9" t="str">
        <f>IF(CP202="y",CHAR(34)&amp;CP$1&amp;CHAR(34)&amp;",","")</f>
        <v/>
      </c>
      <c r="GK202" s="9" t="str">
        <f>IF(GJ202="",CHAR(34)&amp;"HasSta"&amp;CHAR(34)&amp;",","")</f>
        <v>"HasSta",</v>
      </c>
      <c r="GL202" s="9" t="str">
        <f t="shared" si="691"/>
        <v/>
      </c>
      <c r="GM202" s="9" t="str">
        <f t="shared" si="691"/>
        <v>"2Stars",</v>
      </c>
      <c r="GN202" s="9" t="str">
        <f t="shared" si="691"/>
        <v/>
      </c>
      <c r="GP202" s="9" t="str">
        <f>CHAR(34)&amp;AU202&amp;CHAR(34)</f>
        <v>"City"</v>
      </c>
      <c r="GS202" s="9" t="str">
        <f>SUBSTITUTE("["&amp;_xlfn.CONCAT(CW202:GN202)&amp;"]",",]","]")</f>
        <v>["4Color","lets06","startS","with_y","year19","allhor","3Bands","Crosse","Horizo","Circle","Animal","Plants","IsMoon","Unequa","Geogrh","Ships!","sta","NO_WHI","NO_GRE","NO_BLA","WHGRNO","BAWHNO","WHRENO","001BLU","002RED","003BLU","myrEQ","hasmap","HasSta","2Stars"]</v>
      </c>
      <c r="GT202" s="9" t="str">
        <f t="shared" si="685"/>
        <v>"cl_BLU",</v>
      </c>
      <c r="GU202" s="9" t="str">
        <f t="shared" si="685"/>
        <v>"cl_RED",</v>
      </c>
      <c r="GV202" s="9" t="str">
        <f t="shared" si="685"/>
        <v>"cl_BLU",</v>
      </c>
      <c r="GW202" s="9" t="str">
        <f t="shared" si="685"/>
        <v>"cl_YEL",</v>
      </c>
      <c r="GX202" s="9" t="str">
        <f t="shared" si="685"/>
        <v/>
      </c>
      <c r="GY202" s="9" t="str">
        <f t="shared" si="685"/>
        <v/>
      </c>
      <c r="GZ202" s="9" t="str">
        <f t="shared" si="685"/>
        <v/>
      </c>
      <c r="HA202" s="9" t="str">
        <f t="shared" si="685"/>
        <v/>
      </c>
      <c r="HB202" s="9" t="str">
        <f t="shared" si="685"/>
        <v/>
      </c>
      <c r="HC202" s="9" t="str">
        <f>SUBSTITUTE("["&amp;_xlfn.CONCAT(GT202:HB202)&amp;"]",",]","]")</f>
        <v>["cl_BLU","cl_RED","cl_BLU","cl_YEL"]</v>
      </c>
      <c r="HE202" s="33"/>
      <c r="HF202" s="34" t="str">
        <f>"{couname:"&amp;CT202&amp;(IF(HK202&lt;&gt;"",",subtype:"&amp;CHAR(34)&amp;HK202&amp;CHAR(34),""))&amp;",year:"&amp;HJ202&amp;",region:"&amp;CU202&amp;",Colors:"&amp;HC202&amp;",Items:"&amp;GS202&amp;",Flag:"&amp;CV202&amp;",HDFlag:"&amp;CHAR(34)&amp;E202&amp;CHAR(34)&amp;",type:"&amp;GP202&amp;", describe: "&amp;HH202&amp;", isnew:"&amp;CHAR(34)&amp;F202&amp;CHAR(34)&amp;", links: "&amp;HL202&amp;"},"</f>
        <v>{couname:"[AUS] Sydney",year:"1908",region:"rgn_Oceania",Colors:["cl_BLU","cl_RED","cl_BLU","cl_YEL"],Items:["4Color","lets06","startS","with_y","year19","allhor","3Bands","Crosse","Horizo","Circle","Animal","Plants","IsMoon","Unequa","Geogrh","Ships!","sta","NO_WHI","NO_GRE","NO_BLA","WHGRNO","BAWHNO","WHRENO","001BLU","002RED","003BLU","myrEQ","hasmap","HasSta","2Stars"],Flag:"https://upload.wikimedia.org/wikipedia/commons/thumb/8/84/City_of_Sydney_Flag.svg/640px-City_of_Sydney_Flag.svg.png",HDFlag:"https://upload.wikimedia.org/wikipedia/commons/thumb/8/84/City_of_Sydney_Flag.svg/2560px-City_of_Sydney_Flag.svg.png",type:"City", describe: "\nHorizontal triband of three colours, featuring the coat of arms of Thomas Townshend, Viscount Sydney, James Cook, and Thomas Hughes", isnew:".", links: "https://en.wikipedia.org/wiki/Flag_of_the_City_of_Sydney"},</v>
      </c>
      <c r="HG202" s="35" t="str">
        <f>"{couname:"&amp;CT202&amp;(IF(HK202&lt;&gt;"",",subtype:"&amp;CHAR(34)&amp;HK202&amp;CHAR(34),""))&amp;",year:"&amp;HJ202&amp;",region:"&amp;CU202&amp;",Colors:"&amp;HC202&amp;",Items:"&amp;GS202&amp;",Flag:"&amp;CV202&amp;",HDFlag:"&amp;CHAR(34)&amp;E202&amp;CHAR(34)&amp;",type:"&amp;GP202&amp;", describe: "&amp;HI202&amp;", links: "&amp;HL202&amp;"},"</f>
        <v>{couname:"[AUS] Sydney",year:"1908",region:"rgn_Oceania",Colors:["cl_BLU","cl_RED","cl_BLU","cl_YEL"],Items:["4Color","lets06","startS","with_y","year19","allhor","3Bands","Crosse","Horizo","Circle","Animal","Plants","IsMoon","Unequa","Geogrh","Ships!","sta","NO_WHI","NO_GRE","NO_BLA","WHGRNO","BAWHNO","WHRENO","001BLU","002RED","003BLU","myrEQ","hasmap","HasSta","2Stars"],Flag:"https://upload.wikimedia.org/wikipedia/commons/thumb/8/84/City_of_Sydney_Flag.svg/640px-City_of_Sydney_Flag.svg.png",HDFlag:"https://upload.wikimedia.org/wikipedia/commons/thumb/8/84/City_of_Sydney_Flag.svg/2560px-City_of_Sydney_Flag.svg.png",type:"City", describe: "\nHorizontal triband of three colours, featuring the coat of arms of Thomas Townshend, Viscount Sydney, James Cook, and Thomas Hughes", links: "https://en.wikipedia.org/wiki/Flag_of_the_City_of_Sydney"},</v>
      </c>
      <c r="HH202" s="9" t="str">
        <f>IF(P202&lt;&gt;"",CHAR(34)&amp;"\n"&amp;P202&amp;CHAR(34),CHAR(34)&amp;CHAR(34))</f>
        <v>"\nHorizontal triband of three colours, featuring the coat of arms of Thomas Townshend, Viscount Sydney, James Cook, and Thomas Hughes"</v>
      </c>
      <c r="HI202" s="9" t="str">
        <f>IF(J202=0,CHAR(34)&amp;CHAR(34),HH202)</f>
        <v>"\nHorizontal triband of three colours, featuring the coat of arms of Thomas Townshend, Viscount Sydney, James Cook, and Thomas Hughes"</v>
      </c>
      <c r="HJ202" s="9" t="str">
        <f>CHAR(34)&amp;O202&amp;CHAR(34)</f>
        <v>"1908"</v>
      </c>
      <c r="HL202" s="9" t="str">
        <f>CHAR(34)&amp;I202&amp;CHAR(34)</f>
        <v>"https://en.wikipedia.org/wiki/Flag_of_the_City_of_Sydney"</v>
      </c>
      <c r="HM202" s="34" t="str">
        <f>"{"&amp;CHAR(34)&amp;"couname"&amp;CHAR(34)&amp;":"&amp;CT202&amp;(IF(H202&lt;&gt;"",","&amp;CHAR(34)&amp;"subtype"&amp;CHAR(34)&amp;":"&amp;CHAR(34)&amp;H202&amp;CHAR(34),""))&amp;","&amp;CHAR(34)&amp;"year"&amp;CHAR(34)&amp;":"&amp;HJ202&amp;","&amp;CHAR(34)&amp;"region"&amp;CHAR(34)&amp;":"&amp;CU202&amp;","&amp;CHAR(34)&amp;"Colors"&amp;CHAR(34)&amp;":"&amp;HC202&amp;","&amp;CHAR(34)&amp;"Items"&amp;CHAR(34)&amp;":"&amp;GS202&amp;","&amp;CHAR(34)&amp;"Flag"&amp;CHAR(34)&amp;":"&amp;CV202&amp;","&amp;CHAR(34)&amp;"HDFlag"&amp;CHAR(34)&amp;":"&amp;CHAR(34)&amp;E202&amp;CHAR(34)&amp;","&amp;CHAR(34)&amp;"type"&amp;CHAR(34)&amp;":"&amp;GP202&amp;", "&amp;CHAR(34)&amp;"describe"&amp;CHAR(34)&amp;": "&amp;HH202&amp;", "&amp;CHAR(34)&amp;"isnew"&amp;CHAR(34)&amp;": "&amp;CHAR(34)&amp;F202&amp;CHAR(34)&amp;", "&amp;CHAR(34)&amp;"links"&amp;CHAR(34)&amp;": "&amp;HL202&amp;"},"</f>
        <v>{"couname":"[AUS] Sydney","subtype":"[AUS] New South Wales","year":"1908","region":"rgn_Oceania","Colors":["cl_BLU","cl_RED","cl_BLU","cl_YEL"],"Items":["4Color","lets06","startS","with_y","year19","allhor","3Bands","Crosse","Horizo","Circle","Animal","Plants","IsMoon","Unequa","Geogrh","Ships!","sta","NO_WHI","NO_GRE","NO_BLA","WHGRNO","BAWHNO","WHRENO","001BLU","002RED","003BLU","myrEQ","hasmap","HasSta","2Stars"],"Flag":"https://upload.wikimedia.org/wikipedia/commons/thumb/8/84/City_of_Sydney_Flag.svg/640px-City_of_Sydney_Flag.svg.png","HDFlag":"https://upload.wikimedia.org/wikipedia/commons/thumb/8/84/City_of_Sydney_Flag.svg/2560px-City_of_Sydney_Flag.svg.png","type":"City", "describe": "\nHorizontal triband of three colours, featuring the coat of arms of Thomas Townshend, Viscount Sydney, James Cook, and Thomas Hughes", "isnew": ".", "links": "https://en.wikipedia.org/wiki/Flag_of_the_City_of_Sydney"},</v>
      </c>
      <c r="HN202" s="36" t="str">
        <f>"{"&amp;CHAR(34)&amp;"couname"&amp;CHAR(34)&amp;":"&amp;CT202&amp;(IF(H202&lt;&gt;"",","&amp;CHAR(34)&amp;"subtype"&amp;CHAR(34)&amp;":"&amp;CHAR(34)&amp;H202&amp;CHAR(34),""))&amp;","&amp;CHAR(34)&amp;"year"&amp;CHAR(34)&amp;":"&amp;HJ202&amp;","&amp;CHAR(34)&amp;"region"&amp;CHAR(34)&amp;":"&amp;CU202&amp;","&amp;CHAR(34)&amp;"Colors"&amp;CHAR(34)&amp;":"&amp;HC202&amp;","&amp;CHAR(34)&amp;"Items"&amp;CHAR(34)&amp;":"&amp;GS202&amp;","&amp;CHAR(34)&amp;"Flag"&amp;CHAR(34)&amp;":"&amp;CV202&amp;","&amp;CHAR(34)&amp;"HDFlag"&amp;CHAR(34)&amp;":"&amp;CHAR(34)&amp;E202&amp;CHAR(34)&amp;","&amp;CHAR(34)&amp;"type"&amp;CHAR(34)&amp;":"&amp;GP202&amp;", "&amp;CHAR(34)&amp;"describe"&amp;CHAR(34)&amp;": "&amp;HI202&amp;", "&amp;CHAR(34)&amp;"isnew"&amp;CHAR(34)&amp;": "&amp;CHAR(34)&amp;F202&amp;CHAR(34)&amp;", "&amp;CHAR(34)&amp;"links"&amp;CHAR(34)&amp;": "&amp;HL202&amp;"},"</f>
        <v>{"couname":"[AUS] Sydney","subtype":"[AUS] New South Wales","year":"1908","region":"rgn_Oceania","Colors":["cl_BLU","cl_RED","cl_BLU","cl_YEL"],"Items":["4Color","lets06","startS","with_y","year19","allhor","3Bands","Crosse","Horizo","Circle","Animal","Plants","IsMoon","Unequa","Geogrh","Ships!","sta","NO_WHI","NO_GRE","NO_BLA","WHGRNO","BAWHNO","WHRENO","001BLU","002RED","003BLU","myrEQ","hasmap","HasSta","2Stars"],"Flag":"https://upload.wikimedia.org/wikipedia/commons/thumb/8/84/City_of_Sydney_Flag.svg/640px-City_of_Sydney_Flag.svg.png","HDFlag":"https://upload.wikimedia.org/wikipedia/commons/thumb/8/84/City_of_Sydney_Flag.svg/2560px-City_of_Sydney_Flag.svg.png","type":"City", "describe": "\nHorizontal triband of three colours, featuring the coat of arms of Thomas Townshend, Viscount Sydney, James Cook, and Thomas Hughes", "isnew": ".", "links": "https://en.wikipedia.org/wiki/Flag_of_the_City_of_Sydney"},</v>
      </c>
      <c r="HO202" s="37">
        <v>45610</v>
      </c>
      <c r="HP202" s="9" t="str" cm="1">
        <f t="array" ref="HP202">IF(_xlfn.TEXTJOIN(", ", TRUE, IF(ISNUMBER(SEARCH("BLA", BL202:BT202)), COLUMN(BL202:BT202) - COLUMN(BL202) + 1, ""))&lt;&gt;"","BLA","")</f>
        <v/>
      </c>
      <c r="HQ202" s="9" t="str" cm="1">
        <f t="array" ref="HQ202">IF(_xlfn.TEXTJOIN(", ", TRUE, IF(ISNUMBER(SEARCH("BLU", BL202:BT202)), COLUMN(BL202:BT202) - COLUMN(BL202) + 1, ""))&lt;&gt;"","BLU","")</f>
        <v>BLU</v>
      </c>
      <c r="HR202" s="9" t="str" cm="1">
        <f t="array" ref="HR202">IF(_xlfn.TEXTJOIN(", ", TRUE, IF(ISNUMBER(SEARCH("GRE", BL202:BT202)), COLUMN(BL202:BT202) - COLUMN(BL202) + 1, ""))&lt;&gt;"","GRE","")</f>
        <v/>
      </c>
      <c r="HS202" s="9" t="str" cm="1">
        <f t="array" ref="HS202">IF(_xlfn.TEXTJOIN(", ", TRUE, IF(ISNUMBER(SEARCH("RED", BL202:BT202)), COLUMN(BL202:BT202) - COLUMN(BL202) + 1, ""))&lt;&gt;"","RED","")</f>
        <v>RED</v>
      </c>
      <c r="HT202" s="9" t="str" cm="1">
        <f t="array" ref="HT202">IF(_xlfn.TEXTJOIN(", ", TRUE, IF(ISNUMBER(SEARCH("YEL", BL202:BT202)), COLUMN(BL202:BT202) - COLUMN(BL202) + 1, ""))&lt;&gt;"","YEL","")</f>
        <v>YEL</v>
      </c>
      <c r="HU202" s="9" t="str" cm="1">
        <f t="array" ref="HU202">IF(_xlfn.TEXTJOIN(", ", TRUE, IF(ISNUMBER(SEARCH("ORA", BL202:BT202)), COLUMN(BL202:BT202) - COLUMN(BL202) + 1, ""))&lt;&gt;"","ORA","")</f>
        <v/>
      </c>
      <c r="HV202" s="9" t="str" cm="1">
        <f t="array" ref="HV202">IF(_xlfn.TEXTJOIN(", ", TRUE, IF(ISNUMBER(SEARCH("BRO", BL202:BT202)), COLUMN(BL202:BT202) - COLUMN(BL202) + 1, ""))&lt;&gt;"","BRO","")</f>
        <v/>
      </c>
      <c r="HW202" s="9" t="str" cm="1">
        <f t="array" ref="HW202">IF(_xlfn.TEXTJOIN(", ", TRUE, IF(ISNUMBER(SEARCH("PUR", BL202:BT202)), COLUMN(BL202:BT202) - COLUMN(BL202) + 1, ""))&lt;&gt;"","PUR","")</f>
        <v/>
      </c>
      <c r="HX202" s="9" t="str" cm="1">
        <f t="array" ref="HX202">IF(_xlfn.TEXTJOIN(", ", TRUE, IF(ISNUMBER(SEARCH("WHI", BL202:BT202)), COLUMN(BL202:BT202) - COLUMN(BL202) + 1, ""))&lt;&gt;"","WHI","")</f>
        <v/>
      </c>
      <c r="HY202" s="38"/>
      <c r="HZ202" s="38"/>
      <c r="IA202" s="28"/>
      <c r="IB202" s="28"/>
      <c r="IC202" s="39"/>
      <c r="ID202" s="39"/>
      <c r="IE202" s="39"/>
      <c r="IF202" s="39"/>
      <c r="IG202" s="39"/>
      <c r="IH202" s="39"/>
      <c r="II202" s="39"/>
      <c r="IJ202" s="39"/>
      <c r="IK202" s="39"/>
      <c r="IM202" s="6">
        <f>COUNTIF(IC202:IK202,"&gt;0")-CG202</f>
        <v>-4</v>
      </c>
      <c r="IN202" s="40" t="str">
        <f>"http://mkweb.bcgsc.ca/color-summarizer/?url="&amp;D202&amp;"&amp;precision=low&amp;num_clusters="&amp;CG202&amp;"&amp;text=1"</f>
        <v>http://mkweb.bcgsc.ca/color-summarizer/?url=https://upload.wikimedia.org/wikipedia/commons/thumb/8/84/City_of_Sydney_Flag.svg/640px-City_of_Sydney_Flag.svg.png&amp;precision=low&amp;num_clusters=4&amp;text=1</v>
      </c>
      <c r="IO202" s="9" t="str">
        <f>IF(HP202&lt;&gt;"",CHAR(34)&amp;"black"&amp;CHAR(34),"")</f>
        <v/>
      </c>
      <c r="IP202" s="9" t="str">
        <f>IF(HQ202&lt;&gt;"",CHAR(34)&amp;"blue"&amp;CHAR(34),"")</f>
        <v>"blue"</v>
      </c>
      <c r="IQ202" s="9" t="str">
        <f>IF(HR202&lt;&gt;"",CHAR(34)&amp;"green"&amp;CHAR(34),"")</f>
        <v/>
      </c>
      <c r="IR202" s="9" t="str">
        <f>IF(HS202&lt;&gt;"",CHAR(34)&amp;"red"&amp;CHAR(34),"")</f>
        <v>"red"</v>
      </c>
      <c r="IS202" s="9" t="str">
        <f>IF(HT202&lt;&gt;"",CHAR(34)&amp;"yellow"&amp;CHAR(34),"")</f>
        <v>"yellow"</v>
      </c>
      <c r="IT202" s="9" t="str">
        <f>IF(HU202&lt;&gt;"",CHAR(34)&amp;"orange"&amp;CHAR(34),"")</f>
        <v/>
      </c>
      <c r="IU202" s="9" t="str">
        <f>IF(HV202&lt;&gt;"",CHAR(34)&amp;"brown"&amp;CHAR(34),"")</f>
        <v/>
      </c>
      <c r="IV202" s="9" t="str">
        <f>IF(HW202&lt;&gt;"",CHAR(34)&amp;"purple"&amp;CHAR(34),"")</f>
        <v/>
      </c>
      <c r="IW202" s="9" t="str">
        <f>IF(HX202&lt;&gt;"",CHAR(34)&amp;"white"&amp;CHAR(34),"")</f>
        <v/>
      </c>
      <c r="IX202" s="9" t="str">
        <f>"{"&amp;CHAR(34)&amp;"url"&amp;CHAR(34)&amp;":"&amp;CHAR(34)&amp;IN202&amp;CHAR(34)&amp;","&amp;CHAR(34)&amp;"name"&amp;CHAR(34)&amp;":"&amp;CHAR(34)&amp;A202&amp;CHAR(34)&amp;"},"</f>
        <v>{"url":"http://mkweb.bcgsc.ca/color-summarizer/?url=https://upload.wikimedia.org/wikipedia/commons/thumb/8/84/City_of_Sydney_Flag.svg/640px-City_of_Sydney_Flag.svg.png&amp;precision=low&amp;num_clusters=4&amp;text=1","name":"[AUS] Sydney"},</v>
      </c>
      <c r="IY202" s="9">
        <v>1293</v>
      </c>
    </row>
    <row r="203" spans="1:259" s="9" customFormat="1" ht="38.4" customHeight="1" thickBot="1" x14ac:dyDescent="0.35">
      <c r="A203" s="81" t="s">
        <v>247</v>
      </c>
      <c r="B203" s="1" t="e" vm="200">
        <v>#VALUE!</v>
      </c>
      <c r="C203" s="2">
        <v>3</v>
      </c>
      <c r="D203" s="3" t="s">
        <v>248</v>
      </c>
      <c r="E203" s="4" t="s">
        <v>249</v>
      </c>
      <c r="F203" s="5" t="s">
        <v>0</v>
      </c>
      <c r="G203" s="6">
        <f>COUNTIF($A$1:$A$8359,A203)</f>
        <v>1</v>
      </c>
      <c r="H203" s="7" t="s">
        <v>237</v>
      </c>
      <c r="I203" s="8" t="s">
        <v>250</v>
      </c>
      <c r="J203" s="9" t="str">
        <f>""</f>
        <v/>
      </c>
      <c r="K203" s="10"/>
      <c r="L203" s="11"/>
      <c r="M203" s="11"/>
      <c r="N203" s="12" t="s">
        <v>169</v>
      </c>
      <c r="O203" s="13" t="s">
        <v>251</v>
      </c>
      <c r="P203" s="14" t="s">
        <v>252</v>
      </c>
      <c r="Q203" s="15">
        <v>1</v>
      </c>
      <c r="R203" s="16" t="s">
        <v>169</v>
      </c>
      <c r="S203" s="17">
        <v>3</v>
      </c>
      <c r="T203" s="18" t="s">
        <v>2</v>
      </c>
      <c r="U203" s="19" t="s">
        <v>2</v>
      </c>
      <c r="V203" s="19" t="s">
        <v>2</v>
      </c>
      <c r="W203" s="19" t="s">
        <v>3</v>
      </c>
      <c r="X203" s="19" t="s">
        <v>3</v>
      </c>
      <c r="Y203" s="19" t="s">
        <v>2</v>
      </c>
      <c r="Z203" s="19" t="s">
        <v>3</v>
      </c>
      <c r="AA203" s="19" t="s">
        <v>3</v>
      </c>
      <c r="AB203" s="19" t="s">
        <v>3</v>
      </c>
      <c r="AC203" s="19" t="s">
        <v>3</v>
      </c>
      <c r="AD203" s="19" t="s">
        <v>3</v>
      </c>
      <c r="AE203" s="19" t="s">
        <v>2</v>
      </c>
      <c r="AF203" s="20" t="s">
        <v>2</v>
      </c>
      <c r="AG203" s="20" t="s">
        <v>2</v>
      </c>
      <c r="AH203" s="20" t="s">
        <v>3</v>
      </c>
      <c r="AI203" s="20" t="s">
        <v>2</v>
      </c>
      <c r="AJ203" s="20" t="s">
        <v>2</v>
      </c>
      <c r="AK203" s="20" t="s">
        <v>2</v>
      </c>
      <c r="AL203" s="20" t="s">
        <v>2</v>
      </c>
      <c r="AM203" s="20" t="s">
        <v>3</v>
      </c>
      <c r="AN203" s="20" t="s">
        <v>3</v>
      </c>
      <c r="AO203" s="20" t="s">
        <v>3</v>
      </c>
      <c r="AP203" s="20" t="s">
        <v>3</v>
      </c>
      <c r="AQ203" s="20" t="s">
        <v>3</v>
      </c>
      <c r="AR203" s="20" t="s">
        <v>2</v>
      </c>
      <c r="AS203" s="20" t="s">
        <v>2</v>
      </c>
      <c r="AT203" s="21">
        <v>1</v>
      </c>
      <c r="AU203" s="20" t="s">
        <v>183</v>
      </c>
      <c r="AV203" s="20" t="str">
        <f>IF(LEFT(A203,1)="[",LEFT(A203,5)&amp;AU203&amp;A203,"")</f>
        <v>[AUS]City[AUS] Darwin</v>
      </c>
      <c r="AW203" s="20" t="str">
        <f>C203&amp;H203&amp;A203</f>
        <v>3[AUS] Northern Territory[AUS] Darwin</v>
      </c>
      <c r="AX203" s="22" t="str">
        <f>_xlfn.TEXTJOIN(";",TRUE,AU203:AW203)</f>
        <v>City;[AUS]City[AUS] Darwin;3[AUS] Northern Territory[AUS] Darwin</v>
      </c>
      <c r="AY203" s="22"/>
      <c r="AZ203" s="23" t="s">
        <v>9</v>
      </c>
      <c r="BA203" s="23"/>
      <c r="BB203" s="23"/>
      <c r="BC203" s="24"/>
      <c r="BD203" s="25" t="s">
        <v>168</v>
      </c>
      <c r="BE203" s="8"/>
      <c r="BF203" s="25" t="s">
        <v>10</v>
      </c>
      <c r="BG203" s="25"/>
      <c r="BH203" s="25" t="s">
        <v>6</v>
      </c>
      <c r="BI203" s="25"/>
      <c r="BJ203" s="25"/>
      <c r="BK203" s="8"/>
      <c r="BL203" s="25" t="s">
        <v>10</v>
      </c>
      <c r="BM203" s="25" t="s">
        <v>6</v>
      </c>
      <c r="BN203" s="25" t="s">
        <v>9</v>
      </c>
      <c r="BO203" s="25"/>
      <c r="BP203" s="25"/>
      <c r="BQ203" s="25"/>
      <c r="BR203" s="25"/>
      <c r="BS203" s="25"/>
      <c r="BT203" s="25"/>
      <c r="BU203" s="26"/>
      <c r="BV203" s="27" t="s">
        <v>184</v>
      </c>
      <c r="BW203" s="27">
        <v>0</v>
      </c>
      <c r="BX203" s="8"/>
      <c r="BY203" s="9" t="s">
        <v>3</v>
      </c>
      <c r="CB203" s="28" t="s">
        <v>17</v>
      </c>
      <c r="CC203" s="28"/>
      <c r="CD203" s="29">
        <v>0</v>
      </c>
      <c r="CE203" s="29">
        <v>0</v>
      </c>
      <c r="CF203" s="29" t="e">
        <v>#REF!</v>
      </c>
      <c r="CG203" s="30" cm="1">
        <f t="array" ref="CG203">SUMPRODUCT(--(LEN(TRIM(BL203:BT203))&gt;0))</f>
        <v>3</v>
      </c>
      <c r="CH203" s="20" t="str">
        <f>IF(CG203=2,"y","n")</f>
        <v>n</v>
      </c>
      <c r="CI203" s="20" t="str">
        <f>IF(CG203=3,"y","n")</f>
        <v>y</v>
      </c>
      <c r="CJ203" s="20" t="str">
        <f>IF(CG203=4,"y","n")</f>
        <v>n</v>
      </c>
      <c r="CK203" s="20" t="str">
        <f>IF(CG203&gt;4,"y","n")</f>
        <v>n</v>
      </c>
      <c r="CL203" s="20" t="str">
        <f>IF(S203=0,"y","n")</f>
        <v>n</v>
      </c>
      <c r="CM203" s="20" t="str">
        <f>IF(S203=2,"y","n")</f>
        <v>n</v>
      </c>
      <c r="CN203" s="20" t="str">
        <f>IF(S203=3,"y","n")</f>
        <v>y</v>
      </c>
      <c r="CO203" s="20" t="str">
        <f>IF(S203&gt;=4,"y","n")</f>
        <v>n</v>
      </c>
      <c r="CP203" s="20" t="str">
        <f>IF(AT203=0,"y","n")</f>
        <v>n</v>
      </c>
      <c r="CQ203" s="20" t="str">
        <f>IF(AT203=1,"y","n")</f>
        <v>y</v>
      </c>
      <c r="CR203" s="20" t="str">
        <f>IF(AT203=2,"y","n")</f>
        <v>n</v>
      </c>
      <c r="CS203" s="20" t="str">
        <f>IF(AT203&gt;=3,"y","n")</f>
        <v>n</v>
      </c>
      <c r="CT203" s="31" t="str">
        <f>CHAR(34)&amp;A203&amp;CHAR(34)</f>
        <v>"[AUS] Darwin"</v>
      </c>
      <c r="CU203" s="32" t="str">
        <f>CHAR(34)&amp;"rgn_"&amp;R203&amp;CHAR(34)</f>
        <v>"rgn_Oceania"</v>
      </c>
      <c r="CV203" s="9" t="str">
        <f>CHAR(34)&amp;D203&amp;CHAR(34)</f>
        <v>"https://upload.wikimedia.org/wikipedia/commons/thumb/d/df/Flag_of_Darwin.svg/640px-Flag_of_Darwin.svg.png"</v>
      </c>
      <c r="CW203" s="9" t="str">
        <f t="shared" si="687"/>
        <v/>
      </c>
      <c r="CX203" s="9" t="str">
        <f t="shared" si="687"/>
        <v>"3Color",</v>
      </c>
      <c r="CY203" s="9" t="str">
        <f t="shared" si="687"/>
        <v/>
      </c>
      <c r="CZ203" s="9" t="str">
        <f t="shared" si="687"/>
        <v/>
      </c>
      <c r="DA203" s="9" t="str">
        <f>IF(Q203&gt;1,CHAR(34)&amp;"words2"&amp;CHAR(34)&amp;",","")</f>
        <v/>
      </c>
      <c r="DB203" s="9" t="str">
        <f>IF(Q203&gt;2,CHAR(34)&amp;"words3"&amp;CHAR(34)&amp;",","")</f>
        <v/>
      </c>
      <c r="DC203" s="9" t="str">
        <f>IF(Q203=2,CHAR(34)&amp;"exact2"&amp;CHAR(34)&amp;",","")</f>
        <v/>
      </c>
      <c r="DD203" s="9" t="str">
        <f>IF(LEN(CHAR(34)&amp;"lets"&amp;LEN(SUBSTITUTE(SUBSTITUTE(IFERROR(TRIM(SUBSTITUTE(SUBSTITUTE(SUBSTITUTE(IFERROR(TRIM(SUBSTITUTE(A203,MID(A203,FIND("(",A203),FIND(")",A203)-FIND("(",A203)+1),"")),A203)," ",""),"-",""),MID(SUBSTITUTE(SUBSTITUTE(IFERROR(TRIM(SUBSTITUTE(A203,MID(A203,FIND("(",A203),FIND(")",A203)-FIND("(",A203)+1),"")),A203)," ",""),"-",""),FIND("[",SUBSTITUTE(SUBSTITUTE(IFERROR(TRIM(SUBSTITUTE(A203,MID(A203,FIND("(",A203),FIND(")",A203)-FIND("(",A203)+1),"")),A203)," ",""),"-","")),FIND("]",SUBSTITUTE(SUBSTITUTE(IFERROR(TRIM(SUBSTITUTE(A203,MID(A203,FIND("(",A203),FIND(")",A203)-FIND("(",A203)+1),"")),A203)," ",""),"-",""))-FIND("[",SUBSTITUTE(SUBSTITUTE(IFERROR(TRIM(SUBSTITUTE(A203,MID(A203,FIND("(",A203),FIND(")",A203)-FIND("(",A203)+1),"")),A203)," ",""),"-",""))+1),"")),SUBSTITUTE(SUBSTITUTE(IFERROR(TRIM(SUBSTITUTE(A203,MID(A203,FIND("(",A203),FIND(")",A203)-FIND("(",A203)+1),"")),A203)," ",""),"-",""))," ",""),"-",""))&amp;CHAR(34)&amp;",")=9,CHAR(34)&amp;"lets"&amp;LEN(SUBSTITUTE(SUBSTITUTE(IFERROR(TRIM(SUBSTITUTE(SUBSTITUTE(SUBSTITUTE(IFERROR(TRIM(SUBSTITUTE(A203,MID(A203,FIND("(",A203),FIND(")",A203)-FIND("(",A203)+1),"")),A203)," ",""),"-",""),MID(SUBSTITUTE(SUBSTITUTE(IFERROR(TRIM(SUBSTITUTE(A203,MID(A203,FIND("(",A203),FIND(")",A203)-FIND("(",A203)+1),"")),A203)," ",""),"-",""),FIND("[",SUBSTITUTE(SUBSTITUTE(IFERROR(TRIM(SUBSTITUTE(A203,MID(A203,FIND("(",A203),FIND(")",A203)-FIND("(",A203)+1),"")),A203)," ",""),"-","")),FIND("]",SUBSTITUTE(SUBSTITUTE(IFERROR(TRIM(SUBSTITUTE(A203,MID(A203,FIND("(",A203),FIND(")",A203)-FIND("(",A203)+1),"")),A203)," ",""),"-",""))-FIND("[",SUBSTITUTE(SUBSTITUTE(IFERROR(TRIM(SUBSTITUTE(A203,MID(A203,FIND("(",A203),FIND(")",A203)-FIND("(",A203)+1),"")),A203)," ",""),"-",""))+1),"")),SUBSTITUTE(SUBSTITUTE(IFERROR(TRIM(SUBSTITUTE(A203,MID(A203,FIND("(",A203),FIND(")",A203)-FIND("(",A203)+1),"")),A203)," ",""),"-",""))," ",""),"-",""))&amp;CHAR(34)&amp;",",CHAR(34)&amp;"lets0"&amp;LEN(SUBSTITUTE(SUBSTITUTE(IFERROR(TRIM(SUBSTITUTE(SUBSTITUTE(SUBSTITUTE(IFERROR(TRIM(SUBSTITUTE(A203,MID(A203,FIND("(",A203),FIND(")",A203)-FIND("(",A203)+1),"")),A203)," ",""),"-",""),MID(SUBSTITUTE(SUBSTITUTE(IFERROR(TRIM(SUBSTITUTE(A203,MID(A203,FIND("(",A203),FIND(")",A203)-FIND("(",A203)+1),"")),A203)," ",""),"-",""),FIND("[",SUBSTITUTE(SUBSTITUTE(IFERROR(TRIM(SUBSTITUTE(A203,MID(A203,FIND("(",A203),FIND(")",A203)-FIND("(",A203)+1),"")),A203)," ",""),"-","")),FIND("]",SUBSTITUTE(SUBSTITUTE(IFERROR(TRIM(SUBSTITUTE(A203,MID(A203,FIND("(",A203),FIND(")",A203)-FIND("(",A203)+1),"")),A203)," ",""),"-",""))-FIND("[",SUBSTITUTE(SUBSTITUTE(IFERROR(TRIM(SUBSTITUTE(A203,MID(A203,FIND("(",A203),FIND(")",A203)-FIND("(",A203)+1),"")),A203)," ",""),"-",""))+1),"")),SUBSTITUTE(SUBSTITUTE(IFERROR(TRIM(SUBSTITUTE(A203,MID(A203,FIND("(",A203),FIND(")",A203)-FIND("(",A203)+1),"")),A203)," ",""),"-",""))," ",""),"-",""))&amp;CHAR(34)&amp;",")</f>
        <v>"lets06",</v>
      </c>
      <c r="DE203" s="9" t="str">
        <f>IFERROR(CHAR(34)&amp;"start"&amp;LEFT(TRIM(SUBSTITUTE(SUBSTITUTE(TRIM(SUBSTITUTE(SUBSTITUTE(A203, MID(A203, FIND("[", A203), FIND("]", A203) - FIND("[", A203) + 1), ""), "  ", " ")), MID(TRIM(SUBSTITUTE(SUBSTITUTE(A203, MID(A203, FIND("[", A203), FIND("]", A203) - FIND("[", A203) + 1), ""), "  ", " ")), FIND("[", TRIM(SUBSTITUTE(SUBSTITUTE(A203, MID(A203, FIND("[", A203), FIND("]", A203) - FIND("[", A203) + 1), ""), "  ", " "))), FIND("]", TRIM(SUBSTITUTE(SUBSTITUTE(A203, MID(A203, FIND("[", A203), FIND("]", A203) - FIND("[", A203) + 1), ""), "  ", " "))) - FIND("[", TRIM(SUBSTITUTE(SUBSTITUTE(A203, MID(A203, FIND("[", A203), FIND("]", A203) - FIND("[", A203) + 1), ""), "  ", " "))) + 1), ""), "  ", " ")),1)&amp;CHAR(34)&amp;",",CHAR(34)&amp;"start"&amp;IFERROR(LEFT(SUBSTITUTE(A203,"["&amp;MID(A203,FIND("[",A203)+1,FIND("]",A203)-FIND("[",A203)-1)&amp;"] ",""),1),LEFT(A203,1))&amp;CHAR(34)&amp;",")</f>
        <v>"startD",</v>
      </c>
      <c r="DF203" s="9" t="str">
        <f>IFERROR(IF(SEARCH("tan",A203)&gt;0,CHAR(34)&amp;"withtn"&amp;CHAR(34)&amp;",",""),"")</f>
        <v/>
      </c>
      <c r="DG203" s="9" t="str">
        <f>IFERROR(IF(SEARCH("q",A203)&gt;0,CHAR(34)&amp;"with_q"&amp;CHAR(34)&amp;",",""),"")</f>
        <v/>
      </c>
      <c r="DH203" s="9" t="str">
        <f>IFERROR(IF(SEARCH("v",A203)&gt;0,CHAR(34)&amp;"with_v"&amp;CHAR(34)&amp;",",""),"")</f>
        <v/>
      </c>
      <c r="DI203" s="9" t="str">
        <f>IFERROR(IF(SEARCH("w",A203)&gt;0,CHAR(34)&amp;"with_w"&amp;CHAR(34)&amp;",",""),"")</f>
        <v>"with_w",</v>
      </c>
      <c r="DJ203" s="9" t="str">
        <f>IFERROR(IF(SEARCH("y",A203)&gt;0,CHAR(34)&amp;"with_y"&amp;CHAR(34)&amp;",",""),"")</f>
        <v/>
      </c>
      <c r="DK203" s="9" t="str">
        <f>IFERROR(IF(SEARCH("z",A203)&gt;0,CHAR(34)&amp;"with_z"&amp;CHAR(34)&amp;",",""),"")</f>
        <v/>
      </c>
      <c r="DL203" s="9" t="str">
        <f>IF(CG203=2, CHAR(34) &amp; _xlfn.TEXTJOIN("", TRUE, _xlfn._xlws.SORT(HP203:HX203)) &amp; CHAR(34) &amp; ",", "")</f>
        <v/>
      </c>
      <c r="DM203" s="9" t="str" cm="1">
        <f t="array" ref="DM203">IF(CG203=3,CHAR(34) &amp; _xlfn.TEXTJOIN("", TRUE, RIGHT(HP203:HX203, 2)) &amp; CHAR(34) &amp; ",", "")</f>
        <v>"REEDEL",</v>
      </c>
      <c r="DN203" s="9" t="str">
        <f>IF(AND(ISNUMBER(SEARCH("18", O203)), ISERROR(SEARCH("1918", O203)), ISERROR(SEARCH("2018", O203))), CHAR(34) &amp; "year18" &amp; CHAR(34) &amp; ",", "")</f>
        <v/>
      </c>
      <c r="DO203" s="9" t="str">
        <f>IF(AND(ISNUMBER(SEARCH("19", O203)), ISERROR(SEARCH("1819", O203)),  ISERROR(SEARCH("1219", O203)),ISERROR(SEARCH("1119", O203)),ISERROR(SEARCH("1190", O203)),ISERROR(SEARCH("2019", O203))), CHAR(34) &amp; "year19" &amp; CHAR(34) &amp; ",", "")</f>
        <v/>
      </c>
      <c r="DP203" s="28" t="str">
        <f>IF(AND(ISNUMBER(SEARCH("20", O203)), ISERROR(SEARCH("1920", O203))), CHAR(34)&amp;"year00"&amp;CHAR(34)&amp;",", "")</f>
        <v>"year00",</v>
      </c>
      <c r="DQ203" s="28" t="str">
        <f>IF(CC203="y",CHAR(34)&amp;"soviet"&amp;CHAR(34)&amp;",","")</f>
        <v/>
      </c>
      <c r="DR203" s="28" t="str">
        <f>IF(BY203="y",CHAR(34)&amp;"dgband"&amp;CHAR(34)&amp;",","")</f>
        <v>"dgband",</v>
      </c>
      <c r="DS203" s="28" t="str">
        <f>IF(W203="y",IF(AND(V203="n",BY203&lt;&gt;"y"),CHAR(34)&amp;"allver"&amp;CHAR(34)&amp;",",""),"")</f>
        <v/>
      </c>
      <c r="DT203" s="28" t="str">
        <f>IF(V203="y",IF(AND(W203="n",BY203&lt;&gt;"y"),CHAR(34)&amp;"allhor"&amp;CHAR(34)&amp;",",""),"")</f>
        <v/>
      </c>
      <c r="DU203" s="28" t="str">
        <f>IF(BY203="y",IF(AND(W203="n",V203="n"),CHAR(34)&amp;"alldia"&amp;CHAR(34)&amp;",",""),"")</f>
        <v/>
      </c>
      <c r="DV203" s="9" t="str">
        <f>IF(IA203&lt;&gt;"",(IF(IA203="y",CHAR(34)&amp;"largec"&amp;CHAR(34)&amp;",",CHAR(34)&amp;"smallc"&amp;CHAR(34)&amp;",")),"")</f>
        <v/>
      </c>
      <c r="DW203" s="9" t="str">
        <f t="shared" si="688"/>
        <v/>
      </c>
      <c r="DX203" s="9" t="str">
        <f t="shared" si="688"/>
        <v/>
      </c>
      <c r="DY203" s="9" t="str">
        <f t="shared" si="688"/>
        <v>"3Bands",</v>
      </c>
      <c r="DZ203" s="9" t="str">
        <f t="shared" si="688"/>
        <v/>
      </c>
      <c r="EA203" s="9" t="str">
        <f t="shared" si="689"/>
        <v/>
      </c>
      <c r="EB203" s="9" t="str">
        <f t="shared" si="689"/>
        <v/>
      </c>
      <c r="EC203" s="9" t="str">
        <f t="shared" si="689"/>
        <v/>
      </c>
      <c r="ED203" s="9" t="str">
        <f t="shared" si="689"/>
        <v>"Vertic",</v>
      </c>
      <c r="EE203" s="9" t="str">
        <f t="shared" si="689"/>
        <v>"Circle",</v>
      </c>
      <c r="EF203" s="9" t="str">
        <f>IF(AND(Y203&lt;&gt;"n",Y203&lt;&gt;""),CHAR(34)&amp;Y$1&amp;CHAR(34)&amp;",","")</f>
        <v/>
      </c>
      <c r="EG203" s="9" t="str">
        <f t="shared" si="690"/>
        <v>"Bird",</v>
      </c>
      <c r="EH203" s="9" t="str">
        <f t="shared" si="690"/>
        <v>"Plants",</v>
      </c>
      <c r="EI203" s="9" t="str">
        <f t="shared" si="690"/>
        <v>"Texted",</v>
      </c>
      <c r="EJ203" s="9" t="str">
        <f t="shared" si="690"/>
        <v>"Weapon",</v>
      </c>
      <c r="EK203" s="9" t="str">
        <f t="shared" si="690"/>
        <v>"HasSun",</v>
      </c>
      <c r="EL203" s="9" t="str">
        <f t="shared" si="690"/>
        <v/>
      </c>
      <c r="EM203" s="9" t="str">
        <f t="shared" si="690"/>
        <v/>
      </c>
      <c r="EN203" s="9" t="str">
        <f t="shared" si="690"/>
        <v/>
      </c>
      <c r="EO203" s="9" t="str">
        <f t="shared" si="690"/>
        <v>"Center",</v>
      </c>
      <c r="EP203" s="9" t="str">
        <f t="shared" si="690"/>
        <v/>
      </c>
      <c r="EQ203" s="9" t="str">
        <f t="shared" si="690"/>
        <v/>
      </c>
      <c r="ER203" s="9" t="str">
        <f t="shared" si="690"/>
        <v/>
      </c>
      <c r="ES203" s="9" t="str">
        <f t="shared" si="690"/>
        <v/>
      </c>
      <c r="ET203" s="9" t="str">
        <f t="shared" si="690"/>
        <v>"Geogrh",</v>
      </c>
      <c r="EU203" s="9" t="str">
        <f t="shared" si="690"/>
        <v>"Humans",</v>
      </c>
      <c r="EV203" s="9" t="str">
        <f t="shared" si="690"/>
        <v>"Builds",</v>
      </c>
      <c r="EW203" s="9" t="str">
        <f t="shared" si="686"/>
        <v>"Ships!",</v>
      </c>
      <c r="EX203" s="9" t="str">
        <f t="shared" si="686"/>
        <v>"Crowns",</v>
      </c>
      <c r="EY203" s="9" t="str">
        <f t="shared" si="686"/>
        <v/>
      </c>
      <c r="EZ203" s="9" t="str">
        <f t="shared" si="686"/>
        <v/>
      </c>
      <c r="FA203" s="9" t="str">
        <f>IF(AT203&gt;0,CHAR(34)&amp;"sta"&amp;AZ203&amp;CHAR(34)&amp;",","")</f>
        <v>"staRED",</v>
      </c>
      <c r="FB203" s="9" t="str">
        <f>IF(AND(AT203&gt;0,BA203&lt;&gt;""),CHAR(34)&amp;"sta"&amp;BA203&amp;CHAR(34)&amp;",","")</f>
        <v/>
      </c>
      <c r="FC203" s="9" t="str">
        <f>IF(AND(AT203&gt;0,BB203&lt;&gt;""),CHAR(34)&amp;"sta"&amp;BB203&amp;CHAR(34)&amp;",","")</f>
        <v/>
      </c>
      <c r="FD203" s="9" t="str">
        <f>IF(BV203="n",CHAR(34)&amp;"tcWHYE"&amp;CHAR(34)&amp;",",IF(BV203="y",CHAR(34)&amp;FD$1&amp;CHAR(34)&amp;",",""))</f>
        <v/>
      </c>
      <c r="FE203" s="9" t="str">
        <f>IF(COUNTIF(BL203:BT203,"BLU")=0,CHAR(34)&amp;"NO_BLU"&amp;CHAR(34)&amp;",", "")</f>
        <v>"NO_BLU",</v>
      </c>
      <c r="FF203" s="9" t="str">
        <f>IF(COUNTIF(BL203:BT203,"WHI")=0,CHAR(34)&amp;"NO_WHI"&amp;CHAR(34)&amp;",", "")</f>
        <v>"NO_WHI",</v>
      </c>
      <c r="FG203" s="9" t="str">
        <f>IF(COUNTIF(BL203:BT203,"RED")=0,CHAR(34)&amp;"NO_RED"&amp;CHAR(34)&amp;",", "")</f>
        <v/>
      </c>
      <c r="FH203" s="9" t="str">
        <f>IF(COUNTIF(BL203:BS203,"GRE")=0,CHAR(34)&amp;"NO_GRE"&amp;CHAR(34)&amp;",", "")</f>
        <v/>
      </c>
      <c r="FI203" s="9" t="str">
        <f>IF(COUNTIF(BL203:BT203,"YEL")=0,CHAR(34)&amp;"NO_YEL"&amp;CHAR(34)&amp;",", "")</f>
        <v/>
      </c>
      <c r="FJ203" s="9" t="str">
        <f>IF(COUNTIF(BL203:BT203,"BLA")=0,CHAR(34)&amp;"NO_BLA"&amp;CHAR(34)&amp;",", "")</f>
        <v>"NO_BLA",</v>
      </c>
      <c r="FK203" s="9" t="str">
        <f>IF(AND(FH203&lt;&gt;"",FF203&lt;&gt;""),CHAR(34)&amp;"WHGRNO"&amp;CHAR(34)&amp;",","")</f>
        <v/>
      </c>
      <c r="FL203" s="9" t="str">
        <f>IF(AND(FI203&lt;&gt;"",FF203&lt;&gt;""),CHAR(34)&amp;"WHYENO"&amp;CHAR(34)&amp;",","")</f>
        <v/>
      </c>
      <c r="FM203" s="9" t="str">
        <f>IF(AND(FJ203&lt;&gt;"",FF203&lt;&gt;""),CHAR(34)&amp;"BAWHNO"&amp;CHAR(34)&amp;",","")</f>
        <v>"BAWHNO",</v>
      </c>
      <c r="FN203" s="9" t="str">
        <f>IF(AND(FE203&lt;&gt;"",FF203&lt;&gt;""),CHAR(34)&amp;"BLWHNO"&amp;CHAR(34)&amp;",","")</f>
        <v>"BLWHNO",</v>
      </c>
      <c r="FO203" s="9" t="str">
        <f>IF(AND(FE203&lt;&gt;"",FG203&lt;&gt;""),CHAR(34)&amp;"BLRENO"&amp;CHAR(34)&amp;",","")</f>
        <v/>
      </c>
      <c r="FP203" s="9" t="str">
        <f>IF(AND(FF203&lt;&gt;"",FF203&lt;&gt;""),CHAR(34)&amp;"WHRENO"&amp;CHAR(34)&amp;",","")</f>
        <v>"WHRENO",</v>
      </c>
      <c r="FQ203" s="9" t="str">
        <f>IF(LEN(BF203)=3,CHAR(34)&amp;"001"&amp;BF203&amp;CHAR(34)&amp;",","")</f>
        <v>"001GRE",</v>
      </c>
      <c r="FR203" s="9" t="str">
        <f>IF(LEN(BG203)=3,CHAR(34)&amp;"002"&amp;BG203&amp;CHAR(34)&amp;",","")</f>
        <v/>
      </c>
      <c r="FS203" s="9" t="str">
        <f>IF(LEN(BH203)=3,CHAR(34)&amp;"003"&amp;BH203&amp;CHAR(34)&amp;",","")</f>
        <v>"003YEL",</v>
      </c>
      <c r="FT203" s="9" t="str">
        <f>CHAR(34)&amp;"myr"&amp;BD203&amp;CHAR(34)&amp;","</f>
        <v>"myrEQ",</v>
      </c>
      <c r="FU203" s="9" t="str">
        <f>IF(AY203="y",CHAR(34)&amp;"island"&amp;CHAR(34)&amp;",","")</f>
        <v/>
      </c>
      <c r="FV203" s="9" t="str">
        <f>IF(BZ203="y",CHAR(34)&amp;"landlo"&amp;CHAR(34)&amp;",","")</f>
        <v/>
      </c>
      <c r="FW203" s="9" t="str">
        <f>IF(CA203="y",CHAR(34)&amp;"eunion"&amp;CHAR(34)&amp;",","")</f>
        <v/>
      </c>
      <c r="FX203" s="9" t="str">
        <f>SUBSTITUTE(IFERROR(SEARCH("[",A203),IFERROR(IF(AND(CA203&lt;&gt;"y",SEARCH("Europe",R203)&gt;0),CHAR(34)&amp;"noeuni"&amp;CHAR(34)&amp;",",""),"")),"1","")</f>
        <v/>
      </c>
      <c r="FY203" s="9" t="str">
        <f>IFERROR(IF(SEARCH("Arabic",CB203)&gt;0,CHAR(34)&amp;"arabic"&amp;CHAR(34)&amp;",",""),"")</f>
        <v/>
      </c>
      <c r="FZ203" s="9" t="str">
        <f>IFERROR(IF(SEARCH("English",CB203)&gt;0,CHAR(34)&amp;"englis"&amp;CHAR(34)&amp;",",""),"")</f>
        <v/>
      </c>
      <c r="GA203" s="9" t="str">
        <f>IFERROR(IF(SEARCH("French",CB203)&gt;0,CHAR(34)&amp;"french"&amp;CHAR(34)&amp;",",""),"")</f>
        <v>"french",</v>
      </c>
      <c r="GB203" s="9" t="str">
        <f>IFERROR(IF(SEARCH("Spanish",CB203)&gt;0,CHAR(34)&amp;"spanis"&amp;CHAR(34)&amp;",",""),"")</f>
        <v/>
      </c>
      <c r="GC203" s="9" t="str">
        <f>IFERROR(IF(SEARCH("Portuguese",CB203)&gt;0,CHAR(34)&amp;"portug"&amp;CHAR(34)&amp;",",""),"")</f>
        <v/>
      </c>
      <c r="GD203" s="9" t="str">
        <f>IFERROR(IF(SEARCH("German",CB203)&gt;0,CHAR(34)&amp;"german"&amp;CHAR(34)&amp;",",""),"")</f>
        <v/>
      </c>
      <c r="GE203" s="9" t="str">
        <f>IFERROR(IF(SEARCH("Dutch",CB203)&gt;0,CHAR(34)&amp;"dutchs"&amp;CHAR(34)&amp;",",""),"")</f>
        <v/>
      </c>
      <c r="GF203" s="9" t="str">
        <f>IFERROR(IF(SEARCH("Histor",AU203)&gt;0,CHAR(34)&amp;"histor"&amp;CHAR(34)&amp;",",""),"")</f>
        <v/>
      </c>
      <c r="GG203" s="9" t="str">
        <f>IF(BU203="y",CHAR(34)&amp;"unjack"&amp;CHAR(34)&amp;",","")</f>
        <v/>
      </c>
      <c r="GH203" s="9" t="str">
        <f>IF(CD203=1,CHAR(34)&amp;"southc"&amp;CHAR(34)&amp;",","")</f>
        <v/>
      </c>
      <c r="GI203" s="9" t="str">
        <f>IF(CE203=1,CHAR(34)&amp;"hasmap"&amp;CHAR(34)&amp;",","")</f>
        <v/>
      </c>
      <c r="GJ203" s="9" t="str">
        <f>IF(CP203="y",CHAR(34)&amp;CP$1&amp;CHAR(34)&amp;",","")</f>
        <v/>
      </c>
      <c r="GK203" s="9" t="str">
        <f>IF(GJ203="",CHAR(34)&amp;"HasSta"&amp;CHAR(34)&amp;",","")</f>
        <v>"HasSta",</v>
      </c>
      <c r="GL203" s="9" t="str">
        <f t="shared" si="691"/>
        <v>"1Stars",</v>
      </c>
      <c r="GM203" s="9" t="str">
        <f t="shared" si="691"/>
        <v/>
      </c>
      <c r="GN203" s="9" t="str">
        <f t="shared" si="691"/>
        <v/>
      </c>
      <c r="GP203" s="9" t="str">
        <f>CHAR(34)&amp;AU203&amp;CHAR(34)</f>
        <v>"City"</v>
      </c>
      <c r="GS203" s="9" t="str">
        <f>SUBSTITUTE("["&amp;_xlfn.CONCAT(CW203:GN203)&amp;"]",",]","]")</f>
        <v>["3Color","lets06","startD","with_w","REEDEL","year00","dgband","3Bands","Vertic","Circle","Bird","Plants","Texted","Weapon","HasSun","Center","Geogrh","Humans","Builds","Ships!","Crowns","staRED","NO_BLU","NO_WHI","NO_BLA","BAWHNO","BLWHNO","WHRENO","001GRE","003YEL","myrEQ","french","HasSta","1Stars"]</v>
      </c>
      <c r="GT203" s="9" t="str">
        <f t="shared" si="685"/>
        <v>"cl_GRE",</v>
      </c>
      <c r="GU203" s="9" t="str">
        <f t="shared" si="685"/>
        <v>"cl_YEL",</v>
      </c>
      <c r="GV203" s="9" t="str">
        <f t="shared" si="685"/>
        <v>"cl_RED",</v>
      </c>
      <c r="GW203" s="9" t="str">
        <f t="shared" si="685"/>
        <v/>
      </c>
      <c r="GX203" s="9" t="str">
        <f t="shared" si="685"/>
        <v/>
      </c>
      <c r="GY203" s="9" t="str">
        <f t="shared" si="685"/>
        <v/>
      </c>
      <c r="GZ203" s="9" t="str">
        <f t="shared" si="685"/>
        <v/>
      </c>
      <c r="HA203" s="9" t="str">
        <f t="shared" si="685"/>
        <v/>
      </c>
      <c r="HB203" s="9" t="str">
        <f t="shared" si="685"/>
        <v/>
      </c>
      <c r="HC203" s="9" t="str">
        <f>SUBSTITUTE("["&amp;_xlfn.CONCAT(GT203:HB203)&amp;"]",",]","]")</f>
        <v>["cl_GRE","cl_YEL","cl_RED"]</v>
      </c>
      <c r="HE203" s="33"/>
      <c r="HF203" s="34" t="str">
        <f>"{couname:"&amp;CT203&amp;(IF(HK203&lt;&gt;"",",subtype:"&amp;CHAR(34)&amp;HK203&amp;CHAR(34),""))&amp;",year:"&amp;HJ203&amp;",region:"&amp;CU203&amp;",Colors:"&amp;HC203&amp;",Items:"&amp;GS203&amp;",Flag:"&amp;CV203&amp;",HDFlag:"&amp;CHAR(34)&amp;E203&amp;CHAR(34)&amp;",type:"&amp;GP203&amp;", describe: "&amp;HH203&amp;", isnew:"&amp;CHAR(34)&amp;F203&amp;CHAR(34)&amp;", links: "&amp;HL203&amp;"},"</f>
        <v>{couname:"[AUS] Darwin",year:"2009",region:"rgn_Oceania",Colors:["cl_GRE","cl_YEL","cl_RED"],Items:["3Color","lets06","startD","with_w","REEDEL","year00","dgband","3Bands","Vertic","Circle","Bird","Plants","Texted","Weapon","HasSun","Center","Geogrh","Humans","Builds","Ships!","Crowns","staRED","NO_BLU","NO_WHI","NO_BLA","BAWHNO","BLWHNO","WHRENO","001GRE","003YEL","myrEQ","french","HasSta","1Stars"],Flag:"https://upload.wikimedia.org/wikipedia/commons/thumb/d/df/Flag_of_Darwin.svg/640px-Flag_of_Darwin.svg.png",HDFlag:"https://upload.wikimedia.org/wikipedia/commons/thumb/d/df/Flag_of_Darwin.svg/2560px-Flag_of_Darwin.svg.png",type:"City", describe: "\nGreen, yellow, red tricolour with coat of arms. According to council policy, Darwin maintains both the coat of arms flag and a logo flag.", isnew:".", links: "https://en.wikipedia.org/wiki/Darwin,_Northern_Territory"},</v>
      </c>
      <c r="HG203" s="35" t="str">
        <f>"{couname:"&amp;CT203&amp;(IF(HK203&lt;&gt;"",",subtype:"&amp;CHAR(34)&amp;HK203&amp;CHAR(34),""))&amp;",year:"&amp;HJ203&amp;",region:"&amp;CU203&amp;",Colors:"&amp;HC203&amp;",Items:"&amp;GS203&amp;",Flag:"&amp;CV203&amp;",HDFlag:"&amp;CHAR(34)&amp;E203&amp;CHAR(34)&amp;",type:"&amp;GP203&amp;", describe: "&amp;HI203&amp;", links: "&amp;HL203&amp;"},"</f>
        <v>{couname:"[AUS] Darwin",year:"2009",region:"rgn_Oceania",Colors:["cl_GRE","cl_YEL","cl_RED"],Items:["3Color","lets06","startD","with_w","REEDEL","year00","dgband","3Bands","Vertic","Circle","Bird","Plants","Texted","Weapon","HasSun","Center","Geogrh","Humans","Builds","Ships!","Crowns","staRED","NO_BLU","NO_WHI","NO_BLA","BAWHNO","BLWHNO","WHRENO","001GRE","003YEL","myrEQ","french","HasSta","1Stars"],Flag:"https://upload.wikimedia.org/wikipedia/commons/thumb/d/df/Flag_of_Darwin.svg/640px-Flag_of_Darwin.svg.png",HDFlag:"https://upload.wikimedia.org/wikipedia/commons/thumb/d/df/Flag_of_Darwin.svg/2560px-Flag_of_Darwin.svg.png",type:"City", describe: "\nGreen, yellow, red tricolour with coat of arms. According to council policy, Darwin maintains both the coat of arms flag and a logo flag.", links: "https://en.wikipedia.org/wiki/Darwin,_Northern_Territory"},</v>
      </c>
      <c r="HH203" s="9" t="str">
        <f>IF(P203&lt;&gt;"",CHAR(34)&amp;"\n"&amp;P203&amp;CHAR(34),CHAR(34)&amp;CHAR(34))</f>
        <v>"\nGreen, yellow, red tricolour with coat of arms. According to council policy, Darwin maintains both the coat of arms flag and a logo flag."</v>
      </c>
      <c r="HI203" s="9" t="str">
        <f>IF(J203=0,CHAR(34)&amp;CHAR(34),HH203)</f>
        <v>"\nGreen, yellow, red tricolour with coat of arms. According to council policy, Darwin maintains both the coat of arms flag and a logo flag."</v>
      </c>
      <c r="HJ203" s="9" t="str">
        <f>CHAR(34)&amp;O203&amp;CHAR(34)</f>
        <v>"2009"</v>
      </c>
      <c r="HL203" s="9" t="str">
        <f>CHAR(34)&amp;I203&amp;CHAR(34)</f>
        <v>"https://en.wikipedia.org/wiki/Darwin,_Northern_Territory"</v>
      </c>
      <c r="HM203" s="34" t="str">
        <f>"{"&amp;CHAR(34)&amp;"couname"&amp;CHAR(34)&amp;":"&amp;CT203&amp;(IF(H203&lt;&gt;"",","&amp;CHAR(34)&amp;"subtype"&amp;CHAR(34)&amp;":"&amp;CHAR(34)&amp;H203&amp;CHAR(34),""))&amp;","&amp;CHAR(34)&amp;"year"&amp;CHAR(34)&amp;":"&amp;HJ203&amp;","&amp;CHAR(34)&amp;"region"&amp;CHAR(34)&amp;":"&amp;CU203&amp;","&amp;CHAR(34)&amp;"Colors"&amp;CHAR(34)&amp;":"&amp;HC203&amp;","&amp;CHAR(34)&amp;"Items"&amp;CHAR(34)&amp;":"&amp;GS203&amp;","&amp;CHAR(34)&amp;"Flag"&amp;CHAR(34)&amp;":"&amp;CV203&amp;","&amp;CHAR(34)&amp;"HDFlag"&amp;CHAR(34)&amp;":"&amp;CHAR(34)&amp;E203&amp;CHAR(34)&amp;","&amp;CHAR(34)&amp;"type"&amp;CHAR(34)&amp;":"&amp;GP203&amp;", "&amp;CHAR(34)&amp;"describe"&amp;CHAR(34)&amp;": "&amp;HH203&amp;", "&amp;CHAR(34)&amp;"isnew"&amp;CHAR(34)&amp;": "&amp;CHAR(34)&amp;F203&amp;CHAR(34)&amp;", "&amp;CHAR(34)&amp;"links"&amp;CHAR(34)&amp;": "&amp;HL203&amp;"},"</f>
        <v>{"couname":"[AUS] Darwin","subtype":"[AUS] Northern Territory","year":"2009","region":"rgn_Oceania","Colors":["cl_GRE","cl_YEL","cl_RED"],"Items":["3Color","lets06","startD","with_w","REEDEL","year00","dgband","3Bands","Vertic","Circle","Bird","Plants","Texted","Weapon","HasSun","Center","Geogrh","Humans","Builds","Ships!","Crowns","staRED","NO_BLU","NO_WHI","NO_BLA","BAWHNO","BLWHNO","WHRENO","001GRE","003YEL","myrEQ","french","HasSta","1Stars"],"Flag":"https://upload.wikimedia.org/wikipedia/commons/thumb/d/df/Flag_of_Darwin.svg/640px-Flag_of_Darwin.svg.png","HDFlag":"https://upload.wikimedia.org/wikipedia/commons/thumb/d/df/Flag_of_Darwin.svg/2560px-Flag_of_Darwin.svg.png","type":"City", "describe": "\nGreen, yellow, red tricolour with coat of arms. According to council policy, Darwin maintains both the coat of arms flag and a logo flag.", "isnew": ".", "links": "https://en.wikipedia.org/wiki/Darwin,_Northern_Territory"},</v>
      </c>
      <c r="HN203" s="36" t="str">
        <f>"{"&amp;CHAR(34)&amp;"couname"&amp;CHAR(34)&amp;":"&amp;CT203&amp;(IF(H203&lt;&gt;"",","&amp;CHAR(34)&amp;"subtype"&amp;CHAR(34)&amp;":"&amp;CHAR(34)&amp;H203&amp;CHAR(34),""))&amp;","&amp;CHAR(34)&amp;"year"&amp;CHAR(34)&amp;":"&amp;HJ203&amp;","&amp;CHAR(34)&amp;"region"&amp;CHAR(34)&amp;":"&amp;CU203&amp;","&amp;CHAR(34)&amp;"Colors"&amp;CHAR(34)&amp;":"&amp;HC203&amp;","&amp;CHAR(34)&amp;"Items"&amp;CHAR(34)&amp;":"&amp;GS203&amp;","&amp;CHAR(34)&amp;"Flag"&amp;CHAR(34)&amp;":"&amp;CV203&amp;","&amp;CHAR(34)&amp;"HDFlag"&amp;CHAR(34)&amp;":"&amp;CHAR(34)&amp;E203&amp;CHAR(34)&amp;","&amp;CHAR(34)&amp;"type"&amp;CHAR(34)&amp;":"&amp;GP203&amp;", "&amp;CHAR(34)&amp;"describe"&amp;CHAR(34)&amp;": "&amp;HI203&amp;", "&amp;CHAR(34)&amp;"isnew"&amp;CHAR(34)&amp;": "&amp;CHAR(34)&amp;F203&amp;CHAR(34)&amp;", "&amp;CHAR(34)&amp;"links"&amp;CHAR(34)&amp;": "&amp;HL203&amp;"},"</f>
        <v>{"couname":"[AUS] Darwin","subtype":"[AUS] Northern Territory","year":"2009","region":"rgn_Oceania","Colors":["cl_GRE","cl_YEL","cl_RED"],"Items":["3Color","lets06","startD","with_w","REEDEL","year00","dgband","3Bands","Vertic","Circle","Bird","Plants","Texted","Weapon","HasSun","Center","Geogrh","Humans","Builds","Ships!","Crowns","staRED","NO_BLU","NO_WHI","NO_BLA","BAWHNO","BLWHNO","WHRENO","001GRE","003YEL","myrEQ","french","HasSta","1Stars"],"Flag":"https://upload.wikimedia.org/wikipedia/commons/thumb/d/df/Flag_of_Darwin.svg/640px-Flag_of_Darwin.svg.png","HDFlag":"https://upload.wikimedia.org/wikipedia/commons/thumb/d/df/Flag_of_Darwin.svg/2560px-Flag_of_Darwin.svg.png","type":"City", "describe": "\nGreen, yellow, red tricolour with coat of arms. According to council policy, Darwin maintains both the coat of arms flag and a logo flag.", "isnew": ".", "links": "https://en.wikipedia.org/wiki/Darwin,_Northern_Territory"},</v>
      </c>
      <c r="HO203" s="37"/>
      <c r="HP203" s="9" t="str" cm="1">
        <f t="array" ref="HP203">IF(_xlfn.TEXTJOIN(", ", TRUE, IF(ISNUMBER(SEARCH("BLA", BL203:BT203)), COLUMN(BL203:BT203) - COLUMN(BL203) + 1, ""))&lt;&gt;"","BLA","")</f>
        <v/>
      </c>
      <c r="HQ203" s="9" t="str" cm="1">
        <f t="array" ref="HQ203">IF(_xlfn.TEXTJOIN(", ", TRUE, IF(ISNUMBER(SEARCH("BLU", BL203:BT203)), COLUMN(BL203:BT203) - COLUMN(BL203) + 1, ""))&lt;&gt;"","BLU","")</f>
        <v/>
      </c>
      <c r="HR203" s="9" t="str" cm="1">
        <f t="array" ref="HR203">IF(_xlfn.TEXTJOIN(", ", TRUE, IF(ISNUMBER(SEARCH("GRE", BL203:BT203)), COLUMN(BL203:BT203) - COLUMN(BL203) + 1, ""))&lt;&gt;"","GRE","")</f>
        <v>GRE</v>
      </c>
      <c r="HS203" s="9" t="str" cm="1">
        <f t="array" ref="HS203">IF(_xlfn.TEXTJOIN(", ", TRUE, IF(ISNUMBER(SEARCH("RED", BL203:BT203)), COLUMN(BL203:BT203) - COLUMN(BL203) + 1, ""))&lt;&gt;"","RED","")</f>
        <v>RED</v>
      </c>
      <c r="HT203" s="9" t="str" cm="1">
        <f t="array" ref="HT203">IF(_xlfn.TEXTJOIN(", ", TRUE, IF(ISNUMBER(SEARCH("YEL", BL203:BT203)), COLUMN(BL203:BT203) - COLUMN(BL203) + 1, ""))&lt;&gt;"","YEL","")</f>
        <v>YEL</v>
      </c>
      <c r="HU203" s="9" t="str" cm="1">
        <f t="array" ref="HU203">IF(_xlfn.TEXTJOIN(", ", TRUE, IF(ISNUMBER(SEARCH("ORA", BL203:BT203)), COLUMN(BL203:BT203) - COLUMN(BL203) + 1, ""))&lt;&gt;"","ORA","")</f>
        <v/>
      </c>
      <c r="HV203" s="9" t="str" cm="1">
        <f t="array" ref="HV203">IF(_xlfn.TEXTJOIN(", ", TRUE, IF(ISNUMBER(SEARCH("BRO", BL203:BT203)), COLUMN(BL203:BT203) - COLUMN(BL203) + 1, ""))&lt;&gt;"","BRO","")</f>
        <v/>
      </c>
      <c r="HW203" s="9" t="str" cm="1">
        <f t="array" ref="HW203">IF(_xlfn.TEXTJOIN(", ", TRUE, IF(ISNUMBER(SEARCH("PUR", BL203:BT203)), COLUMN(BL203:BT203) - COLUMN(BL203) + 1, ""))&lt;&gt;"","PUR","")</f>
        <v/>
      </c>
      <c r="HX203" s="9" t="str" cm="1">
        <f t="array" ref="HX203">IF(_xlfn.TEXTJOIN(", ", TRUE, IF(ISNUMBER(SEARCH("WHI", BL203:BT203)), COLUMN(BL203:BT203) - COLUMN(BL203) + 1, ""))&lt;&gt;"","WHI","")</f>
        <v/>
      </c>
      <c r="HY203" s="38"/>
      <c r="HZ203" s="38"/>
      <c r="IA203" s="28"/>
      <c r="IB203" s="28"/>
      <c r="IC203" s="39"/>
      <c r="ID203" s="39"/>
      <c r="IE203" s="39"/>
      <c r="IF203" s="39"/>
      <c r="IG203" s="39"/>
      <c r="IH203" s="39"/>
      <c r="II203" s="39"/>
      <c r="IJ203" s="39"/>
      <c r="IK203" s="39"/>
      <c r="IL203" s="9">
        <f>SUM(IC203:IK203)</f>
        <v>0</v>
      </c>
      <c r="IM203" s="6">
        <f>COUNTIF(IC203:IK203,"&gt;0")-CG203</f>
        <v>-3</v>
      </c>
      <c r="IN203" s="40" t="str">
        <f>"http://mkweb.bcgsc.ca/color-summarizer/?url="&amp;D203&amp;"&amp;precision=low&amp;num_clusters="&amp;CG203&amp;"&amp;text=1"</f>
        <v>http://mkweb.bcgsc.ca/color-summarizer/?url=https://upload.wikimedia.org/wikipedia/commons/thumb/d/df/Flag_of_Darwin.svg/640px-Flag_of_Darwin.svg.png&amp;precision=low&amp;num_clusters=3&amp;text=1</v>
      </c>
      <c r="IO203" s="9" t="str">
        <f>IF(HP203&lt;&gt;"",CHAR(34)&amp;"black"&amp;CHAR(34),"")</f>
        <v/>
      </c>
      <c r="IP203" s="9" t="str">
        <f>IF(HQ203&lt;&gt;"",CHAR(34)&amp;"blue"&amp;CHAR(34),"")</f>
        <v/>
      </c>
      <c r="IQ203" s="9" t="str">
        <f>IF(HR203&lt;&gt;"",CHAR(34)&amp;"green"&amp;CHAR(34),"")</f>
        <v>"green"</v>
      </c>
      <c r="IR203" s="9" t="str">
        <f>IF(HS203&lt;&gt;"",CHAR(34)&amp;"red"&amp;CHAR(34),"")</f>
        <v>"red"</v>
      </c>
      <c r="IS203" s="9" t="str">
        <f>IF(HT203&lt;&gt;"",CHAR(34)&amp;"yellow"&amp;CHAR(34),"")</f>
        <v>"yellow"</v>
      </c>
      <c r="IT203" s="9" t="str">
        <f>IF(HU203&lt;&gt;"",CHAR(34)&amp;"orange"&amp;CHAR(34),"")</f>
        <v/>
      </c>
      <c r="IU203" s="9" t="str">
        <f>IF(HV203&lt;&gt;"",CHAR(34)&amp;"brown"&amp;CHAR(34),"")</f>
        <v/>
      </c>
      <c r="IV203" s="9" t="str">
        <f>IF(HW203&lt;&gt;"",CHAR(34)&amp;"purple"&amp;CHAR(34),"")</f>
        <v/>
      </c>
      <c r="IW203" s="9" t="str">
        <f>IF(HX203&lt;&gt;"",CHAR(34)&amp;"white"&amp;CHAR(34),"")</f>
        <v/>
      </c>
      <c r="IX203" s="9" t="str">
        <f>"{"&amp;CHAR(34)&amp;"url"&amp;CHAR(34)&amp;":"&amp;CHAR(34)&amp;IN203&amp;CHAR(34)&amp;","&amp;CHAR(34)&amp;"name"&amp;CHAR(34)&amp;":"&amp;CHAR(34)&amp;A203&amp;CHAR(34)&amp;"},"</f>
        <v>{"url":"http://mkweb.bcgsc.ca/color-summarizer/?url=https://upload.wikimedia.org/wikipedia/commons/thumb/d/df/Flag_of_Darwin.svg/640px-Flag_of_Darwin.svg.png&amp;precision=low&amp;num_clusters=3&amp;text=1","name":"[AUS] Darwin"},</v>
      </c>
      <c r="IY203" s="9">
        <v>78</v>
      </c>
    </row>
    <row r="204" spans="1:259" s="9" customFormat="1" ht="38.4" customHeight="1" thickBot="1" x14ac:dyDescent="0.35">
      <c r="A204" s="81" t="s">
        <v>253</v>
      </c>
      <c r="B204" s="1" t="e" vm="201">
        <v>#VALUE!</v>
      </c>
      <c r="C204" s="2">
        <v>3</v>
      </c>
      <c r="D204" s="3" t="s">
        <v>254</v>
      </c>
      <c r="E204" s="4" t="s">
        <v>255</v>
      </c>
      <c r="F204" s="5" t="s">
        <v>0</v>
      </c>
      <c r="G204" s="6">
        <f>COUNTIF($A$1:$A$8359,A204)</f>
        <v>1</v>
      </c>
      <c r="H204" s="7" t="s">
        <v>256</v>
      </c>
      <c r="I204" s="8" t="s">
        <v>257</v>
      </c>
      <c r="J204" s="9" t="str">
        <f>""</f>
        <v/>
      </c>
      <c r="K204" s="10"/>
      <c r="L204" s="11"/>
      <c r="M204" s="11"/>
      <c r="N204" s="12" t="s">
        <v>169</v>
      </c>
      <c r="O204" s="13" t="s">
        <v>258</v>
      </c>
      <c r="P204" s="14" t="s">
        <v>259</v>
      </c>
      <c r="Q204" s="15">
        <v>1</v>
      </c>
      <c r="R204" s="16" t="s">
        <v>169</v>
      </c>
      <c r="S204" s="17">
        <v>2</v>
      </c>
      <c r="T204" s="18" t="s">
        <v>2</v>
      </c>
      <c r="U204" s="19" t="s">
        <v>2</v>
      </c>
      <c r="V204" s="19" t="s">
        <v>3</v>
      </c>
      <c r="W204" s="19" t="s">
        <v>2</v>
      </c>
      <c r="X204" s="19" t="s">
        <v>3</v>
      </c>
      <c r="Y204" s="19" t="s">
        <v>2</v>
      </c>
      <c r="Z204" s="19" t="s">
        <v>2</v>
      </c>
      <c r="AA204" s="19" t="s">
        <v>2</v>
      </c>
      <c r="AB204" s="19" t="s">
        <v>2</v>
      </c>
      <c r="AC204" s="19" t="s">
        <v>2</v>
      </c>
      <c r="AD204" s="19" t="s">
        <v>3</v>
      </c>
      <c r="AE204" s="19" t="s">
        <v>2</v>
      </c>
      <c r="AF204" s="20" t="s">
        <v>2</v>
      </c>
      <c r="AG204" s="20" t="s">
        <v>2</v>
      </c>
      <c r="AH204" s="20" t="s">
        <v>3</v>
      </c>
      <c r="AI204" s="20" t="s">
        <v>2</v>
      </c>
      <c r="AJ204" s="20" t="s">
        <v>2</v>
      </c>
      <c r="AK204" s="20" t="s">
        <v>2</v>
      </c>
      <c r="AL204" s="20" t="s">
        <v>2</v>
      </c>
      <c r="AM204" s="20" t="s">
        <v>2</v>
      </c>
      <c r="AN204" s="20" t="s">
        <v>2</v>
      </c>
      <c r="AO204" s="20" t="s">
        <v>2</v>
      </c>
      <c r="AP204" s="20" t="s">
        <v>2</v>
      </c>
      <c r="AQ204" s="20" t="s">
        <v>2</v>
      </c>
      <c r="AR204" s="20" t="s">
        <v>2</v>
      </c>
      <c r="AS204" s="20" t="s">
        <v>2</v>
      </c>
      <c r="AT204" s="21">
        <v>0</v>
      </c>
      <c r="AU204" s="20" t="s">
        <v>260</v>
      </c>
      <c r="AV204" s="20" t="str">
        <f>IF(LEFT(A204,1)="[",LEFT(A204,5)&amp;AU204&amp;A204,"")</f>
        <v>[AUS]People[AUS] Aboriginal People</v>
      </c>
      <c r="AW204" s="20" t="str">
        <f>C204&amp;H204&amp;A204</f>
        <v>3[AUS] Other[AUS] Aboriginal People</v>
      </c>
      <c r="AX204" s="22"/>
      <c r="AY204" s="22"/>
      <c r="AZ204" s="23"/>
      <c r="BA204" s="23"/>
      <c r="BB204" s="23"/>
      <c r="BC204" s="24"/>
      <c r="BD204" s="25" t="s">
        <v>5</v>
      </c>
      <c r="BE204" s="8"/>
      <c r="BF204" s="25"/>
      <c r="BG204" s="25"/>
      <c r="BH204" s="25"/>
      <c r="BI204" s="25"/>
      <c r="BJ204" s="25"/>
      <c r="BK204" s="8"/>
      <c r="BL204" s="25" t="s">
        <v>5</v>
      </c>
      <c r="BM204" s="25" t="s">
        <v>10</v>
      </c>
      <c r="BN204" s="25" t="s">
        <v>12</v>
      </c>
      <c r="BO204" s="25" t="s">
        <v>4</v>
      </c>
      <c r="BP204" s="25" t="s">
        <v>9</v>
      </c>
      <c r="BQ204" s="25" t="s">
        <v>6</v>
      </c>
      <c r="BR204" s="25"/>
      <c r="BS204" s="25"/>
      <c r="BT204" s="25"/>
      <c r="BU204" s="26"/>
      <c r="BV204" s="27"/>
      <c r="BW204" s="27">
        <v>0</v>
      </c>
      <c r="BX204" s="8"/>
      <c r="CB204" s="28"/>
      <c r="CC204" s="28"/>
      <c r="CD204" s="29">
        <v>0</v>
      </c>
      <c r="CE204" s="29">
        <v>0</v>
      </c>
      <c r="CF204" s="29" t="e">
        <v>#REF!</v>
      </c>
      <c r="CG204" s="30" cm="1">
        <f t="array" ref="CG204">SUMPRODUCT(--(LEN(TRIM(BL204:BT204))&gt;0))</f>
        <v>6</v>
      </c>
      <c r="CH204" s="20" t="str">
        <f>IF(CG204=2,"y","n")</f>
        <v>n</v>
      </c>
      <c r="CI204" s="20" t="str">
        <f>IF(CG204=3,"y","n")</f>
        <v>n</v>
      </c>
      <c r="CJ204" s="20" t="str">
        <f>IF(CG204=4,"y","n")</f>
        <v>n</v>
      </c>
      <c r="CK204" s="20" t="str">
        <f>IF(CG204&gt;4,"y","n")</f>
        <v>y</v>
      </c>
      <c r="CL204" s="20" t="str">
        <f>IF(S204=0,"y","n")</f>
        <v>n</v>
      </c>
      <c r="CM204" s="20" t="str">
        <f>IF(S204=2,"y","n")</f>
        <v>y</v>
      </c>
      <c r="CN204" s="20" t="str">
        <f>IF(S204=3,"y","n")</f>
        <v>n</v>
      </c>
      <c r="CO204" s="20" t="str">
        <f>IF(S204&gt;=4,"y","n")</f>
        <v>n</v>
      </c>
      <c r="CP204" s="20" t="str">
        <f>IF(AT204=0,"y","n")</f>
        <v>y</v>
      </c>
      <c r="CQ204" s="20" t="str">
        <f>IF(AT204=1,"y","n")</f>
        <v>n</v>
      </c>
      <c r="CR204" s="20" t="str">
        <f>IF(AT204=2,"y","n")</f>
        <v>n</v>
      </c>
      <c r="CS204" s="20" t="str">
        <f>IF(AT204&gt;=3,"y","n")</f>
        <v>n</v>
      </c>
      <c r="CT204" s="31" t="str">
        <f>CHAR(34)&amp;A204&amp;CHAR(34)</f>
        <v>"[AUS] Aboriginal People"</v>
      </c>
      <c r="CU204" s="32" t="str">
        <f>CHAR(34)&amp;"rgn_"&amp;R204&amp;CHAR(34)</f>
        <v>"rgn_Oceania"</v>
      </c>
      <c r="CV204" s="9" t="str">
        <f>CHAR(34)&amp;D204&amp;CHAR(34)</f>
        <v>"https://upload.wikimedia.org/wikipedia/commons/thumb/3/3f/Australian_Aboriginal_Flag.svg/640px-Australian_Aboriginal_Flag.svg.png"</v>
      </c>
      <c r="CW204" s="9" t="str">
        <f t="shared" si="687"/>
        <v/>
      </c>
      <c r="CX204" s="9" t="str">
        <f t="shared" si="687"/>
        <v/>
      </c>
      <c r="CY204" s="9" t="str">
        <f t="shared" si="687"/>
        <v/>
      </c>
      <c r="CZ204" s="9" t="str">
        <f t="shared" si="687"/>
        <v>"5+Colo",</v>
      </c>
      <c r="DA204" s="9" t="str">
        <f>IF(Q204&gt;1,CHAR(34)&amp;"words2"&amp;CHAR(34)&amp;",","")</f>
        <v/>
      </c>
      <c r="DB204" s="9" t="str">
        <f>IF(Q204&gt;2,CHAR(34)&amp;"words3"&amp;CHAR(34)&amp;",","")</f>
        <v/>
      </c>
      <c r="DD204" s="9" t="str">
        <f>IF(LEN(CHAR(34)&amp;"lets"&amp;LEN(SUBSTITUTE(SUBSTITUTE(IFERROR(TRIM(SUBSTITUTE(A204,MID(A204,FIND("[",A204),FIND("]",A204)-FIND("[",A204)+1),"")),A204)," ",""),"-",""))&amp;CHAR(34)&amp;",")=9,CHAR(34)&amp;"lets"&amp;LEN(SUBSTITUTE(SUBSTITUTE(IFERROR(TRIM(SUBSTITUTE(A204,MID(A204,FIND("[",A204),FIND("]",A204)-FIND("[",A204)+1),"")),A204)," ",""),"-",""))&amp;CHAR(34)&amp;",",CHAR(34)&amp;"lets0"&amp;LEN(SUBSTITUTE(SUBSTITUTE(IFERROR(TRIM(SUBSTITUTE(A204,MID(A204,FIND("[",A204),FIND("]",A204)-FIND("[",A204)+1),"")),A204)," ",""),"-",""))&amp;CHAR(34)&amp;",")</f>
        <v>"lets16",</v>
      </c>
      <c r="DE204" s="9" t="str">
        <f>CHAR(34)&amp;"start"&amp;IFERROR(LEFT(SUBSTITUTE(A204,"["&amp;MID(A204,FIND("[",A204)+1,FIND("]",A204)-FIND("[",A204)-1)&amp;"] ",""),1),LEFT(A204,1))&amp;CHAR(34)&amp;","</f>
        <v>"startA",</v>
      </c>
      <c r="DF204" s="9" t="str">
        <f>IFERROR(IF(SEARCH("tan",A204)&gt;0,CHAR(34)&amp;"withtn"&amp;CHAR(34)&amp;",",""),"")</f>
        <v/>
      </c>
      <c r="DG204" s="9" t="str">
        <f>IFERROR(IF(SEARCH("q",A204)&gt;0,CHAR(34)&amp;"with_q"&amp;CHAR(34)&amp;",",""),"")</f>
        <v/>
      </c>
      <c r="DH204" s="9" t="str">
        <f>IFERROR(IF(SEARCH("v",A204)&gt;0,CHAR(34)&amp;"with_v"&amp;CHAR(34)&amp;",",""),"")</f>
        <v/>
      </c>
      <c r="DI204" s="9" t="str">
        <f>IFERROR(IF(SEARCH("w",A204)&gt;0,CHAR(34)&amp;"with_w"&amp;CHAR(34)&amp;",",""),"")</f>
        <v/>
      </c>
      <c r="DJ204" s="9" t="str">
        <f>IFERROR(IF(SEARCH("y",A204)&gt;0,CHAR(34)&amp;"with_y"&amp;CHAR(34)&amp;",",""),"")</f>
        <v/>
      </c>
      <c r="DK204" s="9" t="str">
        <f>IFERROR(IF(SEARCH("z",A204)&gt;0,CHAR(34)&amp;"with_z"&amp;CHAR(34)&amp;",",""),"")</f>
        <v/>
      </c>
      <c r="DL204" s="9" t="str">
        <f>IF(CG204=2, CHAR(34) &amp; _xlfn.TEXTJOIN("", TRUE, _xlfn._xlws.SORT(HP204:HX204)) &amp; CHAR(34) &amp; ",", "")</f>
        <v/>
      </c>
      <c r="DM204" s="9" t="str" cm="1">
        <f t="array" ref="DM204">IF(CG204=3,CHAR(34) &amp; _xlfn.TEXTJOIN("", TRUE, RIGHT(HP204:HX204, 2)) &amp; CHAR(34) &amp; ",", "")</f>
        <v/>
      </c>
      <c r="DN204" s="9" t="str">
        <f>IF(AND(ISNUMBER(SEARCH("18", O204)), ISERROR(SEARCH("1918", O204)), ISERROR(SEARCH("2018", O204))), CHAR(34) &amp; "year18" &amp; CHAR(34) &amp; ",", "")</f>
        <v/>
      </c>
      <c r="DO204" s="9" t="str">
        <f>IF(AND(ISNUMBER(SEARCH("19", O204)), ISERROR(SEARCH("1819", O204)),  ISERROR(SEARCH("1219", O204)),ISERROR(SEARCH("1119", O204)),ISERROR(SEARCH("1190", O204)),ISERROR(SEARCH("2019", O204))), CHAR(34) &amp; "year19" &amp; CHAR(34) &amp; ",", "")</f>
        <v>"year19",</v>
      </c>
      <c r="DP204" s="28" t="str">
        <f>IF(AND(ISNUMBER(SEARCH("20", O204)), ISERROR(SEARCH("1920", O204))), CHAR(34)&amp;"year00"&amp;CHAR(34)&amp;",", "")</f>
        <v/>
      </c>
      <c r="DQ204" s="28" t="str">
        <f>IF(CC204="y",CHAR(34)&amp;"soviet"&amp;CHAR(34)&amp;",","")</f>
        <v/>
      </c>
      <c r="DR204" s="28" t="str">
        <f>IF(BY204="y",CHAR(34)&amp;"dgband"&amp;CHAR(34)&amp;",","")</f>
        <v/>
      </c>
      <c r="DS204" s="28" t="str">
        <f>IF(W204="y",IF(AND(V204="n",BY204&lt;&gt;"y"),CHAR(34)&amp;"allver"&amp;CHAR(34)&amp;",",""),"")</f>
        <v/>
      </c>
      <c r="DT204" s="28" t="str">
        <f>IF(V204="y",IF(AND(W204="n",BY204&lt;&gt;"y"),CHAR(34)&amp;"allhor"&amp;CHAR(34)&amp;",",""),"")</f>
        <v>"allhor",</v>
      </c>
      <c r="DU204" s="28" t="str">
        <f>IF(BY204="y",IF(AND(W204="n",V204="n"),CHAR(34)&amp;"alldia"&amp;CHAR(34)&amp;",",""),"")</f>
        <v/>
      </c>
      <c r="DW204" s="9" t="str">
        <f t="shared" si="688"/>
        <v/>
      </c>
      <c r="DX204" s="9" t="str">
        <f t="shared" si="688"/>
        <v>"2Bands",</v>
      </c>
      <c r="DY204" s="9" t="str">
        <f t="shared" si="688"/>
        <v/>
      </c>
      <c r="DZ204" s="9" t="str">
        <f t="shared" si="688"/>
        <v/>
      </c>
      <c r="EA204" s="9" t="str">
        <f t="shared" si="689"/>
        <v/>
      </c>
      <c r="EB204" s="9" t="str">
        <f t="shared" si="689"/>
        <v/>
      </c>
      <c r="EC204" s="9" t="str">
        <f t="shared" si="689"/>
        <v>"Horizo",</v>
      </c>
      <c r="ED204" s="9" t="str">
        <f t="shared" si="689"/>
        <v/>
      </c>
      <c r="EE204" s="9" t="str">
        <f t="shared" si="689"/>
        <v>"Circle",</v>
      </c>
      <c r="EF204" s="9" t="str">
        <f>IF(AND(Y204&lt;&gt;"n",Y204&lt;&gt;""),CHAR(34)&amp;Y$1&amp;CHAR(34)&amp;",","")</f>
        <v/>
      </c>
      <c r="EG204" s="9" t="str">
        <f t="shared" si="690"/>
        <v/>
      </c>
      <c r="EH204" s="9" t="str">
        <f t="shared" si="690"/>
        <v/>
      </c>
      <c r="EI204" s="9" t="str">
        <f t="shared" si="690"/>
        <v/>
      </c>
      <c r="EJ204" s="9" t="str">
        <f t="shared" si="690"/>
        <v/>
      </c>
      <c r="EK204" s="9" t="str">
        <f t="shared" si="690"/>
        <v>"HasSun",</v>
      </c>
      <c r="EL204" s="9" t="str">
        <f t="shared" si="690"/>
        <v/>
      </c>
      <c r="EM204" s="9" t="str">
        <f t="shared" si="690"/>
        <v/>
      </c>
      <c r="EN204" s="9" t="str">
        <f t="shared" si="690"/>
        <v/>
      </c>
      <c r="EO204" s="9" t="str">
        <f t="shared" si="690"/>
        <v>"Center",</v>
      </c>
      <c r="EP204" s="9" t="str">
        <f t="shared" si="690"/>
        <v/>
      </c>
      <c r="EQ204" s="9" t="str">
        <f t="shared" si="690"/>
        <v/>
      </c>
      <c r="ER204" s="9" t="str">
        <f t="shared" si="690"/>
        <v/>
      </c>
      <c r="ES204" s="9" t="str">
        <f t="shared" si="690"/>
        <v/>
      </c>
      <c r="ET204" s="9" t="str">
        <f t="shared" si="690"/>
        <v/>
      </c>
      <c r="EU204" s="9" t="str">
        <f t="shared" si="690"/>
        <v/>
      </c>
      <c r="EV204" s="9" t="str">
        <f t="shared" si="690"/>
        <v/>
      </c>
      <c r="EW204" s="9" t="str">
        <f t="shared" si="686"/>
        <v/>
      </c>
      <c r="EX204" s="9" t="str">
        <f t="shared" si="686"/>
        <v/>
      </c>
      <c r="EY204" s="9" t="str">
        <f t="shared" si="686"/>
        <v/>
      </c>
      <c r="EZ204" s="9" t="str">
        <f t="shared" si="686"/>
        <v/>
      </c>
      <c r="FA204" s="9" t="str">
        <f>IF(AT204&gt;0,CHAR(34)&amp;"sta"&amp;AZ204&amp;CHAR(34)&amp;",","")</f>
        <v/>
      </c>
      <c r="FB204" s="9" t="str">
        <f>IF(AND(AT204&gt;0,BA204&lt;&gt;""),CHAR(34)&amp;"sta"&amp;BA204&amp;CHAR(34)&amp;",","")</f>
        <v/>
      </c>
      <c r="FD204" s="9" t="str">
        <f>IF(BV204="n",CHAR(34)&amp;"tcWHYE"&amp;CHAR(34)&amp;",",IF(BV204="y",CHAR(34)&amp;FD$1&amp;CHAR(34)&amp;",",""))</f>
        <v/>
      </c>
      <c r="FE204" s="9" t="str">
        <f>IF(COUNTIF(BL204:BT204,"BLU")=0,CHAR(34)&amp;"NO_BLU"&amp;CHAR(34)&amp;",", "")</f>
        <v/>
      </c>
      <c r="FF204" s="9" t="str">
        <f>IF(COUNTIF(BL204:BT204,"WHI")=0,CHAR(34)&amp;"NO_WHI"&amp;CHAR(34)&amp;",", "")</f>
        <v/>
      </c>
      <c r="FG204" s="9" t="str">
        <f>IF(COUNTIF(BL204:BT204,"RED")=0,CHAR(34)&amp;"NO_RED"&amp;CHAR(34)&amp;",", "")</f>
        <v/>
      </c>
      <c r="FH204" s="9" t="str">
        <f>IF(COUNTIF(BL204:BS204,"GRE")=0,CHAR(34)&amp;"NO_GRE"&amp;CHAR(34)&amp;",", "")</f>
        <v/>
      </c>
      <c r="FI204" s="9" t="str">
        <f>IF(COUNTIF(BL204:BT204,"YEL")=0,CHAR(34)&amp;"NO_YEL"&amp;CHAR(34)&amp;",", "")</f>
        <v/>
      </c>
      <c r="FJ204" s="9" t="str">
        <f>IF(COUNTIF(BL204:BT204,"BLA")=0,CHAR(34)&amp;"NO_BLA"&amp;CHAR(34)&amp;",", "")</f>
        <v/>
      </c>
      <c r="FK204" s="9" t="str">
        <f>IF(AND(FH204&lt;&gt;"",FF204&lt;&gt;""),CHAR(34)&amp;"WHGRNO"&amp;CHAR(34)&amp;",","")</f>
        <v/>
      </c>
      <c r="FL204" s="9" t="str">
        <f>IF(AND(FI204&lt;&gt;"",FF204&lt;&gt;""),CHAR(34)&amp;"WHYENO"&amp;CHAR(34)&amp;",","")</f>
        <v/>
      </c>
      <c r="FM204" s="9" t="str">
        <f>IF(AND(FJ204&lt;&gt;"",FF204&lt;&gt;""),CHAR(34)&amp;"BAWHNO"&amp;CHAR(34)&amp;",","")</f>
        <v/>
      </c>
      <c r="FN204" s="9" t="str">
        <f>IF(AND(FE204&lt;&gt;"",FF204&lt;&gt;""),CHAR(34)&amp;"BLWHNO"&amp;CHAR(34)&amp;",","")</f>
        <v/>
      </c>
      <c r="FO204" s="9" t="str">
        <f>IF(AND(FE204&lt;&gt;"",FG204&lt;&gt;""),CHAR(34)&amp;"BLRENO"&amp;CHAR(34)&amp;",","")</f>
        <v/>
      </c>
      <c r="FP204" s="9" t="str">
        <f>IF(AND(FF204&lt;&gt;"",FF204&lt;&gt;""),CHAR(34)&amp;"WHRENO"&amp;CHAR(34)&amp;",","")</f>
        <v/>
      </c>
      <c r="FQ204" s="9" t="str">
        <f>IF(LEN(BF204)=3,CHAR(34)&amp;"001"&amp;BF204&amp;CHAR(34)&amp;",","")</f>
        <v/>
      </c>
      <c r="FR204" s="9" t="str">
        <f>IF(LEN(BG204)=3,CHAR(34)&amp;"002"&amp;BG204&amp;CHAR(34)&amp;",","")</f>
        <v/>
      </c>
      <c r="FS204" s="9" t="str">
        <f>IF(LEN(BH204)=3,CHAR(34)&amp;"003"&amp;BH204&amp;CHAR(34)&amp;",","")</f>
        <v/>
      </c>
      <c r="FT204" s="9" t="str">
        <f>CHAR(34)&amp;"myr"&amp;BD204&amp;CHAR(34)&amp;","</f>
        <v>"myrWHI",</v>
      </c>
      <c r="FU204" s="9" t="str">
        <f>IF(AY204="y",CHAR(34)&amp;"island"&amp;CHAR(34)&amp;",","")</f>
        <v/>
      </c>
      <c r="FV204" s="9" t="str">
        <f>IF(BZ204="y",CHAR(34)&amp;"landlo"&amp;CHAR(34)&amp;",","")</f>
        <v/>
      </c>
      <c r="FW204" s="9" t="str">
        <f>IF(CA204="y",CHAR(34)&amp;"eunion"&amp;CHAR(34)&amp;",","")</f>
        <v/>
      </c>
      <c r="FY204" s="9" t="str">
        <f>IFERROR(IF(SEARCH("Arabic",CB204)&gt;0,CHAR(34)&amp;"arabic"&amp;CHAR(34)&amp;",",""),"")</f>
        <v/>
      </c>
      <c r="FZ204" s="9" t="str">
        <f>IFERROR(IF(SEARCH("English",CB204)&gt;0,CHAR(34)&amp;"englis"&amp;CHAR(34)&amp;",",""),"")</f>
        <v/>
      </c>
      <c r="GA204" s="9" t="str">
        <f>IFERROR(IF(SEARCH("French",CB204)&gt;0,CHAR(34)&amp;"french"&amp;CHAR(34)&amp;",",""),"")</f>
        <v/>
      </c>
      <c r="GB204" s="9" t="str">
        <f>IFERROR(IF(SEARCH("Spanish",CB204)&gt;0,CHAR(34)&amp;"spanis"&amp;CHAR(34)&amp;",",""),"")</f>
        <v/>
      </c>
      <c r="GE204" s="9" t="str">
        <f>IFERROR(IF(SEARCH("Dutch",CB204)&gt;0,CHAR(34)&amp;"dutchs"&amp;CHAR(34)&amp;",",""),"")</f>
        <v/>
      </c>
      <c r="GF204" s="9" t="str">
        <f>IFERROR(IF(SEARCH("Historical",AU204)&gt;0,CHAR(34)&amp;"histor"&amp;CHAR(34)&amp;",",""),"")</f>
        <v/>
      </c>
      <c r="GG204" s="9" t="str">
        <f>IF(BU204="y",CHAR(34)&amp;"unjack"&amp;CHAR(34)&amp;",","")</f>
        <v/>
      </c>
      <c r="GH204" s="9" t="str">
        <f>IF(CD204=1,CHAR(34)&amp;"southc"&amp;CHAR(34)&amp;",","")</f>
        <v/>
      </c>
      <c r="GI204" s="9" t="str">
        <f>IF(CE204=1,CHAR(34)&amp;"hasmap"&amp;CHAR(34)&amp;",","")</f>
        <v/>
      </c>
      <c r="GJ204" s="9" t="str">
        <f>IF(CP204="y",CHAR(34)&amp;CP$1&amp;CHAR(34)&amp;",","")</f>
        <v>"NoStar",</v>
      </c>
      <c r="GK204" s="9" t="str">
        <f>IF(GJ204="",CHAR(34)&amp;"HasSta"&amp;CHAR(34)&amp;",","")</f>
        <v/>
      </c>
      <c r="GL204" s="9" t="str">
        <f t="shared" si="691"/>
        <v/>
      </c>
      <c r="GM204" s="9" t="str">
        <f t="shared" si="691"/>
        <v/>
      </c>
      <c r="GN204" s="9" t="str">
        <f t="shared" si="691"/>
        <v/>
      </c>
      <c r="GP204" s="9" t="str">
        <f>CHAR(34)&amp;AU204&amp;CHAR(34)</f>
        <v>"People"</v>
      </c>
      <c r="GS204" s="9" t="str">
        <f>SUBSTITUTE("["&amp;_xlfn.CONCAT(CW204:GN204)&amp;"]",",]","]")</f>
        <v>["5+Colo","lets16","startA","year19","allhor","2Bands","Horizo","Circle","HasSun","Center","myrWHI","NoStar"]</v>
      </c>
      <c r="GT204" s="9" t="str">
        <f t="shared" si="685"/>
        <v>"cl_WHI",</v>
      </c>
      <c r="GU204" s="9" t="str">
        <f t="shared" si="685"/>
        <v>"cl_GRE",</v>
      </c>
      <c r="GV204" s="9" t="str">
        <f t="shared" si="685"/>
        <v>"cl_BLA",</v>
      </c>
      <c r="GW204" s="9" t="str">
        <f t="shared" si="685"/>
        <v>"cl_BLU",</v>
      </c>
      <c r="GX204" s="9" t="str">
        <f t="shared" si="685"/>
        <v>"cl_RED",</v>
      </c>
      <c r="GY204" s="9" t="str">
        <f t="shared" si="685"/>
        <v>"cl_YEL",</v>
      </c>
      <c r="GZ204" s="9" t="str">
        <f t="shared" si="685"/>
        <v/>
      </c>
      <c r="HA204" s="9" t="str">
        <f t="shared" si="685"/>
        <v/>
      </c>
      <c r="HB204" s="9" t="str">
        <f t="shared" si="685"/>
        <v/>
      </c>
      <c r="HC204" s="9" t="str">
        <f>SUBSTITUTE("["&amp;_xlfn.CONCAT(GT204:HB204)&amp;"]",",]","]")</f>
        <v>["cl_WHI","cl_GRE","cl_BLA","cl_BLU","cl_RED","cl_YEL"]</v>
      </c>
      <c r="HE204" s="33"/>
      <c r="HF204" s="34" t="str">
        <f>"{couname:"&amp;CT204&amp;(IF(HK204&lt;&gt;"",",subtype:"&amp;CHAR(34)&amp;HK204&amp;CHAR(34),""))&amp;",year:"&amp;HJ204&amp;",region:"&amp;CU204&amp;",Colors:"&amp;HC204&amp;",Items:"&amp;GS204&amp;",Flag:"&amp;CV204&amp;",HDFlag:"&amp;CHAR(34)&amp;E204&amp;CHAR(34)&amp;",type:"&amp;GP204&amp;", describe: "&amp;HH204&amp;", isnew:"&amp;CHAR(34)&amp;F204&amp;CHAR(34)&amp;", links: "&amp;HL204&amp;"},"</f>
        <v>{couname:"[AUS] Aboriginal People",year:"1995 ",region:"rgn_Oceania",Colors:["cl_WHI","cl_GRE","cl_BLA","cl_BLU","cl_RED","cl_YEL"],Items:["5+Colo","lets16","startA","year19","allhor","2Bands","Horizo","Circle","HasSun","Center","myrWHI","NoStar"],Flag:"https://upload.wikimedia.org/wikipedia/commons/thumb/3/3f/Australian_Aboriginal_Flag.svg/640px-Australian_Aboriginal_Flag.svg.png",HDFlag:"https://upload.wikimedia.org/wikipedia/commons/thumb/3/3f/Australian_Aboriginal_Flag.svg/2560px-Australian_Aboriginal_Flag.svg.png",type:"People", describe: "\nThe black represented black consciousness, black awareness, black power and being proud of blackness. The other colours of yellow (sun) and red (earth) were sourced from the predominant colours used to decorate pukamani poles. ", isnew:".", links: "https://en.wikipedia.org/wiki/Australian_Aboriginal_flag"},</v>
      </c>
      <c r="HG204" s="35" t="str">
        <f>"{couname:"&amp;CT204&amp;(IF(HK204&lt;&gt;"",",subtype:"&amp;CHAR(34)&amp;HK204&amp;CHAR(34),""))&amp;",year:"&amp;HJ204&amp;",region:"&amp;CU204&amp;",Colors:"&amp;HC204&amp;",Items:"&amp;GS204&amp;",Flag:"&amp;CV204&amp;",HDFlag:"&amp;CHAR(34)&amp;E204&amp;CHAR(34)&amp;",type:"&amp;GP204&amp;", describe: "&amp;HI204&amp;", links: "&amp;HL204&amp;"},"</f>
        <v>{couname:"[AUS] Aboriginal People",year:"1995 ",region:"rgn_Oceania",Colors:["cl_WHI","cl_GRE","cl_BLA","cl_BLU","cl_RED","cl_YEL"],Items:["5+Colo","lets16","startA","year19","allhor","2Bands","Horizo","Circle","HasSun","Center","myrWHI","NoStar"],Flag:"https://upload.wikimedia.org/wikipedia/commons/thumb/3/3f/Australian_Aboriginal_Flag.svg/640px-Australian_Aboriginal_Flag.svg.png",HDFlag:"https://upload.wikimedia.org/wikipedia/commons/thumb/3/3f/Australian_Aboriginal_Flag.svg/2560px-Australian_Aboriginal_Flag.svg.png",type:"People", describe: "\nThe black represented black consciousness, black awareness, black power and being proud of blackness. The other colours of yellow (sun) and red (earth) were sourced from the predominant colours used to decorate pukamani poles. ", links: "https://en.wikipedia.org/wiki/Australian_Aboriginal_flag"},</v>
      </c>
      <c r="HH204" s="9" t="str">
        <f>IF(P204&lt;&gt;"",CHAR(34)&amp;"\n"&amp;P204&amp;CHAR(34),CHAR(34)&amp;CHAR(34))</f>
        <v>"\nThe black represented black consciousness, black awareness, black power and being proud of blackness. The other colours of yellow (sun) and red (earth) were sourced from the predominant colours used to decorate pukamani poles. "</v>
      </c>
      <c r="HI204" s="9" t="str">
        <f>IF(J204=0,CHAR(34)&amp;CHAR(34),HH204)</f>
        <v>"\nThe black represented black consciousness, black awareness, black power and being proud of blackness. The other colours of yellow (sun) and red (earth) were sourced from the predominant colours used to decorate pukamani poles. "</v>
      </c>
      <c r="HJ204" s="9" t="str">
        <f>CHAR(34)&amp;O204&amp;CHAR(34)</f>
        <v>"1995 "</v>
      </c>
      <c r="HL204" s="9" t="str">
        <f>CHAR(34)&amp;I204&amp;CHAR(34)</f>
        <v>"https://en.wikipedia.org/wiki/Australian_Aboriginal_flag"</v>
      </c>
      <c r="HM204" s="34" t="str">
        <f>"{"&amp;CHAR(34)&amp;"couname"&amp;CHAR(34)&amp;":"&amp;CT204&amp;(IF(H204&lt;&gt;"",","&amp;CHAR(34)&amp;"subtype"&amp;CHAR(34)&amp;":"&amp;CHAR(34)&amp;H204&amp;CHAR(34),""))&amp;","&amp;CHAR(34)&amp;"year"&amp;CHAR(34)&amp;":"&amp;HJ204&amp;","&amp;CHAR(34)&amp;"region"&amp;CHAR(34)&amp;":"&amp;CU204&amp;","&amp;CHAR(34)&amp;"Colors"&amp;CHAR(34)&amp;":"&amp;HC204&amp;","&amp;CHAR(34)&amp;"Items"&amp;CHAR(34)&amp;":"&amp;GS204&amp;","&amp;CHAR(34)&amp;"Flag"&amp;CHAR(34)&amp;":"&amp;CV204&amp;","&amp;CHAR(34)&amp;"HDFlag"&amp;CHAR(34)&amp;":"&amp;CHAR(34)&amp;E204&amp;CHAR(34)&amp;","&amp;CHAR(34)&amp;"type"&amp;CHAR(34)&amp;":"&amp;GP204&amp;", "&amp;CHAR(34)&amp;"describe"&amp;CHAR(34)&amp;": "&amp;HH204&amp;", "&amp;CHAR(34)&amp;"isnew"&amp;CHAR(34)&amp;": "&amp;CHAR(34)&amp;F204&amp;CHAR(34)&amp;", "&amp;CHAR(34)&amp;"links"&amp;CHAR(34)&amp;": "&amp;HL204&amp;"},"</f>
        <v>{"couname":"[AUS] Aboriginal People","subtype":"[AUS] Other","year":"1995 ","region":"rgn_Oceania","Colors":["cl_WHI","cl_GRE","cl_BLA","cl_BLU","cl_RED","cl_YEL"],"Items":["5+Colo","lets16","startA","year19","allhor","2Bands","Horizo","Circle","HasSun","Center","myrWHI","NoStar"],"Flag":"https://upload.wikimedia.org/wikipedia/commons/thumb/3/3f/Australian_Aboriginal_Flag.svg/640px-Australian_Aboriginal_Flag.svg.png","HDFlag":"https://upload.wikimedia.org/wikipedia/commons/thumb/3/3f/Australian_Aboriginal_Flag.svg/2560px-Australian_Aboriginal_Flag.svg.png","type":"People", "describe": "\nThe black represented black consciousness, black awareness, black power and being proud of blackness. The other colours of yellow (sun) and red (earth) were sourced from the predominant colours used to decorate pukamani poles. ", "isnew": ".", "links": "https://en.wikipedia.org/wiki/Australian_Aboriginal_flag"},</v>
      </c>
      <c r="HN204" s="36" t="str">
        <f>"{"&amp;CHAR(34)&amp;"couname"&amp;CHAR(34)&amp;":"&amp;CT204&amp;(IF(H204&lt;&gt;"",","&amp;CHAR(34)&amp;"subtype"&amp;CHAR(34)&amp;":"&amp;CHAR(34)&amp;H204&amp;CHAR(34),""))&amp;","&amp;CHAR(34)&amp;"year"&amp;CHAR(34)&amp;":"&amp;HJ204&amp;","&amp;CHAR(34)&amp;"region"&amp;CHAR(34)&amp;":"&amp;CU204&amp;","&amp;CHAR(34)&amp;"Colors"&amp;CHAR(34)&amp;":"&amp;HC204&amp;","&amp;CHAR(34)&amp;"Items"&amp;CHAR(34)&amp;":"&amp;GS204&amp;","&amp;CHAR(34)&amp;"Flag"&amp;CHAR(34)&amp;":"&amp;CV204&amp;","&amp;CHAR(34)&amp;"HDFlag"&amp;CHAR(34)&amp;":"&amp;CHAR(34)&amp;E204&amp;CHAR(34)&amp;","&amp;CHAR(34)&amp;"type"&amp;CHAR(34)&amp;":"&amp;GP204&amp;", "&amp;CHAR(34)&amp;"describe"&amp;CHAR(34)&amp;": "&amp;HI204&amp;", "&amp;CHAR(34)&amp;"isnew"&amp;CHAR(34)&amp;": "&amp;CHAR(34)&amp;F204&amp;CHAR(34)&amp;", "&amp;CHAR(34)&amp;"links"&amp;CHAR(34)&amp;": "&amp;HL204&amp;"},"</f>
        <v>{"couname":"[AUS] Aboriginal People","subtype":"[AUS] Other","year":"1995 ","region":"rgn_Oceania","Colors":["cl_WHI","cl_GRE","cl_BLA","cl_BLU","cl_RED","cl_YEL"],"Items":["5+Colo","lets16","startA","year19","allhor","2Bands","Horizo","Circle","HasSun","Center","myrWHI","NoStar"],"Flag":"https://upload.wikimedia.org/wikipedia/commons/thumb/3/3f/Australian_Aboriginal_Flag.svg/640px-Australian_Aboriginal_Flag.svg.png","HDFlag":"https://upload.wikimedia.org/wikipedia/commons/thumb/3/3f/Australian_Aboriginal_Flag.svg/2560px-Australian_Aboriginal_Flag.svg.png","type":"People", "describe": "\nThe black represented black consciousness, black awareness, black power and being proud of blackness. The other colours of yellow (sun) and red (earth) were sourced from the predominant colours used to decorate pukamani poles. ", "isnew": ".", "links": "https://en.wikipedia.org/wiki/Australian_Aboriginal_flag"},</v>
      </c>
      <c r="HO204" s="37">
        <v>45653</v>
      </c>
      <c r="HP204" s="9" t="str" cm="1">
        <f t="array" ref="HP204">IF(_xlfn.TEXTJOIN(", ", TRUE, IF(ISNUMBER(SEARCH("BLA", BL204:BT204)), COLUMN(BL204:BT204) - COLUMN(BL204) + 1, ""))&lt;&gt;"","BLA","")</f>
        <v>BLA</v>
      </c>
      <c r="HQ204" s="9" t="str" cm="1">
        <f t="array" ref="HQ204">IF(_xlfn.TEXTJOIN(", ", TRUE, IF(ISNUMBER(SEARCH("BLU", BL204:BT204)), COLUMN(BL204:BT204) - COLUMN(BL204) + 1, ""))&lt;&gt;"","BLU","")</f>
        <v>BLU</v>
      </c>
      <c r="HR204" s="9" t="str" cm="1">
        <f t="array" ref="HR204">IF(_xlfn.TEXTJOIN(", ", TRUE, IF(ISNUMBER(SEARCH("GRE", BL204:BT204)), COLUMN(BL204:BT204) - COLUMN(BL204) + 1, ""))&lt;&gt;"","GRE","")</f>
        <v>GRE</v>
      </c>
      <c r="HS204" s="9" t="str" cm="1">
        <f t="array" ref="HS204">IF(_xlfn.TEXTJOIN(", ", TRUE, IF(ISNUMBER(SEARCH("RED", BL204:BT204)), COLUMN(BL204:BT204) - COLUMN(BL204) + 1, ""))&lt;&gt;"","RED","")</f>
        <v>RED</v>
      </c>
      <c r="HT204" s="9" t="str" cm="1">
        <f t="array" ref="HT204">IF(_xlfn.TEXTJOIN(", ", TRUE, IF(ISNUMBER(SEARCH("YEL", BL204:BT204)), COLUMN(BL204:BT204) - COLUMN(BL204) + 1, ""))&lt;&gt;"","YEL","")</f>
        <v>YEL</v>
      </c>
      <c r="HU204" s="9" t="str" cm="1">
        <f t="array" ref="HU204">IF(_xlfn.TEXTJOIN(", ", TRUE, IF(ISNUMBER(SEARCH("ORA", BL204:BT204)), COLUMN(BL204:BT204) - COLUMN(BL204) + 1, ""))&lt;&gt;"","ORA","")</f>
        <v/>
      </c>
      <c r="HV204" s="9" t="str" cm="1">
        <f t="array" ref="HV204">IF(_xlfn.TEXTJOIN(", ", TRUE, IF(ISNUMBER(SEARCH("BRO", BL204:BT204)), COLUMN(BL204:BT204) - COLUMN(BL204) + 1, ""))&lt;&gt;"","BRO","")</f>
        <v/>
      </c>
      <c r="HW204" s="9" t="str" cm="1">
        <f t="array" ref="HW204">IF(_xlfn.TEXTJOIN(", ", TRUE, IF(ISNUMBER(SEARCH("PUR", BL204:BT204)), COLUMN(BL204:BT204) - COLUMN(BL204) + 1, ""))&lt;&gt;"","PUR","")</f>
        <v/>
      </c>
      <c r="HX204" s="9" t="str" cm="1">
        <f t="array" ref="HX204">IF(_xlfn.TEXTJOIN(", ", TRUE, IF(ISNUMBER(SEARCH("WHI", BL204:BT204)), COLUMN(BL204:BT204) - COLUMN(BL204) + 1, ""))&lt;&gt;"","WHI","")</f>
        <v>WHI</v>
      </c>
      <c r="HY204" s="38"/>
      <c r="HZ204" s="38"/>
      <c r="IA204" s="28"/>
      <c r="IB204" s="28"/>
      <c r="IC204" s="39"/>
      <c r="ID204" s="39"/>
      <c r="IE204" s="39"/>
      <c r="IF204" s="39"/>
      <c r="IG204" s="39"/>
      <c r="IH204" s="39"/>
      <c r="II204" s="39"/>
      <c r="IJ204" s="39"/>
      <c r="IK204" s="39"/>
      <c r="IM204" s="6">
        <f>COUNTIF(IC204:IK204,"&gt;0")-CG204</f>
        <v>-6</v>
      </c>
      <c r="IN204" s="40" t="str">
        <f>"http://mkweb.bcgsc.ca/color-summarizer/?url="&amp;D204&amp;"&amp;precision=low&amp;num_clusters="&amp;CG204&amp;"&amp;text=1"</f>
        <v>http://mkweb.bcgsc.ca/color-summarizer/?url=https://upload.wikimedia.org/wikipedia/commons/thumb/3/3f/Australian_Aboriginal_Flag.svg/640px-Australian_Aboriginal_Flag.svg.png&amp;precision=low&amp;num_clusters=6&amp;text=1</v>
      </c>
      <c r="IO204" s="9" t="str">
        <f>IF(HP204&lt;&gt;"",CHAR(34)&amp;"black"&amp;CHAR(34),"")</f>
        <v>"black"</v>
      </c>
      <c r="IP204" s="9" t="str">
        <f>IF(HQ204&lt;&gt;"",CHAR(34)&amp;"blue"&amp;CHAR(34),"")</f>
        <v>"blue"</v>
      </c>
      <c r="IQ204" s="9" t="str">
        <f>IF(HR204&lt;&gt;"",CHAR(34)&amp;"green"&amp;CHAR(34),"")</f>
        <v>"green"</v>
      </c>
      <c r="IR204" s="9" t="str">
        <f>IF(HS204&lt;&gt;"",CHAR(34)&amp;"red"&amp;CHAR(34),"")</f>
        <v>"red"</v>
      </c>
      <c r="IS204" s="9" t="str">
        <f>IF(HT204&lt;&gt;"",CHAR(34)&amp;"yellow"&amp;CHAR(34),"")</f>
        <v>"yellow"</v>
      </c>
      <c r="IT204" s="9" t="str">
        <f>IF(HU204&lt;&gt;"",CHAR(34)&amp;"orange"&amp;CHAR(34),"")</f>
        <v/>
      </c>
      <c r="IU204" s="9" t="str">
        <f>IF(HV204&lt;&gt;"",CHAR(34)&amp;"brown"&amp;CHAR(34),"")</f>
        <v/>
      </c>
      <c r="IV204" s="9" t="str">
        <f>IF(HW204&lt;&gt;"",CHAR(34)&amp;"purple"&amp;CHAR(34),"")</f>
        <v/>
      </c>
      <c r="IW204" s="9" t="str">
        <f>IF(HX204&lt;&gt;"",CHAR(34)&amp;"white"&amp;CHAR(34),"")</f>
        <v>"white"</v>
      </c>
      <c r="IX204" s="9" t="str">
        <f>"{"&amp;CHAR(34)&amp;"url"&amp;CHAR(34)&amp;":"&amp;CHAR(34)&amp;IN204&amp;CHAR(34)&amp;","&amp;CHAR(34)&amp;"name"&amp;CHAR(34)&amp;":"&amp;CHAR(34)&amp;A204&amp;CHAR(34)&amp;"},"</f>
        <v>{"url":"http://mkweb.bcgsc.ca/color-summarizer/?url=https://upload.wikimedia.org/wikipedia/commons/thumb/3/3f/Australian_Aboriginal_Flag.svg/640px-Australian_Aboriginal_Flag.svg.png&amp;precision=low&amp;num_clusters=6&amp;text=1","name":"[AUS] Aboriginal People"},</v>
      </c>
      <c r="IY204" s="9">
        <v>1503</v>
      </c>
    </row>
    <row r="205" spans="1:259" s="9" customFormat="1" ht="38.4" customHeight="1" thickBot="1" x14ac:dyDescent="0.35">
      <c r="A205" s="81" t="s">
        <v>261</v>
      </c>
      <c r="B205" s="1" t="e" vm="202">
        <v>#VALUE!</v>
      </c>
      <c r="C205" s="2">
        <v>3</v>
      </c>
      <c r="D205" s="3" t="s">
        <v>262</v>
      </c>
      <c r="E205" s="4" t="s">
        <v>263</v>
      </c>
      <c r="F205" s="5" t="s">
        <v>0</v>
      </c>
      <c r="G205" s="6">
        <f>COUNTIF($A$1:$A$8359,A205)</f>
        <v>1</v>
      </c>
      <c r="H205" s="7" t="s">
        <v>256</v>
      </c>
      <c r="I205" s="8" t="s">
        <v>264</v>
      </c>
      <c r="J205" s="9" t="str">
        <f>""</f>
        <v/>
      </c>
      <c r="K205" s="10"/>
      <c r="L205" s="11"/>
      <c r="M205" s="11"/>
      <c r="N205" s="12" t="s">
        <v>169</v>
      </c>
      <c r="O205" s="13" t="s">
        <v>265</v>
      </c>
      <c r="P205" s="14" t="s">
        <v>266</v>
      </c>
      <c r="Q205" s="15">
        <v>2</v>
      </c>
      <c r="R205" s="16" t="s">
        <v>169</v>
      </c>
      <c r="S205" s="17">
        <v>0</v>
      </c>
      <c r="T205" s="18" t="s">
        <v>2</v>
      </c>
      <c r="U205" s="19" t="s">
        <v>3</v>
      </c>
      <c r="V205" s="19" t="s">
        <v>3</v>
      </c>
      <c r="W205" s="19" t="s">
        <v>3</v>
      </c>
      <c r="X205" s="19" t="s">
        <v>2</v>
      </c>
      <c r="Y205" s="19" t="s">
        <v>2</v>
      </c>
      <c r="Z205" s="19" t="s">
        <v>2</v>
      </c>
      <c r="AA205" s="19" t="s">
        <v>2</v>
      </c>
      <c r="AB205" s="19" t="s">
        <v>2</v>
      </c>
      <c r="AC205" s="19" t="s">
        <v>2</v>
      </c>
      <c r="AD205" s="19" t="s">
        <v>2</v>
      </c>
      <c r="AE205" s="19" t="s">
        <v>2</v>
      </c>
      <c r="AF205" s="20" t="s">
        <v>2</v>
      </c>
      <c r="AG205" s="20" t="s">
        <v>2</v>
      </c>
      <c r="AH205" s="20" t="s">
        <v>3</v>
      </c>
      <c r="AI205" s="20" t="s">
        <v>2</v>
      </c>
      <c r="AJ205" s="20" t="s">
        <v>2</v>
      </c>
      <c r="AK205" s="20" t="s">
        <v>2</v>
      </c>
      <c r="AL205" s="20" t="s">
        <v>2</v>
      </c>
      <c r="AM205" s="20" t="s">
        <v>2</v>
      </c>
      <c r="AN205" s="20" t="s">
        <v>2</v>
      </c>
      <c r="AO205" s="20" t="s">
        <v>2</v>
      </c>
      <c r="AP205" s="20" t="s">
        <v>2</v>
      </c>
      <c r="AQ205" s="20" t="s">
        <v>2</v>
      </c>
      <c r="AR205" s="20" t="s">
        <v>3</v>
      </c>
      <c r="AS205" s="20" t="s">
        <v>2</v>
      </c>
      <c r="AT205" s="21">
        <v>5</v>
      </c>
      <c r="AU205" s="20" t="s">
        <v>267</v>
      </c>
      <c r="AV205" s="20" t="str">
        <f>IF(LEFT(A205,1)="[",LEFT(A205,5)&amp;AU205&amp;A205,"")</f>
        <v>[AUS]Historical[AUS] Eureka Flag</v>
      </c>
      <c r="AW205" s="20" t="str">
        <f>C205&amp;H205&amp;A205</f>
        <v>3[AUS] Other[AUS] Eureka Flag</v>
      </c>
      <c r="AX205" s="22" t="str">
        <f>_xlfn.TEXTJOIN(";",TRUE,AU205:AW205)</f>
        <v>Historical;[AUS]Historical[AUS] Eureka Flag;3[AUS] Other[AUS] Eureka Flag</v>
      </c>
      <c r="AY205" s="22"/>
      <c r="AZ205" s="23"/>
      <c r="BA205" s="23"/>
      <c r="BB205" s="23"/>
      <c r="BC205" s="24"/>
      <c r="BD205" s="25" t="s">
        <v>10</v>
      </c>
      <c r="BE205" s="8"/>
      <c r="BF205" s="25"/>
      <c r="BG205" s="25"/>
      <c r="BH205" s="25"/>
      <c r="BI205" s="25"/>
      <c r="BJ205" s="25"/>
      <c r="BK205" s="8"/>
      <c r="BL205" s="25" t="s">
        <v>10</v>
      </c>
      <c r="BM205" s="25" t="s">
        <v>6</v>
      </c>
      <c r="BN205" s="25" t="s">
        <v>9</v>
      </c>
      <c r="BO205" s="25" t="s">
        <v>12</v>
      </c>
      <c r="BP205" s="25" t="s">
        <v>5</v>
      </c>
      <c r="BQ205" s="25"/>
      <c r="BR205" s="25"/>
      <c r="BS205" s="25"/>
      <c r="BT205" s="25"/>
      <c r="BU205" s="26"/>
      <c r="BV205" s="27" t="s">
        <v>2</v>
      </c>
      <c r="BW205" s="27" t="s">
        <v>397</v>
      </c>
      <c r="BX205" s="8"/>
      <c r="BY205" s="9" t="s">
        <v>2</v>
      </c>
      <c r="CB205" s="28" t="s">
        <v>16</v>
      </c>
      <c r="CC205" s="28"/>
      <c r="CD205" s="29">
        <v>0</v>
      </c>
      <c r="CE205" s="29">
        <v>0</v>
      </c>
      <c r="CF205" s="29" t="e">
        <v>#REF!</v>
      </c>
      <c r="CG205" s="30" cm="1">
        <f t="array" ref="CG205">SUMPRODUCT(--(LEN(TRIM(BL205:BT205))&gt;0))</f>
        <v>5</v>
      </c>
      <c r="CH205" s="20" t="str">
        <f>IF(CG205=2,"y","n")</f>
        <v>n</v>
      </c>
      <c r="CI205" s="20" t="str">
        <f>IF(CG205=3,"y","n")</f>
        <v>n</v>
      </c>
      <c r="CJ205" s="20" t="str">
        <f>IF(CG205=4,"y","n")</f>
        <v>n</v>
      </c>
      <c r="CK205" s="20" t="str">
        <f>IF(CG205&gt;4,"y","n")</f>
        <v>y</v>
      </c>
      <c r="CL205" s="20" t="str">
        <f>IF(S205=0,"y","n")</f>
        <v>y</v>
      </c>
      <c r="CM205" s="20" t="str">
        <f>IF(S205=2,"y","n")</f>
        <v>n</v>
      </c>
      <c r="CN205" s="20" t="str">
        <f>IF(S205=3,"y","n")</f>
        <v>n</v>
      </c>
      <c r="CO205" s="20" t="str">
        <f>IF(S205&gt;=4,"y","n")</f>
        <v>n</v>
      </c>
      <c r="CP205" s="20" t="str">
        <f>IF(AT205=0,"y","n")</f>
        <v>n</v>
      </c>
      <c r="CQ205" s="20" t="str">
        <f>IF(AT205=1,"y","n")</f>
        <v>n</v>
      </c>
      <c r="CR205" s="20" t="str">
        <f>IF(AT205=2,"y","n")</f>
        <v>n</v>
      </c>
      <c r="CS205" s="20" t="str">
        <f>IF(AT205&gt;=3,"y","n")</f>
        <v>y</v>
      </c>
      <c r="CT205" s="31" t="str">
        <f>CHAR(34)&amp;A205&amp;CHAR(34)</f>
        <v>"[AUS] Eureka Flag"</v>
      </c>
      <c r="CU205" s="32" t="str">
        <f>CHAR(34)&amp;"rgn_"&amp;R205&amp;CHAR(34)</f>
        <v>"rgn_Oceania"</v>
      </c>
      <c r="CV205" s="9" t="str">
        <f>CHAR(34)&amp;D205&amp;CHAR(34)</f>
        <v>"https://upload.wikimedia.org/wikipedia/commons/thumb/8/84/Eureka_Flag.svg/640px-Eureka_Flag.svg.png"</v>
      </c>
      <c r="CW205" s="9" t="str">
        <f t="shared" si="687"/>
        <v/>
      </c>
      <c r="CX205" s="9" t="str">
        <f t="shared" si="687"/>
        <v/>
      </c>
      <c r="CY205" s="9" t="str">
        <f t="shared" si="687"/>
        <v/>
      </c>
      <c r="CZ205" s="9" t="str">
        <f t="shared" si="687"/>
        <v>"5+Colo",</v>
      </c>
      <c r="DA205" s="9" t="str">
        <f>IF(Q205&gt;1,CHAR(34)&amp;"words2"&amp;CHAR(34)&amp;",","")</f>
        <v>"words2",</v>
      </c>
      <c r="DB205" s="9" t="str">
        <f>IF(Q205&gt;2,CHAR(34)&amp;"words3"&amp;CHAR(34)&amp;",","")</f>
        <v/>
      </c>
      <c r="DC205" s="9" t="str">
        <f>IF(Q205=2,CHAR(34)&amp;"exact2"&amp;CHAR(34)&amp;",","")</f>
        <v>"exact2",</v>
      </c>
      <c r="DD205" s="9" t="str">
        <f>IF(LEN(CHAR(34)&amp;"lets"&amp;LEN(SUBSTITUTE(SUBSTITUTE(IFERROR(TRIM(SUBSTITUTE(SUBSTITUTE(SUBSTITUTE(IFERROR(TRIM(SUBSTITUTE(A205,MID(A205,FIND("(",A205),FIND(")",A205)-FIND("(",A205)+1),"")),A205)," ",""),"-",""),MID(SUBSTITUTE(SUBSTITUTE(IFERROR(TRIM(SUBSTITUTE(A205,MID(A205,FIND("(",A205),FIND(")",A205)-FIND("(",A205)+1),"")),A205)," ",""),"-",""),FIND("[",SUBSTITUTE(SUBSTITUTE(IFERROR(TRIM(SUBSTITUTE(A205,MID(A205,FIND("(",A205),FIND(")",A205)-FIND("(",A205)+1),"")),A205)," ",""),"-","")),FIND("]",SUBSTITUTE(SUBSTITUTE(IFERROR(TRIM(SUBSTITUTE(A205,MID(A205,FIND("(",A205),FIND(")",A205)-FIND("(",A205)+1),"")),A205)," ",""),"-",""))-FIND("[",SUBSTITUTE(SUBSTITUTE(IFERROR(TRIM(SUBSTITUTE(A205,MID(A205,FIND("(",A205),FIND(")",A205)-FIND("(",A205)+1),"")),A205)," ",""),"-",""))+1),"")),SUBSTITUTE(SUBSTITUTE(IFERROR(TRIM(SUBSTITUTE(A205,MID(A205,FIND("(",A205),FIND(")",A205)-FIND("(",A205)+1),"")),A205)," ",""),"-",""))," ",""),"-",""))&amp;CHAR(34)&amp;",")=9,CHAR(34)&amp;"lets"&amp;LEN(SUBSTITUTE(SUBSTITUTE(IFERROR(TRIM(SUBSTITUTE(SUBSTITUTE(SUBSTITUTE(IFERROR(TRIM(SUBSTITUTE(A205,MID(A205,FIND("(",A205),FIND(")",A205)-FIND("(",A205)+1),"")),A205)," ",""),"-",""),MID(SUBSTITUTE(SUBSTITUTE(IFERROR(TRIM(SUBSTITUTE(A205,MID(A205,FIND("(",A205),FIND(")",A205)-FIND("(",A205)+1),"")),A205)," ",""),"-",""),FIND("[",SUBSTITUTE(SUBSTITUTE(IFERROR(TRIM(SUBSTITUTE(A205,MID(A205,FIND("(",A205),FIND(")",A205)-FIND("(",A205)+1),"")),A205)," ",""),"-","")),FIND("]",SUBSTITUTE(SUBSTITUTE(IFERROR(TRIM(SUBSTITUTE(A205,MID(A205,FIND("(",A205),FIND(")",A205)-FIND("(",A205)+1),"")),A205)," ",""),"-",""))-FIND("[",SUBSTITUTE(SUBSTITUTE(IFERROR(TRIM(SUBSTITUTE(A205,MID(A205,FIND("(",A205),FIND(")",A205)-FIND("(",A205)+1),"")),A205)," ",""),"-",""))+1),"")),SUBSTITUTE(SUBSTITUTE(IFERROR(TRIM(SUBSTITUTE(A205,MID(A205,FIND("(",A205),FIND(")",A205)-FIND("(",A205)+1),"")),A205)," ",""),"-",""))," ",""),"-",""))&amp;CHAR(34)&amp;",",CHAR(34)&amp;"lets0"&amp;LEN(SUBSTITUTE(SUBSTITUTE(IFERROR(TRIM(SUBSTITUTE(SUBSTITUTE(SUBSTITUTE(IFERROR(TRIM(SUBSTITUTE(A205,MID(A205,FIND("(",A205),FIND(")",A205)-FIND("(",A205)+1),"")),A205)," ",""),"-",""),MID(SUBSTITUTE(SUBSTITUTE(IFERROR(TRIM(SUBSTITUTE(A205,MID(A205,FIND("(",A205),FIND(")",A205)-FIND("(",A205)+1),"")),A205)," ",""),"-",""),FIND("[",SUBSTITUTE(SUBSTITUTE(IFERROR(TRIM(SUBSTITUTE(A205,MID(A205,FIND("(",A205),FIND(")",A205)-FIND("(",A205)+1),"")),A205)," ",""),"-","")),FIND("]",SUBSTITUTE(SUBSTITUTE(IFERROR(TRIM(SUBSTITUTE(A205,MID(A205,FIND("(",A205),FIND(")",A205)-FIND("(",A205)+1),"")),A205)," ",""),"-",""))-FIND("[",SUBSTITUTE(SUBSTITUTE(IFERROR(TRIM(SUBSTITUTE(A205,MID(A205,FIND("(",A205),FIND(")",A205)-FIND("(",A205)+1),"")),A205)," ",""),"-",""))+1),"")),SUBSTITUTE(SUBSTITUTE(IFERROR(TRIM(SUBSTITUTE(A205,MID(A205,FIND("(",A205),FIND(")",A205)-FIND("(",A205)+1),"")),A205)," ",""),"-",""))," ",""),"-",""))&amp;CHAR(34)&amp;",")</f>
        <v>"lets10",</v>
      </c>
      <c r="DE205" s="9" t="str">
        <f>IFERROR(CHAR(34)&amp;"start"&amp;LEFT(TRIM(SUBSTITUTE(SUBSTITUTE(TRIM(SUBSTITUTE(SUBSTITUTE(A205, MID(A205, FIND("[", A205), FIND("]", A205) - FIND("[", A205) + 1), ""), "  ", " ")), MID(TRIM(SUBSTITUTE(SUBSTITUTE(A205, MID(A205, FIND("[", A205), FIND("]", A205) - FIND("[", A205) + 1), ""), "  ", " ")), FIND("[", TRIM(SUBSTITUTE(SUBSTITUTE(A205, MID(A205, FIND("[", A205), FIND("]", A205) - FIND("[", A205) + 1), ""), "  ", " "))), FIND("]", TRIM(SUBSTITUTE(SUBSTITUTE(A205, MID(A205, FIND("[", A205), FIND("]", A205) - FIND("[", A205) + 1), ""), "  ", " "))) - FIND("[", TRIM(SUBSTITUTE(SUBSTITUTE(A205, MID(A205, FIND("[", A205), FIND("]", A205) - FIND("[", A205) + 1), ""), "  ", " "))) + 1), ""), "  ", " ")),1)&amp;CHAR(34)&amp;",",CHAR(34)&amp;"start"&amp;IFERROR(LEFT(SUBSTITUTE(A205,"["&amp;MID(A205,FIND("[",A205)+1,FIND("]",A205)-FIND("[",A205)-1)&amp;"] ",""),1),LEFT(A205,1))&amp;CHAR(34)&amp;",")</f>
        <v>"startE",</v>
      </c>
      <c r="DF205" s="9" t="str">
        <f>IFERROR(IF(SEARCH("tan",A205)&gt;0,CHAR(34)&amp;"withtn"&amp;CHAR(34)&amp;",",""),"")</f>
        <v/>
      </c>
      <c r="DG205" s="9" t="str">
        <f>IFERROR(IF(SEARCH("q",A205)&gt;0,CHAR(34)&amp;"with_q"&amp;CHAR(34)&amp;",",""),"")</f>
        <v/>
      </c>
      <c r="DH205" s="9" t="str">
        <f>IFERROR(IF(SEARCH("v",A205)&gt;0,CHAR(34)&amp;"with_v"&amp;CHAR(34)&amp;",",""),"")</f>
        <v/>
      </c>
      <c r="DI205" s="9" t="str">
        <f>IFERROR(IF(SEARCH("w",A205)&gt;0,CHAR(34)&amp;"with_w"&amp;CHAR(34)&amp;",",""),"")</f>
        <v/>
      </c>
      <c r="DJ205" s="9" t="str">
        <f>IFERROR(IF(SEARCH("y",A205)&gt;0,CHAR(34)&amp;"with_y"&amp;CHAR(34)&amp;",",""),"")</f>
        <v/>
      </c>
      <c r="DK205" s="9" t="str">
        <f>IFERROR(IF(SEARCH("z",A205)&gt;0,CHAR(34)&amp;"with_z"&amp;CHAR(34)&amp;",",""),"")</f>
        <v/>
      </c>
      <c r="DL205" s="9" t="str">
        <f>IF(CG205=2, CHAR(34) &amp; _xlfn.TEXTJOIN("", TRUE, _xlfn._xlws.SORT(HP205:HX205)) &amp; CHAR(34) &amp; ",", "")</f>
        <v/>
      </c>
      <c r="DM205" s="9" t="str" cm="1">
        <f t="array" ref="DM205">IF(CG205=3,CHAR(34) &amp; _xlfn.TEXTJOIN("", TRUE, RIGHT(HP205:HX205, 2)) &amp; CHAR(34) &amp; ",", "")</f>
        <v/>
      </c>
      <c r="DN205" s="9" t="str">
        <f>IF(AND(ISNUMBER(SEARCH("18", O205)), ISERROR(SEARCH("1918", O205)), ISERROR(SEARCH("2018", O205))), CHAR(34) &amp; "year18" &amp; CHAR(34) &amp; ",", "")</f>
        <v>"year18",</v>
      </c>
      <c r="DO205" s="9" t="str">
        <f>IF(AND(ISNUMBER(SEARCH("19", O205)), ISERROR(SEARCH("1819", O205)),  ISERROR(SEARCH("1219", O205)),ISERROR(SEARCH("1119", O205)),ISERROR(SEARCH("1190", O205)),ISERROR(SEARCH("2019", O205))), CHAR(34) &amp; "year19" &amp; CHAR(34) &amp; ",", "")</f>
        <v/>
      </c>
      <c r="DP205" s="28" t="str">
        <f>IF(AND(ISNUMBER(SEARCH("20", O205)), ISERROR(SEARCH("1920", O205))), CHAR(34)&amp;"year00"&amp;CHAR(34)&amp;",", "")</f>
        <v/>
      </c>
      <c r="DQ205" s="28" t="str">
        <f>IF(CC205="y",CHAR(34)&amp;"soviet"&amp;CHAR(34)&amp;",","")</f>
        <v/>
      </c>
      <c r="DR205" s="28" t="str">
        <f>IF(BY205="y",CHAR(34)&amp;"dgband"&amp;CHAR(34)&amp;",","")</f>
        <v/>
      </c>
      <c r="DS205" s="28" t="str">
        <f>IF(W205="y",IF(AND(V205="n",BY205&lt;&gt;"y"),CHAR(34)&amp;"allver"&amp;CHAR(34)&amp;",",""),"")</f>
        <v/>
      </c>
      <c r="DT205" s="28" t="str">
        <f>IF(V205="y",IF(AND(W205="n",BY205&lt;&gt;"y"),CHAR(34)&amp;"allhor"&amp;CHAR(34)&amp;",",""),"")</f>
        <v/>
      </c>
      <c r="DU205" s="28" t="str">
        <f>IF(BY205="y",IF(AND(W205="n",V205="n"),CHAR(34)&amp;"alldia"&amp;CHAR(34)&amp;",",""),"")</f>
        <v/>
      </c>
      <c r="DV205" s="9" t="str">
        <f>IF(IA205&lt;&gt;"",(IF(IA205="y",CHAR(34)&amp;"largec"&amp;CHAR(34)&amp;",",CHAR(34)&amp;"smallc"&amp;CHAR(34)&amp;",")),"")</f>
        <v/>
      </c>
      <c r="DW205" s="9" t="str">
        <f t="shared" si="688"/>
        <v>"NoBand",</v>
      </c>
      <c r="DX205" s="9" t="str">
        <f t="shared" si="688"/>
        <v/>
      </c>
      <c r="DY205" s="9" t="str">
        <f t="shared" si="688"/>
        <v/>
      </c>
      <c r="DZ205" s="9" t="str">
        <f t="shared" si="688"/>
        <v/>
      </c>
      <c r="EA205" s="9" t="str">
        <f t="shared" si="689"/>
        <v/>
      </c>
      <c r="EB205" s="9" t="str">
        <f t="shared" si="689"/>
        <v>"Crosse",</v>
      </c>
      <c r="EC205" s="9" t="str">
        <f t="shared" si="689"/>
        <v>"Horizo",</v>
      </c>
      <c r="ED205" s="9" t="str">
        <f t="shared" si="689"/>
        <v>"Vertic",</v>
      </c>
      <c r="EE205" s="9" t="str">
        <f t="shared" si="689"/>
        <v/>
      </c>
      <c r="EF205" s="9" t="str">
        <f>IF(AND(Y205&lt;&gt;"n",Y205&lt;&gt;""),CHAR(34)&amp;Y$1&amp;CHAR(34)&amp;",","")</f>
        <v/>
      </c>
      <c r="EG205" s="9" t="str">
        <f t="shared" si="690"/>
        <v/>
      </c>
      <c r="EH205" s="9" t="str">
        <f t="shared" si="690"/>
        <v/>
      </c>
      <c r="EI205" s="9" t="str">
        <f t="shared" si="690"/>
        <v/>
      </c>
      <c r="EJ205" s="9" t="str">
        <f t="shared" si="690"/>
        <v/>
      </c>
      <c r="EK205" s="9" t="str">
        <f t="shared" si="690"/>
        <v/>
      </c>
      <c r="EL205" s="9" t="str">
        <f t="shared" si="690"/>
        <v/>
      </c>
      <c r="EM205" s="9" t="str">
        <f t="shared" si="690"/>
        <v/>
      </c>
      <c r="EN205" s="9" t="str">
        <f t="shared" si="690"/>
        <v/>
      </c>
      <c r="EO205" s="9" t="str">
        <f t="shared" si="690"/>
        <v>"Center",</v>
      </c>
      <c r="EP205" s="9" t="str">
        <f t="shared" si="690"/>
        <v/>
      </c>
      <c r="EQ205" s="9" t="str">
        <f t="shared" si="690"/>
        <v/>
      </c>
      <c r="ER205" s="9" t="str">
        <f t="shared" si="690"/>
        <v/>
      </c>
      <c r="ES205" s="9" t="str">
        <f t="shared" si="690"/>
        <v/>
      </c>
      <c r="ET205" s="9" t="str">
        <f t="shared" si="690"/>
        <v/>
      </c>
      <c r="EU205" s="9" t="str">
        <f t="shared" si="690"/>
        <v/>
      </c>
      <c r="EV205" s="9" t="str">
        <f t="shared" si="690"/>
        <v/>
      </c>
      <c r="EW205" s="9" t="str">
        <f t="shared" si="686"/>
        <v/>
      </c>
      <c r="EX205" s="9" t="str">
        <f t="shared" si="686"/>
        <v/>
      </c>
      <c r="EY205" s="9" t="str">
        <f t="shared" si="686"/>
        <v>"Rotate",</v>
      </c>
      <c r="EZ205" s="9" t="str">
        <f t="shared" si="686"/>
        <v/>
      </c>
      <c r="FA205" s="9" t="str">
        <f>IF(AT205&gt;0,CHAR(34)&amp;"sta"&amp;AZ205&amp;CHAR(34)&amp;",","")</f>
        <v>"sta",</v>
      </c>
      <c r="FB205" s="9" t="str">
        <f>IF(AND(AT205&gt;0,BA205&lt;&gt;""),CHAR(34)&amp;"sta"&amp;BA205&amp;CHAR(34)&amp;",","")</f>
        <v/>
      </c>
      <c r="FC205" s="9" t="str">
        <f>IF(AND(AT205&gt;0,BB205&lt;&gt;""),CHAR(34)&amp;"sta"&amp;BB205&amp;CHAR(34)&amp;",","")</f>
        <v/>
      </c>
      <c r="FD205" s="9" t="str">
        <f>IF(BV205="n",CHAR(34)&amp;"tcWHYE"&amp;CHAR(34)&amp;",",IF(BV205="y",CHAR(34)&amp;FD$1&amp;CHAR(34)&amp;",",""))</f>
        <v>"tcWHYE",</v>
      </c>
      <c r="FE205" s="9" t="str">
        <f>IF(COUNTIF(BL205:BT205,"BLU")=0,CHAR(34)&amp;"NO_BLU"&amp;CHAR(34)&amp;",", "")</f>
        <v>"NO_BLU",</v>
      </c>
      <c r="FF205" s="9" t="str">
        <f>IF(COUNTIF(BL205:BT205,"WHI")=0,CHAR(34)&amp;"NO_WHI"&amp;CHAR(34)&amp;",", "")</f>
        <v/>
      </c>
      <c r="FG205" s="9" t="str">
        <f>IF(COUNTIF(BL205:BT205,"RED")=0,CHAR(34)&amp;"NO_RED"&amp;CHAR(34)&amp;",", "")</f>
        <v/>
      </c>
      <c r="FH205" s="9" t="str">
        <f>IF(COUNTIF(BL205:BS205,"GRE")=0,CHAR(34)&amp;"NO_GRE"&amp;CHAR(34)&amp;",", "")</f>
        <v/>
      </c>
      <c r="FI205" s="9" t="str">
        <f>IF(COUNTIF(BL205:BT205,"YEL")=0,CHAR(34)&amp;"NO_YEL"&amp;CHAR(34)&amp;",", "")</f>
        <v/>
      </c>
      <c r="FJ205" s="9" t="str">
        <f>IF(COUNTIF(BL205:BT205,"BLA")=0,CHAR(34)&amp;"NO_BLA"&amp;CHAR(34)&amp;",", "")</f>
        <v/>
      </c>
      <c r="FK205" s="9" t="str">
        <f>IF(AND(FH205&lt;&gt;"",FF205&lt;&gt;""),CHAR(34)&amp;"WHGRNO"&amp;CHAR(34)&amp;",","")</f>
        <v/>
      </c>
      <c r="FL205" s="9" t="str">
        <f>IF(AND(FI205&lt;&gt;"",FF205&lt;&gt;""),CHAR(34)&amp;"WHYENO"&amp;CHAR(34)&amp;",","")</f>
        <v/>
      </c>
      <c r="FM205" s="9" t="str">
        <f>IF(AND(FJ205&lt;&gt;"",FF205&lt;&gt;""),CHAR(34)&amp;"BAWHNO"&amp;CHAR(34)&amp;",","")</f>
        <v/>
      </c>
      <c r="FN205" s="9" t="str">
        <f>IF(AND(FE205&lt;&gt;"",FF205&lt;&gt;""),CHAR(34)&amp;"BLWHNO"&amp;CHAR(34)&amp;",","")</f>
        <v/>
      </c>
      <c r="FO205" s="9" t="str">
        <f>IF(AND(FE205&lt;&gt;"",FG205&lt;&gt;""),CHAR(34)&amp;"BLRENO"&amp;CHAR(34)&amp;",","")</f>
        <v/>
      </c>
      <c r="FP205" s="9" t="str">
        <f>IF(AND(FF205&lt;&gt;"",FF205&lt;&gt;""),CHAR(34)&amp;"WHRENO"&amp;CHAR(34)&amp;",","")</f>
        <v/>
      </c>
      <c r="FQ205" s="9" t="str">
        <f>IF(LEN(BF205)=3,CHAR(34)&amp;"001"&amp;BF205&amp;CHAR(34)&amp;",","")</f>
        <v/>
      </c>
      <c r="FR205" s="9" t="str">
        <f>IF(LEN(BG205)=3,CHAR(34)&amp;"002"&amp;BG205&amp;CHAR(34)&amp;",","")</f>
        <v/>
      </c>
      <c r="FS205" s="9" t="str">
        <f>IF(LEN(BH205)=3,CHAR(34)&amp;"003"&amp;BH205&amp;CHAR(34)&amp;",","")</f>
        <v/>
      </c>
      <c r="FT205" s="9" t="str">
        <f>CHAR(34)&amp;"myr"&amp;BD205&amp;CHAR(34)&amp;","</f>
        <v>"myrGRE",</v>
      </c>
      <c r="FU205" s="9" t="str">
        <f>IF(AY205="y",CHAR(34)&amp;"island"&amp;CHAR(34)&amp;",","")</f>
        <v/>
      </c>
      <c r="FV205" s="9" t="str">
        <f>IF(BZ205="y",CHAR(34)&amp;"landlo"&amp;CHAR(34)&amp;",","")</f>
        <v/>
      </c>
      <c r="FW205" s="9" t="str">
        <f>IF(CA205="y",CHAR(34)&amp;"eunion"&amp;CHAR(34)&amp;",","")</f>
        <v/>
      </c>
      <c r="FX205" s="9" t="str">
        <f>SUBSTITUTE(IFERROR(SEARCH("[",A205),IFERROR(IF(AND(CA205&lt;&gt;"y",SEARCH("Europe",R205)&gt;0),CHAR(34)&amp;"noeuni"&amp;CHAR(34)&amp;",",""),"")),"1","")</f>
        <v/>
      </c>
      <c r="FY205" s="9" t="str">
        <f>IFERROR(IF(SEARCH("Arabic",CB205)&gt;0,CHAR(34)&amp;"arabic"&amp;CHAR(34)&amp;",",""),"")</f>
        <v/>
      </c>
      <c r="FZ205" s="9" t="str">
        <f>IFERROR(IF(SEARCH("English",CB205)&gt;0,CHAR(34)&amp;"englis"&amp;CHAR(34)&amp;",",""),"")</f>
        <v>"englis",</v>
      </c>
      <c r="GA205" s="9" t="str">
        <f>IFERROR(IF(SEARCH("French",CB205)&gt;0,CHAR(34)&amp;"french"&amp;CHAR(34)&amp;",",""),"")</f>
        <v/>
      </c>
      <c r="GB205" s="9" t="str">
        <f>IFERROR(IF(SEARCH("Spanish",CB205)&gt;0,CHAR(34)&amp;"spanis"&amp;CHAR(34)&amp;",",""),"")</f>
        <v/>
      </c>
      <c r="GC205" s="9" t="str">
        <f>IFERROR(IF(SEARCH("Portuguese",CB205)&gt;0,CHAR(34)&amp;"portug"&amp;CHAR(34)&amp;",",""),"")</f>
        <v/>
      </c>
      <c r="GD205" s="9" t="str">
        <f>IFERROR(IF(SEARCH("German",CB205)&gt;0,CHAR(34)&amp;"german"&amp;CHAR(34)&amp;",",""),"")</f>
        <v/>
      </c>
      <c r="GE205" s="9" t="str">
        <f>IFERROR(IF(SEARCH("Dutch",CB205)&gt;0,CHAR(34)&amp;"dutchs"&amp;CHAR(34)&amp;",",""),"")</f>
        <v/>
      </c>
      <c r="GF205" s="9" t="str">
        <f>IFERROR(IF(SEARCH("Histor",AU205)&gt;0,CHAR(34)&amp;"histor"&amp;CHAR(34)&amp;",",""),"")</f>
        <v>"histor",</v>
      </c>
      <c r="GG205" s="9" t="str">
        <f>IF(BU205="y",CHAR(34)&amp;"unjack"&amp;CHAR(34)&amp;",","")</f>
        <v/>
      </c>
      <c r="GH205" s="9" t="str">
        <f>IF(CD205=1,CHAR(34)&amp;"southc"&amp;CHAR(34)&amp;",","")</f>
        <v/>
      </c>
      <c r="GI205" s="9" t="str">
        <f>IF(CE205=1,CHAR(34)&amp;"hasmap"&amp;CHAR(34)&amp;",","")</f>
        <v/>
      </c>
      <c r="GJ205" s="9" t="str">
        <f>IF(CP205="y",CHAR(34)&amp;CP$1&amp;CHAR(34)&amp;",","")</f>
        <v/>
      </c>
      <c r="GK205" s="9" t="str">
        <f>IF(GJ205="",CHAR(34)&amp;"HasSta"&amp;CHAR(34)&amp;",","")</f>
        <v>"HasSta",</v>
      </c>
      <c r="GL205" s="9" t="str">
        <f t="shared" si="691"/>
        <v/>
      </c>
      <c r="GM205" s="9" t="str">
        <f t="shared" si="691"/>
        <v/>
      </c>
      <c r="GN205" s="9" t="str">
        <f t="shared" si="691"/>
        <v>"3+Star",</v>
      </c>
      <c r="GP205" s="9" t="str">
        <f>CHAR(34)&amp;AU205&amp;CHAR(34)</f>
        <v>"Historical"</v>
      </c>
      <c r="GS205" s="9" t="str">
        <f>SUBSTITUTE("["&amp;_xlfn.CONCAT(CW205:GN205)&amp;"]",",]","]")</f>
        <v>["5+Colo","words2","exact2","lets10","startE","year18","NoBand","Crosse","Horizo","Vertic","Center","Rotate","sta","tcWHYE","NO_BLU","myrGRE","englis","histor","HasSta","3+Star"]</v>
      </c>
      <c r="GT205" s="9" t="str">
        <f t="shared" si="685"/>
        <v>"cl_GRE",</v>
      </c>
      <c r="GU205" s="9" t="str">
        <f t="shared" si="685"/>
        <v>"cl_YEL",</v>
      </c>
      <c r="GV205" s="9" t="str">
        <f t="shared" si="685"/>
        <v>"cl_RED",</v>
      </c>
      <c r="GW205" s="9" t="str">
        <f t="shared" si="685"/>
        <v>"cl_BLA",</v>
      </c>
      <c r="GX205" s="9" t="str">
        <f t="shared" si="685"/>
        <v>"cl_WHI",</v>
      </c>
      <c r="GY205" s="9" t="str">
        <f t="shared" si="685"/>
        <v/>
      </c>
      <c r="GZ205" s="9" t="str">
        <f t="shared" si="685"/>
        <v/>
      </c>
      <c r="HA205" s="9" t="str">
        <f t="shared" si="685"/>
        <v/>
      </c>
      <c r="HB205" s="9" t="str">
        <f t="shared" si="685"/>
        <v/>
      </c>
      <c r="HC205" s="9" t="str">
        <f>SUBSTITUTE("["&amp;_xlfn.CONCAT(GT205:HB205)&amp;"]",",]","]")</f>
        <v>["cl_GRE","cl_YEL","cl_RED","cl_BLA","cl_WHI"]</v>
      </c>
      <c r="HE205" s="33"/>
      <c r="HF205" s="34" t="str">
        <f>"{couname:"&amp;CT205&amp;(IF(HK205&lt;&gt;"",",subtype:"&amp;CHAR(34)&amp;HK205&amp;CHAR(34),""))&amp;",year:"&amp;HJ205&amp;",region:"&amp;CU205&amp;",Colors:"&amp;HC205&amp;",Items:"&amp;GS205&amp;",Flag:"&amp;CV205&amp;",HDFlag:"&amp;CHAR(34)&amp;E205&amp;CHAR(34)&amp;",type:"&amp;GP205&amp;", describe: "&amp;HH205&amp;", isnew:"&amp;CHAR(34)&amp;F205&amp;CHAR(34)&amp;", links: "&amp;HL205&amp;"},"</f>
        <v>{couname:"[AUS] Eureka Flag",year:"1854",region:"rgn_Oceania",Colors:["cl_GRE","cl_YEL","cl_RED","cl_BLA","cl_WHI"],Items:["5+Colo","words2","exact2","lets10","startE","year18","NoBand","Crosse","Horizo","Vertic","Center","Rotate","sta","tcWHYE","NO_BLU","myrGRE","englis","histor","HasSta","3+Star"],Flag:"https://upload.wikimedia.org/wikipedia/commons/thumb/8/84/Eureka_Flag.svg/640px-Eureka_Flag.svg.png",HDFlag:"https://upload.wikimedia.org/wikipedia/commons/thumb/8/84/Eureka_Flag.svg/2560px-Eureka_Flag.svg.png",type:"Historical", describe: "\nThe battle flag of the Eureka Stockade featured the five stars of the constellation Crux Australis in white on a white cross and blue field", isnew:".", links: "https://en.wikipedia.org/wiki/Eureka_Flag"},</v>
      </c>
      <c r="HG205" s="35" t="str">
        <f>"{couname:"&amp;CT205&amp;(IF(HK205&lt;&gt;"",",subtype:"&amp;CHAR(34)&amp;HK205&amp;CHAR(34),""))&amp;",year:"&amp;HJ205&amp;",region:"&amp;CU205&amp;",Colors:"&amp;HC205&amp;",Items:"&amp;GS205&amp;",Flag:"&amp;CV205&amp;",HDFlag:"&amp;CHAR(34)&amp;E205&amp;CHAR(34)&amp;",type:"&amp;GP205&amp;", describe: "&amp;HI205&amp;", links: "&amp;HL205&amp;"},"</f>
        <v>{couname:"[AUS] Eureka Flag",year:"1854",region:"rgn_Oceania",Colors:["cl_GRE","cl_YEL","cl_RED","cl_BLA","cl_WHI"],Items:["5+Colo","words2","exact2","lets10","startE","year18","NoBand","Crosse","Horizo","Vertic","Center","Rotate","sta","tcWHYE","NO_BLU","myrGRE","englis","histor","HasSta","3+Star"],Flag:"https://upload.wikimedia.org/wikipedia/commons/thumb/8/84/Eureka_Flag.svg/640px-Eureka_Flag.svg.png",HDFlag:"https://upload.wikimedia.org/wikipedia/commons/thumb/8/84/Eureka_Flag.svg/2560px-Eureka_Flag.svg.png",type:"Historical", describe: "\nThe battle flag of the Eureka Stockade featured the five stars of the constellation Crux Australis in white on a white cross and blue field", links: "https://en.wikipedia.org/wiki/Eureka_Flag"},</v>
      </c>
      <c r="HH205" s="9" t="str">
        <f>IF(P205&lt;&gt;"",CHAR(34)&amp;"\n"&amp;P205&amp;CHAR(34),CHAR(34)&amp;CHAR(34))</f>
        <v>"\nThe battle flag of the Eureka Stockade featured the five stars of the constellation Crux Australis in white on a white cross and blue field"</v>
      </c>
      <c r="HI205" s="9" t="str">
        <f>IF(J205=0,CHAR(34)&amp;CHAR(34),HH205)</f>
        <v>"\nThe battle flag of the Eureka Stockade featured the five stars of the constellation Crux Australis in white on a white cross and blue field"</v>
      </c>
      <c r="HJ205" s="9" t="str">
        <f>CHAR(34)&amp;O205&amp;CHAR(34)</f>
        <v>"1854"</v>
      </c>
      <c r="HL205" s="9" t="str">
        <f>CHAR(34)&amp;I205&amp;CHAR(34)</f>
        <v>"https://en.wikipedia.org/wiki/Eureka_Flag"</v>
      </c>
      <c r="HM205" s="34" t="str">
        <f>"{"&amp;CHAR(34)&amp;"couname"&amp;CHAR(34)&amp;":"&amp;CT205&amp;(IF(H205&lt;&gt;"",","&amp;CHAR(34)&amp;"subtype"&amp;CHAR(34)&amp;":"&amp;CHAR(34)&amp;H205&amp;CHAR(34),""))&amp;","&amp;CHAR(34)&amp;"year"&amp;CHAR(34)&amp;":"&amp;HJ205&amp;","&amp;CHAR(34)&amp;"region"&amp;CHAR(34)&amp;":"&amp;CU205&amp;","&amp;CHAR(34)&amp;"Colors"&amp;CHAR(34)&amp;":"&amp;HC205&amp;","&amp;CHAR(34)&amp;"Items"&amp;CHAR(34)&amp;":"&amp;GS205&amp;","&amp;CHAR(34)&amp;"Flag"&amp;CHAR(34)&amp;":"&amp;CV205&amp;","&amp;CHAR(34)&amp;"HDFlag"&amp;CHAR(34)&amp;":"&amp;CHAR(34)&amp;E205&amp;CHAR(34)&amp;","&amp;CHAR(34)&amp;"type"&amp;CHAR(34)&amp;":"&amp;GP205&amp;", "&amp;CHAR(34)&amp;"describe"&amp;CHAR(34)&amp;": "&amp;HH205&amp;", "&amp;CHAR(34)&amp;"isnew"&amp;CHAR(34)&amp;": "&amp;CHAR(34)&amp;F205&amp;CHAR(34)&amp;", "&amp;CHAR(34)&amp;"links"&amp;CHAR(34)&amp;": "&amp;HL205&amp;"},"</f>
        <v>{"couname":"[AUS] Eureka Flag","subtype":"[AUS] Other","year":"1854","region":"rgn_Oceania","Colors":["cl_GRE","cl_YEL","cl_RED","cl_BLA","cl_WHI"],"Items":["5+Colo","words2","exact2","lets10","startE","year18","NoBand","Crosse","Horizo","Vertic","Center","Rotate","sta","tcWHYE","NO_BLU","myrGRE","englis","histor","HasSta","3+Star"],"Flag":"https://upload.wikimedia.org/wikipedia/commons/thumb/8/84/Eureka_Flag.svg/640px-Eureka_Flag.svg.png","HDFlag":"https://upload.wikimedia.org/wikipedia/commons/thumb/8/84/Eureka_Flag.svg/2560px-Eureka_Flag.svg.png","type":"Historical", "describe": "\nThe battle flag of the Eureka Stockade featured the five stars of the constellation Crux Australis in white on a white cross and blue field", "isnew": ".", "links": "https://en.wikipedia.org/wiki/Eureka_Flag"},</v>
      </c>
      <c r="HN205" s="36" t="str">
        <f>"{"&amp;CHAR(34)&amp;"couname"&amp;CHAR(34)&amp;":"&amp;CT205&amp;(IF(H205&lt;&gt;"",","&amp;CHAR(34)&amp;"subtype"&amp;CHAR(34)&amp;":"&amp;CHAR(34)&amp;H205&amp;CHAR(34),""))&amp;","&amp;CHAR(34)&amp;"year"&amp;CHAR(34)&amp;":"&amp;HJ205&amp;","&amp;CHAR(34)&amp;"region"&amp;CHAR(34)&amp;":"&amp;CU205&amp;","&amp;CHAR(34)&amp;"Colors"&amp;CHAR(34)&amp;":"&amp;HC205&amp;","&amp;CHAR(34)&amp;"Items"&amp;CHAR(34)&amp;":"&amp;GS205&amp;","&amp;CHAR(34)&amp;"Flag"&amp;CHAR(34)&amp;":"&amp;CV205&amp;","&amp;CHAR(34)&amp;"HDFlag"&amp;CHAR(34)&amp;":"&amp;CHAR(34)&amp;E205&amp;CHAR(34)&amp;","&amp;CHAR(34)&amp;"type"&amp;CHAR(34)&amp;":"&amp;GP205&amp;", "&amp;CHAR(34)&amp;"describe"&amp;CHAR(34)&amp;": "&amp;HI205&amp;", "&amp;CHAR(34)&amp;"isnew"&amp;CHAR(34)&amp;": "&amp;CHAR(34)&amp;F205&amp;CHAR(34)&amp;", "&amp;CHAR(34)&amp;"links"&amp;CHAR(34)&amp;": "&amp;HL205&amp;"},"</f>
        <v>{"couname":"[AUS] Eureka Flag","subtype":"[AUS] Other","year":"1854","region":"rgn_Oceania","Colors":["cl_GRE","cl_YEL","cl_RED","cl_BLA","cl_WHI"],"Items":["5+Colo","words2","exact2","lets10","startE","year18","NoBand","Crosse","Horizo","Vertic","Center","Rotate","sta","tcWHYE","NO_BLU","myrGRE","englis","histor","HasSta","3+Star"],"Flag":"https://upload.wikimedia.org/wikipedia/commons/thumb/8/84/Eureka_Flag.svg/640px-Eureka_Flag.svg.png","HDFlag":"https://upload.wikimedia.org/wikipedia/commons/thumb/8/84/Eureka_Flag.svg/2560px-Eureka_Flag.svg.png","type":"Historical", "describe": "\nThe battle flag of the Eureka Stockade featured the five stars of the constellation Crux Australis in white on a white cross and blue field", "isnew": ".", "links": "https://en.wikipedia.org/wiki/Eureka_Flag"},</v>
      </c>
      <c r="HO205" s="37"/>
      <c r="HP205" s="9" t="str" cm="1">
        <f t="array" ref="HP205">IF(_xlfn.TEXTJOIN(", ", TRUE, IF(ISNUMBER(SEARCH("BLA", BL205:BT205)), COLUMN(BL205:BT205) - COLUMN(BL205) + 1, ""))&lt;&gt;"","BLA","")</f>
        <v>BLA</v>
      </c>
      <c r="HQ205" s="9" t="str" cm="1">
        <f t="array" ref="HQ205">IF(_xlfn.TEXTJOIN(", ", TRUE, IF(ISNUMBER(SEARCH("BLU", BL205:BT205)), COLUMN(BL205:BT205) - COLUMN(BL205) + 1, ""))&lt;&gt;"","BLU","")</f>
        <v/>
      </c>
      <c r="HR205" s="9" t="str" cm="1">
        <f t="array" ref="HR205">IF(_xlfn.TEXTJOIN(", ", TRUE, IF(ISNUMBER(SEARCH("GRE", BL205:BT205)), COLUMN(BL205:BT205) - COLUMN(BL205) + 1, ""))&lt;&gt;"","GRE","")</f>
        <v>GRE</v>
      </c>
      <c r="HS205" s="9" t="str" cm="1">
        <f t="array" ref="HS205">IF(_xlfn.TEXTJOIN(", ", TRUE, IF(ISNUMBER(SEARCH("RED", BL205:BT205)), COLUMN(BL205:BT205) - COLUMN(BL205) + 1, ""))&lt;&gt;"","RED","")</f>
        <v>RED</v>
      </c>
      <c r="HT205" s="9" t="str" cm="1">
        <f t="array" ref="HT205">IF(_xlfn.TEXTJOIN(", ", TRUE, IF(ISNUMBER(SEARCH("YEL", BL205:BT205)), COLUMN(BL205:BT205) - COLUMN(BL205) + 1, ""))&lt;&gt;"","YEL","")</f>
        <v>YEL</v>
      </c>
      <c r="HU205" s="9" t="str" cm="1">
        <f t="array" ref="HU205">IF(_xlfn.TEXTJOIN(", ", TRUE, IF(ISNUMBER(SEARCH("ORA", BL205:BT205)), COLUMN(BL205:BT205) - COLUMN(BL205) + 1, ""))&lt;&gt;"","ORA","")</f>
        <v/>
      </c>
      <c r="HV205" s="9" t="str" cm="1">
        <f t="array" ref="HV205">IF(_xlfn.TEXTJOIN(", ", TRUE, IF(ISNUMBER(SEARCH("BRO", BL205:BT205)), COLUMN(BL205:BT205) - COLUMN(BL205) + 1, ""))&lt;&gt;"","BRO","")</f>
        <v/>
      </c>
      <c r="HW205" s="9" t="str" cm="1">
        <f t="array" ref="HW205">IF(_xlfn.TEXTJOIN(", ", TRUE, IF(ISNUMBER(SEARCH("PUR", BL205:BT205)), COLUMN(BL205:BT205) - COLUMN(BL205) + 1, ""))&lt;&gt;"","PUR","")</f>
        <v/>
      </c>
      <c r="HX205" s="9" t="str" cm="1">
        <f t="array" ref="HX205">IF(_xlfn.TEXTJOIN(", ", TRUE, IF(ISNUMBER(SEARCH("WHI", BL205:BT205)), COLUMN(BL205:BT205) - COLUMN(BL205) + 1, ""))&lt;&gt;"","WHI","")</f>
        <v>WHI</v>
      </c>
      <c r="HY205" s="38"/>
      <c r="HZ205" s="38"/>
      <c r="IA205" s="28"/>
      <c r="IB205" s="28"/>
      <c r="IC205" s="39"/>
      <c r="ID205" s="39"/>
      <c r="IE205" s="39"/>
      <c r="IF205" s="39"/>
      <c r="IG205" s="39"/>
      <c r="IH205" s="39"/>
      <c r="II205" s="39"/>
      <c r="IJ205" s="39"/>
      <c r="IK205" s="39"/>
      <c r="IL205" s="9">
        <f>SUM(IC205:IK205)</f>
        <v>0</v>
      </c>
      <c r="IM205" s="6">
        <f>COUNTIF(IC205:IK205,"&gt;0")-CG205</f>
        <v>-5</v>
      </c>
      <c r="IN205" s="40" t="str">
        <f>"http://mkweb.bcgsc.ca/color-summarizer/?url="&amp;D205&amp;"&amp;precision=low&amp;num_clusters="&amp;CG205&amp;"&amp;text=1"</f>
        <v>http://mkweb.bcgsc.ca/color-summarizer/?url=https://upload.wikimedia.org/wikipedia/commons/thumb/8/84/Eureka_Flag.svg/640px-Eureka_Flag.svg.png&amp;precision=low&amp;num_clusters=5&amp;text=1</v>
      </c>
      <c r="IO205" s="9" t="str">
        <f>IF(HP205&lt;&gt;"",CHAR(34)&amp;"black"&amp;CHAR(34),"")</f>
        <v>"black"</v>
      </c>
      <c r="IP205" s="9" t="str">
        <f>IF(HQ205&lt;&gt;"",CHAR(34)&amp;"blue"&amp;CHAR(34),"")</f>
        <v/>
      </c>
      <c r="IQ205" s="9" t="str">
        <f>IF(HR205&lt;&gt;"",CHAR(34)&amp;"green"&amp;CHAR(34),"")</f>
        <v>"green"</v>
      </c>
      <c r="IR205" s="9" t="str">
        <f>IF(HS205&lt;&gt;"",CHAR(34)&amp;"red"&amp;CHAR(34),"")</f>
        <v>"red"</v>
      </c>
      <c r="IS205" s="9" t="str">
        <f>IF(HT205&lt;&gt;"",CHAR(34)&amp;"yellow"&amp;CHAR(34),"")</f>
        <v>"yellow"</v>
      </c>
      <c r="IT205" s="9" t="str">
        <f>IF(HU205&lt;&gt;"",CHAR(34)&amp;"orange"&amp;CHAR(34),"")</f>
        <v/>
      </c>
      <c r="IU205" s="9" t="str">
        <f>IF(HV205&lt;&gt;"",CHAR(34)&amp;"brown"&amp;CHAR(34),"")</f>
        <v/>
      </c>
      <c r="IV205" s="9" t="str">
        <f>IF(HW205&lt;&gt;"",CHAR(34)&amp;"purple"&amp;CHAR(34),"")</f>
        <v/>
      </c>
      <c r="IW205" s="9" t="str">
        <f>IF(HX205&lt;&gt;"",CHAR(34)&amp;"white"&amp;CHAR(34),"")</f>
        <v>"white"</v>
      </c>
      <c r="IX205" s="9" t="str">
        <f>"{"&amp;CHAR(34)&amp;"url"&amp;CHAR(34)&amp;":"&amp;CHAR(34)&amp;IN205&amp;CHAR(34)&amp;","&amp;CHAR(34)&amp;"name"&amp;CHAR(34)&amp;":"&amp;CHAR(34)&amp;A205&amp;CHAR(34)&amp;"},"</f>
        <v>{"url":"http://mkweb.bcgsc.ca/color-summarizer/?url=https://upload.wikimedia.org/wikipedia/commons/thumb/8/84/Eureka_Flag.svg/640px-Eureka_Flag.svg.png&amp;precision=low&amp;num_clusters=5&amp;text=1","name":"[AUS] Eureka Flag"},</v>
      </c>
      <c r="IY205" s="9">
        <v>94</v>
      </c>
    </row>
    <row r="206" spans="1:259" s="9" customFormat="1" ht="38.4" customHeight="1" thickBot="1" x14ac:dyDescent="0.35">
      <c r="A206" s="81" t="s">
        <v>268</v>
      </c>
      <c r="B206" s="1" t="e" vm="203">
        <v>#VALUE!</v>
      </c>
      <c r="C206" s="2">
        <v>3</v>
      </c>
      <c r="D206" s="3" t="s">
        <v>269</v>
      </c>
      <c r="E206" s="4" t="s">
        <v>270</v>
      </c>
      <c r="F206" s="5" t="s">
        <v>0</v>
      </c>
      <c r="G206" s="6">
        <f>COUNTIF($A$1:$A$8359,A206)</f>
        <v>1</v>
      </c>
      <c r="H206" s="7" t="s">
        <v>256</v>
      </c>
      <c r="I206" s="8" t="s">
        <v>271</v>
      </c>
      <c r="J206" s="9" t="str">
        <f>""</f>
        <v/>
      </c>
      <c r="K206" s="10"/>
      <c r="L206" s="11"/>
      <c r="M206" s="11"/>
      <c r="N206" s="12" t="s">
        <v>169</v>
      </c>
      <c r="O206" s="13" t="s">
        <v>272</v>
      </c>
      <c r="P206" s="14" t="s">
        <v>273</v>
      </c>
      <c r="Q206" s="15">
        <v>2</v>
      </c>
      <c r="R206" s="16" t="s">
        <v>169</v>
      </c>
      <c r="S206" s="17">
        <v>4</v>
      </c>
      <c r="T206" s="18" t="s">
        <v>2</v>
      </c>
      <c r="U206" s="19" t="s">
        <v>3</v>
      </c>
      <c r="V206" s="19" t="s">
        <v>3</v>
      </c>
      <c r="W206" s="19" t="s">
        <v>3</v>
      </c>
      <c r="X206" s="19" t="s">
        <v>2</v>
      </c>
      <c r="Y206" s="19" t="s">
        <v>2</v>
      </c>
      <c r="Z206" s="19" t="s">
        <v>2</v>
      </c>
      <c r="AA206" s="19" t="s">
        <v>2</v>
      </c>
      <c r="AB206" s="19" t="s">
        <v>2</v>
      </c>
      <c r="AC206" s="19" t="s">
        <v>2</v>
      </c>
      <c r="AD206" s="19" t="s">
        <v>2</v>
      </c>
      <c r="AE206" s="19" t="s">
        <v>2</v>
      </c>
      <c r="AF206" s="20" t="s">
        <v>2</v>
      </c>
      <c r="AG206" s="20" t="s">
        <v>2</v>
      </c>
      <c r="AH206" s="20" t="s">
        <v>2</v>
      </c>
      <c r="AI206" s="20" t="s">
        <v>2</v>
      </c>
      <c r="AJ206" s="20" t="s">
        <v>3</v>
      </c>
      <c r="AK206" s="20" t="s">
        <v>3</v>
      </c>
      <c r="AL206" s="20" t="s">
        <v>2</v>
      </c>
      <c r="AM206" s="20" t="s">
        <v>2</v>
      </c>
      <c r="AN206" s="20" t="s">
        <v>2</v>
      </c>
      <c r="AO206" s="20" t="s">
        <v>2</v>
      </c>
      <c r="AP206" s="20" t="s">
        <v>2</v>
      </c>
      <c r="AQ206" s="20" t="s">
        <v>2</v>
      </c>
      <c r="AR206" s="20" t="s">
        <v>2</v>
      </c>
      <c r="AS206" s="20" t="s">
        <v>2</v>
      </c>
      <c r="AT206" s="21">
        <v>0</v>
      </c>
      <c r="AU206" s="20" t="s">
        <v>274</v>
      </c>
      <c r="AV206" s="20" t="str">
        <f>IF(LEFT(A206,1)="[",LEFT(A206,5)&amp;AU206&amp;A206,"")</f>
        <v>[AUS]Micronation[AUS] Snake Hill</v>
      </c>
      <c r="AW206" s="20" t="str">
        <f>C206&amp;H206&amp;A206</f>
        <v>3[AUS] Other[AUS] Snake Hill</v>
      </c>
      <c r="AX206" s="22"/>
      <c r="AY206" s="22"/>
      <c r="AZ206" s="23"/>
      <c r="BA206" s="23"/>
      <c r="BB206" s="23"/>
      <c r="BC206" s="24"/>
      <c r="BD206" s="25" t="s">
        <v>168</v>
      </c>
      <c r="BE206" s="8"/>
      <c r="BF206" s="25" t="s">
        <v>6</v>
      </c>
      <c r="BG206" s="25" t="s">
        <v>5</v>
      </c>
      <c r="BH206" s="25" t="s">
        <v>10</v>
      </c>
      <c r="BI206" s="25"/>
      <c r="BJ206" s="25"/>
      <c r="BK206" s="8"/>
      <c r="BL206" s="25" t="s">
        <v>6</v>
      </c>
      <c r="BM206" s="25" t="s">
        <v>5</v>
      </c>
      <c r="BN206" s="25" t="s">
        <v>10</v>
      </c>
      <c r="BO206" s="25"/>
      <c r="BP206" s="25"/>
      <c r="BQ206" s="25"/>
      <c r="BR206" s="25"/>
      <c r="BS206" s="25"/>
      <c r="BT206" s="25"/>
      <c r="BU206" s="26"/>
      <c r="BV206" s="27"/>
      <c r="BW206" s="27">
        <v>0</v>
      </c>
      <c r="BX206" s="8"/>
      <c r="CB206" s="28"/>
      <c r="CC206" s="28"/>
      <c r="CD206" s="29">
        <v>0</v>
      </c>
      <c r="CE206" s="29">
        <v>0</v>
      </c>
      <c r="CF206" s="29" t="e">
        <v>#REF!</v>
      </c>
      <c r="CG206" s="30" cm="1">
        <f t="array" ref="CG206">SUMPRODUCT(--(LEN(TRIM(BL206:BT206))&gt;0))</f>
        <v>3</v>
      </c>
      <c r="CH206" s="20" t="str">
        <f>IF(CG206=2,"y","n")</f>
        <v>n</v>
      </c>
      <c r="CI206" s="20" t="str">
        <f>IF(CG206=3,"y","n")</f>
        <v>y</v>
      </c>
      <c r="CJ206" s="20" t="str">
        <f>IF(CG206=4,"y","n")</f>
        <v>n</v>
      </c>
      <c r="CK206" s="20" t="str">
        <f>IF(CG206&gt;4,"y","n")</f>
        <v>n</v>
      </c>
      <c r="CL206" s="20" t="str">
        <f>IF(S206=0,"y","n")</f>
        <v>n</v>
      </c>
      <c r="CM206" s="20" t="str">
        <f>IF(S206=2,"y","n")</f>
        <v>n</v>
      </c>
      <c r="CN206" s="20" t="str">
        <f>IF(S206=3,"y","n")</f>
        <v>n</v>
      </c>
      <c r="CO206" s="20" t="str">
        <f>IF(S206&gt;=4,"y","n")</f>
        <v>y</v>
      </c>
      <c r="CP206" s="20" t="str">
        <f>IF(AT206=0,"y","n")</f>
        <v>y</v>
      </c>
      <c r="CQ206" s="20" t="str">
        <f>IF(AT206=1,"y","n")</f>
        <v>n</v>
      </c>
      <c r="CR206" s="20" t="str">
        <f>IF(AT206=2,"y","n")</f>
        <v>n</v>
      </c>
      <c r="CS206" s="20" t="str">
        <f>IF(AT206&gt;=3,"y","n")</f>
        <v>n</v>
      </c>
      <c r="CT206" s="31" t="str">
        <f>CHAR(34)&amp;A206&amp;CHAR(34)</f>
        <v>"[AUS] Snake Hill"</v>
      </c>
      <c r="CU206" s="32" t="str">
        <f>CHAR(34)&amp;"rgn_"&amp;R206&amp;CHAR(34)</f>
        <v>"rgn_Oceania"</v>
      </c>
      <c r="CV206" s="9" t="str">
        <f>CHAR(34)&amp;D206&amp;CHAR(34)</f>
        <v>"https://upload.wikimedia.org/wikipedia/commons/thumb/f/f0/Flag_of_the_Principality_of_Snake_Hill.svg/640px-Flag_of_the_Principality_of_Snake_Hill.svg.png"</v>
      </c>
      <c r="CW206" s="9" t="str">
        <f t="shared" si="687"/>
        <v/>
      </c>
      <c r="CX206" s="9" t="str">
        <f t="shared" si="687"/>
        <v>"3Color",</v>
      </c>
      <c r="CY206" s="9" t="str">
        <f t="shared" si="687"/>
        <v/>
      </c>
      <c r="CZ206" s="9" t="str">
        <f t="shared" si="687"/>
        <v/>
      </c>
      <c r="DA206" s="9" t="str">
        <f>IF(Q206&gt;1,CHAR(34)&amp;"words2"&amp;CHAR(34)&amp;",","")</f>
        <v>"words2",</v>
      </c>
      <c r="DB206" s="9" t="str">
        <f>IF(Q206&gt;2,CHAR(34)&amp;"words3"&amp;CHAR(34)&amp;",","")</f>
        <v/>
      </c>
      <c r="DD206" s="9" t="str">
        <f>IF(LEN(CHAR(34)&amp;"lets"&amp;LEN(SUBSTITUTE(SUBSTITUTE(IFERROR(TRIM(SUBSTITUTE(A206,MID(A206,FIND("[",A206),FIND("]",A206)-FIND("[",A206)+1),"")),A206)," ",""),"-",""))&amp;CHAR(34)&amp;",")=9,CHAR(34)&amp;"lets"&amp;LEN(SUBSTITUTE(SUBSTITUTE(IFERROR(TRIM(SUBSTITUTE(A206,MID(A206,FIND("[",A206),FIND("]",A206)-FIND("[",A206)+1),"")),A206)," ",""),"-",""))&amp;CHAR(34)&amp;",",CHAR(34)&amp;"lets0"&amp;LEN(SUBSTITUTE(SUBSTITUTE(IFERROR(TRIM(SUBSTITUTE(A206,MID(A206,FIND("[",A206),FIND("]",A206)-FIND("[",A206)+1),"")),A206)," ",""),"-",""))&amp;CHAR(34)&amp;",")</f>
        <v>"lets09",</v>
      </c>
      <c r="DE206" s="9" t="str">
        <f>CHAR(34)&amp;"start"&amp;IFERROR(LEFT(SUBSTITUTE(A206,"["&amp;MID(A206,FIND("[",A206)+1,FIND("]",A206)-FIND("[",A206)-1)&amp;"] ",""),1),LEFT(A206,1))&amp;CHAR(34)&amp;","</f>
        <v>"startS",</v>
      </c>
      <c r="DF206" s="9" t="str">
        <f>IFERROR(IF(SEARCH("tan",A206)&gt;0,CHAR(34)&amp;"withtn"&amp;CHAR(34)&amp;",",""),"")</f>
        <v/>
      </c>
      <c r="DG206" s="9" t="str">
        <f>IFERROR(IF(SEARCH("q",A206)&gt;0,CHAR(34)&amp;"with_q"&amp;CHAR(34)&amp;",",""),"")</f>
        <v/>
      </c>
      <c r="DH206" s="9" t="str">
        <f>IFERROR(IF(SEARCH("v",A206)&gt;0,CHAR(34)&amp;"with_v"&amp;CHAR(34)&amp;",",""),"")</f>
        <v/>
      </c>
      <c r="DI206" s="9" t="str">
        <f>IFERROR(IF(SEARCH("w",A206)&gt;0,CHAR(34)&amp;"with_w"&amp;CHAR(34)&amp;",",""),"")</f>
        <v/>
      </c>
      <c r="DJ206" s="9" t="str">
        <f>IFERROR(IF(SEARCH("y",A206)&gt;0,CHAR(34)&amp;"with_y"&amp;CHAR(34)&amp;",",""),"")</f>
        <v/>
      </c>
      <c r="DK206" s="9" t="str">
        <f>IFERROR(IF(SEARCH("z",A206)&gt;0,CHAR(34)&amp;"with_z"&amp;CHAR(34)&amp;",",""),"")</f>
        <v/>
      </c>
      <c r="DL206" s="9" t="str">
        <f>IF(CG206=2, CHAR(34) &amp; _xlfn.TEXTJOIN("", TRUE, _xlfn._xlws.SORT(HP206:HX206)) &amp; CHAR(34) &amp; ",", "")</f>
        <v/>
      </c>
      <c r="DM206" s="9" t="str" cm="1">
        <f t="array" ref="DM206">IF(CG206=3,CHAR(34) &amp; _xlfn.TEXTJOIN("", TRUE, RIGHT(HP206:HX206, 2)) &amp; CHAR(34) &amp; ",", "")</f>
        <v>"REELHI",</v>
      </c>
      <c r="DN206" s="9" t="str">
        <f>IF(AND(ISNUMBER(SEARCH("18", O206)), ISERROR(SEARCH("1918", O206)), ISERROR(SEARCH("2018", O206))), CHAR(34) &amp; "year18" &amp; CHAR(34) &amp; ",", "")</f>
        <v/>
      </c>
      <c r="DO206" s="9" t="str">
        <f>IF(AND(ISNUMBER(SEARCH("19", O206)), ISERROR(SEARCH("1819", O206)),  ISERROR(SEARCH("1219", O206)),ISERROR(SEARCH("1119", O206)),ISERROR(SEARCH("1190", O206)),ISERROR(SEARCH("2019", O206))), CHAR(34) &amp; "year19" &amp; CHAR(34) &amp; ",", "")</f>
        <v/>
      </c>
      <c r="DP206" s="28" t="str">
        <f>IF(AND(ISNUMBER(SEARCH("20", O206)), ISERROR(SEARCH("1920", O206))), CHAR(34)&amp;"year00"&amp;CHAR(34)&amp;",", "")</f>
        <v>"year00",</v>
      </c>
      <c r="DQ206" s="28" t="str">
        <f>IF(CC206="y",CHAR(34)&amp;"soviet"&amp;CHAR(34)&amp;",","")</f>
        <v/>
      </c>
      <c r="DR206" s="28" t="str">
        <f>IF(BY206="y",CHAR(34)&amp;"dgband"&amp;CHAR(34)&amp;",","")</f>
        <v/>
      </c>
      <c r="DS206" s="28" t="str">
        <f>IF(W206="y",IF(AND(V206="n",BY206&lt;&gt;"y"),CHAR(34)&amp;"allver"&amp;CHAR(34)&amp;",",""),"")</f>
        <v/>
      </c>
      <c r="DT206" s="28" t="str">
        <f>IF(V206="y",IF(AND(W206="n",BY206&lt;&gt;"y"),CHAR(34)&amp;"allhor"&amp;CHAR(34)&amp;",",""),"")</f>
        <v/>
      </c>
      <c r="DU206" s="28" t="str">
        <f>IF(BY206="y",IF(AND(W206="n",V206="n"),CHAR(34)&amp;"alldia"&amp;CHAR(34)&amp;",",""),"")</f>
        <v/>
      </c>
      <c r="DW206" s="9" t="str">
        <f t="shared" si="688"/>
        <v/>
      </c>
      <c r="DX206" s="9" t="str">
        <f t="shared" si="688"/>
        <v/>
      </c>
      <c r="DY206" s="9" t="str">
        <f t="shared" si="688"/>
        <v/>
      </c>
      <c r="DZ206" s="9" t="str">
        <f t="shared" si="688"/>
        <v>"4+Band",</v>
      </c>
      <c r="EA206" s="9" t="str">
        <f t="shared" si="689"/>
        <v/>
      </c>
      <c r="EB206" s="9" t="str">
        <f t="shared" si="689"/>
        <v>"Crosse",</v>
      </c>
      <c r="EC206" s="9" t="str">
        <f t="shared" si="689"/>
        <v>"Horizo",</v>
      </c>
      <c r="ED206" s="9" t="str">
        <f t="shared" si="689"/>
        <v>"Vertic",</v>
      </c>
      <c r="EE206" s="9" t="str">
        <f t="shared" si="689"/>
        <v/>
      </c>
      <c r="EF206" s="9" t="str">
        <f>IF(AND(Y206&lt;&gt;"n",Y206&lt;&gt;""),CHAR(34)&amp;Y$1&amp;CHAR(34)&amp;",","")</f>
        <v/>
      </c>
      <c r="EG206" s="9" t="str">
        <f t="shared" si="690"/>
        <v/>
      </c>
      <c r="EH206" s="9" t="str">
        <f t="shared" si="690"/>
        <v/>
      </c>
      <c r="EI206" s="9" t="str">
        <f t="shared" si="690"/>
        <v/>
      </c>
      <c r="EJ206" s="9" t="str">
        <f t="shared" si="690"/>
        <v/>
      </c>
      <c r="EK206" s="9" t="str">
        <f t="shared" si="690"/>
        <v/>
      </c>
      <c r="EL206" s="9" t="str">
        <f t="shared" si="690"/>
        <v/>
      </c>
      <c r="EM206" s="9" t="str">
        <f t="shared" si="690"/>
        <v/>
      </c>
      <c r="EN206" s="9" t="str">
        <f t="shared" si="690"/>
        <v/>
      </c>
      <c r="EO206" s="9" t="str">
        <f t="shared" si="690"/>
        <v/>
      </c>
      <c r="EP206" s="9" t="str">
        <f t="shared" si="690"/>
        <v/>
      </c>
      <c r="EQ206" s="9" t="str">
        <f t="shared" si="690"/>
        <v>"Nordic",</v>
      </c>
      <c r="ER206" s="9" t="str">
        <f t="shared" si="690"/>
        <v>"OnlyBa",</v>
      </c>
      <c r="ES206" s="9" t="str">
        <f t="shared" si="690"/>
        <v/>
      </c>
      <c r="ET206" s="9" t="str">
        <f t="shared" si="690"/>
        <v/>
      </c>
      <c r="EU206" s="9" t="str">
        <f t="shared" si="690"/>
        <v/>
      </c>
      <c r="EV206" s="9" t="str">
        <f t="shared" si="690"/>
        <v/>
      </c>
      <c r="EW206" s="9" t="str">
        <f t="shared" si="686"/>
        <v/>
      </c>
      <c r="EX206" s="9" t="str">
        <f t="shared" si="686"/>
        <v/>
      </c>
      <c r="EY206" s="9" t="str">
        <f t="shared" si="686"/>
        <v/>
      </c>
      <c r="EZ206" s="9" t="str">
        <f t="shared" si="686"/>
        <v/>
      </c>
      <c r="FA206" s="9" t="str">
        <f>IF(AT206&gt;0,CHAR(34)&amp;"sta"&amp;AZ206&amp;CHAR(34)&amp;",","")</f>
        <v/>
      </c>
      <c r="FB206" s="9" t="str">
        <f>IF(AND(AT206&gt;0,BA206&lt;&gt;""),CHAR(34)&amp;"sta"&amp;BA206&amp;CHAR(34)&amp;",","")</f>
        <v/>
      </c>
      <c r="FD206" s="9" t="str">
        <f>IF(BV206="n",CHAR(34)&amp;"tcWHYE"&amp;CHAR(34)&amp;",",IF(BV206="y",CHAR(34)&amp;FD$1&amp;CHAR(34)&amp;",",""))</f>
        <v/>
      </c>
      <c r="FE206" s="9" t="str">
        <f>IF(COUNTIF(BL206:BT206,"BLU")=0,CHAR(34)&amp;"NO_BLU"&amp;CHAR(34)&amp;",", "")</f>
        <v>"NO_BLU",</v>
      </c>
      <c r="FF206" s="9" t="str">
        <f>IF(COUNTIF(BL206:BT206,"WHI")=0,CHAR(34)&amp;"NO_WHI"&amp;CHAR(34)&amp;",", "")</f>
        <v/>
      </c>
      <c r="FG206" s="9" t="str">
        <f>IF(COUNTIF(BL206:BT206,"RED")=0,CHAR(34)&amp;"NO_RED"&amp;CHAR(34)&amp;",", "")</f>
        <v>"NO_RED",</v>
      </c>
      <c r="FH206" s="9" t="str">
        <f>IF(COUNTIF(BL206:BS206,"GRE")=0,CHAR(34)&amp;"NO_GRE"&amp;CHAR(34)&amp;",", "")</f>
        <v/>
      </c>
      <c r="FI206" s="9" t="str">
        <f>IF(COUNTIF(BL206:BT206,"YEL")=0,CHAR(34)&amp;"NO_YEL"&amp;CHAR(34)&amp;",", "")</f>
        <v/>
      </c>
      <c r="FJ206" s="9" t="str">
        <f>IF(COUNTIF(BL206:BT206,"BLA")=0,CHAR(34)&amp;"NO_BLA"&amp;CHAR(34)&amp;",", "")</f>
        <v>"NO_BLA",</v>
      </c>
      <c r="FK206" s="9" t="str">
        <f>IF(AND(FH206&lt;&gt;"",FF206&lt;&gt;""),CHAR(34)&amp;"WHGRNO"&amp;CHAR(34)&amp;",","")</f>
        <v/>
      </c>
      <c r="FL206" s="9" t="str">
        <f>IF(AND(FI206&lt;&gt;"",FF206&lt;&gt;""),CHAR(34)&amp;"WHYENO"&amp;CHAR(34)&amp;",","")</f>
        <v/>
      </c>
      <c r="FM206" s="9" t="str">
        <f>IF(AND(FJ206&lt;&gt;"",FF206&lt;&gt;""),CHAR(34)&amp;"BAWHNO"&amp;CHAR(34)&amp;",","")</f>
        <v/>
      </c>
      <c r="FN206" s="9" t="str">
        <f>IF(AND(FE206&lt;&gt;"",FF206&lt;&gt;""),CHAR(34)&amp;"BLWHNO"&amp;CHAR(34)&amp;",","")</f>
        <v/>
      </c>
      <c r="FO206" s="9" t="str">
        <f>IF(AND(FE206&lt;&gt;"",FG206&lt;&gt;""),CHAR(34)&amp;"BLRENO"&amp;CHAR(34)&amp;",","")</f>
        <v>"BLRENO",</v>
      </c>
      <c r="FP206" s="9" t="str">
        <f>IF(AND(FF206&lt;&gt;"",FF206&lt;&gt;""),CHAR(34)&amp;"WHRENO"&amp;CHAR(34)&amp;",","")</f>
        <v/>
      </c>
      <c r="FQ206" s="9" t="str">
        <f>IF(LEN(BF206)=3,CHAR(34)&amp;"001"&amp;BF206&amp;CHAR(34)&amp;",","")</f>
        <v>"001YEL",</v>
      </c>
      <c r="FR206" s="9" t="str">
        <f>IF(LEN(BG206)=3,CHAR(34)&amp;"002"&amp;BG206&amp;CHAR(34)&amp;",","")</f>
        <v>"002WHI",</v>
      </c>
      <c r="FS206" s="9" t="str">
        <f>IF(LEN(BH206)=3,CHAR(34)&amp;"003"&amp;BH206&amp;CHAR(34)&amp;",","")</f>
        <v>"003GRE",</v>
      </c>
      <c r="FT206" s="9" t="str">
        <f>CHAR(34)&amp;"myr"&amp;BD206&amp;CHAR(34)&amp;","</f>
        <v>"myrEQ",</v>
      </c>
      <c r="FU206" s="9" t="str">
        <f>IF(AY206="y",CHAR(34)&amp;"island"&amp;CHAR(34)&amp;",","")</f>
        <v/>
      </c>
      <c r="FV206" s="9" t="str">
        <f>IF(BZ206="y",CHAR(34)&amp;"landlo"&amp;CHAR(34)&amp;",","")</f>
        <v/>
      </c>
      <c r="FW206" s="9" t="str">
        <f>IF(CA206="y",CHAR(34)&amp;"eunion"&amp;CHAR(34)&amp;",","")</f>
        <v/>
      </c>
      <c r="FY206" s="9" t="str">
        <f>IFERROR(IF(SEARCH("Arabic",CB206)&gt;0,CHAR(34)&amp;"arabic"&amp;CHAR(34)&amp;",",""),"")</f>
        <v/>
      </c>
      <c r="FZ206" s="9" t="str">
        <f>IFERROR(IF(SEARCH("English",CB206)&gt;0,CHAR(34)&amp;"englis"&amp;CHAR(34)&amp;",",""),"")</f>
        <v/>
      </c>
      <c r="GA206" s="9" t="str">
        <f>IFERROR(IF(SEARCH("French",CB206)&gt;0,CHAR(34)&amp;"french"&amp;CHAR(34)&amp;",",""),"")</f>
        <v/>
      </c>
      <c r="GB206" s="9" t="str">
        <f>IFERROR(IF(SEARCH("Spanish",CB206)&gt;0,CHAR(34)&amp;"spanis"&amp;CHAR(34)&amp;",",""),"")</f>
        <v/>
      </c>
      <c r="GE206" s="9" t="str">
        <f>IFERROR(IF(SEARCH("Dutch",CB206)&gt;0,CHAR(34)&amp;"dutchs"&amp;CHAR(34)&amp;",",""),"")</f>
        <v/>
      </c>
      <c r="GF206" s="9" t="str">
        <f>IFERROR(IF(SEARCH("Historical",AU206)&gt;0,CHAR(34)&amp;"histor"&amp;CHAR(34)&amp;",",""),"")</f>
        <v/>
      </c>
      <c r="GG206" s="9" t="str">
        <f>IF(BU206="y",CHAR(34)&amp;"unjack"&amp;CHAR(34)&amp;",","")</f>
        <v/>
      </c>
      <c r="GH206" s="9" t="str">
        <f>IF(CD206=1,CHAR(34)&amp;"southc"&amp;CHAR(34)&amp;",","")</f>
        <v/>
      </c>
      <c r="GI206" s="9" t="str">
        <f>IF(CE206=1,CHAR(34)&amp;"hasmap"&amp;CHAR(34)&amp;",","")</f>
        <v/>
      </c>
      <c r="GJ206" s="9" t="str">
        <f>IF(CP206="y",CHAR(34)&amp;CP$1&amp;CHAR(34)&amp;",","")</f>
        <v>"NoStar",</v>
      </c>
      <c r="GK206" s="9" t="str">
        <f>IF(GJ206="",CHAR(34)&amp;"HasSta"&amp;CHAR(34)&amp;",","")</f>
        <v/>
      </c>
      <c r="GL206" s="9" t="str">
        <f t="shared" si="691"/>
        <v/>
      </c>
      <c r="GM206" s="9" t="str">
        <f t="shared" si="691"/>
        <v/>
      </c>
      <c r="GN206" s="9" t="str">
        <f t="shared" si="691"/>
        <v/>
      </c>
      <c r="GP206" s="9" t="str">
        <f>CHAR(34)&amp;AU206&amp;CHAR(34)</f>
        <v>"Micronation"</v>
      </c>
      <c r="GS206" s="9" t="str">
        <f>SUBSTITUTE("["&amp;_xlfn.CONCAT(CW206:GN206)&amp;"]",",]","]")</f>
        <v>["3Color","words2","lets09","startS","REELHI","year00","4+Band","Crosse","Horizo","Vertic","Nordic","OnlyBa","NO_BLU","NO_RED","NO_BLA","BLRENO","001YEL","002WHI","003GRE","myrEQ","NoStar"]</v>
      </c>
      <c r="GT206" s="9" t="str">
        <f t="shared" si="685"/>
        <v>"cl_YEL",</v>
      </c>
      <c r="GU206" s="9" t="str">
        <f t="shared" si="685"/>
        <v>"cl_WHI",</v>
      </c>
      <c r="GV206" s="9" t="str">
        <f t="shared" si="685"/>
        <v>"cl_GRE",</v>
      </c>
      <c r="GW206" s="9" t="str">
        <f t="shared" si="685"/>
        <v/>
      </c>
      <c r="GX206" s="9" t="str">
        <f t="shared" si="685"/>
        <v/>
      </c>
      <c r="GY206" s="9" t="str">
        <f t="shared" si="685"/>
        <v/>
      </c>
      <c r="GZ206" s="9" t="str">
        <f t="shared" si="685"/>
        <v/>
      </c>
      <c r="HA206" s="9" t="str">
        <f t="shared" si="685"/>
        <v/>
      </c>
      <c r="HB206" s="9" t="str">
        <f t="shared" si="685"/>
        <v/>
      </c>
      <c r="HC206" s="9" t="str">
        <f>SUBSTITUTE("["&amp;_xlfn.CONCAT(GT206:HB206)&amp;"]",",]","]")</f>
        <v>["cl_YEL","cl_WHI","cl_GRE"]</v>
      </c>
      <c r="HE206" s="33"/>
      <c r="HF206" s="34" t="str">
        <f>"{couname:"&amp;CT206&amp;(IF(HK206&lt;&gt;"",",subtype:"&amp;CHAR(34)&amp;HK206&amp;CHAR(34),""))&amp;",year:"&amp;HJ206&amp;",region:"&amp;CU206&amp;",Colors:"&amp;HC206&amp;",Items:"&amp;GS206&amp;",Flag:"&amp;CV206&amp;",HDFlag:"&amp;CHAR(34)&amp;E206&amp;CHAR(34)&amp;",type:"&amp;GP206&amp;", describe: "&amp;HH206&amp;", isnew:"&amp;CHAR(34)&amp;F206&amp;CHAR(34)&amp;", links: "&amp;HL206&amp;"},"</f>
        <v>{couname:"[AUS] Snake Hill",year:"2003 ",region:"rgn_Oceania",Colors:["cl_YEL","cl_WHI","cl_GRE"],Items:["3Color","words2","lets09","startS","REELHI","year00","4+Band","Crosse","Horizo","Vertic","Nordic","OnlyBa","NO_BLU","NO_RED","NO_BLA","BLRENO","001YEL","002WHI","003GRE","myrEQ","NoStar"],Flag:"https://upload.wikimedia.org/wikipedia/commons/thumb/f/f0/Flag_of_the_Principality_of_Snake_Hill.svg/640px-Flag_of_the_Principality_of_Snake_Hill.svg.png",HDFlag:"https://upload.wikimedia.org/wikipedia/commons/thumb/f/f0/Flag_of_the_Principality_of_Snake_Hill.svg/2560px-Flag_of_the_Principality_of_Snake_Hill.svg.png",type:"Micronation", describe: "\nA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 isnew:".", links: "https://en.wikipedia.org/wiki/Principality_of_Snake_Hill"},</v>
      </c>
      <c r="HG206" s="35" t="str">
        <f>"{couname:"&amp;CT206&amp;(IF(HK206&lt;&gt;"",",subtype:"&amp;CHAR(34)&amp;HK206&amp;CHAR(34),""))&amp;",year:"&amp;HJ206&amp;",region:"&amp;CU206&amp;",Colors:"&amp;HC206&amp;",Items:"&amp;GS206&amp;",Flag:"&amp;CV206&amp;",HDFlag:"&amp;CHAR(34)&amp;E206&amp;CHAR(34)&amp;",type:"&amp;GP206&amp;", describe: "&amp;HI206&amp;", links: "&amp;HL206&amp;"},"</f>
        <v>{couname:"[AUS] Snake Hill",year:"2003 ",region:"rgn_Oceania",Colors:["cl_YEL","cl_WHI","cl_GRE"],Items:["3Color","words2","lets09","startS","REELHI","year00","4+Band","Crosse","Horizo","Vertic","Nordic","OnlyBa","NO_BLU","NO_RED","NO_BLA","BLRENO","001YEL","002WHI","003GRE","myrEQ","NoStar"],Flag:"https://upload.wikimedia.org/wikipedia/commons/thumb/f/f0/Flag_of_the_Principality_of_Snake_Hill.svg/640px-Flag_of_the_Principality_of_Snake_Hill.svg.png",HDFlag:"https://upload.wikimedia.org/wikipedia/commons/thumb/f/f0/Flag_of_the_Principality_of_Snake_Hill.svg/2560px-Flag_of_the_Principality_of_Snake_Hill.svg.png",type:"Micronation", describe: "\nA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 links: "https://en.wikipedia.org/wiki/Principality_of_Snake_Hill"},</v>
      </c>
      <c r="HH206" s="9" t="str">
        <f>IF(P206&lt;&gt;"",CHAR(34)&amp;"\n"&amp;P206&amp;CHAR(34),CHAR(34)&amp;CHAR(34))</f>
        <v>"\nA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v>
      </c>
      <c r="HI206" s="9" t="str">
        <f>IF(J206=0,CHAR(34)&amp;CHAR(34),HH206)</f>
        <v>"\nA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v>
      </c>
      <c r="HJ206" s="9" t="str">
        <f>CHAR(34)&amp;O206&amp;CHAR(34)</f>
        <v>"2003 "</v>
      </c>
      <c r="HL206" s="9" t="str">
        <f>CHAR(34)&amp;I206&amp;CHAR(34)</f>
        <v>"https://en.wikipedia.org/wiki/Principality_of_Snake_Hill"</v>
      </c>
      <c r="HM206" s="34" t="str">
        <f>"{"&amp;CHAR(34)&amp;"couname"&amp;CHAR(34)&amp;":"&amp;CT206&amp;(IF(H206&lt;&gt;"",","&amp;CHAR(34)&amp;"subtype"&amp;CHAR(34)&amp;":"&amp;CHAR(34)&amp;H206&amp;CHAR(34),""))&amp;","&amp;CHAR(34)&amp;"year"&amp;CHAR(34)&amp;":"&amp;HJ206&amp;","&amp;CHAR(34)&amp;"region"&amp;CHAR(34)&amp;":"&amp;CU206&amp;","&amp;CHAR(34)&amp;"Colors"&amp;CHAR(34)&amp;":"&amp;HC206&amp;","&amp;CHAR(34)&amp;"Items"&amp;CHAR(34)&amp;":"&amp;GS206&amp;","&amp;CHAR(34)&amp;"Flag"&amp;CHAR(34)&amp;":"&amp;CV206&amp;","&amp;CHAR(34)&amp;"HDFlag"&amp;CHAR(34)&amp;":"&amp;CHAR(34)&amp;E206&amp;CHAR(34)&amp;","&amp;CHAR(34)&amp;"type"&amp;CHAR(34)&amp;":"&amp;GP206&amp;", "&amp;CHAR(34)&amp;"describe"&amp;CHAR(34)&amp;": "&amp;HH206&amp;", "&amp;CHAR(34)&amp;"isnew"&amp;CHAR(34)&amp;": "&amp;CHAR(34)&amp;F206&amp;CHAR(34)&amp;", "&amp;CHAR(34)&amp;"links"&amp;CHAR(34)&amp;": "&amp;HL206&amp;"},"</f>
        <v>{"couname":"[AUS] Snake Hill","subtype":"[AUS] Other","year":"2003 ","region":"rgn_Oceania","Colors":["cl_YEL","cl_WHI","cl_GRE"],"Items":["3Color","words2","lets09","startS","REELHI","year00","4+Band","Crosse","Horizo","Vertic","Nordic","OnlyBa","NO_BLU","NO_RED","NO_BLA","BLRENO","001YEL","002WHI","003GRE","myrEQ","NoStar"],"Flag":"https://upload.wikimedia.org/wikipedia/commons/thumb/f/f0/Flag_of_the_Principality_of_Snake_Hill.svg/640px-Flag_of_the_Principality_of_Snake_Hill.svg.png","HDFlag":"https://upload.wikimedia.org/wikipedia/commons/thumb/f/f0/Flag_of_the_Principality_of_Snake_Hill.svg/2560px-Flag_of_the_Principality_of_Snake_Hill.svg.png","type":"Micronation", "describe": "\nA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 "isnew": ".", "links": "https://en.wikipedia.org/wiki/Principality_of_Snake_Hill"},</v>
      </c>
      <c r="HN206" s="36" t="str">
        <f>"{"&amp;CHAR(34)&amp;"couname"&amp;CHAR(34)&amp;":"&amp;CT206&amp;(IF(H206&lt;&gt;"",","&amp;CHAR(34)&amp;"subtype"&amp;CHAR(34)&amp;":"&amp;CHAR(34)&amp;H206&amp;CHAR(34),""))&amp;","&amp;CHAR(34)&amp;"year"&amp;CHAR(34)&amp;":"&amp;HJ206&amp;","&amp;CHAR(34)&amp;"region"&amp;CHAR(34)&amp;":"&amp;CU206&amp;","&amp;CHAR(34)&amp;"Colors"&amp;CHAR(34)&amp;":"&amp;HC206&amp;","&amp;CHAR(34)&amp;"Items"&amp;CHAR(34)&amp;":"&amp;GS206&amp;","&amp;CHAR(34)&amp;"Flag"&amp;CHAR(34)&amp;":"&amp;CV206&amp;","&amp;CHAR(34)&amp;"HDFlag"&amp;CHAR(34)&amp;":"&amp;CHAR(34)&amp;E206&amp;CHAR(34)&amp;","&amp;CHAR(34)&amp;"type"&amp;CHAR(34)&amp;":"&amp;GP206&amp;", "&amp;CHAR(34)&amp;"describe"&amp;CHAR(34)&amp;": "&amp;HI206&amp;", "&amp;CHAR(34)&amp;"isnew"&amp;CHAR(34)&amp;": "&amp;CHAR(34)&amp;F206&amp;CHAR(34)&amp;", "&amp;CHAR(34)&amp;"links"&amp;CHAR(34)&amp;": "&amp;HL206&amp;"},"</f>
        <v>{"couname":"[AUS] Snake Hill","subtype":"[AUS] Other","year":"2003 ","region":"rgn_Oceania","Colors":["cl_YEL","cl_WHI","cl_GRE"],"Items":["3Color","words2","lets09","startS","REELHI","year00","4+Band","Crosse","Horizo","Vertic","Nordic","OnlyBa","NO_BLU","NO_RED","NO_BLA","BLRENO","001YEL","002WHI","003GRE","myrEQ","NoStar"],"Flag":"https://upload.wikimedia.org/wikipedia/commons/thumb/f/f0/Flag_of_the_Principality_of_Snake_Hill.svg/640px-Flag_of_the_Principality_of_Snake_Hill.svg.png","HDFlag":"https://upload.wikimedia.org/wikipedia/commons/thumb/f/f0/Flag_of_the_Principality_of_Snake_Hill.svg/2560px-Flag_of_the_Principality_of_Snake_Hill.svg.png","type":"Micronation", "describe": "\nA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 "isnew": ".", "links": "https://en.wikipedia.org/wiki/Principality_of_Snake_Hill"},</v>
      </c>
      <c r="HO206" s="37">
        <v>45644</v>
      </c>
      <c r="HP206" s="9" t="str" cm="1">
        <f t="array" ref="HP206">IF(_xlfn.TEXTJOIN(", ", TRUE, IF(ISNUMBER(SEARCH("BLA", BL206:BT206)), COLUMN(BL206:BT206) - COLUMN(BL206) + 1, ""))&lt;&gt;"","BLA","")</f>
        <v/>
      </c>
      <c r="HQ206" s="9" t="str" cm="1">
        <f t="array" ref="HQ206">IF(_xlfn.TEXTJOIN(", ", TRUE, IF(ISNUMBER(SEARCH("BLU", BL206:BT206)), COLUMN(BL206:BT206) - COLUMN(BL206) + 1, ""))&lt;&gt;"","BLU","")</f>
        <v/>
      </c>
      <c r="HR206" s="9" t="str" cm="1">
        <f t="array" ref="HR206">IF(_xlfn.TEXTJOIN(", ", TRUE, IF(ISNUMBER(SEARCH("GRE", BL206:BT206)), COLUMN(BL206:BT206) - COLUMN(BL206) + 1, ""))&lt;&gt;"","GRE","")</f>
        <v>GRE</v>
      </c>
      <c r="HS206" s="9" t="str" cm="1">
        <f t="array" ref="HS206">IF(_xlfn.TEXTJOIN(", ", TRUE, IF(ISNUMBER(SEARCH("RED", BL206:BT206)), COLUMN(BL206:BT206) - COLUMN(BL206) + 1, ""))&lt;&gt;"","RED","")</f>
        <v/>
      </c>
      <c r="HT206" s="9" t="str" cm="1">
        <f t="array" ref="HT206">IF(_xlfn.TEXTJOIN(", ", TRUE, IF(ISNUMBER(SEARCH("YEL", BL206:BT206)), COLUMN(BL206:BT206) - COLUMN(BL206) + 1, ""))&lt;&gt;"","YEL","")</f>
        <v>YEL</v>
      </c>
      <c r="HU206" s="9" t="str" cm="1">
        <f t="array" ref="HU206">IF(_xlfn.TEXTJOIN(", ", TRUE, IF(ISNUMBER(SEARCH("ORA", BL206:BT206)), COLUMN(BL206:BT206) - COLUMN(BL206) + 1, ""))&lt;&gt;"","ORA","")</f>
        <v/>
      </c>
      <c r="HV206" s="9" t="str" cm="1">
        <f t="array" ref="HV206">IF(_xlfn.TEXTJOIN(", ", TRUE, IF(ISNUMBER(SEARCH("BRO", BL206:BT206)), COLUMN(BL206:BT206) - COLUMN(BL206) + 1, ""))&lt;&gt;"","BRO","")</f>
        <v/>
      </c>
      <c r="HW206" s="9" t="str" cm="1">
        <f t="array" ref="HW206">IF(_xlfn.TEXTJOIN(", ", TRUE, IF(ISNUMBER(SEARCH("PUR", BL206:BT206)), COLUMN(BL206:BT206) - COLUMN(BL206) + 1, ""))&lt;&gt;"","PUR","")</f>
        <v/>
      </c>
      <c r="HX206" s="9" t="str" cm="1">
        <f t="array" ref="HX206">IF(_xlfn.TEXTJOIN(", ", TRUE, IF(ISNUMBER(SEARCH("WHI", BL206:BT206)), COLUMN(BL206:BT206) - COLUMN(BL206) + 1, ""))&lt;&gt;"","WHI","")</f>
        <v>WHI</v>
      </c>
      <c r="HY206" s="38"/>
      <c r="HZ206" s="38"/>
      <c r="IA206" s="28"/>
      <c r="IB206" s="28"/>
      <c r="IC206" s="39"/>
      <c r="ID206" s="39"/>
      <c r="IE206" s="39"/>
      <c r="IF206" s="39"/>
      <c r="IG206" s="39"/>
      <c r="IH206" s="39"/>
      <c r="II206" s="39"/>
      <c r="IJ206" s="39"/>
      <c r="IK206" s="39"/>
      <c r="IM206" s="6">
        <f>COUNTIF(IC206:IK206,"&gt;0")-CG206</f>
        <v>-3</v>
      </c>
      <c r="IN206" s="40" t="str">
        <f>"http://mkweb.bcgsc.ca/color-summarizer/?url="&amp;D206&amp;"&amp;precision=low&amp;num_clusters="&amp;CG206&amp;"&amp;text=1"</f>
        <v>http://mkweb.bcgsc.ca/color-summarizer/?url=https://upload.wikimedia.org/wikipedia/commons/thumb/f/f0/Flag_of_the_Principality_of_Snake_Hill.svg/640px-Flag_of_the_Principality_of_Snake_Hill.svg.png&amp;precision=low&amp;num_clusters=3&amp;text=1</v>
      </c>
      <c r="IO206" s="9" t="str">
        <f>IF(HP206&lt;&gt;"",CHAR(34)&amp;"black"&amp;CHAR(34),"")</f>
        <v/>
      </c>
      <c r="IP206" s="9" t="str">
        <f>IF(HQ206&lt;&gt;"",CHAR(34)&amp;"blue"&amp;CHAR(34),"")</f>
        <v/>
      </c>
      <c r="IQ206" s="9" t="str">
        <f>IF(HR206&lt;&gt;"",CHAR(34)&amp;"green"&amp;CHAR(34),"")</f>
        <v>"green"</v>
      </c>
      <c r="IR206" s="9" t="str">
        <f>IF(HS206&lt;&gt;"",CHAR(34)&amp;"red"&amp;CHAR(34),"")</f>
        <v/>
      </c>
      <c r="IS206" s="9" t="str">
        <f>IF(HT206&lt;&gt;"",CHAR(34)&amp;"yellow"&amp;CHAR(34),"")</f>
        <v>"yellow"</v>
      </c>
      <c r="IT206" s="9" t="str">
        <f>IF(HU206&lt;&gt;"",CHAR(34)&amp;"orange"&amp;CHAR(34),"")</f>
        <v/>
      </c>
      <c r="IU206" s="9" t="str">
        <f>IF(HV206&lt;&gt;"",CHAR(34)&amp;"brown"&amp;CHAR(34),"")</f>
        <v/>
      </c>
      <c r="IV206" s="9" t="str">
        <f>IF(HW206&lt;&gt;"",CHAR(34)&amp;"purple"&amp;CHAR(34),"")</f>
        <v/>
      </c>
      <c r="IW206" s="9" t="str">
        <f>IF(HX206&lt;&gt;"",CHAR(34)&amp;"white"&amp;CHAR(34),"")</f>
        <v>"white"</v>
      </c>
      <c r="IX206" s="9" t="str">
        <f>"{"&amp;CHAR(34)&amp;"url"&amp;CHAR(34)&amp;":"&amp;CHAR(34)&amp;IN206&amp;CHAR(34)&amp;","&amp;CHAR(34)&amp;"name"&amp;CHAR(34)&amp;":"&amp;CHAR(34)&amp;A206&amp;CHAR(34)&amp;"},"</f>
        <v>{"url":"http://mkweb.bcgsc.ca/color-summarizer/?url=https://upload.wikimedia.org/wikipedia/commons/thumb/f/f0/Flag_of_the_Principality_of_Snake_Hill.svg/640px-Flag_of_the_Principality_of_Snake_Hill.svg.png&amp;precision=low&amp;num_clusters=3&amp;text=1","name":"[AUS] Snake Hill"},</v>
      </c>
      <c r="IY206" s="9">
        <v>1503</v>
      </c>
    </row>
    <row r="207" spans="1:259" s="9" customFormat="1" ht="38.4" customHeight="1" thickBot="1" x14ac:dyDescent="0.35">
      <c r="A207" s="81" t="s">
        <v>275</v>
      </c>
      <c r="B207" s="1" t="e" vm="204">
        <v>#VALUE!</v>
      </c>
      <c r="C207" s="2">
        <v>3</v>
      </c>
      <c r="D207" s="3" t="s">
        <v>276</v>
      </c>
      <c r="E207" s="4" t="s">
        <v>277</v>
      </c>
      <c r="F207" s="5" t="s">
        <v>0</v>
      </c>
      <c r="G207" s="6">
        <f>COUNTIF($A$1:$A$8359,A207)</f>
        <v>1</v>
      </c>
      <c r="H207" s="7" t="s">
        <v>256</v>
      </c>
      <c r="I207" s="8" t="s">
        <v>278</v>
      </c>
      <c r="J207" s="9" t="str">
        <f>""</f>
        <v/>
      </c>
      <c r="K207" s="10"/>
      <c r="L207" s="11"/>
      <c r="M207" s="11"/>
      <c r="N207" s="12" t="s">
        <v>169</v>
      </c>
      <c r="O207" s="13">
        <v>1998</v>
      </c>
      <c r="P207" s="14" t="s">
        <v>279</v>
      </c>
      <c r="Q207" s="15">
        <v>3</v>
      </c>
      <c r="R207" s="16" t="s">
        <v>169</v>
      </c>
      <c r="S207" s="17">
        <v>4</v>
      </c>
      <c r="T207" s="18" t="s">
        <v>2</v>
      </c>
      <c r="U207" s="19" t="s">
        <v>3</v>
      </c>
      <c r="V207" s="19" t="s">
        <v>3</v>
      </c>
      <c r="W207" s="19" t="s">
        <v>3</v>
      </c>
      <c r="X207" s="19" t="s">
        <v>2</v>
      </c>
      <c r="Y207" s="19" t="s">
        <v>2</v>
      </c>
      <c r="Z207" s="19" t="s">
        <v>2</v>
      </c>
      <c r="AA207" s="19" t="s">
        <v>2</v>
      </c>
      <c r="AB207" s="19" t="s">
        <v>2</v>
      </c>
      <c r="AC207" s="19" t="s">
        <v>2</v>
      </c>
      <c r="AD207" s="19" t="s">
        <v>2</v>
      </c>
      <c r="AE207" s="19" t="s">
        <v>2</v>
      </c>
      <c r="AF207" s="20" t="s">
        <v>2</v>
      </c>
      <c r="AG207" s="20" t="s">
        <v>2</v>
      </c>
      <c r="AH207" s="20" t="s">
        <v>2</v>
      </c>
      <c r="AI207" s="20" t="s">
        <v>3</v>
      </c>
      <c r="AJ207" s="20" t="s">
        <v>2</v>
      </c>
      <c r="AK207" s="20" t="s">
        <v>2</v>
      </c>
      <c r="AL207" s="20" t="s">
        <v>2</v>
      </c>
      <c r="AM207" s="20" t="s">
        <v>2</v>
      </c>
      <c r="AN207" s="20" t="s">
        <v>2</v>
      </c>
      <c r="AO207" s="20" t="s">
        <v>2</v>
      </c>
      <c r="AP207" s="20" t="s">
        <v>2</v>
      </c>
      <c r="AQ207" s="20" t="s">
        <v>2</v>
      </c>
      <c r="AR207" s="20" t="s">
        <v>2</v>
      </c>
      <c r="AS207" s="20" t="s">
        <v>2</v>
      </c>
      <c r="AT207" s="21">
        <v>5</v>
      </c>
      <c r="AU207" s="20" t="s">
        <v>260</v>
      </c>
      <c r="AV207" s="20" t="str">
        <f>IF(LEFT(A207,1)="[",LEFT(A207,5)&amp;AU207&amp;A207,"")</f>
        <v>[AUS]People[AUS] South Sea Islanders</v>
      </c>
      <c r="AW207" s="20" t="str">
        <f>C207&amp;H207&amp;A207</f>
        <v>3[AUS] Other[AUS] South Sea Islanders</v>
      </c>
      <c r="AX207" s="22" t="str">
        <f>_xlfn.TEXTJOIN(";",TRUE,AU207:AW207)</f>
        <v>People;[AUS]People[AUS] South Sea Islanders;3[AUS] Other[AUS] South Sea Islanders</v>
      </c>
      <c r="AY207" s="22"/>
      <c r="AZ207" s="23"/>
      <c r="BA207" s="23"/>
      <c r="BB207" s="23"/>
      <c r="BC207" s="24"/>
      <c r="BD207" s="25" t="s">
        <v>9</v>
      </c>
      <c r="BE207" s="8"/>
      <c r="BF207" s="25" t="s">
        <v>9</v>
      </c>
      <c r="BG207" s="25" t="s">
        <v>5</v>
      </c>
      <c r="BH207" s="25" t="s">
        <v>9</v>
      </c>
      <c r="BI207" s="25"/>
      <c r="BJ207" s="25"/>
      <c r="BK207" s="8"/>
      <c r="BL207" s="25" t="s">
        <v>9</v>
      </c>
      <c r="BM207" s="25" t="s">
        <v>5</v>
      </c>
      <c r="BN207" s="25"/>
      <c r="BO207" s="25"/>
      <c r="BP207" s="25"/>
      <c r="BQ207" s="25"/>
      <c r="BR207" s="25"/>
      <c r="BS207" s="25"/>
      <c r="BT207" s="25"/>
      <c r="BU207" s="26"/>
      <c r="BV207" s="27" t="s">
        <v>184</v>
      </c>
      <c r="BW207" s="27" t="s">
        <v>176</v>
      </c>
      <c r="BX207" s="8"/>
      <c r="CB207" s="28" t="s">
        <v>7</v>
      </c>
      <c r="CC207" s="28"/>
      <c r="CD207" s="29">
        <v>0</v>
      </c>
      <c r="CE207" s="29">
        <v>0</v>
      </c>
      <c r="CF207" s="29" t="e">
        <v>#REF!</v>
      </c>
      <c r="CG207" s="30" cm="1">
        <f t="array" ref="CG207">SUMPRODUCT(--(LEN(TRIM(BL207:BT207))&gt;0))</f>
        <v>2</v>
      </c>
      <c r="CH207" s="20" t="str">
        <f>IF(CG207=2,"y","n")</f>
        <v>y</v>
      </c>
      <c r="CI207" s="20" t="str">
        <f>IF(CG207=3,"y","n")</f>
        <v>n</v>
      </c>
      <c r="CJ207" s="20" t="str">
        <f>IF(CG207=4,"y","n")</f>
        <v>n</v>
      </c>
      <c r="CK207" s="20" t="str">
        <f>IF(CG207&gt;4,"y","n")</f>
        <v>n</v>
      </c>
      <c r="CL207" s="20" t="str">
        <f>IF(S207=0,"y","n")</f>
        <v>n</v>
      </c>
      <c r="CM207" s="20" t="str">
        <f>IF(S207=2,"y","n")</f>
        <v>n</v>
      </c>
      <c r="CN207" s="20" t="str">
        <f>IF(S207=3,"y","n")</f>
        <v>n</v>
      </c>
      <c r="CO207" s="20" t="str">
        <f>IF(S207&gt;=4,"y","n")</f>
        <v>y</v>
      </c>
      <c r="CP207" s="20" t="str">
        <f>IF(AT207=0,"y","n")</f>
        <v>n</v>
      </c>
      <c r="CQ207" s="20" t="str">
        <f>IF(AT207=1,"y","n")</f>
        <v>n</v>
      </c>
      <c r="CR207" s="20" t="str">
        <f>IF(AT207=2,"y","n")</f>
        <v>n</v>
      </c>
      <c r="CS207" s="20" t="str">
        <f>IF(AT207&gt;=3,"y","n")</f>
        <v>y</v>
      </c>
      <c r="CT207" s="31" t="str">
        <f>CHAR(34)&amp;A207&amp;CHAR(34)</f>
        <v>"[AUS] South Sea Islanders"</v>
      </c>
      <c r="CU207" s="32" t="str">
        <f>CHAR(34)&amp;"rgn_"&amp;R207&amp;CHAR(34)</f>
        <v>"rgn_Oceania"</v>
      </c>
      <c r="CV207" s="9" t="str">
        <f>CHAR(34)&amp;D207&amp;CHAR(34)</f>
        <v>"https://upload.wikimedia.org/wikipedia/commons/thumb/2/2a/Australian_South_Sea_Islanders_flag.svg/640px-Australian_South_Sea_Islanders_flag.svg.png"</v>
      </c>
      <c r="CW207" s="9" t="str">
        <f t="shared" si="687"/>
        <v>"2Color",</v>
      </c>
      <c r="CX207" s="9" t="str">
        <f t="shared" si="687"/>
        <v/>
      </c>
      <c r="CY207" s="9" t="str">
        <f t="shared" si="687"/>
        <v/>
      </c>
      <c r="CZ207" s="9" t="str">
        <f t="shared" si="687"/>
        <v/>
      </c>
      <c r="DA207" s="9" t="str">
        <f>IF(Q207&gt;1,CHAR(34)&amp;"words2"&amp;CHAR(34)&amp;",","")</f>
        <v>"words2",</v>
      </c>
      <c r="DB207" s="9" t="str">
        <f>IF(Q207&gt;2,CHAR(34)&amp;"words3"&amp;CHAR(34)&amp;",","")</f>
        <v>"words3",</v>
      </c>
      <c r="DC207" s="9" t="str">
        <f>IF(Q207=2,CHAR(34)&amp;"exact2"&amp;CHAR(34)&amp;",","")</f>
        <v/>
      </c>
      <c r="DD207" s="9" t="str">
        <f>IF(LEN(CHAR(34)&amp;"lets"&amp;LEN(SUBSTITUTE(SUBSTITUTE(IFERROR(TRIM(SUBSTITUTE(SUBSTITUTE(SUBSTITUTE(IFERROR(TRIM(SUBSTITUTE(A207,MID(A207,FIND("(",A207),FIND(")",A207)-FIND("(",A207)+1),"")),A207)," ",""),"-",""),MID(SUBSTITUTE(SUBSTITUTE(IFERROR(TRIM(SUBSTITUTE(A207,MID(A207,FIND("(",A207),FIND(")",A207)-FIND("(",A207)+1),"")),A207)," ",""),"-",""),FIND("[",SUBSTITUTE(SUBSTITUTE(IFERROR(TRIM(SUBSTITUTE(A207,MID(A207,FIND("(",A207),FIND(")",A207)-FIND("(",A207)+1),"")),A207)," ",""),"-","")),FIND("]",SUBSTITUTE(SUBSTITUTE(IFERROR(TRIM(SUBSTITUTE(A207,MID(A207,FIND("(",A207),FIND(")",A207)-FIND("(",A207)+1),"")),A207)," ",""),"-",""))-FIND("[",SUBSTITUTE(SUBSTITUTE(IFERROR(TRIM(SUBSTITUTE(A207,MID(A207,FIND("(",A207),FIND(")",A207)-FIND("(",A207)+1),"")),A207)," ",""),"-",""))+1),"")),SUBSTITUTE(SUBSTITUTE(IFERROR(TRIM(SUBSTITUTE(A207,MID(A207,FIND("(",A207),FIND(")",A207)-FIND("(",A207)+1),"")),A207)," ",""),"-",""))," ",""),"-",""))&amp;CHAR(34)&amp;",")=9,CHAR(34)&amp;"lets"&amp;LEN(SUBSTITUTE(SUBSTITUTE(IFERROR(TRIM(SUBSTITUTE(SUBSTITUTE(SUBSTITUTE(IFERROR(TRIM(SUBSTITUTE(A207,MID(A207,FIND("(",A207),FIND(")",A207)-FIND("(",A207)+1),"")),A207)," ",""),"-",""),MID(SUBSTITUTE(SUBSTITUTE(IFERROR(TRIM(SUBSTITUTE(A207,MID(A207,FIND("(",A207),FIND(")",A207)-FIND("(",A207)+1),"")),A207)," ",""),"-",""),FIND("[",SUBSTITUTE(SUBSTITUTE(IFERROR(TRIM(SUBSTITUTE(A207,MID(A207,FIND("(",A207),FIND(")",A207)-FIND("(",A207)+1),"")),A207)," ",""),"-","")),FIND("]",SUBSTITUTE(SUBSTITUTE(IFERROR(TRIM(SUBSTITUTE(A207,MID(A207,FIND("(",A207),FIND(")",A207)-FIND("(",A207)+1),"")),A207)," ",""),"-",""))-FIND("[",SUBSTITUTE(SUBSTITUTE(IFERROR(TRIM(SUBSTITUTE(A207,MID(A207,FIND("(",A207),FIND(")",A207)-FIND("(",A207)+1),"")),A207)," ",""),"-",""))+1),"")),SUBSTITUTE(SUBSTITUTE(IFERROR(TRIM(SUBSTITUTE(A207,MID(A207,FIND("(",A207),FIND(")",A207)-FIND("(",A207)+1),"")),A207)," ",""),"-",""))," ",""),"-",""))&amp;CHAR(34)&amp;",",CHAR(34)&amp;"lets0"&amp;LEN(SUBSTITUTE(SUBSTITUTE(IFERROR(TRIM(SUBSTITUTE(SUBSTITUTE(SUBSTITUTE(IFERROR(TRIM(SUBSTITUTE(A207,MID(A207,FIND("(",A207),FIND(")",A207)-FIND("(",A207)+1),"")),A207)," ",""),"-",""),MID(SUBSTITUTE(SUBSTITUTE(IFERROR(TRIM(SUBSTITUTE(A207,MID(A207,FIND("(",A207),FIND(")",A207)-FIND("(",A207)+1),"")),A207)," ",""),"-",""),FIND("[",SUBSTITUTE(SUBSTITUTE(IFERROR(TRIM(SUBSTITUTE(A207,MID(A207,FIND("(",A207),FIND(")",A207)-FIND("(",A207)+1),"")),A207)," ",""),"-","")),FIND("]",SUBSTITUTE(SUBSTITUTE(IFERROR(TRIM(SUBSTITUTE(A207,MID(A207,FIND("(",A207),FIND(")",A207)-FIND("(",A207)+1),"")),A207)," ",""),"-",""))-FIND("[",SUBSTITUTE(SUBSTITUTE(IFERROR(TRIM(SUBSTITUTE(A207,MID(A207,FIND("(",A207),FIND(")",A207)-FIND("(",A207)+1),"")),A207)," ",""),"-",""))+1),"")),SUBSTITUTE(SUBSTITUTE(IFERROR(TRIM(SUBSTITUTE(A207,MID(A207,FIND("(",A207),FIND(")",A207)-FIND("(",A207)+1),"")),A207)," ",""),"-",""))," ",""),"-",""))&amp;CHAR(34)&amp;",")</f>
        <v>"lets17",</v>
      </c>
      <c r="DE207" s="9" t="str">
        <f>IFERROR(CHAR(34)&amp;"start"&amp;LEFT(TRIM(SUBSTITUTE(SUBSTITUTE(TRIM(SUBSTITUTE(SUBSTITUTE(A207, MID(A207, FIND("[", A207), FIND("]", A207) - FIND("[", A207) + 1), ""), "  ", " ")), MID(TRIM(SUBSTITUTE(SUBSTITUTE(A207, MID(A207, FIND("[", A207), FIND("]", A207) - FIND("[", A207) + 1), ""), "  ", " ")), FIND("[", TRIM(SUBSTITUTE(SUBSTITUTE(A207, MID(A207, FIND("[", A207), FIND("]", A207) - FIND("[", A207) + 1), ""), "  ", " "))), FIND("]", TRIM(SUBSTITUTE(SUBSTITUTE(A207, MID(A207, FIND("[", A207), FIND("]", A207) - FIND("[", A207) + 1), ""), "  ", " "))) - FIND("[", TRIM(SUBSTITUTE(SUBSTITUTE(A207, MID(A207, FIND("[", A207), FIND("]", A207) - FIND("[", A207) + 1), ""), "  ", " "))) + 1), ""), "  ", " ")),1)&amp;CHAR(34)&amp;",",CHAR(34)&amp;"start"&amp;IFERROR(LEFT(SUBSTITUTE(A207,"["&amp;MID(A207,FIND("[",A207)+1,FIND("]",A207)-FIND("[",A207)-1)&amp;"] ",""),1),LEFT(A207,1))&amp;CHAR(34)&amp;",")</f>
        <v>"startS",</v>
      </c>
      <c r="DF207" s="9" t="str">
        <f>IFERROR(IF(SEARCH("tan",A207)&gt;0,CHAR(34)&amp;"withtn"&amp;CHAR(34)&amp;",",""),"")</f>
        <v/>
      </c>
      <c r="DG207" s="9" t="str">
        <f>IFERROR(IF(SEARCH("q",A207)&gt;0,CHAR(34)&amp;"with_q"&amp;CHAR(34)&amp;",",""),"")</f>
        <v/>
      </c>
      <c r="DH207" s="9" t="str">
        <f>IFERROR(IF(SEARCH("v",A207)&gt;0,CHAR(34)&amp;"with_v"&amp;CHAR(34)&amp;",",""),"")</f>
        <v/>
      </c>
      <c r="DI207" s="9" t="str">
        <f>IFERROR(IF(SEARCH("w",A207)&gt;0,CHAR(34)&amp;"with_w"&amp;CHAR(34)&amp;",",""),"")</f>
        <v/>
      </c>
      <c r="DJ207" s="9" t="str">
        <f>IFERROR(IF(SEARCH("y",A207)&gt;0,CHAR(34)&amp;"with_y"&amp;CHAR(34)&amp;",",""),"")</f>
        <v/>
      </c>
      <c r="DK207" s="9" t="str">
        <f>IFERROR(IF(SEARCH("z",A207)&gt;0,CHAR(34)&amp;"with_z"&amp;CHAR(34)&amp;",",""),"")</f>
        <v/>
      </c>
      <c r="DL207" s="9" t="str">
        <f>IF(CG207=2, CHAR(34) &amp; _xlfn.TEXTJOIN("", TRUE, _xlfn._xlws.SORT(HP207:HX207)) &amp; CHAR(34) &amp; ",", "")</f>
        <v>"REDWHI",</v>
      </c>
      <c r="DM207" s="9" t="str" cm="1">
        <f t="array" ref="DM207">IF(CG207=3,CHAR(34) &amp; _xlfn.TEXTJOIN("", TRUE, RIGHT(HP207:HX207, 2)) &amp; CHAR(34) &amp; ",", "")</f>
        <v/>
      </c>
      <c r="DN207" s="9" t="str">
        <f>IF(AND(ISNUMBER(SEARCH("18", O207)), ISERROR(SEARCH("1918", O207)), ISERROR(SEARCH("2018", O207))), CHAR(34) &amp; "year18" &amp; CHAR(34) &amp; ",", "")</f>
        <v/>
      </c>
      <c r="DO207" s="9" t="str">
        <f>IF(AND(ISNUMBER(SEARCH("19", O207)), ISERROR(SEARCH("1819", O207)),  ISERROR(SEARCH("1219", O207)),ISERROR(SEARCH("1119", O207)),ISERROR(SEARCH("1190", O207)),ISERROR(SEARCH("2019", O207))), CHAR(34) &amp; "year19" &amp; CHAR(34) &amp; ",", "")</f>
        <v>"year19",</v>
      </c>
      <c r="DP207" s="28" t="str">
        <f>IF(AND(ISNUMBER(SEARCH("20", O207)), ISERROR(SEARCH("1920", O207))), CHAR(34)&amp;"year00"&amp;CHAR(34)&amp;",", "")</f>
        <v/>
      </c>
      <c r="DQ207" s="28" t="str">
        <f>IF(CC207="y",CHAR(34)&amp;"soviet"&amp;CHAR(34)&amp;",","")</f>
        <v/>
      </c>
      <c r="DR207" s="28" t="str">
        <f>IF(BY207="y",CHAR(34)&amp;"dgband"&amp;CHAR(34)&amp;",","")</f>
        <v/>
      </c>
      <c r="DS207" s="28" t="str">
        <f>IF(W207="y",IF(AND(V207="n",BY207&lt;&gt;"y"),CHAR(34)&amp;"allver"&amp;CHAR(34)&amp;",",""),"")</f>
        <v/>
      </c>
      <c r="DT207" s="28" t="str">
        <f>IF(V207="y",IF(AND(W207="n",BY207&lt;&gt;"y"),CHAR(34)&amp;"allhor"&amp;CHAR(34)&amp;",",""),"")</f>
        <v/>
      </c>
      <c r="DU207" s="28" t="str">
        <f>IF(BY207="y",IF(AND(W207="n",V207="n"),CHAR(34)&amp;"alldia"&amp;CHAR(34)&amp;",",""),"")</f>
        <v/>
      </c>
      <c r="DV207" s="9" t="str">
        <f>IF(IA207&lt;&gt;"",(IF(IA207="y",CHAR(34)&amp;"largec"&amp;CHAR(34)&amp;",",CHAR(34)&amp;"smallc"&amp;CHAR(34)&amp;",")),"")</f>
        <v/>
      </c>
      <c r="DW207" s="9" t="str">
        <f t="shared" si="688"/>
        <v/>
      </c>
      <c r="DX207" s="9" t="str">
        <f t="shared" si="688"/>
        <v/>
      </c>
      <c r="DY207" s="9" t="str">
        <f t="shared" si="688"/>
        <v/>
      </c>
      <c r="DZ207" s="9" t="str">
        <f t="shared" si="688"/>
        <v>"4+Band",</v>
      </c>
      <c r="EA207" s="9" t="str">
        <f t="shared" si="689"/>
        <v/>
      </c>
      <c r="EB207" s="9" t="str">
        <f t="shared" si="689"/>
        <v>"Crosse",</v>
      </c>
      <c r="EC207" s="9" t="str">
        <f t="shared" si="689"/>
        <v>"Horizo",</v>
      </c>
      <c r="ED207" s="9" t="str">
        <f t="shared" si="689"/>
        <v>"Vertic",</v>
      </c>
      <c r="EE207" s="9" t="str">
        <f t="shared" si="689"/>
        <v/>
      </c>
      <c r="EF207" s="9" t="str">
        <f>IF(AND(Y207&lt;&gt;"n",Y207&lt;&gt;""),CHAR(34)&amp;Y$1&amp;CHAR(34)&amp;",","")</f>
        <v/>
      </c>
      <c r="EG207" s="9" t="str">
        <f t="shared" si="690"/>
        <v/>
      </c>
      <c r="EH207" s="9" t="str">
        <f t="shared" si="690"/>
        <v/>
      </c>
      <c r="EI207" s="9" t="str">
        <f t="shared" si="690"/>
        <v/>
      </c>
      <c r="EJ207" s="9" t="str">
        <f t="shared" si="690"/>
        <v/>
      </c>
      <c r="EK207" s="9" t="str">
        <f t="shared" si="690"/>
        <v/>
      </c>
      <c r="EL207" s="9" t="str">
        <f t="shared" si="690"/>
        <v/>
      </c>
      <c r="EM207" s="9" t="str">
        <f t="shared" si="690"/>
        <v/>
      </c>
      <c r="EN207" s="9" t="str">
        <f t="shared" si="690"/>
        <v/>
      </c>
      <c r="EO207" s="9" t="str">
        <f t="shared" si="690"/>
        <v/>
      </c>
      <c r="EP207" s="9" t="str">
        <f t="shared" si="690"/>
        <v>"Canton",</v>
      </c>
      <c r="EQ207" s="9" t="str">
        <f t="shared" si="690"/>
        <v/>
      </c>
      <c r="ER207" s="9" t="str">
        <f t="shared" si="690"/>
        <v/>
      </c>
      <c r="ES207" s="9" t="str">
        <f t="shared" si="690"/>
        <v/>
      </c>
      <c r="ET207" s="9" t="str">
        <f t="shared" si="690"/>
        <v/>
      </c>
      <c r="EU207" s="9" t="str">
        <f t="shared" si="690"/>
        <v/>
      </c>
      <c r="EV207" s="9" t="str">
        <f t="shared" si="690"/>
        <v/>
      </c>
      <c r="EW207" s="9" t="str">
        <f t="shared" si="686"/>
        <v/>
      </c>
      <c r="EX207" s="9" t="str">
        <f t="shared" si="686"/>
        <v/>
      </c>
      <c r="EY207" s="9" t="str">
        <f t="shared" si="686"/>
        <v/>
      </c>
      <c r="EZ207" s="9" t="str">
        <f t="shared" si="686"/>
        <v/>
      </c>
      <c r="FA207" s="9" t="str">
        <f>IF(AT207&gt;0,CHAR(34)&amp;"sta"&amp;AZ207&amp;CHAR(34)&amp;",","")</f>
        <v>"sta",</v>
      </c>
      <c r="FB207" s="9" t="str">
        <f>IF(AND(AT207&gt;0,BA207&lt;&gt;""),CHAR(34)&amp;"sta"&amp;BA207&amp;CHAR(34)&amp;",","")</f>
        <v/>
      </c>
      <c r="FC207" s="9" t="str">
        <f>IF(AND(AT207&gt;0,BB207&lt;&gt;""),CHAR(34)&amp;"sta"&amp;BB207&amp;CHAR(34)&amp;",","")</f>
        <v/>
      </c>
      <c r="FD207" s="9" t="str">
        <f>IF(BV207="n",CHAR(34)&amp;"tcWHYE"&amp;CHAR(34)&amp;",",IF(BV207="y",CHAR(34)&amp;FD$1&amp;CHAR(34)&amp;",",""))</f>
        <v/>
      </c>
      <c r="FE207" s="9" t="str">
        <f>IF(COUNTIF(BL207:BT207,"BLU")=0,CHAR(34)&amp;"NO_BLU"&amp;CHAR(34)&amp;",", "")</f>
        <v>"NO_BLU",</v>
      </c>
      <c r="FF207" s="9" t="str">
        <f>IF(COUNTIF(BL207:BT207,"WHI")=0,CHAR(34)&amp;"NO_WHI"&amp;CHAR(34)&amp;",", "")</f>
        <v/>
      </c>
      <c r="FG207" s="9" t="str">
        <f>IF(COUNTIF(BL207:BT207,"RED")=0,CHAR(34)&amp;"NO_RED"&amp;CHAR(34)&amp;",", "")</f>
        <v/>
      </c>
      <c r="FH207" s="9" t="str">
        <f>IF(COUNTIF(BL207:BS207,"GRE")=0,CHAR(34)&amp;"NO_GRE"&amp;CHAR(34)&amp;",", "")</f>
        <v>"NO_GRE",</v>
      </c>
      <c r="FI207" s="9" t="str">
        <f>IF(COUNTIF(BL207:BT207,"YEL")=0,CHAR(34)&amp;"NO_YEL"&amp;CHAR(34)&amp;",", "")</f>
        <v>"NO_YEL",</v>
      </c>
      <c r="FJ207" s="9" t="str">
        <f>IF(COUNTIF(BL207:BT207,"BLA")=0,CHAR(34)&amp;"NO_BLA"&amp;CHAR(34)&amp;",", "")</f>
        <v>"NO_BLA",</v>
      </c>
      <c r="FK207" s="9" t="str">
        <f>IF(AND(FH207&lt;&gt;"",FF207&lt;&gt;""),CHAR(34)&amp;"WHGRNO"&amp;CHAR(34)&amp;",","")</f>
        <v/>
      </c>
      <c r="FL207" s="9" t="str">
        <f>IF(AND(FI207&lt;&gt;"",FF207&lt;&gt;""),CHAR(34)&amp;"WHYENO"&amp;CHAR(34)&amp;",","")</f>
        <v/>
      </c>
      <c r="FM207" s="9" t="str">
        <f>IF(AND(FJ207&lt;&gt;"",FF207&lt;&gt;""),CHAR(34)&amp;"BAWHNO"&amp;CHAR(34)&amp;",","")</f>
        <v/>
      </c>
      <c r="FN207" s="9" t="str">
        <f>IF(AND(FE207&lt;&gt;"",FF207&lt;&gt;""),CHAR(34)&amp;"BLWHNO"&amp;CHAR(34)&amp;",","")</f>
        <v/>
      </c>
      <c r="FO207" s="9" t="str">
        <f>IF(AND(FE207&lt;&gt;"",FG207&lt;&gt;""),CHAR(34)&amp;"BLRENO"&amp;CHAR(34)&amp;",","")</f>
        <v/>
      </c>
      <c r="FP207" s="9" t="str">
        <f>IF(AND(FF207&lt;&gt;"",FF207&lt;&gt;""),CHAR(34)&amp;"WHRENO"&amp;CHAR(34)&amp;",","")</f>
        <v/>
      </c>
      <c r="FQ207" s="9" t="str">
        <f>IF(LEN(BF207)=3,CHAR(34)&amp;"001"&amp;BF207&amp;CHAR(34)&amp;",","")</f>
        <v>"001RED",</v>
      </c>
      <c r="FR207" s="9" t="str">
        <f>IF(LEN(BG207)=3,CHAR(34)&amp;"002"&amp;BG207&amp;CHAR(34)&amp;",","")</f>
        <v>"002WHI",</v>
      </c>
      <c r="FS207" s="9" t="str">
        <f>IF(LEN(BH207)=3,CHAR(34)&amp;"003"&amp;BH207&amp;CHAR(34)&amp;",","")</f>
        <v>"003RED",</v>
      </c>
      <c r="FT207" s="9" t="str">
        <f>CHAR(34)&amp;"myr"&amp;BD207&amp;CHAR(34)&amp;","</f>
        <v>"myrRED",</v>
      </c>
      <c r="FU207" s="9" t="str">
        <f>IF(AY207="y",CHAR(34)&amp;"island"&amp;CHAR(34)&amp;",","")</f>
        <v/>
      </c>
      <c r="FV207" s="9" t="str">
        <f>IF(BZ207="y",CHAR(34)&amp;"landlo"&amp;CHAR(34)&amp;",","")</f>
        <v/>
      </c>
      <c r="FW207" s="9" t="str">
        <f>IF(CA207="y",CHAR(34)&amp;"eunion"&amp;CHAR(34)&amp;",","")</f>
        <v/>
      </c>
      <c r="FX207" s="9" t="str">
        <f>SUBSTITUTE(IFERROR(SEARCH("[",A207),IFERROR(IF(AND(CA207&lt;&gt;"y",SEARCH("Europe",R207)&gt;0),CHAR(34)&amp;"noeuni"&amp;CHAR(34)&amp;",",""),"")),"1","")</f>
        <v/>
      </c>
      <c r="FY207" s="9" t="str">
        <f>IFERROR(IF(SEARCH("Arabic",CB207)&gt;0,CHAR(34)&amp;"arabic"&amp;CHAR(34)&amp;",",""),"")</f>
        <v/>
      </c>
      <c r="FZ207" s="9" t="str">
        <f>IFERROR(IF(SEARCH("English",CB207)&gt;0,CHAR(34)&amp;"englis"&amp;CHAR(34)&amp;",",""),"")</f>
        <v/>
      </c>
      <c r="GA207" s="9" t="str">
        <f>IFERROR(IF(SEARCH("French",CB207)&gt;0,CHAR(34)&amp;"french"&amp;CHAR(34)&amp;",",""),"")</f>
        <v/>
      </c>
      <c r="GB207" s="9" t="str">
        <f>IFERROR(IF(SEARCH("Spanish",CB207)&gt;0,CHAR(34)&amp;"spanis"&amp;CHAR(34)&amp;",",""),"")</f>
        <v>"spanis",</v>
      </c>
      <c r="GC207" s="9" t="str">
        <f>IFERROR(IF(SEARCH("Portuguese",CB207)&gt;0,CHAR(34)&amp;"portug"&amp;CHAR(34)&amp;",",""),"")</f>
        <v/>
      </c>
      <c r="GD207" s="9" t="str">
        <f>IFERROR(IF(SEARCH("German",CB207)&gt;0,CHAR(34)&amp;"german"&amp;CHAR(34)&amp;",",""),"")</f>
        <v/>
      </c>
      <c r="GE207" s="9" t="str">
        <f>IFERROR(IF(SEARCH("Dutch",CB207)&gt;0,CHAR(34)&amp;"dutchs"&amp;CHAR(34)&amp;",",""),"")</f>
        <v/>
      </c>
      <c r="GF207" s="9" t="str">
        <f>IFERROR(IF(SEARCH("Histor",AU207)&gt;0,CHAR(34)&amp;"histor"&amp;CHAR(34)&amp;",",""),"")</f>
        <v/>
      </c>
      <c r="GG207" s="9" t="str">
        <f>IF(BU207="y",CHAR(34)&amp;"unjack"&amp;CHAR(34)&amp;",","")</f>
        <v/>
      </c>
      <c r="GH207" s="9" t="str">
        <f>IF(CD207=1,CHAR(34)&amp;"southc"&amp;CHAR(34)&amp;",","")</f>
        <v/>
      </c>
      <c r="GI207" s="9" t="str">
        <f>IF(CE207=1,CHAR(34)&amp;"hasmap"&amp;CHAR(34)&amp;",","")</f>
        <v/>
      </c>
      <c r="GJ207" s="9" t="str">
        <f>IF(CP207="y",CHAR(34)&amp;CP$1&amp;CHAR(34)&amp;",","")</f>
        <v/>
      </c>
      <c r="GK207" s="9" t="str">
        <f>IF(GJ207="",CHAR(34)&amp;"HasSta"&amp;CHAR(34)&amp;",","")</f>
        <v>"HasSta",</v>
      </c>
      <c r="GL207" s="9" t="str">
        <f t="shared" si="691"/>
        <v/>
      </c>
      <c r="GM207" s="9" t="str">
        <f t="shared" si="691"/>
        <v/>
      </c>
      <c r="GN207" s="9" t="str">
        <f t="shared" si="691"/>
        <v>"3+Star",</v>
      </c>
      <c r="GP207" s="9" t="str">
        <f>CHAR(34)&amp;AU207&amp;CHAR(34)</f>
        <v>"People"</v>
      </c>
      <c r="GS207" s="9" t="str">
        <f>SUBSTITUTE("["&amp;_xlfn.CONCAT(CW207:GN207)&amp;"]",",]","]")</f>
        <v>["2Color","words2","words3","lets17","startS","REDWHI","year19","4+Band","Crosse","Horizo","Vertic","Canton","sta","NO_BLU","NO_GRE","NO_YEL","NO_BLA","001RED","002WHI","003RED","myrRED","spanis","HasSta","3+Star"]</v>
      </c>
      <c r="GT207" s="9" t="str">
        <f t="shared" ref="GT207:HB222" si="692">IF(BL207&lt;&gt;"",CHAR(34)&amp;"cl_"&amp;BL207&amp;CHAR(34)&amp;",","")</f>
        <v>"cl_RED",</v>
      </c>
      <c r="GU207" s="9" t="str">
        <f t="shared" si="692"/>
        <v>"cl_WHI",</v>
      </c>
      <c r="GV207" s="9" t="str">
        <f t="shared" si="692"/>
        <v/>
      </c>
      <c r="GW207" s="9" t="str">
        <f t="shared" si="692"/>
        <v/>
      </c>
      <c r="GX207" s="9" t="str">
        <f t="shared" si="692"/>
        <v/>
      </c>
      <c r="GY207" s="9" t="str">
        <f t="shared" si="692"/>
        <v/>
      </c>
      <c r="GZ207" s="9" t="str">
        <f t="shared" si="692"/>
        <v/>
      </c>
      <c r="HA207" s="9" t="str">
        <f t="shared" si="692"/>
        <v/>
      </c>
      <c r="HB207" s="9" t="str">
        <f t="shared" si="692"/>
        <v/>
      </c>
      <c r="HC207" s="9" t="str">
        <f>SUBSTITUTE("["&amp;_xlfn.CONCAT(GT207:HB207)&amp;"]",",]","]")</f>
        <v>["cl_RED","cl_WHI"]</v>
      </c>
      <c r="HE207" s="33"/>
      <c r="HF207" s="34" t="str">
        <f>"{couname:"&amp;CT207&amp;(IF(HK207&lt;&gt;"",",subtype:"&amp;CHAR(34)&amp;HK207&amp;CHAR(34),""))&amp;",year:"&amp;HJ207&amp;",region:"&amp;CU207&amp;",Colors:"&amp;HC207&amp;",Items:"&amp;GS207&amp;",Flag:"&amp;CV207&amp;",HDFlag:"&amp;CHAR(34)&amp;E207&amp;CHAR(34)&amp;",type:"&amp;GP207&amp;", describe: "&amp;HH207&amp;", isnew:"&amp;CHAR(34)&amp;F207&amp;CHAR(34)&amp;", links: "&amp;HL207&amp;"},"</f>
        <v>{couname:"[AUS] South Sea Islanders",year:"1998",region:"rgn_Oceania",Colors:["cl_RED","cl_WHI"],Items:["2Color","words2","words3","lets17","startS","REDWHI","year19","4+Band","Crosse","Horizo","Vertic","Canton","sta","NO_BLU","NO_GRE","NO_YEL","NO_BLA","001RED","002WHI","003RED","myrRED","spanis","HasSta","3+Star"],Flag:"https://upload.wikimedia.org/wikipedia/commons/thumb/2/2a/Australian_South_Sea_Islanders_flag.svg/640px-Australian_South_Sea_Islanders_flag.svg.png",HDFlag:"https://upload.wikimedia.org/wikipedia/commons/thumb/2/2a/Australian_South_Sea_Islanders_flag.svg/1280px-Australian_South_Sea_Islanders_flag.svg.png",type:"People", describe: "\nThe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 isnew:".", links: "https://en.m.wikipedia.org/wiki/South_Sea_Islanders"},</v>
      </c>
      <c r="HG207" s="35" t="str">
        <f>"{couname:"&amp;CT207&amp;(IF(HK207&lt;&gt;"",",subtype:"&amp;CHAR(34)&amp;HK207&amp;CHAR(34),""))&amp;",year:"&amp;HJ207&amp;",region:"&amp;CU207&amp;",Colors:"&amp;HC207&amp;",Items:"&amp;GS207&amp;",Flag:"&amp;CV207&amp;",HDFlag:"&amp;CHAR(34)&amp;E207&amp;CHAR(34)&amp;",type:"&amp;GP207&amp;", describe: "&amp;HI207&amp;", links: "&amp;HL207&amp;"},"</f>
        <v>{couname:"[AUS] South Sea Islanders",year:"1998",region:"rgn_Oceania",Colors:["cl_RED","cl_WHI"],Items:["2Color","words2","words3","lets17","startS","REDWHI","year19","4+Band","Crosse","Horizo","Vertic","Canton","sta","NO_BLU","NO_GRE","NO_YEL","NO_BLA","001RED","002WHI","003RED","myrRED","spanis","HasSta","3+Star"],Flag:"https://upload.wikimedia.org/wikipedia/commons/thumb/2/2a/Australian_South_Sea_Islanders_flag.svg/640px-Australian_South_Sea_Islanders_flag.svg.png",HDFlag:"https://upload.wikimedia.org/wikipedia/commons/thumb/2/2a/Australian_South_Sea_Islanders_flag.svg/1280px-Australian_South_Sea_Islanders_flag.svg.png",type:"People", describe: "\nThe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 links: "https://en.m.wikipedia.org/wiki/South_Sea_Islanders"},</v>
      </c>
      <c r="HH207" s="9" t="str">
        <f>IF(P207&lt;&gt;"",CHAR(34)&amp;"\n"&amp;P207&amp;CHAR(34),CHAR(34)&amp;CHAR(34))</f>
        <v>"\nThe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v>
      </c>
      <c r="HI207" s="9" t="str">
        <f>IF(J207=0,CHAR(34)&amp;CHAR(34),HH207)</f>
        <v>"\nThe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v>
      </c>
      <c r="HJ207" s="9" t="str">
        <f>CHAR(34)&amp;O207&amp;CHAR(34)</f>
        <v>"1998"</v>
      </c>
      <c r="HL207" s="9" t="str">
        <f>CHAR(34)&amp;I207&amp;CHAR(34)</f>
        <v>"https://en.m.wikipedia.org/wiki/South_Sea_Islanders"</v>
      </c>
      <c r="HM207" s="34" t="str">
        <f>"{"&amp;CHAR(34)&amp;"couname"&amp;CHAR(34)&amp;":"&amp;CT207&amp;(IF(H207&lt;&gt;"",","&amp;CHAR(34)&amp;"subtype"&amp;CHAR(34)&amp;":"&amp;CHAR(34)&amp;H207&amp;CHAR(34),""))&amp;","&amp;CHAR(34)&amp;"year"&amp;CHAR(34)&amp;":"&amp;HJ207&amp;","&amp;CHAR(34)&amp;"region"&amp;CHAR(34)&amp;":"&amp;CU207&amp;","&amp;CHAR(34)&amp;"Colors"&amp;CHAR(34)&amp;":"&amp;HC207&amp;","&amp;CHAR(34)&amp;"Items"&amp;CHAR(34)&amp;":"&amp;GS207&amp;","&amp;CHAR(34)&amp;"Flag"&amp;CHAR(34)&amp;":"&amp;CV207&amp;","&amp;CHAR(34)&amp;"HDFlag"&amp;CHAR(34)&amp;":"&amp;CHAR(34)&amp;E207&amp;CHAR(34)&amp;","&amp;CHAR(34)&amp;"type"&amp;CHAR(34)&amp;":"&amp;GP207&amp;", "&amp;CHAR(34)&amp;"describe"&amp;CHAR(34)&amp;": "&amp;HH207&amp;", "&amp;CHAR(34)&amp;"isnew"&amp;CHAR(34)&amp;": "&amp;CHAR(34)&amp;F207&amp;CHAR(34)&amp;", "&amp;CHAR(34)&amp;"links"&amp;CHAR(34)&amp;": "&amp;HL207&amp;"},"</f>
        <v>{"couname":"[AUS] South Sea Islanders","subtype":"[AUS] Other","year":"1998","region":"rgn_Oceania","Colors":["cl_RED","cl_WHI"],"Items":["2Color","words2","words3","lets17","startS","REDWHI","year19","4+Band","Crosse","Horizo","Vertic","Canton","sta","NO_BLU","NO_GRE","NO_YEL","NO_BLA","001RED","002WHI","003RED","myrRED","spanis","HasSta","3+Star"],"Flag":"https://upload.wikimedia.org/wikipedia/commons/thumb/2/2a/Australian_South_Sea_Islanders_flag.svg/640px-Australian_South_Sea_Islanders_flag.svg.png","HDFlag":"https://upload.wikimedia.org/wikipedia/commons/thumb/2/2a/Australian_South_Sea_Islanders_flag.svg/1280px-Australian_South_Sea_Islanders_flag.svg.png","type":"People", "describe": "\nThe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 "isnew": ".", "links": "https://en.m.wikipedia.org/wiki/South_Sea_Islanders"},</v>
      </c>
      <c r="HN207" s="36" t="str">
        <f>"{"&amp;CHAR(34)&amp;"couname"&amp;CHAR(34)&amp;":"&amp;CT207&amp;(IF(H207&lt;&gt;"",","&amp;CHAR(34)&amp;"subtype"&amp;CHAR(34)&amp;":"&amp;CHAR(34)&amp;H207&amp;CHAR(34),""))&amp;","&amp;CHAR(34)&amp;"year"&amp;CHAR(34)&amp;":"&amp;HJ207&amp;","&amp;CHAR(34)&amp;"region"&amp;CHAR(34)&amp;":"&amp;CU207&amp;","&amp;CHAR(34)&amp;"Colors"&amp;CHAR(34)&amp;":"&amp;HC207&amp;","&amp;CHAR(34)&amp;"Items"&amp;CHAR(34)&amp;":"&amp;GS207&amp;","&amp;CHAR(34)&amp;"Flag"&amp;CHAR(34)&amp;":"&amp;CV207&amp;","&amp;CHAR(34)&amp;"HDFlag"&amp;CHAR(34)&amp;":"&amp;CHAR(34)&amp;E207&amp;CHAR(34)&amp;","&amp;CHAR(34)&amp;"type"&amp;CHAR(34)&amp;":"&amp;GP207&amp;", "&amp;CHAR(34)&amp;"describe"&amp;CHAR(34)&amp;": "&amp;HI207&amp;", "&amp;CHAR(34)&amp;"isnew"&amp;CHAR(34)&amp;": "&amp;CHAR(34)&amp;F207&amp;CHAR(34)&amp;", "&amp;CHAR(34)&amp;"links"&amp;CHAR(34)&amp;": "&amp;HL207&amp;"},"</f>
        <v>{"couname":"[AUS] South Sea Islanders","subtype":"[AUS] Other","year":"1998","region":"rgn_Oceania","Colors":["cl_RED","cl_WHI"],"Items":["2Color","words2","words3","lets17","startS","REDWHI","year19","4+Band","Crosse","Horizo","Vertic","Canton","sta","NO_BLU","NO_GRE","NO_YEL","NO_BLA","001RED","002WHI","003RED","myrRED","spanis","HasSta","3+Star"],"Flag":"https://upload.wikimedia.org/wikipedia/commons/thumb/2/2a/Australian_South_Sea_Islanders_flag.svg/640px-Australian_South_Sea_Islanders_flag.svg.png","HDFlag":"https://upload.wikimedia.org/wikipedia/commons/thumb/2/2a/Australian_South_Sea_Islanders_flag.svg/1280px-Australian_South_Sea_Islanders_flag.svg.png","type":"People", "describe": "\nThe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 "isnew": ".", "links": "https://en.m.wikipedia.org/wiki/South_Sea_Islanders"},</v>
      </c>
      <c r="HO207" s="37"/>
      <c r="HP207" s="9" t="str" cm="1">
        <f t="array" ref="HP207">IF(_xlfn.TEXTJOIN(", ", TRUE, IF(ISNUMBER(SEARCH("BLA", BL207:BT207)), COLUMN(BL207:BT207) - COLUMN(BL207) + 1, ""))&lt;&gt;"","BLA","")</f>
        <v/>
      </c>
      <c r="HQ207" s="9" t="str" cm="1">
        <f t="array" ref="HQ207">IF(_xlfn.TEXTJOIN(", ", TRUE, IF(ISNUMBER(SEARCH("BLU", BL207:BT207)), COLUMN(BL207:BT207) - COLUMN(BL207) + 1, ""))&lt;&gt;"","BLU","")</f>
        <v/>
      </c>
      <c r="HR207" s="9" t="str" cm="1">
        <f t="array" ref="HR207">IF(_xlfn.TEXTJOIN(", ", TRUE, IF(ISNUMBER(SEARCH("GRE", BL207:BT207)), COLUMN(BL207:BT207) - COLUMN(BL207) + 1, ""))&lt;&gt;"","GRE","")</f>
        <v/>
      </c>
      <c r="HS207" s="9" t="str" cm="1">
        <f t="array" ref="HS207">IF(_xlfn.TEXTJOIN(", ", TRUE, IF(ISNUMBER(SEARCH("RED", BL207:BT207)), COLUMN(BL207:BT207) - COLUMN(BL207) + 1, ""))&lt;&gt;"","RED","")</f>
        <v>RED</v>
      </c>
      <c r="HT207" s="9" t="str" cm="1">
        <f t="array" ref="HT207">IF(_xlfn.TEXTJOIN(", ", TRUE, IF(ISNUMBER(SEARCH("YEL", BL207:BT207)), COLUMN(BL207:BT207) - COLUMN(BL207) + 1, ""))&lt;&gt;"","YEL","")</f>
        <v/>
      </c>
      <c r="HU207" s="9" t="str" cm="1">
        <f t="array" ref="HU207">IF(_xlfn.TEXTJOIN(", ", TRUE, IF(ISNUMBER(SEARCH("ORA", BL207:BT207)), COLUMN(BL207:BT207) - COLUMN(BL207) + 1, ""))&lt;&gt;"","ORA","")</f>
        <v/>
      </c>
      <c r="HV207" s="9" t="str" cm="1">
        <f t="array" ref="HV207">IF(_xlfn.TEXTJOIN(", ", TRUE, IF(ISNUMBER(SEARCH("BRO", BL207:BT207)), COLUMN(BL207:BT207) - COLUMN(BL207) + 1, ""))&lt;&gt;"","BRO","")</f>
        <v/>
      </c>
      <c r="HW207" s="9" t="str" cm="1">
        <f t="array" ref="HW207">IF(_xlfn.TEXTJOIN(", ", TRUE, IF(ISNUMBER(SEARCH("PUR", BL207:BT207)), COLUMN(BL207:BT207) - COLUMN(BL207) + 1, ""))&lt;&gt;"","PUR","")</f>
        <v/>
      </c>
      <c r="HX207" s="9" t="str" cm="1">
        <f t="array" ref="HX207">IF(_xlfn.TEXTJOIN(", ", TRUE, IF(ISNUMBER(SEARCH("WHI", BL207:BT207)), COLUMN(BL207:BT207) - COLUMN(BL207) + 1, ""))&lt;&gt;"","WHI","")</f>
        <v>WHI</v>
      </c>
      <c r="HY207" s="38"/>
      <c r="HZ207" s="38"/>
      <c r="IA207" s="28"/>
      <c r="IB207" s="28"/>
      <c r="IC207" s="39"/>
      <c r="ID207" s="39"/>
      <c r="IE207" s="39"/>
      <c r="IF207" s="39"/>
      <c r="IG207" s="39"/>
      <c r="IH207" s="39"/>
      <c r="II207" s="39"/>
      <c r="IJ207" s="39"/>
      <c r="IK207" s="39"/>
      <c r="IL207" s="9">
        <f>SUM(IC207:IK207)</f>
        <v>0</v>
      </c>
      <c r="IM207" s="6">
        <f>COUNTIF(IC207:IK207,"&gt;0")-CG207</f>
        <v>-2</v>
      </c>
      <c r="IN207" s="40" t="str">
        <f>"http://mkweb.bcgsc.ca/color-summarizer/?url="&amp;D207&amp;"&amp;precision=low&amp;num_clusters="&amp;CG207&amp;"&amp;text=1"</f>
        <v>http://mkweb.bcgsc.ca/color-summarizer/?url=https://upload.wikimedia.org/wikipedia/commons/thumb/2/2a/Australian_South_Sea_Islanders_flag.svg/640px-Australian_South_Sea_Islanders_flag.svg.png&amp;precision=low&amp;num_clusters=2&amp;text=1</v>
      </c>
      <c r="IO207" s="9" t="str">
        <f>IF(HP207&lt;&gt;"",CHAR(34)&amp;"black"&amp;CHAR(34),"")</f>
        <v/>
      </c>
      <c r="IP207" s="9" t="str">
        <f>IF(HQ207&lt;&gt;"",CHAR(34)&amp;"blue"&amp;CHAR(34),"")</f>
        <v/>
      </c>
      <c r="IQ207" s="9" t="str">
        <f>IF(HR207&lt;&gt;"",CHAR(34)&amp;"green"&amp;CHAR(34),"")</f>
        <v/>
      </c>
      <c r="IR207" s="9" t="str">
        <f>IF(HS207&lt;&gt;"",CHAR(34)&amp;"red"&amp;CHAR(34),"")</f>
        <v>"red"</v>
      </c>
      <c r="IS207" s="9" t="str">
        <f>IF(HT207&lt;&gt;"",CHAR(34)&amp;"yellow"&amp;CHAR(34),"")</f>
        <v/>
      </c>
      <c r="IT207" s="9" t="str">
        <f>IF(HU207&lt;&gt;"",CHAR(34)&amp;"orange"&amp;CHAR(34),"")</f>
        <v/>
      </c>
      <c r="IU207" s="9" t="str">
        <f>IF(HV207&lt;&gt;"",CHAR(34)&amp;"brown"&amp;CHAR(34),"")</f>
        <v/>
      </c>
      <c r="IV207" s="9" t="str">
        <f>IF(HW207&lt;&gt;"",CHAR(34)&amp;"purple"&amp;CHAR(34),"")</f>
        <v/>
      </c>
      <c r="IW207" s="9" t="str">
        <f>IF(HX207&lt;&gt;"",CHAR(34)&amp;"white"&amp;CHAR(34),"")</f>
        <v>"white"</v>
      </c>
      <c r="IX207" s="9" t="str">
        <f>"{"&amp;CHAR(34)&amp;"url"&amp;CHAR(34)&amp;":"&amp;CHAR(34)&amp;IN207&amp;CHAR(34)&amp;","&amp;CHAR(34)&amp;"name"&amp;CHAR(34)&amp;":"&amp;CHAR(34)&amp;A207&amp;CHAR(34)&amp;"},"</f>
        <v>{"url":"http://mkweb.bcgsc.ca/color-summarizer/?url=https://upload.wikimedia.org/wikipedia/commons/thumb/2/2a/Australian_South_Sea_Islanders_flag.svg/640px-Australian_South_Sea_Islanders_flag.svg.png&amp;precision=low&amp;num_clusters=2&amp;text=1","name":"[AUS] South Sea Islanders"},</v>
      </c>
      <c r="IY207" s="9">
        <v>171</v>
      </c>
    </row>
    <row r="208" spans="1:259" s="9" customFormat="1" ht="38.4" customHeight="1" thickBot="1" x14ac:dyDescent="0.35">
      <c r="A208" s="81" t="s">
        <v>280</v>
      </c>
      <c r="B208" s="1" t="e" vm="205">
        <v>#VALUE!</v>
      </c>
      <c r="C208" s="2">
        <v>3</v>
      </c>
      <c r="D208" s="3" t="s">
        <v>281</v>
      </c>
      <c r="E208" s="4" t="s">
        <v>282</v>
      </c>
      <c r="F208" s="5" t="s">
        <v>0</v>
      </c>
      <c r="G208" s="6">
        <f>COUNTIF($A$1:$A$8359,A208)</f>
        <v>1</v>
      </c>
      <c r="H208" s="7" t="s">
        <v>256</v>
      </c>
      <c r="I208" s="8" t="s">
        <v>283</v>
      </c>
      <c r="J208" s="9" t="str">
        <f>""</f>
        <v/>
      </c>
      <c r="K208" s="10"/>
      <c r="L208" s="11"/>
      <c r="M208" s="11"/>
      <c r="N208" s="12" t="s">
        <v>169</v>
      </c>
      <c r="O208" s="13" t="s">
        <v>258</v>
      </c>
      <c r="P208" s="14" t="s">
        <v>284</v>
      </c>
      <c r="Q208" s="15">
        <v>3</v>
      </c>
      <c r="R208" s="16" t="s">
        <v>169</v>
      </c>
      <c r="S208" s="17">
        <v>5</v>
      </c>
      <c r="T208" s="18" t="s">
        <v>2</v>
      </c>
      <c r="U208" s="19" t="s">
        <v>2</v>
      </c>
      <c r="V208" s="19" t="s">
        <v>3</v>
      </c>
      <c r="W208" s="19" t="s">
        <v>2</v>
      </c>
      <c r="X208" s="19" t="s">
        <v>2</v>
      </c>
      <c r="Y208" s="19" t="s">
        <v>2</v>
      </c>
      <c r="Z208" s="19" t="s">
        <v>2</v>
      </c>
      <c r="AA208" s="19" t="s">
        <v>2</v>
      </c>
      <c r="AB208" s="19" t="s">
        <v>2</v>
      </c>
      <c r="AC208" s="19" t="s">
        <v>2</v>
      </c>
      <c r="AD208" s="19" t="s">
        <v>2</v>
      </c>
      <c r="AE208" s="19" t="s">
        <v>2</v>
      </c>
      <c r="AF208" s="20" t="s">
        <v>2</v>
      </c>
      <c r="AG208" s="20" t="s">
        <v>3</v>
      </c>
      <c r="AH208" s="20" t="s">
        <v>3</v>
      </c>
      <c r="AI208" s="20" t="s">
        <v>2</v>
      </c>
      <c r="AJ208" s="20" t="s">
        <v>2</v>
      </c>
      <c r="AK208" s="20" t="s">
        <v>2</v>
      </c>
      <c r="AL208" s="20" t="s">
        <v>2</v>
      </c>
      <c r="AM208" s="20" t="s">
        <v>2</v>
      </c>
      <c r="AN208" s="20" t="s">
        <v>2</v>
      </c>
      <c r="AO208" s="20" t="s">
        <v>2</v>
      </c>
      <c r="AP208" s="20" t="s">
        <v>2</v>
      </c>
      <c r="AQ208" s="20" t="s">
        <v>2</v>
      </c>
      <c r="AR208" s="20" t="s">
        <v>2</v>
      </c>
      <c r="AS208" s="20" t="s">
        <v>2</v>
      </c>
      <c r="AT208" s="21">
        <v>1</v>
      </c>
      <c r="AU208" s="20" t="s">
        <v>260</v>
      </c>
      <c r="AV208" s="20" t="str">
        <f>IF(LEFT(A208,1)="[",LEFT(A208,5)&amp;AU208&amp;A208,"")</f>
        <v>[AUS]People[AUS] Torres Strait Islander</v>
      </c>
      <c r="AW208" s="20" t="str">
        <f>C208&amp;H208&amp;A208</f>
        <v>3[AUS] Other[AUS] Torres Strait Islander</v>
      </c>
      <c r="AX208" s="22"/>
      <c r="AY208" s="22"/>
      <c r="AZ208" s="23" t="s">
        <v>8</v>
      </c>
      <c r="BA208" s="23"/>
      <c r="BB208" s="23"/>
      <c r="BC208" s="24"/>
      <c r="BD208" s="25" t="s">
        <v>6</v>
      </c>
      <c r="BE208" s="8"/>
      <c r="BF208" s="25" t="s">
        <v>9</v>
      </c>
      <c r="BG208" s="25" t="s">
        <v>10</v>
      </c>
      <c r="BH208" s="25" t="s">
        <v>15</v>
      </c>
      <c r="BI208" s="25"/>
      <c r="BJ208" s="25"/>
      <c r="BK208" s="8"/>
      <c r="BL208" s="25" t="s">
        <v>8</v>
      </c>
      <c r="BM208" s="25" t="s">
        <v>4</v>
      </c>
      <c r="BN208" s="25" t="s">
        <v>10</v>
      </c>
      <c r="BO208" s="25" t="s">
        <v>9</v>
      </c>
      <c r="BP208" s="25" t="s">
        <v>6</v>
      </c>
      <c r="BQ208" s="25" t="s">
        <v>11</v>
      </c>
      <c r="BR208" s="25" t="s">
        <v>8</v>
      </c>
      <c r="BS208" s="25" t="s">
        <v>15</v>
      </c>
      <c r="BT208" s="25" t="s">
        <v>8</v>
      </c>
      <c r="BU208" s="26"/>
      <c r="BV208" s="27"/>
      <c r="BW208" s="27">
        <v>0</v>
      </c>
      <c r="BX208" s="8"/>
      <c r="CB208" s="28"/>
      <c r="CC208" s="28"/>
      <c r="CD208" s="29">
        <v>0</v>
      </c>
      <c r="CE208" s="29">
        <v>0</v>
      </c>
      <c r="CF208" s="29" t="e">
        <v>#REF!</v>
      </c>
      <c r="CG208" s="30" cm="1">
        <f t="array" ref="CG208">SUMPRODUCT(--(LEN(TRIM(BL208:BT208))&gt;0))</f>
        <v>6</v>
      </c>
      <c r="CH208" s="20" t="str">
        <f>IF(CG208=2,"y","n")</f>
        <v>n</v>
      </c>
      <c r="CI208" s="20" t="str">
        <f>IF(CG208=3,"y","n")</f>
        <v>n</v>
      </c>
      <c r="CJ208" s="20" t="str">
        <f>IF(CG208=4,"y","n")</f>
        <v>n</v>
      </c>
      <c r="CK208" s="20" t="str">
        <f>IF(CG208&gt;4,"y","n")</f>
        <v>y</v>
      </c>
      <c r="CL208" s="20" t="str">
        <f>IF(S208=0,"y","n")</f>
        <v>n</v>
      </c>
      <c r="CM208" s="20" t="str">
        <f>IF(S208=2,"y","n")</f>
        <v>n</v>
      </c>
      <c r="CN208" s="20" t="str">
        <f>IF(S208=3,"y","n")</f>
        <v>n</v>
      </c>
      <c r="CO208" s="20" t="str">
        <f>IF(S208&gt;=4,"y","n")</f>
        <v>y</v>
      </c>
      <c r="CP208" s="20" t="str">
        <f>IF(AT208=0,"y","n")</f>
        <v>n</v>
      </c>
      <c r="CQ208" s="20" t="str">
        <f>IF(AT208=1,"y","n")</f>
        <v>y</v>
      </c>
      <c r="CR208" s="20" t="str">
        <f>IF(AT208=2,"y","n")</f>
        <v>n</v>
      </c>
      <c r="CS208" s="20" t="str">
        <f>IF(AT208&gt;=3,"y","n")</f>
        <v>n</v>
      </c>
      <c r="CT208" s="31" t="str">
        <f>CHAR(34)&amp;A208&amp;CHAR(34)</f>
        <v>"[AUS] Torres Strait Islander"</v>
      </c>
      <c r="CU208" s="32" t="str">
        <f>CHAR(34)&amp;"rgn_"&amp;R208&amp;CHAR(34)</f>
        <v>"rgn_Oceania"</v>
      </c>
      <c r="CV208" s="9" t="str">
        <f>CHAR(34)&amp;D208&amp;CHAR(34)</f>
        <v>"https://upload.wikimedia.org/wikipedia/en/thumb/1/1d/Flag_of_the_Torres_Strait_Islanders.svg/640px-Flag_of_the_Torres_Strait_Islanders.svg.png"</v>
      </c>
      <c r="CW208" s="9" t="str">
        <f t="shared" si="687"/>
        <v/>
      </c>
      <c r="CX208" s="9" t="str">
        <f t="shared" si="687"/>
        <v/>
      </c>
      <c r="CY208" s="9" t="str">
        <f t="shared" si="687"/>
        <v/>
      </c>
      <c r="CZ208" s="9" t="str">
        <f t="shared" si="687"/>
        <v>"5+Colo",</v>
      </c>
      <c r="DA208" s="9" t="str">
        <f>IF(Q208&gt;1,CHAR(34)&amp;"words2"&amp;CHAR(34)&amp;",","")</f>
        <v>"words2",</v>
      </c>
      <c r="DB208" s="9" t="str">
        <f>IF(Q208&gt;2,CHAR(34)&amp;"words3"&amp;CHAR(34)&amp;",","")</f>
        <v>"words3",</v>
      </c>
      <c r="DC208" s="9" t="str">
        <f>IF(Q208=2,CHAR(34)&amp;"exact2"&amp;CHAR(34)&amp;",","")</f>
        <v/>
      </c>
      <c r="DD208" s="9" t="str">
        <f>IF(LEN(CHAR(34)&amp;"lets"&amp;LEN(SUBSTITUTE(SUBSTITUTE(IFERROR(TRIM(SUBSTITUTE(SUBSTITUTE(SUBSTITUTE(IFERROR(TRIM(SUBSTITUTE(A208,MID(A208,FIND("(",A208),FIND(")",A208)-FIND("(",A208)+1),"")),A208)," ",""),"-",""),MID(SUBSTITUTE(SUBSTITUTE(IFERROR(TRIM(SUBSTITUTE(A208,MID(A208,FIND("(",A208),FIND(")",A208)-FIND("(",A208)+1),"")),A208)," ",""),"-",""),FIND("[",SUBSTITUTE(SUBSTITUTE(IFERROR(TRIM(SUBSTITUTE(A208,MID(A208,FIND("(",A208),FIND(")",A208)-FIND("(",A208)+1),"")),A208)," ",""),"-","")),FIND("]",SUBSTITUTE(SUBSTITUTE(IFERROR(TRIM(SUBSTITUTE(A208,MID(A208,FIND("(",A208),FIND(")",A208)-FIND("(",A208)+1),"")),A208)," ",""),"-",""))-FIND("[",SUBSTITUTE(SUBSTITUTE(IFERROR(TRIM(SUBSTITUTE(A208,MID(A208,FIND("(",A208),FIND(")",A208)-FIND("(",A208)+1),"")),A208)," ",""),"-",""))+1),"")),SUBSTITUTE(SUBSTITUTE(IFERROR(TRIM(SUBSTITUTE(A208,MID(A208,FIND("(",A208),FIND(")",A208)-FIND("(",A208)+1),"")),A208)," ",""),"-",""))," ",""),"-",""))&amp;CHAR(34)&amp;",")=9,CHAR(34)&amp;"lets"&amp;LEN(SUBSTITUTE(SUBSTITUTE(IFERROR(TRIM(SUBSTITUTE(SUBSTITUTE(SUBSTITUTE(IFERROR(TRIM(SUBSTITUTE(A208,MID(A208,FIND("(",A208),FIND(")",A208)-FIND("(",A208)+1),"")),A208)," ",""),"-",""),MID(SUBSTITUTE(SUBSTITUTE(IFERROR(TRIM(SUBSTITUTE(A208,MID(A208,FIND("(",A208),FIND(")",A208)-FIND("(",A208)+1),"")),A208)," ",""),"-",""),FIND("[",SUBSTITUTE(SUBSTITUTE(IFERROR(TRIM(SUBSTITUTE(A208,MID(A208,FIND("(",A208),FIND(")",A208)-FIND("(",A208)+1),"")),A208)," ",""),"-","")),FIND("]",SUBSTITUTE(SUBSTITUTE(IFERROR(TRIM(SUBSTITUTE(A208,MID(A208,FIND("(",A208),FIND(")",A208)-FIND("(",A208)+1),"")),A208)," ",""),"-",""))-FIND("[",SUBSTITUTE(SUBSTITUTE(IFERROR(TRIM(SUBSTITUTE(A208,MID(A208,FIND("(",A208),FIND(")",A208)-FIND("(",A208)+1),"")),A208)," ",""),"-",""))+1),"")),SUBSTITUTE(SUBSTITUTE(IFERROR(TRIM(SUBSTITUTE(A208,MID(A208,FIND("(",A208),FIND(")",A208)-FIND("(",A208)+1),"")),A208)," ",""),"-",""))," ",""),"-",""))&amp;CHAR(34)&amp;",",CHAR(34)&amp;"lets0"&amp;LEN(SUBSTITUTE(SUBSTITUTE(IFERROR(TRIM(SUBSTITUTE(SUBSTITUTE(SUBSTITUTE(IFERROR(TRIM(SUBSTITUTE(A208,MID(A208,FIND("(",A208),FIND(")",A208)-FIND("(",A208)+1),"")),A208)," ",""),"-",""),MID(SUBSTITUTE(SUBSTITUTE(IFERROR(TRIM(SUBSTITUTE(A208,MID(A208,FIND("(",A208),FIND(")",A208)-FIND("(",A208)+1),"")),A208)," ",""),"-",""),FIND("[",SUBSTITUTE(SUBSTITUTE(IFERROR(TRIM(SUBSTITUTE(A208,MID(A208,FIND("(",A208),FIND(")",A208)-FIND("(",A208)+1),"")),A208)," ",""),"-","")),FIND("]",SUBSTITUTE(SUBSTITUTE(IFERROR(TRIM(SUBSTITUTE(A208,MID(A208,FIND("(",A208),FIND(")",A208)-FIND("(",A208)+1),"")),A208)," ",""),"-",""))-FIND("[",SUBSTITUTE(SUBSTITUTE(IFERROR(TRIM(SUBSTITUTE(A208,MID(A208,FIND("(",A208),FIND(")",A208)-FIND("(",A208)+1),"")),A208)," ",""),"-",""))+1),"")),SUBSTITUTE(SUBSTITUTE(IFERROR(TRIM(SUBSTITUTE(A208,MID(A208,FIND("(",A208),FIND(")",A208)-FIND("(",A208)+1),"")),A208)," ",""),"-",""))," ",""),"-",""))&amp;CHAR(34)&amp;",")</f>
        <v>"lets20",</v>
      </c>
      <c r="DE208" s="9" t="str">
        <f>IFERROR(CHAR(34)&amp;"start"&amp;LEFT(TRIM(SUBSTITUTE(SUBSTITUTE(TRIM(SUBSTITUTE(SUBSTITUTE(A208, MID(A208, FIND("[", A208), FIND("]", A208) - FIND("[", A208) + 1), ""), "  ", " ")), MID(TRIM(SUBSTITUTE(SUBSTITUTE(A208, MID(A208, FIND("[", A208), FIND("]", A208) - FIND("[", A208) + 1), ""), "  ", " ")), FIND("[", TRIM(SUBSTITUTE(SUBSTITUTE(A208, MID(A208, FIND("[", A208), FIND("]", A208) - FIND("[", A208) + 1), ""), "  ", " "))), FIND("]", TRIM(SUBSTITUTE(SUBSTITUTE(A208, MID(A208, FIND("[", A208), FIND("]", A208) - FIND("[", A208) + 1), ""), "  ", " "))) - FIND("[", TRIM(SUBSTITUTE(SUBSTITUTE(A208, MID(A208, FIND("[", A208), FIND("]", A208) - FIND("[", A208) + 1), ""), "  ", " "))) + 1), ""), "  ", " ")),1)&amp;CHAR(34)&amp;",",CHAR(34)&amp;"start"&amp;IFERROR(LEFT(SUBSTITUTE(A208,"["&amp;MID(A208,FIND("[",A208)+1,FIND("]",A208)-FIND("[",A208)-1)&amp;"] ",""),1),LEFT(A208,1))&amp;CHAR(34)&amp;",")</f>
        <v>"startT",</v>
      </c>
      <c r="DF208" s="9" t="str">
        <f>IFERROR(IF(SEARCH("tan",A208)&gt;0,CHAR(34)&amp;"withtn"&amp;CHAR(34)&amp;",",""),"")</f>
        <v/>
      </c>
      <c r="DG208" s="9" t="str">
        <f>IFERROR(IF(SEARCH("q",A208)&gt;0,CHAR(34)&amp;"with_q"&amp;CHAR(34)&amp;",",""),"")</f>
        <v/>
      </c>
      <c r="DH208" s="9" t="str">
        <f>IFERROR(IF(SEARCH("v",A208)&gt;0,CHAR(34)&amp;"with_v"&amp;CHAR(34)&amp;",",""),"")</f>
        <v/>
      </c>
      <c r="DI208" s="9" t="str">
        <f>IFERROR(IF(SEARCH("w",A208)&gt;0,CHAR(34)&amp;"with_w"&amp;CHAR(34)&amp;",",""),"")</f>
        <v/>
      </c>
      <c r="DJ208" s="9" t="str">
        <f>IFERROR(IF(SEARCH("y",A208)&gt;0,CHAR(34)&amp;"with_y"&amp;CHAR(34)&amp;",",""),"")</f>
        <v/>
      </c>
      <c r="DK208" s="9" t="str">
        <f>IFERROR(IF(SEARCH("z",A208)&gt;0,CHAR(34)&amp;"with_z"&amp;CHAR(34)&amp;",",""),"")</f>
        <v/>
      </c>
      <c r="DL208" s="9" t="str">
        <f>IF(CG208=2, CHAR(34) &amp; _xlfn.TEXTJOIN("", TRUE, _xlfn._xlws.SORT(HP208:HX208)) &amp; CHAR(34) &amp; ",", "")</f>
        <v/>
      </c>
      <c r="DM208" s="9" t="str" cm="1">
        <f t="array" ref="DM208">IF(CG208=3,CHAR(34) &amp; _xlfn.TEXTJOIN("", TRUE, RIGHT(HP208:HX208, 2)) &amp; CHAR(34) &amp; ",", "")</f>
        <v/>
      </c>
      <c r="DN208" s="9" t="str">
        <f>IF(AND(ISNUMBER(SEARCH("18", O208)), ISERROR(SEARCH("1918", O208)), ISERROR(SEARCH("2018", O208))), CHAR(34) &amp; "year18" &amp; CHAR(34) &amp; ",", "")</f>
        <v/>
      </c>
      <c r="DO208" s="9" t="str">
        <f>IF(AND(ISNUMBER(SEARCH("19", O208)), ISERROR(SEARCH("1819", O208)),  ISERROR(SEARCH("1219", O208)),ISERROR(SEARCH("1119", O208)),ISERROR(SEARCH("1190", O208)),ISERROR(SEARCH("2019", O208))), CHAR(34) &amp; "year19" &amp; CHAR(34) &amp; ",", "")</f>
        <v>"year19",</v>
      </c>
      <c r="DP208" s="28" t="str">
        <f>IF(AND(ISNUMBER(SEARCH("20", O208)), ISERROR(SEARCH("1920", O208))), CHAR(34)&amp;"year00"&amp;CHAR(34)&amp;",", "")</f>
        <v/>
      </c>
      <c r="DQ208" s="28" t="str">
        <f>IF(CC208="y",CHAR(34)&amp;"soviet"&amp;CHAR(34)&amp;",","")</f>
        <v/>
      </c>
      <c r="DR208" s="28" t="str">
        <f>IF(BY208="y",CHAR(34)&amp;"dgband"&amp;CHAR(34)&amp;",","")</f>
        <v/>
      </c>
      <c r="DS208" s="28" t="str">
        <f>IF(W208="y",IF(AND(V208="n",BY208&lt;&gt;"y"),CHAR(34)&amp;"allver"&amp;CHAR(34)&amp;",",""),"")</f>
        <v/>
      </c>
      <c r="DT208" s="28" t="str">
        <f>IF(V208="y",IF(AND(W208="n",BY208&lt;&gt;"y"),CHAR(34)&amp;"allhor"&amp;CHAR(34)&amp;",",""),"")</f>
        <v>"allhor",</v>
      </c>
      <c r="DU208" s="28" t="str">
        <f>IF(BY208="y",IF(AND(W208="n",V208="n"),CHAR(34)&amp;"alldia"&amp;CHAR(34)&amp;",",""),"")</f>
        <v/>
      </c>
      <c r="DV208" s="9" t="str">
        <f>IF(IA208&lt;&gt;"",(IF(IA208="y",CHAR(34)&amp;"largec"&amp;CHAR(34)&amp;",",CHAR(34)&amp;"smallc"&amp;CHAR(34)&amp;",")),"")</f>
        <v/>
      </c>
      <c r="DW208" s="9" t="str">
        <f t="shared" si="688"/>
        <v/>
      </c>
      <c r="DX208" s="9" t="str">
        <f t="shared" si="688"/>
        <v/>
      </c>
      <c r="DY208" s="9" t="str">
        <f t="shared" si="688"/>
        <v/>
      </c>
      <c r="DZ208" s="9" t="str">
        <f t="shared" si="688"/>
        <v>"4+Band",</v>
      </c>
      <c r="EA208" s="9" t="str">
        <f t="shared" si="689"/>
        <v/>
      </c>
      <c r="EB208" s="9" t="str">
        <f t="shared" si="689"/>
        <v/>
      </c>
      <c r="EC208" s="9" t="str">
        <f t="shared" si="689"/>
        <v>"Horizo",</v>
      </c>
      <c r="ED208" s="9" t="str">
        <f t="shared" si="689"/>
        <v/>
      </c>
      <c r="EE208" s="9" t="str">
        <f t="shared" si="689"/>
        <v/>
      </c>
      <c r="EF208" s="9" t="str">
        <f>IF(AND(Y208&lt;&gt;"n",Y208&lt;&gt;""),CHAR(34)&amp;Y$1&amp;CHAR(34)&amp;",","")</f>
        <v/>
      </c>
      <c r="EG208" s="9" t="str">
        <f t="shared" si="690"/>
        <v/>
      </c>
      <c r="EH208" s="9" t="str">
        <f t="shared" si="690"/>
        <v/>
      </c>
      <c r="EI208" s="9" t="str">
        <f t="shared" si="690"/>
        <v/>
      </c>
      <c r="EJ208" s="9" t="str">
        <f t="shared" si="690"/>
        <v/>
      </c>
      <c r="EK208" s="9" t="str">
        <f t="shared" si="690"/>
        <v/>
      </c>
      <c r="EL208" s="9" t="str">
        <f t="shared" si="690"/>
        <v/>
      </c>
      <c r="EM208" s="9" t="str">
        <f t="shared" si="690"/>
        <v/>
      </c>
      <c r="EN208" s="9" t="str">
        <f t="shared" si="690"/>
        <v>"Unequa",</v>
      </c>
      <c r="EO208" s="9" t="str">
        <f t="shared" si="690"/>
        <v>"Center",</v>
      </c>
      <c r="EP208" s="9" t="str">
        <f t="shared" si="690"/>
        <v/>
      </c>
      <c r="EQ208" s="9" t="str">
        <f t="shared" si="690"/>
        <v/>
      </c>
      <c r="ER208" s="9" t="str">
        <f t="shared" si="690"/>
        <v/>
      </c>
      <c r="ES208" s="9" t="str">
        <f t="shared" si="690"/>
        <v/>
      </c>
      <c r="ET208" s="9" t="str">
        <f t="shared" si="690"/>
        <v/>
      </c>
      <c r="EU208" s="9" t="str">
        <f t="shared" si="690"/>
        <v/>
      </c>
      <c r="EV208" s="9" t="str">
        <f t="shared" si="690"/>
        <v/>
      </c>
      <c r="EW208" s="9" t="str">
        <f t="shared" si="686"/>
        <v/>
      </c>
      <c r="EX208" s="9" t="str">
        <f t="shared" si="686"/>
        <v/>
      </c>
      <c r="EY208" s="9" t="str">
        <f t="shared" si="686"/>
        <v/>
      </c>
      <c r="EZ208" s="9" t="str">
        <f t="shared" si="686"/>
        <v/>
      </c>
      <c r="FA208" s="9" t="str">
        <f>IF(AT208&gt;0,CHAR(34)&amp;"sta"&amp;AZ208&amp;CHAR(34)&amp;",","")</f>
        <v>"sta",</v>
      </c>
      <c r="FB208" s="9" t="str">
        <f>IF(AND(AT208&gt;0,BA208&lt;&gt;""),CHAR(34)&amp;"sta"&amp;BA208&amp;CHAR(34)&amp;",","")</f>
        <v/>
      </c>
      <c r="FC208" s="9" t="str">
        <f>IF(AND(AT208&gt;0,BB208&lt;&gt;""),CHAR(34)&amp;"sta"&amp;BB208&amp;CHAR(34)&amp;",","")</f>
        <v/>
      </c>
      <c r="FD208" s="9" t="str">
        <f>IF(BV208="n",CHAR(34)&amp;"tcWHYE"&amp;CHAR(34)&amp;",",IF(BV208="y",CHAR(34)&amp;FD$1&amp;CHAR(34)&amp;",",""))</f>
        <v/>
      </c>
      <c r="FE208" s="9" t="str">
        <f>IF(COUNTIF(BL208:BT208,"BLU")=0,CHAR(34)&amp;"NO_BLU"&amp;CHAR(34)&amp;",", "")</f>
        <v/>
      </c>
      <c r="FF208" s="9" t="str">
        <f>IF(COUNTIF(BL208:BT208,"WHI")=0,CHAR(34)&amp;"NO_WHI"&amp;CHAR(34)&amp;",", "")</f>
        <v>"NO_WHI",</v>
      </c>
      <c r="FG208" s="9" t="str">
        <f>IF(COUNTIF(BL208:BT208,"RED")=0,CHAR(34)&amp;"NO_RED"&amp;CHAR(34)&amp;",", "")</f>
        <v/>
      </c>
      <c r="FH208" s="9" t="str">
        <f>IF(COUNTIF(BL208:BS208,"GRE")=0,CHAR(34)&amp;"NO_GRE"&amp;CHAR(34)&amp;",", "")</f>
        <v/>
      </c>
      <c r="FI208" s="9" t="str">
        <f>IF(COUNTIF(BL208:BT208,"YEL")=0,CHAR(34)&amp;"NO_YEL"&amp;CHAR(34)&amp;",", "")</f>
        <v/>
      </c>
      <c r="FJ208" s="9" t="str">
        <f>IF(COUNTIF(BL208:BT208,"BLA")=0,CHAR(34)&amp;"NO_BLA"&amp;CHAR(34)&amp;",", "")</f>
        <v>"NO_BLA",</v>
      </c>
      <c r="FK208" s="9" t="str">
        <f>IF(AND(FH208&lt;&gt;"",FF208&lt;&gt;""),CHAR(34)&amp;"WHGRNO"&amp;CHAR(34)&amp;",","")</f>
        <v/>
      </c>
      <c r="FL208" s="9" t="str">
        <f>IF(AND(FI208&lt;&gt;"",FF208&lt;&gt;""),CHAR(34)&amp;"WHYENO"&amp;CHAR(34)&amp;",","")</f>
        <v/>
      </c>
      <c r="FM208" s="9" t="str">
        <f>IF(AND(FJ208&lt;&gt;"",FF208&lt;&gt;""),CHAR(34)&amp;"BAWHNO"&amp;CHAR(34)&amp;",","")</f>
        <v>"BAWHNO",</v>
      </c>
      <c r="FN208" s="9" t="str">
        <f>IF(AND(FE208&lt;&gt;"",FF208&lt;&gt;""),CHAR(34)&amp;"BLWHNO"&amp;CHAR(34)&amp;",","")</f>
        <v/>
      </c>
      <c r="FO208" s="9" t="str">
        <f>IF(AND(FE208&lt;&gt;"",FG208&lt;&gt;""),CHAR(34)&amp;"BLRENO"&amp;CHAR(34)&amp;",","")</f>
        <v/>
      </c>
      <c r="FP208" s="9" t="str">
        <f>IF(AND(FF208&lt;&gt;"",FF208&lt;&gt;""),CHAR(34)&amp;"WHRENO"&amp;CHAR(34)&amp;",","")</f>
        <v>"WHRENO",</v>
      </c>
      <c r="FQ208" s="9" t="str">
        <f>IF(LEN(BF208)=3,CHAR(34)&amp;"001"&amp;BF208&amp;CHAR(34)&amp;",","")</f>
        <v>"001RED",</v>
      </c>
      <c r="FR208" s="9" t="str">
        <f>IF(LEN(BG208)=3,CHAR(34)&amp;"002"&amp;BG208&amp;CHAR(34)&amp;",","")</f>
        <v>"002GRE",</v>
      </c>
      <c r="FS208" s="9" t="str">
        <f>IF(LEN(BH208)=3,CHAR(34)&amp;"003"&amp;BH208&amp;CHAR(34)&amp;",","")</f>
        <v>"003PUR",</v>
      </c>
      <c r="FT208" s="9" t="str">
        <f>CHAR(34)&amp;"myr"&amp;BD208&amp;CHAR(34)&amp;","</f>
        <v>"myrYEL",</v>
      </c>
      <c r="FU208" s="9" t="str">
        <f>IF(AY208="y",CHAR(34)&amp;"island"&amp;CHAR(34)&amp;",","")</f>
        <v/>
      </c>
      <c r="FV208" s="9" t="str">
        <f>IF(BZ208="y",CHAR(34)&amp;"landlo"&amp;CHAR(34)&amp;",","")</f>
        <v/>
      </c>
      <c r="FW208" s="9" t="str">
        <f>IF(CA208="y",CHAR(34)&amp;"eunion"&amp;CHAR(34)&amp;",","")</f>
        <v/>
      </c>
      <c r="FX208" s="9" t="str">
        <f>SUBSTITUTE(IFERROR(SEARCH("[",A208),IFERROR(IF(AND(CA208&lt;&gt;"y",SEARCH("Europe",R208)&gt;0),CHAR(34)&amp;"noeuni"&amp;CHAR(34)&amp;",",""),"")),"1","")</f>
        <v/>
      </c>
      <c r="FY208" s="9" t="str">
        <f>IFERROR(IF(SEARCH("Arabic",CB208)&gt;0,CHAR(34)&amp;"arabic"&amp;CHAR(34)&amp;",",""),"")</f>
        <v/>
      </c>
      <c r="FZ208" s="9" t="str">
        <f>IFERROR(IF(SEARCH("English",CB208)&gt;0,CHAR(34)&amp;"englis"&amp;CHAR(34)&amp;",",""),"")</f>
        <v/>
      </c>
      <c r="GA208" s="9" t="str">
        <f>IFERROR(IF(SEARCH("French",CB208)&gt;0,CHAR(34)&amp;"french"&amp;CHAR(34)&amp;",",""),"")</f>
        <v/>
      </c>
      <c r="GB208" s="9" t="str">
        <f>IFERROR(IF(SEARCH("Spanish",CB208)&gt;0,CHAR(34)&amp;"spanis"&amp;CHAR(34)&amp;",",""),"")</f>
        <v/>
      </c>
      <c r="GC208" s="9" t="str">
        <f>IFERROR(IF(SEARCH("Portuguese",CB208)&gt;0,CHAR(34)&amp;"portug"&amp;CHAR(34)&amp;",",""),"")</f>
        <v/>
      </c>
      <c r="GD208" s="9" t="str">
        <f>IFERROR(IF(SEARCH("German",CB208)&gt;0,CHAR(34)&amp;"german"&amp;CHAR(34)&amp;",",""),"")</f>
        <v/>
      </c>
      <c r="GE208" s="9" t="str">
        <f>IFERROR(IF(SEARCH("Dutch",CB208)&gt;0,CHAR(34)&amp;"dutchs"&amp;CHAR(34)&amp;",",""),"")</f>
        <v/>
      </c>
      <c r="GF208" s="9" t="str">
        <f>IFERROR(IF(SEARCH("Historical",AU208)&gt;0,CHAR(34)&amp;"histor"&amp;CHAR(34)&amp;",",""),"")</f>
        <v/>
      </c>
      <c r="GG208" s="9" t="str">
        <f>IF(BU208="y",CHAR(34)&amp;"unjack"&amp;CHAR(34)&amp;",","")</f>
        <v/>
      </c>
      <c r="GH208" s="9" t="str">
        <f>IF(CD208=1,CHAR(34)&amp;"southc"&amp;CHAR(34)&amp;",","")</f>
        <v/>
      </c>
      <c r="GI208" s="9" t="str">
        <f>IF(CE208=1,CHAR(34)&amp;"hasmap"&amp;CHAR(34)&amp;",","")</f>
        <v/>
      </c>
      <c r="GJ208" s="9" t="str">
        <f>IF(CP208="y",CHAR(34)&amp;CP$1&amp;CHAR(34)&amp;",","")</f>
        <v/>
      </c>
      <c r="GK208" s="9" t="str">
        <f>IF(GJ208="",CHAR(34)&amp;"HasSta"&amp;CHAR(34)&amp;",","")</f>
        <v>"HasSta",</v>
      </c>
      <c r="GL208" s="9" t="str">
        <f t="shared" si="691"/>
        <v>"1Stars",</v>
      </c>
      <c r="GM208" s="9" t="str">
        <f t="shared" si="691"/>
        <v/>
      </c>
      <c r="GN208" s="9" t="str">
        <f t="shared" si="691"/>
        <v/>
      </c>
      <c r="GP208" s="9" t="str">
        <f>CHAR(34)&amp;AU208&amp;CHAR(34)</f>
        <v>"People"</v>
      </c>
      <c r="GS208" s="9" t="str">
        <f>SUBSTITUTE("["&amp;_xlfn.CONCAT(CW208:GN208)&amp;"]",",]","]")</f>
        <v>["5+Colo","words2","words3","lets20","startT","year19","allhor","4+Band","Horizo","Unequa","Center","sta","NO_WHI","NO_BLA","BAWHNO","WHRENO","001RED","002GRE","003PUR","myrYEL","HasSta","1Stars"]</v>
      </c>
      <c r="GT208" s="9" t="str">
        <f t="shared" si="692"/>
        <v/>
      </c>
      <c r="GU208" s="9" t="str">
        <f t="shared" si="692"/>
        <v>"cl_BLU",</v>
      </c>
      <c r="GV208" s="9" t="str">
        <f t="shared" si="692"/>
        <v>"cl_GRE",</v>
      </c>
      <c r="GW208" s="9" t="str">
        <f t="shared" si="692"/>
        <v>"cl_RED",</v>
      </c>
      <c r="GX208" s="9" t="str">
        <f t="shared" si="692"/>
        <v>"cl_YEL",</v>
      </c>
      <c r="GY208" s="9" t="str">
        <f t="shared" si="692"/>
        <v>"cl_ORA",</v>
      </c>
      <c r="GZ208" s="9" t="str">
        <f t="shared" si="692"/>
        <v/>
      </c>
      <c r="HA208" s="9" t="str">
        <f t="shared" si="692"/>
        <v>"cl_PUR",</v>
      </c>
      <c r="HB208" s="9" t="str">
        <f t="shared" si="692"/>
        <v/>
      </c>
      <c r="HC208" s="9" t="str">
        <f>SUBSTITUTE("["&amp;_xlfn.CONCAT(GT208:HB208)&amp;"]",",]","]")</f>
        <v>["cl_BLU","cl_GRE","cl_RED","cl_YEL","cl_ORA","cl_PUR"]</v>
      </c>
      <c r="HE208" s="33"/>
      <c r="HF208" s="34" t="str">
        <f>"{couname:"&amp;CT208&amp;(IF(HK208&lt;&gt;"",",subtype:"&amp;CHAR(34)&amp;HK208&amp;CHAR(34),""))&amp;",year:"&amp;HJ208&amp;",region:"&amp;CU208&amp;",Colors:"&amp;HC208&amp;",Items:"&amp;GS208&amp;",Flag:"&amp;CV208&amp;",HDFlag:"&amp;CHAR(34)&amp;E208&amp;CHAR(34)&amp;",type:"&amp;GP208&amp;", describe: "&amp;HH208&amp;", isnew:"&amp;CHAR(34)&amp;F208&amp;CHAR(34)&amp;", links: "&amp;HL208&amp;"},"</f>
        <v>{couname:"[AUS] Torres Strait Islander",year:"1995 ",region:"rgn_Oceania",Colors:["cl_BLU","cl_GRE","cl_RED","cl_YEL","cl_ORA","cl_PUR"],Items:["5+Colo","words2","words3","lets20","startT","year19","allhor","4+Band","Horizo","Unequa","Center","sta","NO_WHI","NO_BLA","BAWHNO","WHRENO","001RED","002GRE","003PUR","myrYEL","HasSta","1Stars"],Flag:"https://upload.wikimedia.org/wikipedia/en/thumb/1/1d/Flag_of_the_Torres_Strait_Islanders.svg/640px-Flag_of_the_Torres_Strait_Islanders.svg.png",HDFlag:"https://upload.wikimedia.org/wikipedia/en/thumb/1/1d/Flag_of_the_Torres_Strait_Islanders.svg/2560px-Flag_of_the_Torres_Strait_Islanders.svg.png",type:"People", describe: "\nThe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 isnew:".", links: "https://en.wikipedia.org/wiki/Torres_Strait_Islander_flag"},</v>
      </c>
      <c r="HG208" s="35" t="str">
        <f>"{couname:"&amp;CT208&amp;(IF(HK208&lt;&gt;"",",subtype:"&amp;CHAR(34)&amp;HK208&amp;CHAR(34),""))&amp;",year:"&amp;HJ208&amp;",region:"&amp;CU208&amp;",Colors:"&amp;HC208&amp;",Items:"&amp;GS208&amp;",Flag:"&amp;CV208&amp;",HDFlag:"&amp;CHAR(34)&amp;E208&amp;CHAR(34)&amp;",type:"&amp;GP208&amp;", describe: "&amp;HI208&amp;", links: "&amp;HL208&amp;"},"</f>
        <v>{couname:"[AUS] Torres Strait Islander",year:"1995 ",region:"rgn_Oceania",Colors:["cl_BLU","cl_GRE","cl_RED","cl_YEL","cl_ORA","cl_PUR"],Items:["5+Colo","words2","words3","lets20","startT","year19","allhor","4+Band","Horizo","Unequa","Center","sta","NO_WHI","NO_BLA","BAWHNO","WHRENO","001RED","002GRE","003PUR","myrYEL","HasSta","1Stars"],Flag:"https://upload.wikimedia.org/wikipedia/en/thumb/1/1d/Flag_of_the_Torres_Strait_Islanders.svg/640px-Flag_of_the_Torres_Strait_Islanders.svg.png",HDFlag:"https://upload.wikimedia.org/wikipedia/en/thumb/1/1d/Flag_of_the_Torres_Strait_Islanders.svg/2560px-Flag_of_the_Torres_Strait_Islanders.svg.png",type:"People", describe: "\nThe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 links: "https://en.wikipedia.org/wiki/Torres_Strait_Islander_flag"},</v>
      </c>
      <c r="HH208" s="9" t="str">
        <f>IF(P208&lt;&gt;"",CHAR(34)&amp;"\n"&amp;P208&amp;CHAR(34),CHAR(34)&amp;CHAR(34))</f>
        <v>"\nThe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v>
      </c>
      <c r="HI208" s="9" t="str">
        <f>IF(J208=0,CHAR(34)&amp;CHAR(34),HH208)</f>
        <v>"\nThe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v>
      </c>
      <c r="HJ208" s="9" t="str">
        <f>CHAR(34)&amp;O208&amp;CHAR(34)</f>
        <v>"1995 "</v>
      </c>
      <c r="HL208" s="9" t="str">
        <f>CHAR(34)&amp;I208&amp;CHAR(34)</f>
        <v>"https://en.wikipedia.org/wiki/Torres_Strait_Islander_flag"</v>
      </c>
      <c r="HM208" s="34" t="str">
        <f>"{"&amp;CHAR(34)&amp;"couname"&amp;CHAR(34)&amp;":"&amp;CT208&amp;(IF(H208&lt;&gt;"",","&amp;CHAR(34)&amp;"subtype"&amp;CHAR(34)&amp;":"&amp;CHAR(34)&amp;H208&amp;CHAR(34),""))&amp;","&amp;CHAR(34)&amp;"year"&amp;CHAR(34)&amp;":"&amp;HJ208&amp;","&amp;CHAR(34)&amp;"region"&amp;CHAR(34)&amp;":"&amp;CU208&amp;","&amp;CHAR(34)&amp;"Colors"&amp;CHAR(34)&amp;":"&amp;HC208&amp;","&amp;CHAR(34)&amp;"Items"&amp;CHAR(34)&amp;":"&amp;GS208&amp;","&amp;CHAR(34)&amp;"Flag"&amp;CHAR(34)&amp;":"&amp;CV208&amp;","&amp;CHAR(34)&amp;"HDFlag"&amp;CHAR(34)&amp;":"&amp;CHAR(34)&amp;E208&amp;CHAR(34)&amp;","&amp;CHAR(34)&amp;"type"&amp;CHAR(34)&amp;":"&amp;GP208&amp;", "&amp;CHAR(34)&amp;"describe"&amp;CHAR(34)&amp;": "&amp;HH208&amp;", "&amp;CHAR(34)&amp;"isnew"&amp;CHAR(34)&amp;": "&amp;CHAR(34)&amp;F208&amp;CHAR(34)&amp;", "&amp;CHAR(34)&amp;"links"&amp;CHAR(34)&amp;": "&amp;HL208&amp;"},"</f>
        <v>{"couname":"[AUS] Torres Strait Islander","subtype":"[AUS] Other","year":"1995 ","region":"rgn_Oceania","Colors":["cl_BLU","cl_GRE","cl_RED","cl_YEL","cl_ORA","cl_PUR"],"Items":["5+Colo","words2","words3","lets20","startT","year19","allhor","4+Band","Horizo","Unequa","Center","sta","NO_WHI","NO_BLA","BAWHNO","WHRENO","001RED","002GRE","003PUR","myrYEL","HasSta","1Stars"],"Flag":"https://upload.wikimedia.org/wikipedia/en/thumb/1/1d/Flag_of_the_Torres_Strait_Islanders.svg/640px-Flag_of_the_Torres_Strait_Islanders.svg.png","HDFlag":"https://upload.wikimedia.org/wikipedia/en/thumb/1/1d/Flag_of_the_Torres_Strait_Islanders.svg/2560px-Flag_of_the_Torres_Strait_Islanders.svg.png","type":"People", "describe": "\nThe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 "isnew": ".", "links": "https://en.wikipedia.org/wiki/Torres_Strait_Islander_flag"},</v>
      </c>
      <c r="HN208" s="36" t="str">
        <f>"{"&amp;CHAR(34)&amp;"couname"&amp;CHAR(34)&amp;":"&amp;CT208&amp;(IF(H208&lt;&gt;"",","&amp;CHAR(34)&amp;"subtype"&amp;CHAR(34)&amp;":"&amp;CHAR(34)&amp;H208&amp;CHAR(34),""))&amp;","&amp;CHAR(34)&amp;"year"&amp;CHAR(34)&amp;":"&amp;HJ208&amp;","&amp;CHAR(34)&amp;"region"&amp;CHAR(34)&amp;":"&amp;CU208&amp;","&amp;CHAR(34)&amp;"Colors"&amp;CHAR(34)&amp;":"&amp;HC208&amp;","&amp;CHAR(34)&amp;"Items"&amp;CHAR(34)&amp;":"&amp;GS208&amp;","&amp;CHAR(34)&amp;"Flag"&amp;CHAR(34)&amp;":"&amp;CV208&amp;","&amp;CHAR(34)&amp;"HDFlag"&amp;CHAR(34)&amp;":"&amp;CHAR(34)&amp;E208&amp;CHAR(34)&amp;","&amp;CHAR(34)&amp;"type"&amp;CHAR(34)&amp;":"&amp;GP208&amp;", "&amp;CHAR(34)&amp;"describe"&amp;CHAR(34)&amp;": "&amp;HI208&amp;", "&amp;CHAR(34)&amp;"isnew"&amp;CHAR(34)&amp;": "&amp;CHAR(34)&amp;F208&amp;CHAR(34)&amp;", "&amp;CHAR(34)&amp;"links"&amp;CHAR(34)&amp;": "&amp;HL208&amp;"},"</f>
        <v>{"couname":"[AUS] Torres Strait Islander","subtype":"[AUS] Other","year":"1995 ","region":"rgn_Oceania","Colors":["cl_BLU","cl_GRE","cl_RED","cl_YEL","cl_ORA","cl_PUR"],"Items":["5+Colo","words2","words3","lets20","startT","year19","allhor","4+Band","Horizo","Unequa","Center","sta","NO_WHI","NO_BLA","BAWHNO","WHRENO","001RED","002GRE","003PUR","myrYEL","HasSta","1Stars"],"Flag":"https://upload.wikimedia.org/wikipedia/en/thumb/1/1d/Flag_of_the_Torres_Strait_Islanders.svg/640px-Flag_of_the_Torres_Strait_Islanders.svg.png","HDFlag":"https://upload.wikimedia.org/wikipedia/en/thumb/1/1d/Flag_of_the_Torres_Strait_Islanders.svg/2560px-Flag_of_the_Torres_Strait_Islanders.svg.png","type":"People", "describe": "\nThe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 "isnew": ".", "links": "https://en.wikipedia.org/wiki/Torres_Strait_Islander_flag"},</v>
      </c>
      <c r="HO208" s="37">
        <v>45576</v>
      </c>
      <c r="HP208" s="9" t="str" cm="1">
        <f t="array" ref="HP208">IF(_xlfn.TEXTJOIN(", ", TRUE, IF(ISNUMBER(SEARCH("BLA", BL208:BT208)), COLUMN(BL208:BT208) - COLUMN(BL208) + 1, ""))&lt;&gt;"","BLA","")</f>
        <v/>
      </c>
      <c r="HQ208" s="9" t="str" cm="1">
        <f t="array" ref="HQ208">IF(_xlfn.TEXTJOIN(", ", TRUE, IF(ISNUMBER(SEARCH("BLU", BL208:BT208)), COLUMN(BL208:BT208) - COLUMN(BL208) + 1, ""))&lt;&gt;"","BLU","")</f>
        <v>BLU</v>
      </c>
      <c r="HR208" s="9" t="str" cm="1">
        <f t="array" ref="HR208">IF(_xlfn.TEXTJOIN(", ", TRUE, IF(ISNUMBER(SEARCH("GRE", BL208:BT208)), COLUMN(BL208:BT208) - COLUMN(BL208) + 1, ""))&lt;&gt;"","GRE","")</f>
        <v>GRE</v>
      </c>
      <c r="HS208" s="9" t="str" cm="1">
        <f t="array" ref="HS208">IF(_xlfn.TEXTJOIN(", ", TRUE, IF(ISNUMBER(SEARCH("RED", BL208:BT208)), COLUMN(BL208:BT208) - COLUMN(BL208) + 1, ""))&lt;&gt;"","RED","")</f>
        <v>RED</v>
      </c>
      <c r="HT208" s="9" t="str" cm="1">
        <f t="array" ref="HT208">IF(_xlfn.TEXTJOIN(", ", TRUE, IF(ISNUMBER(SEARCH("YEL", BL208:BT208)), COLUMN(BL208:BT208) - COLUMN(BL208) + 1, ""))&lt;&gt;"","YEL","")</f>
        <v>YEL</v>
      </c>
      <c r="HU208" s="9" t="str" cm="1">
        <f t="array" ref="HU208">IF(_xlfn.TEXTJOIN(", ", TRUE, IF(ISNUMBER(SEARCH("ORA", BL208:BT208)), COLUMN(BL208:BT208) - COLUMN(BL208) + 1, ""))&lt;&gt;"","ORA","")</f>
        <v>ORA</v>
      </c>
      <c r="HV208" s="9" t="str" cm="1">
        <f t="array" ref="HV208">IF(_xlfn.TEXTJOIN(", ", TRUE, IF(ISNUMBER(SEARCH("BRO", BL208:BT208)), COLUMN(BL208:BT208) - COLUMN(BL208) + 1, ""))&lt;&gt;"","BRO","")</f>
        <v/>
      </c>
      <c r="HW208" s="9" t="str" cm="1">
        <f t="array" ref="HW208">IF(_xlfn.TEXTJOIN(", ", TRUE, IF(ISNUMBER(SEARCH("PUR", BL208:BT208)), COLUMN(BL208:BT208) - COLUMN(BL208) + 1, ""))&lt;&gt;"","PUR","")</f>
        <v>PUR</v>
      </c>
      <c r="HX208" s="9" t="str" cm="1">
        <f t="array" ref="HX208">IF(_xlfn.TEXTJOIN(", ", TRUE, IF(ISNUMBER(SEARCH("WHI", BL208:BT208)), COLUMN(BL208:BT208) - COLUMN(BL208) + 1, ""))&lt;&gt;"","WHI","")</f>
        <v/>
      </c>
      <c r="HY208" s="38"/>
      <c r="HZ208" s="38"/>
      <c r="IA208" s="28"/>
      <c r="IB208" s="28"/>
      <c r="IC208" s="39"/>
      <c r="ID208" s="39"/>
      <c r="IE208" s="39"/>
      <c r="IF208" s="39"/>
      <c r="IG208" s="39"/>
      <c r="IH208" s="39"/>
      <c r="II208" s="39"/>
      <c r="IJ208" s="39"/>
      <c r="IK208" s="39"/>
      <c r="IL208" s="9">
        <f>SUM(IC208:IK208)</f>
        <v>0</v>
      </c>
      <c r="IM208" s="6">
        <f>COUNTIF(IC208:IK208,"&gt;0")-CG208</f>
        <v>-6</v>
      </c>
      <c r="IN208" s="40" t="str">
        <f>"http://mkweb.bcgsc.ca/color-summarizer/?url="&amp;D208&amp;"&amp;precision=low&amp;num_clusters="&amp;CG208&amp;"&amp;text=1"</f>
        <v>http://mkweb.bcgsc.ca/color-summarizer/?url=https://upload.wikimedia.org/wikipedia/en/thumb/1/1d/Flag_of_the_Torres_Strait_Islanders.svg/640px-Flag_of_the_Torres_Strait_Islanders.svg.png&amp;precision=low&amp;num_clusters=6&amp;text=1</v>
      </c>
      <c r="IO208" s="9" t="str">
        <f>IF(HP208&lt;&gt;"",CHAR(34)&amp;"black"&amp;CHAR(34),"")</f>
        <v/>
      </c>
      <c r="IP208" s="9" t="str">
        <f>IF(HQ208&lt;&gt;"",CHAR(34)&amp;"blue"&amp;CHAR(34),"")</f>
        <v>"blue"</v>
      </c>
      <c r="IQ208" s="9" t="str">
        <f>IF(HR208&lt;&gt;"",CHAR(34)&amp;"green"&amp;CHAR(34),"")</f>
        <v>"green"</v>
      </c>
      <c r="IR208" s="9" t="str">
        <f>IF(HS208&lt;&gt;"",CHAR(34)&amp;"red"&amp;CHAR(34),"")</f>
        <v>"red"</v>
      </c>
      <c r="IS208" s="9" t="str">
        <f>IF(HT208&lt;&gt;"",CHAR(34)&amp;"yellow"&amp;CHAR(34),"")</f>
        <v>"yellow"</v>
      </c>
      <c r="IT208" s="9" t="str">
        <f>IF(HU208&lt;&gt;"",CHAR(34)&amp;"orange"&amp;CHAR(34),"")</f>
        <v>"orange"</v>
      </c>
      <c r="IU208" s="9" t="str">
        <f>IF(HV208&lt;&gt;"",CHAR(34)&amp;"brown"&amp;CHAR(34),"")</f>
        <v/>
      </c>
      <c r="IV208" s="9" t="str">
        <f>IF(HW208&lt;&gt;"",CHAR(34)&amp;"purple"&amp;CHAR(34),"")</f>
        <v>"purple"</v>
      </c>
      <c r="IW208" s="9" t="str">
        <f>IF(HX208&lt;&gt;"",CHAR(34)&amp;"white"&amp;CHAR(34),"")</f>
        <v/>
      </c>
      <c r="IX208" s="9" t="str">
        <f>"{"&amp;CHAR(34)&amp;"url"&amp;CHAR(34)&amp;":"&amp;CHAR(34)&amp;IN208&amp;CHAR(34)&amp;","&amp;CHAR(34)&amp;"name"&amp;CHAR(34)&amp;":"&amp;CHAR(34)&amp;A208&amp;CHAR(34)&amp;"},"</f>
        <v>{"url":"http://mkweb.bcgsc.ca/color-summarizer/?url=https://upload.wikimedia.org/wikipedia/en/thumb/1/1d/Flag_of_the_Torres_Strait_Islanders.svg/640px-Flag_of_the_Torres_Strait_Islanders.svg.png&amp;precision=low&amp;num_clusters=6&amp;text=1","name":"[AUS] Torres Strait Islander"},</v>
      </c>
      <c r="IY208" s="9">
        <v>693</v>
      </c>
    </row>
    <row r="209" spans="1:259" s="9" customFormat="1" ht="38.4" customHeight="1" thickBot="1" x14ac:dyDescent="0.35">
      <c r="A209" s="81" t="s">
        <v>285</v>
      </c>
      <c r="B209" s="1" t="e" vm="206">
        <v>#VALUE!</v>
      </c>
      <c r="C209" s="2">
        <v>3</v>
      </c>
      <c r="D209" s="3" t="s">
        <v>286</v>
      </c>
      <c r="E209" s="4" t="s">
        <v>287</v>
      </c>
      <c r="F209" s="5" t="s">
        <v>0</v>
      </c>
      <c r="G209" s="6">
        <f>COUNTIF($A$1:$A$8359,A209)</f>
        <v>1</v>
      </c>
      <c r="H209" s="7" t="s">
        <v>205</v>
      </c>
      <c r="I209" s="8" t="s">
        <v>288</v>
      </c>
      <c r="J209" s="9" t="str">
        <f>""</f>
        <v/>
      </c>
      <c r="K209" s="10"/>
      <c r="L209" s="11"/>
      <c r="M209" s="11"/>
      <c r="N209" s="12" t="s">
        <v>169</v>
      </c>
      <c r="O209" s="13" t="s">
        <v>289</v>
      </c>
      <c r="P209" s="14" t="s">
        <v>290</v>
      </c>
      <c r="Q209" s="15">
        <v>1</v>
      </c>
      <c r="R209" s="16" t="s">
        <v>169</v>
      </c>
      <c r="S209" s="17">
        <v>0</v>
      </c>
      <c r="T209" s="18" t="s">
        <v>2</v>
      </c>
      <c r="U209" s="19" t="s">
        <v>2</v>
      </c>
      <c r="V209" s="19" t="s">
        <v>3</v>
      </c>
      <c r="W209" s="19" t="s">
        <v>3</v>
      </c>
      <c r="X209" s="19" t="s">
        <v>2</v>
      </c>
      <c r="Y209" s="19" t="s">
        <v>3</v>
      </c>
      <c r="Z209" s="19" t="s">
        <v>2</v>
      </c>
      <c r="AA209" s="19" t="s">
        <v>2</v>
      </c>
      <c r="AB209" s="19" t="s">
        <v>2</v>
      </c>
      <c r="AC209" s="19" t="s">
        <v>2</v>
      </c>
      <c r="AD209" s="19" t="s">
        <v>2</v>
      </c>
      <c r="AE209" s="19" t="s">
        <v>2</v>
      </c>
      <c r="AF209" s="20" t="s">
        <v>2</v>
      </c>
      <c r="AG209" s="20" t="s">
        <v>2</v>
      </c>
      <c r="AH209" s="20" t="s">
        <v>2</v>
      </c>
      <c r="AI209" s="20" t="s">
        <v>2</v>
      </c>
      <c r="AJ209" s="20" t="s">
        <v>2</v>
      </c>
      <c r="AK209" s="20" t="s">
        <v>2</v>
      </c>
      <c r="AL209" s="20" t="s">
        <v>2</v>
      </c>
      <c r="AM209" s="20" t="s">
        <v>2</v>
      </c>
      <c r="AN209" s="20" t="s">
        <v>2</v>
      </c>
      <c r="AO209" s="20" t="s">
        <v>2</v>
      </c>
      <c r="AP209" s="20" t="s">
        <v>2</v>
      </c>
      <c r="AQ209" s="20" t="s">
        <v>2</v>
      </c>
      <c r="AR209" s="20" t="s">
        <v>2</v>
      </c>
      <c r="AS209" s="20" t="s">
        <v>2</v>
      </c>
      <c r="AT209" s="21">
        <v>3</v>
      </c>
      <c r="AU209" s="20" t="s">
        <v>183</v>
      </c>
      <c r="AV209" s="20" t="str">
        <f>IF(LEFT(A209,1)="[",LEFT(A209,5)&amp;AU209&amp;A209,"")</f>
        <v>[AUS]City[AUS] Brisbane</v>
      </c>
      <c r="AW209" s="20" t="str">
        <f>C209&amp;H209&amp;A209</f>
        <v>3[AUS] Queensland[AUS] Brisbane</v>
      </c>
      <c r="AX209" s="22"/>
      <c r="AY209" s="22"/>
      <c r="AZ209" s="23" t="s">
        <v>6</v>
      </c>
      <c r="BA209" s="23"/>
      <c r="BB209" s="23"/>
      <c r="BC209" s="24"/>
      <c r="BD209" s="25" t="s">
        <v>6</v>
      </c>
      <c r="BE209" s="8"/>
      <c r="BF209" s="25" t="s">
        <v>8</v>
      </c>
      <c r="BG209" s="25" t="s">
        <v>8</v>
      </c>
      <c r="BH209" s="25" t="s">
        <v>8</v>
      </c>
      <c r="BI209" s="25"/>
      <c r="BJ209" s="25"/>
      <c r="BK209" s="8"/>
      <c r="BL209" s="25" t="s">
        <v>12</v>
      </c>
      <c r="BM209" s="25" t="s">
        <v>4</v>
      </c>
      <c r="BN209" s="25" t="s">
        <v>8</v>
      </c>
      <c r="BO209" s="25" t="s">
        <v>9</v>
      </c>
      <c r="BP209" s="25" t="s">
        <v>6</v>
      </c>
      <c r="BQ209" s="25" t="s">
        <v>8</v>
      </c>
      <c r="BR209" s="25" t="s">
        <v>8</v>
      </c>
      <c r="BS209" s="25" t="s">
        <v>8</v>
      </c>
      <c r="BT209" s="25" t="s">
        <v>8</v>
      </c>
      <c r="BU209" s="26"/>
      <c r="BV209" s="27"/>
      <c r="BW209" s="27">
        <v>0</v>
      </c>
      <c r="BX209" s="8"/>
      <c r="CB209" s="28"/>
      <c r="CC209" s="28"/>
      <c r="CD209" s="29">
        <v>0</v>
      </c>
      <c r="CE209" s="29">
        <v>0</v>
      </c>
      <c r="CF209" s="29" t="e">
        <v>#REF!</v>
      </c>
      <c r="CG209" s="30" cm="1">
        <f t="array" ref="CG209">SUMPRODUCT(--(LEN(TRIM(BL209:BT209))&gt;0))</f>
        <v>4</v>
      </c>
      <c r="CH209" s="20" t="str">
        <f>IF(CG209=2,"y","n")</f>
        <v>n</v>
      </c>
      <c r="CI209" s="20" t="str">
        <f>IF(CG209=3,"y","n")</f>
        <v>n</v>
      </c>
      <c r="CJ209" s="20" t="str">
        <f>IF(CG209=4,"y","n")</f>
        <v>y</v>
      </c>
      <c r="CK209" s="20" t="str">
        <f>IF(CG209&gt;4,"y","n")</f>
        <v>n</v>
      </c>
      <c r="CL209" s="20" t="str">
        <f>IF(S209=0,"y","n")</f>
        <v>y</v>
      </c>
      <c r="CM209" s="20" t="str">
        <f>IF(S209=2,"y","n")</f>
        <v>n</v>
      </c>
      <c r="CN209" s="20" t="str">
        <f>IF(S209=3,"y","n")</f>
        <v>n</v>
      </c>
      <c r="CO209" s="20" t="str">
        <f>IF(S209&gt;=4,"y","n")</f>
        <v>n</v>
      </c>
      <c r="CP209" s="20" t="str">
        <f>IF(AT209=0,"y","n")</f>
        <v>n</v>
      </c>
      <c r="CQ209" s="20" t="str">
        <f>IF(AT209=1,"y","n")</f>
        <v>n</v>
      </c>
      <c r="CR209" s="20" t="str">
        <f>IF(AT209=2,"y","n")</f>
        <v>n</v>
      </c>
      <c r="CS209" s="20" t="str">
        <f>IF(AT209&gt;=3,"y","n")</f>
        <v>y</v>
      </c>
      <c r="CT209" s="31" t="str">
        <f>CHAR(34)&amp;A209&amp;CHAR(34)</f>
        <v>"[AUS] Brisbane"</v>
      </c>
      <c r="CU209" s="32" t="str">
        <f>CHAR(34)&amp;"rgn_"&amp;R209&amp;CHAR(34)</f>
        <v>"rgn_Oceania"</v>
      </c>
      <c r="CV209" s="9" t="str">
        <f>CHAR(34)&amp;D209&amp;CHAR(34)</f>
        <v>"https://upload.wikimedia.org/wikipedia/commons/thumb/d/df/Flag_of_Brisbane.svg/640px-Flag_of_Brisbane.svg.png"</v>
      </c>
      <c r="CW209" s="9" t="str">
        <f t="shared" si="687"/>
        <v/>
      </c>
      <c r="CX209" s="9" t="str">
        <f t="shared" si="687"/>
        <v/>
      </c>
      <c r="CY209" s="9" t="str">
        <f t="shared" si="687"/>
        <v>"4Color",</v>
      </c>
      <c r="CZ209" s="9" t="str">
        <f t="shared" si="687"/>
        <v/>
      </c>
      <c r="DA209" s="9" t="str">
        <f>IF(Q209&gt;1,CHAR(34)&amp;"words2"&amp;CHAR(34)&amp;",","")</f>
        <v/>
      </c>
      <c r="DB209" s="9" t="str">
        <f>IF(Q209&gt;2,CHAR(34)&amp;"words3"&amp;CHAR(34)&amp;",","")</f>
        <v/>
      </c>
      <c r="DC209" s="9" t="str">
        <f>IF(Q209=2,CHAR(34)&amp;"exact2"&amp;CHAR(34)&amp;",","")</f>
        <v/>
      </c>
      <c r="DD209" s="9" t="str">
        <f>IF(LEN(CHAR(34)&amp;"lets"&amp;LEN(SUBSTITUTE(SUBSTITUTE(IFERROR(TRIM(SUBSTITUTE(SUBSTITUTE(SUBSTITUTE(IFERROR(TRIM(SUBSTITUTE(A209,MID(A209,FIND("(",A209),FIND(")",A209)-FIND("(",A209)+1),"")),A209)," ",""),"-",""),MID(SUBSTITUTE(SUBSTITUTE(IFERROR(TRIM(SUBSTITUTE(A209,MID(A209,FIND("(",A209),FIND(")",A209)-FIND("(",A209)+1),"")),A209)," ",""),"-",""),FIND("[",SUBSTITUTE(SUBSTITUTE(IFERROR(TRIM(SUBSTITUTE(A209,MID(A209,FIND("(",A209),FIND(")",A209)-FIND("(",A209)+1),"")),A209)," ",""),"-","")),FIND("]",SUBSTITUTE(SUBSTITUTE(IFERROR(TRIM(SUBSTITUTE(A209,MID(A209,FIND("(",A209),FIND(")",A209)-FIND("(",A209)+1),"")),A209)," ",""),"-",""))-FIND("[",SUBSTITUTE(SUBSTITUTE(IFERROR(TRIM(SUBSTITUTE(A209,MID(A209,FIND("(",A209),FIND(")",A209)-FIND("(",A209)+1),"")),A209)," ",""),"-",""))+1),"")),SUBSTITUTE(SUBSTITUTE(IFERROR(TRIM(SUBSTITUTE(A209,MID(A209,FIND("(",A209),FIND(")",A209)-FIND("(",A209)+1),"")),A209)," ",""),"-",""))," ",""),"-",""))&amp;CHAR(34)&amp;",")=9,CHAR(34)&amp;"lets"&amp;LEN(SUBSTITUTE(SUBSTITUTE(IFERROR(TRIM(SUBSTITUTE(SUBSTITUTE(SUBSTITUTE(IFERROR(TRIM(SUBSTITUTE(A209,MID(A209,FIND("(",A209),FIND(")",A209)-FIND("(",A209)+1),"")),A209)," ",""),"-",""),MID(SUBSTITUTE(SUBSTITUTE(IFERROR(TRIM(SUBSTITUTE(A209,MID(A209,FIND("(",A209),FIND(")",A209)-FIND("(",A209)+1),"")),A209)," ",""),"-",""),FIND("[",SUBSTITUTE(SUBSTITUTE(IFERROR(TRIM(SUBSTITUTE(A209,MID(A209,FIND("(",A209),FIND(")",A209)-FIND("(",A209)+1),"")),A209)," ",""),"-","")),FIND("]",SUBSTITUTE(SUBSTITUTE(IFERROR(TRIM(SUBSTITUTE(A209,MID(A209,FIND("(",A209),FIND(")",A209)-FIND("(",A209)+1),"")),A209)," ",""),"-",""))-FIND("[",SUBSTITUTE(SUBSTITUTE(IFERROR(TRIM(SUBSTITUTE(A209,MID(A209,FIND("(",A209),FIND(")",A209)-FIND("(",A209)+1),"")),A209)," ",""),"-",""))+1),"")),SUBSTITUTE(SUBSTITUTE(IFERROR(TRIM(SUBSTITUTE(A209,MID(A209,FIND("(",A209),FIND(")",A209)-FIND("(",A209)+1),"")),A209)," ",""),"-",""))," ",""),"-",""))&amp;CHAR(34)&amp;",",CHAR(34)&amp;"lets0"&amp;LEN(SUBSTITUTE(SUBSTITUTE(IFERROR(TRIM(SUBSTITUTE(SUBSTITUTE(SUBSTITUTE(IFERROR(TRIM(SUBSTITUTE(A209,MID(A209,FIND("(",A209),FIND(")",A209)-FIND("(",A209)+1),"")),A209)," ",""),"-",""),MID(SUBSTITUTE(SUBSTITUTE(IFERROR(TRIM(SUBSTITUTE(A209,MID(A209,FIND("(",A209),FIND(")",A209)-FIND("(",A209)+1),"")),A209)," ",""),"-",""),FIND("[",SUBSTITUTE(SUBSTITUTE(IFERROR(TRIM(SUBSTITUTE(A209,MID(A209,FIND("(",A209),FIND(")",A209)-FIND("(",A209)+1),"")),A209)," ",""),"-","")),FIND("]",SUBSTITUTE(SUBSTITUTE(IFERROR(TRIM(SUBSTITUTE(A209,MID(A209,FIND("(",A209),FIND(")",A209)-FIND("(",A209)+1),"")),A209)," ",""),"-",""))-FIND("[",SUBSTITUTE(SUBSTITUTE(IFERROR(TRIM(SUBSTITUTE(A209,MID(A209,FIND("(",A209),FIND(")",A209)-FIND("(",A209)+1),"")),A209)," ",""),"-",""))+1),"")),SUBSTITUTE(SUBSTITUTE(IFERROR(TRIM(SUBSTITUTE(A209,MID(A209,FIND("(",A209),FIND(")",A209)-FIND("(",A209)+1),"")),A209)," ",""),"-",""))," ",""),"-",""))&amp;CHAR(34)&amp;",")</f>
        <v>"lets08",</v>
      </c>
      <c r="DE209" s="9" t="str">
        <f>IFERROR(CHAR(34)&amp;"start"&amp;LEFT(TRIM(SUBSTITUTE(SUBSTITUTE(TRIM(SUBSTITUTE(SUBSTITUTE(A209, MID(A209, FIND("[", A209), FIND("]", A209) - FIND("[", A209) + 1), ""), "  ", " ")), MID(TRIM(SUBSTITUTE(SUBSTITUTE(A209, MID(A209, FIND("[", A209), FIND("]", A209) - FIND("[", A209) + 1), ""), "  ", " ")), FIND("[", TRIM(SUBSTITUTE(SUBSTITUTE(A209, MID(A209, FIND("[", A209), FIND("]", A209) - FIND("[", A209) + 1), ""), "  ", " "))), FIND("]", TRIM(SUBSTITUTE(SUBSTITUTE(A209, MID(A209, FIND("[", A209), FIND("]", A209) - FIND("[", A209) + 1), ""), "  ", " "))) - FIND("[", TRIM(SUBSTITUTE(SUBSTITUTE(A209, MID(A209, FIND("[", A209), FIND("]", A209) - FIND("[", A209) + 1), ""), "  ", " "))) + 1), ""), "  ", " ")),1)&amp;CHAR(34)&amp;",",CHAR(34)&amp;"start"&amp;IFERROR(LEFT(SUBSTITUTE(A209,"["&amp;MID(A209,FIND("[",A209)+1,FIND("]",A209)-FIND("[",A209)-1)&amp;"] ",""),1),LEFT(A209,1))&amp;CHAR(34)&amp;",")</f>
        <v>"startB",</v>
      </c>
      <c r="DF209" s="9" t="str">
        <f>IFERROR(IF(SEARCH("tan",A209)&gt;0,CHAR(34)&amp;"withtn"&amp;CHAR(34)&amp;",",""),"")</f>
        <v/>
      </c>
      <c r="DG209" s="9" t="str">
        <f>IFERROR(IF(SEARCH("q",A209)&gt;0,CHAR(34)&amp;"with_q"&amp;CHAR(34)&amp;",",""),"")</f>
        <v/>
      </c>
      <c r="DH209" s="9" t="str">
        <f>IFERROR(IF(SEARCH("v",A209)&gt;0,CHAR(34)&amp;"with_v"&amp;CHAR(34)&amp;",",""),"")</f>
        <v/>
      </c>
      <c r="DI209" s="9" t="str">
        <f>IFERROR(IF(SEARCH("w",A209)&gt;0,CHAR(34)&amp;"with_w"&amp;CHAR(34)&amp;",",""),"")</f>
        <v/>
      </c>
      <c r="DJ209" s="9" t="str">
        <f>IFERROR(IF(SEARCH("y",A209)&gt;0,CHAR(34)&amp;"with_y"&amp;CHAR(34)&amp;",",""),"")</f>
        <v/>
      </c>
      <c r="DK209" s="9" t="str">
        <f>IFERROR(IF(SEARCH("z",A209)&gt;0,CHAR(34)&amp;"with_z"&amp;CHAR(34)&amp;",",""),"")</f>
        <v/>
      </c>
      <c r="DL209" s="9" t="str">
        <f>IF(CG209=2, CHAR(34) &amp; _xlfn.TEXTJOIN("", TRUE, _xlfn._xlws.SORT(HP209:HX209)) &amp; CHAR(34) &amp; ",", "")</f>
        <v/>
      </c>
      <c r="DM209" s="9" t="str" cm="1">
        <f t="array" ref="DM209">IF(CG209=3,CHAR(34) &amp; _xlfn.TEXTJOIN("", TRUE, RIGHT(HP209:HX209, 2)) &amp; CHAR(34) &amp; ",", "")</f>
        <v/>
      </c>
      <c r="DN209" s="9" t="str">
        <f>IF(AND(ISNUMBER(SEARCH("18", O209)), ISERROR(SEARCH("1918", O209)), ISERROR(SEARCH("2018", O209))), CHAR(34) &amp; "year18" &amp; CHAR(34) &amp; ",", "")</f>
        <v/>
      </c>
      <c r="DO209" s="9" t="str">
        <f>IF(AND(ISNUMBER(SEARCH("19", O209)), ISERROR(SEARCH("1819", O209)),  ISERROR(SEARCH("1219", O209)),ISERROR(SEARCH("1119", O209)),ISERROR(SEARCH("1190", O209)),ISERROR(SEARCH("2019", O209))), CHAR(34) &amp; "year19" &amp; CHAR(34) &amp; ",", "")</f>
        <v>"year19",</v>
      </c>
      <c r="DP209" s="28" t="str">
        <f>IF(AND(ISNUMBER(SEARCH("20", O209)), ISERROR(SEARCH("1920", O209))), CHAR(34)&amp;"year00"&amp;CHAR(34)&amp;",", "")</f>
        <v/>
      </c>
      <c r="DQ209" s="28" t="str">
        <f>IF(CC209="y",CHAR(34)&amp;"soviet"&amp;CHAR(34)&amp;",","")</f>
        <v/>
      </c>
      <c r="DR209" s="28" t="str">
        <f>IF(BY209="y",CHAR(34)&amp;"dgband"&amp;CHAR(34)&amp;",","")</f>
        <v/>
      </c>
      <c r="DS209" s="28" t="str">
        <f>IF(W209="y",IF(AND(V209="n",BY209&lt;&gt;"y"),CHAR(34)&amp;"allver"&amp;CHAR(34)&amp;",",""),"")</f>
        <v/>
      </c>
      <c r="DT209" s="28" t="str">
        <f>IF(V209="y",IF(AND(W209="n",BY209&lt;&gt;"y"),CHAR(34)&amp;"allhor"&amp;CHAR(34)&amp;",",""),"")</f>
        <v/>
      </c>
      <c r="DU209" s="28" t="str">
        <f>IF(BY209="y",IF(AND(W209="n",V209="n"),CHAR(34)&amp;"alldia"&amp;CHAR(34)&amp;",",""),"")</f>
        <v/>
      </c>
      <c r="DV209" s="9" t="str">
        <f>IF(IA209&lt;&gt;"",(IF(IA209="y",CHAR(34)&amp;"largec"&amp;CHAR(34)&amp;",",CHAR(34)&amp;"smallc"&amp;CHAR(34)&amp;",")),"")</f>
        <v/>
      </c>
      <c r="DW209" s="9" t="str">
        <f t="shared" si="688"/>
        <v>"NoBand",</v>
      </c>
      <c r="DX209" s="9" t="str">
        <f t="shared" si="688"/>
        <v/>
      </c>
      <c r="DY209" s="9" t="str">
        <f t="shared" si="688"/>
        <v/>
      </c>
      <c r="DZ209" s="9" t="str">
        <f t="shared" si="688"/>
        <v/>
      </c>
      <c r="EA209" s="9" t="str">
        <f t="shared" si="689"/>
        <v/>
      </c>
      <c r="EB209" s="9" t="str">
        <f t="shared" si="689"/>
        <v/>
      </c>
      <c r="EC209" s="9" t="str">
        <f t="shared" si="689"/>
        <v>"Horizo",</v>
      </c>
      <c r="ED209" s="9" t="str">
        <f t="shared" si="689"/>
        <v>"Vertic",</v>
      </c>
      <c r="EE209" s="9" t="str">
        <f t="shared" si="689"/>
        <v/>
      </c>
      <c r="EF209" s="9" t="str">
        <f>IF(AND(Y209&lt;&gt;"n",Y209&lt;&gt;""),CHAR(34)&amp;Y$1&amp;CHAR(34)&amp;",","")</f>
        <v>"Animal",</v>
      </c>
      <c r="EG209" s="9" t="str">
        <f t="shared" si="690"/>
        <v/>
      </c>
      <c r="EH209" s="9" t="str">
        <f t="shared" si="690"/>
        <v/>
      </c>
      <c r="EI209" s="9" t="str">
        <f t="shared" si="690"/>
        <v/>
      </c>
      <c r="EJ209" s="9" t="str">
        <f t="shared" si="690"/>
        <v/>
      </c>
      <c r="EK209" s="9" t="str">
        <f t="shared" si="690"/>
        <v/>
      </c>
      <c r="EL209" s="9" t="str">
        <f t="shared" si="690"/>
        <v/>
      </c>
      <c r="EM209" s="9" t="str">
        <f t="shared" si="690"/>
        <v/>
      </c>
      <c r="EN209" s="9" t="str">
        <f t="shared" si="690"/>
        <v/>
      </c>
      <c r="EO209" s="9" t="str">
        <f t="shared" si="690"/>
        <v/>
      </c>
      <c r="EP209" s="9" t="str">
        <f t="shared" si="690"/>
        <v/>
      </c>
      <c r="EQ209" s="9" t="str">
        <f t="shared" si="690"/>
        <v/>
      </c>
      <c r="ER209" s="9" t="str">
        <f t="shared" si="690"/>
        <v/>
      </c>
      <c r="ES209" s="9" t="str">
        <f t="shared" si="690"/>
        <v/>
      </c>
      <c r="ET209" s="9" t="str">
        <f t="shared" si="690"/>
        <v/>
      </c>
      <c r="EU209" s="9" t="str">
        <f t="shared" si="690"/>
        <v/>
      </c>
      <c r="EV209" s="9" t="str">
        <f t="shared" ref="EV209:EZ224" si="693">IF(AO209="y",CHAR(34)&amp;AO$1&amp;CHAR(34)&amp;",","")</f>
        <v/>
      </c>
      <c r="EW209" s="9" t="str">
        <f t="shared" si="693"/>
        <v/>
      </c>
      <c r="EX209" s="9" t="str">
        <f t="shared" si="693"/>
        <v/>
      </c>
      <c r="EY209" s="9" t="str">
        <f t="shared" si="693"/>
        <v/>
      </c>
      <c r="EZ209" s="9" t="str">
        <f t="shared" si="693"/>
        <v/>
      </c>
      <c r="FA209" s="9" t="str">
        <f>IF(AT209&gt;0,CHAR(34)&amp;"sta"&amp;AZ209&amp;CHAR(34)&amp;",","")</f>
        <v>"staYEL",</v>
      </c>
      <c r="FB209" s="9" t="str">
        <f>IF(AND(AT209&gt;0,BA209&lt;&gt;""),CHAR(34)&amp;"sta"&amp;BA209&amp;CHAR(34)&amp;",","")</f>
        <v/>
      </c>
      <c r="FC209" s="9" t="str">
        <f>IF(AND(AT209&gt;0,BB209&lt;&gt;""),CHAR(34)&amp;"sta"&amp;BB209&amp;CHAR(34)&amp;",","")</f>
        <v/>
      </c>
      <c r="FD209" s="9" t="str">
        <f>IF(BV209="n",CHAR(34)&amp;"tcWHYE"&amp;CHAR(34)&amp;",",IF(BV209="y",CHAR(34)&amp;FD$1&amp;CHAR(34)&amp;",",""))</f>
        <v/>
      </c>
      <c r="FE209" s="9" t="str">
        <f>IF(COUNTIF(BL209:BT209,"BLU")=0,CHAR(34)&amp;"NO_BLU"&amp;CHAR(34)&amp;",", "")</f>
        <v/>
      </c>
      <c r="FF209" s="9" t="str">
        <f>IF(COUNTIF(BL209:BT209,"WHI")=0,CHAR(34)&amp;"NO_WHI"&amp;CHAR(34)&amp;",", "")</f>
        <v>"NO_WHI",</v>
      </c>
      <c r="FG209" s="9" t="str">
        <f>IF(COUNTIF(BL209:BT209,"RED")=0,CHAR(34)&amp;"NO_RED"&amp;CHAR(34)&amp;",", "")</f>
        <v/>
      </c>
      <c r="FH209" s="9" t="str">
        <f>IF(COUNTIF(BL209:BS209,"GRE")=0,CHAR(34)&amp;"NO_GRE"&amp;CHAR(34)&amp;",", "")</f>
        <v>"NO_GRE",</v>
      </c>
      <c r="FI209" s="9" t="str">
        <f>IF(COUNTIF(BL209:BT209,"YEL")=0,CHAR(34)&amp;"NO_YEL"&amp;CHAR(34)&amp;",", "")</f>
        <v/>
      </c>
      <c r="FJ209" s="9" t="str">
        <f>IF(COUNTIF(BL209:BT209,"BLA")=0,CHAR(34)&amp;"NO_BLA"&amp;CHAR(34)&amp;",", "")</f>
        <v/>
      </c>
      <c r="FK209" s="9" t="str">
        <f>IF(AND(FH209&lt;&gt;"",FF209&lt;&gt;""),CHAR(34)&amp;"WHGRNO"&amp;CHAR(34)&amp;",","")</f>
        <v>"WHGRNO",</v>
      </c>
      <c r="FL209" s="9" t="str">
        <f>IF(AND(FI209&lt;&gt;"",FF209&lt;&gt;""),CHAR(34)&amp;"WHYENO"&amp;CHAR(34)&amp;",","")</f>
        <v/>
      </c>
      <c r="FM209" s="9" t="str">
        <f>IF(AND(FJ209&lt;&gt;"",FF209&lt;&gt;""),CHAR(34)&amp;"BAWHNO"&amp;CHAR(34)&amp;",","")</f>
        <v/>
      </c>
      <c r="FN209" s="9" t="str">
        <f>IF(AND(FE209&lt;&gt;"",FF209&lt;&gt;""),CHAR(34)&amp;"BLWHNO"&amp;CHAR(34)&amp;",","")</f>
        <v/>
      </c>
      <c r="FO209" s="9" t="str">
        <f>IF(AND(FE209&lt;&gt;"",FG209&lt;&gt;""),CHAR(34)&amp;"BLRENO"&amp;CHAR(34)&amp;",","")</f>
        <v/>
      </c>
      <c r="FP209" s="9" t="str">
        <f>IF(AND(FF209&lt;&gt;"",FF209&lt;&gt;""),CHAR(34)&amp;"WHRENO"&amp;CHAR(34)&amp;",","")</f>
        <v>"WHRENO",</v>
      </c>
      <c r="FQ209" s="9" t="str">
        <f>IF(LEN(BF209)=3,CHAR(34)&amp;"001"&amp;BF209&amp;CHAR(34)&amp;",","")</f>
        <v/>
      </c>
      <c r="FR209" s="9" t="str">
        <f>IF(LEN(BG209)=3,CHAR(34)&amp;"002"&amp;BG209&amp;CHAR(34)&amp;",","")</f>
        <v/>
      </c>
      <c r="FS209" s="9" t="str">
        <f>IF(LEN(BH209)=3,CHAR(34)&amp;"003"&amp;BH209&amp;CHAR(34)&amp;",","")</f>
        <v/>
      </c>
      <c r="FT209" s="9" t="str">
        <f>CHAR(34)&amp;"myr"&amp;BD209&amp;CHAR(34)&amp;","</f>
        <v>"myrYEL",</v>
      </c>
      <c r="FU209" s="9" t="str">
        <f>IF(AY209="y",CHAR(34)&amp;"island"&amp;CHAR(34)&amp;",","")</f>
        <v/>
      </c>
      <c r="FV209" s="9" t="str">
        <f>IF(BZ209="y",CHAR(34)&amp;"landlo"&amp;CHAR(34)&amp;",","")</f>
        <v/>
      </c>
      <c r="FW209" s="9" t="str">
        <f>IF(CA209="y",CHAR(34)&amp;"eunion"&amp;CHAR(34)&amp;",","")</f>
        <v/>
      </c>
      <c r="FX209" s="9" t="str">
        <f>SUBSTITUTE(IFERROR(SEARCH("[",A209),IFERROR(IF(AND(CA209&lt;&gt;"y",SEARCH("Europe",R209)&gt;0),CHAR(34)&amp;"noeuni"&amp;CHAR(34)&amp;",",""),"")),"1","")</f>
        <v/>
      </c>
      <c r="FY209" s="9" t="str">
        <f>IFERROR(IF(SEARCH("Arabic",CB209)&gt;0,CHAR(34)&amp;"arabic"&amp;CHAR(34)&amp;",",""),"")</f>
        <v/>
      </c>
      <c r="FZ209" s="9" t="str">
        <f>IFERROR(IF(SEARCH("English",CB209)&gt;0,CHAR(34)&amp;"englis"&amp;CHAR(34)&amp;",",""),"")</f>
        <v/>
      </c>
      <c r="GA209" s="9" t="str">
        <f>IFERROR(IF(SEARCH("French",CB209)&gt;0,CHAR(34)&amp;"french"&amp;CHAR(34)&amp;",",""),"")</f>
        <v/>
      </c>
      <c r="GB209" s="9" t="str">
        <f>IFERROR(IF(SEARCH("Spanish",CB209)&gt;0,CHAR(34)&amp;"spanis"&amp;CHAR(34)&amp;",",""),"")</f>
        <v/>
      </c>
      <c r="GC209" s="9" t="str">
        <f>IFERROR(IF(SEARCH("Portuguese",CB209)&gt;0,CHAR(34)&amp;"portug"&amp;CHAR(34)&amp;",",""),"")</f>
        <v/>
      </c>
      <c r="GD209" s="9" t="str">
        <f>IFERROR(IF(SEARCH("German",CB209)&gt;0,CHAR(34)&amp;"german"&amp;CHAR(34)&amp;",",""),"")</f>
        <v/>
      </c>
      <c r="GE209" s="9" t="str">
        <f>IFERROR(IF(SEARCH("Dutch",CB209)&gt;0,CHAR(34)&amp;"dutchs"&amp;CHAR(34)&amp;",",""),"")</f>
        <v/>
      </c>
      <c r="GF209" s="9" t="str">
        <f>IFERROR(IF(SEARCH("Historical",AU209)&gt;0,CHAR(34)&amp;"histor"&amp;CHAR(34)&amp;",",""),"")</f>
        <v/>
      </c>
      <c r="GG209" s="9" t="str">
        <f>IF(BU209="y",CHAR(34)&amp;"unjack"&amp;CHAR(34)&amp;",","")</f>
        <v/>
      </c>
      <c r="GH209" s="9" t="str">
        <f>IF(CD209=1,CHAR(34)&amp;"southc"&amp;CHAR(34)&amp;",","")</f>
        <v/>
      </c>
      <c r="GI209" s="9" t="str">
        <f>IF(CE209=1,CHAR(34)&amp;"hasmap"&amp;CHAR(34)&amp;",","")</f>
        <v/>
      </c>
      <c r="GJ209" s="9" t="str">
        <f>IF(CP209="y",CHAR(34)&amp;CP$1&amp;CHAR(34)&amp;",","")</f>
        <v/>
      </c>
      <c r="GK209" s="9" t="str">
        <f>IF(GJ209="",CHAR(34)&amp;"HasSta"&amp;CHAR(34)&amp;",","")</f>
        <v>"HasSta",</v>
      </c>
      <c r="GL209" s="9" t="str">
        <f t="shared" si="691"/>
        <v/>
      </c>
      <c r="GM209" s="9" t="str">
        <f t="shared" si="691"/>
        <v/>
      </c>
      <c r="GN209" s="9" t="str">
        <f t="shared" si="691"/>
        <v>"3+Star",</v>
      </c>
      <c r="GP209" s="9" t="str">
        <f>CHAR(34)&amp;AU209&amp;CHAR(34)</f>
        <v>"City"</v>
      </c>
      <c r="GS209" s="9" t="str">
        <f>SUBSTITUTE("["&amp;_xlfn.CONCAT(CW209:GN209)&amp;"]",",]","]")</f>
        <v>["4Color","lets08","startB","year19","NoBand","Horizo","Vertic","Animal","staYEL","NO_WHI","NO_GRE","WHGRNO","WHRENO","myrYEL","HasSta","3+Star"]</v>
      </c>
      <c r="GT209" s="9" t="str">
        <f t="shared" si="692"/>
        <v>"cl_BLA",</v>
      </c>
      <c r="GU209" s="9" t="str">
        <f t="shared" si="692"/>
        <v>"cl_BLU",</v>
      </c>
      <c r="GV209" s="9" t="str">
        <f t="shared" si="692"/>
        <v/>
      </c>
      <c r="GW209" s="9" t="str">
        <f t="shared" si="692"/>
        <v>"cl_RED",</v>
      </c>
      <c r="GX209" s="9" t="str">
        <f t="shared" si="692"/>
        <v>"cl_YEL",</v>
      </c>
      <c r="GY209" s="9" t="str">
        <f t="shared" si="692"/>
        <v/>
      </c>
      <c r="GZ209" s="9" t="str">
        <f t="shared" si="692"/>
        <v/>
      </c>
      <c r="HA209" s="9" t="str">
        <f t="shared" si="692"/>
        <v/>
      </c>
      <c r="HB209" s="9" t="str">
        <f t="shared" si="692"/>
        <v/>
      </c>
      <c r="HC209" s="9" t="str">
        <f>SUBSTITUTE("["&amp;_xlfn.CONCAT(GT209:HB209)&amp;"]",",]","]")</f>
        <v>["cl_BLA","cl_BLU","cl_RED","cl_YEL"]</v>
      </c>
      <c r="HE209" s="33"/>
      <c r="HF209" s="34" t="str">
        <f>"{couname:"&amp;CT209&amp;(IF(HK209&lt;&gt;"",",subtype:"&amp;CHAR(34)&amp;HK209&amp;CHAR(34),""))&amp;",year:"&amp;HJ209&amp;",region:"&amp;CU209&amp;",Colors:"&amp;HC209&amp;",Items:"&amp;GS209&amp;",Flag:"&amp;CV209&amp;",HDFlag:"&amp;CHAR(34)&amp;E209&amp;CHAR(34)&amp;",type:"&amp;GP209&amp;", describe: "&amp;HH209&amp;", isnew:"&amp;CHAR(34)&amp;F209&amp;CHAR(34)&amp;", links: "&amp;HL209&amp;"},"</f>
        <v>{couname:"[AUS] Brisbane",year:"1996",region:"rgn_Oceania",Colors:["cl_BLA","cl_BLU","cl_RED","cl_YEL"],Items:["4Color","lets08","startB","year19","NoBand","Horizo","Vertic","Animal","staYEL","NO_WHI","NO_GRE","WHGRNO","WHRENO","myrYEL","HasSta","3+Star"],Flag:"https://upload.wikimedia.org/wikipedia/commons/thumb/d/df/Flag_of_Brisbane.svg/640px-Flag_of_Brisbane.svg.png",HDFlag:"https://upload.wikimedia.org/wikipedia/commons/thumb/d/df/Flag_of_Brisbane.svg/2560px-Flag_of_Brisbane.svg.png",type:"City", describe: "\nThe two primary colours used are blue and gold, with blue representing the sea and the Brisbane River which flows through the city, and gold representing the sun and the city's warm climate.", isnew:".", links: "https://en.m.wikipedia.org/wiki/Flag_of_Brisbane"},</v>
      </c>
      <c r="HG209" s="35" t="str">
        <f>"{couname:"&amp;CT209&amp;(IF(HK209&lt;&gt;"",",subtype:"&amp;CHAR(34)&amp;HK209&amp;CHAR(34),""))&amp;",year:"&amp;HJ209&amp;",region:"&amp;CU209&amp;",Colors:"&amp;HC209&amp;",Items:"&amp;GS209&amp;",Flag:"&amp;CV209&amp;",HDFlag:"&amp;CHAR(34)&amp;E209&amp;CHAR(34)&amp;",type:"&amp;GP209&amp;", describe: "&amp;HI209&amp;", links: "&amp;HL209&amp;"},"</f>
        <v>{couname:"[AUS] Brisbane",year:"1996",region:"rgn_Oceania",Colors:["cl_BLA","cl_BLU","cl_RED","cl_YEL"],Items:["4Color","lets08","startB","year19","NoBand","Horizo","Vertic","Animal","staYEL","NO_WHI","NO_GRE","WHGRNO","WHRENO","myrYEL","HasSta","3+Star"],Flag:"https://upload.wikimedia.org/wikipedia/commons/thumb/d/df/Flag_of_Brisbane.svg/640px-Flag_of_Brisbane.svg.png",HDFlag:"https://upload.wikimedia.org/wikipedia/commons/thumb/d/df/Flag_of_Brisbane.svg/2560px-Flag_of_Brisbane.svg.png",type:"City", describe: "\nThe two primary colours used are blue and gold, with blue representing the sea and the Brisbane River which flows through the city, and gold representing the sun and the city's warm climate.", links: "https://en.m.wikipedia.org/wiki/Flag_of_Brisbane"},</v>
      </c>
      <c r="HH209" s="9" t="str">
        <f>IF(P209&lt;&gt;"",CHAR(34)&amp;"\n"&amp;P209&amp;CHAR(34),CHAR(34)&amp;CHAR(34))</f>
        <v>"\nThe two primary colours used are blue and gold, with blue representing the sea and the Brisbane River which flows through the city, and gold representing the sun and the city's warm climate."</v>
      </c>
      <c r="HI209" s="9" t="str">
        <f>IF(J209=0,CHAR(34)&amp;CHAR(34),HH209)</f>
        <v>"\nThe two primary colours used are blue and gold, with blue representing the sea and the Brisbane River which flows through the city, and gold representing the sun and the city's warm climate."</v>
      </c>
      <c r="HJ209" s="9" t="str">
        <f>CHAR(34)&amp;O209&amp;CHAR(34)</f>
        <v>"1996"</v>
      </c>
      <c r="HL209" s="9" t="str">
        <f>CHAR(34)&amp;I209&amp;CHAR(34)</f>
        <v>"https://en.m.wikipedia.org/wiki/Flag_of_Brisbane"</v>
      </c>
      <c r="HM209" s="34" t="str">
        <f>"{"&amp;CHAR(34)&amp;"couname"&amp;CHAR(34)&amp;":"&amp;CT209&amp;(IF(H209&lt;&gt;"",","&amp;CHAR(34)&amp;"subtype"&amp;CHAR(34)&amp;":"&amp;CHAR(34)&amp;H209&amp;CHAR(34),""))&amp;","&amp;CHAR(34)&amp;"year"&amp;CHAR(34)&amp;":"&amp;HJ209&amp;","&amp;CHAR(34)&amp;"region"&amp;CHAR(34)&amp;":"&amp;CU209&amp;","&amp;CHAR(34)&amp;"Colors"&amp;CHAR(34)&amp;":"&amp;HC209&amp;","&amp;CHAR(34)&amp;"Items"&amp;CHAR(34)&amp;":"&amp;GS209&amp;","&amp;CHAR(34)&amp;"Flag"&amp;CHAR(34)&amp;":"&amp;CV209&amp;","&amp;CHAR(34)&amp;"HDFlag"&amp;CHAR(34)&amp;":"&amp;CHAR(34)&amp;E209&amp;CHAR(34)&amp;","&amp;CHAR(34)&amp;"type"&amp;CHAR(34)&amp;":"&amp;GP209&amp;", "&amp;CHAR(34)&amp;"describe"&amp;CHAR(34)&amp;": "&amp;HH209&amp;", "&amp;CHAR(34)&amp;"isnew"&amp;CHAR(34)&amp;": "&amp;CHAR(34)&amp;F209&amp;CHAR(34)&amp;", "&amp;CHAR(34)&amp;"links"&amp;CHAR(34)&amp;": "&amp;HL209&amp;"},"</f>
        <v>{"couname":"[AUS] Brisbane","subtype":"[AUS] Queensland","year":"1996","region":"rgn_Oceania","Colors":["cl_BLA","cl_BLU","cl_RED","cl_YEL"],"Items":["4Color","lets08","startB","year19","NoBand","Horizo","Vertic","Animal","staYEL","NO_WHI","NO_GRE","WHGRNO","WHRENO","myrYEL","HasSta","3+Star"],"Flag":"https://upload.wikimedia.org/wikipedia/commons/thumb/d/df/Flag_of_Brisbane.svg/640px-Flag_of_Brisbane.svg.png","HDFlag":"https://upload.wikimedia.org/wikipedia/commons/thumb/d/df/Flag_of_Brisbane.svg/2560px-Flag_of_Brisbane.svg.png","type":"City", "describe": "\nThe two primary colours used are blue and gold, with blue representing the sea and the Brisbane River which flows through the city, and gold representing the sun and the city's warm climate.", "isnew": ".", "links": "https://en.m.wikipedia.org/wiki/Flag_of_Brisbane"},</v>
      </c>
      <c r="HN209" s="36" t="str">
        <f>"{"&amp;CHAR(34)&amp;"couname"&amp;CHAR(34)&amp;":"&amp;CT209&amp;(IF(H209&lt;&gt;"",","&amp;CHAR(34)&amp;"subtype"&amp;CHAR(34)&amp;":"&amp;CHAR(34)&amp;H209&amp;CHAR(34),""))&amp;","&amp;CHAR(34)&amp;"year"&amp;CHAR(34)&amp;":"&amp;HJ209&amp;","&amp;CHAR(34)&amp;"region"&amp;CHAR(34)&amp;":"&amp;CU209&amp;","&amp;CHAR(34)&amp;"Colors"&amp;CHAR(34)&amp;":"&amp;HC209&amp;","&amp;CHAR(34)&amp;"Items"&amp;CHAR(34)&amp;":"&amp;GS209&amp;","&amp;CHAR(34)&amp;"Flag"&amp;CHAR(34)&amp;":"&amp;CV209&amp;","&amp;CHAR(34)&amp;"HDFlag"&amp;CHAR(34)&amp;":"&amp;CHAR(34)&amp;E209&amp;CHAR(34)&amp;","&amp;CHAR(34)&amp;"type"&amp;CHAR(34)&amp;":"&amp;GP209&amp;", "&amp;CHAR(34)&amp;"describe"&amp;CHAR(34)&amp;": "&amp;HI209&amp;", "&amp;CHAR(34)&amp;"isnew"&amp;CHAR(34)&amp;": "&amp;CHAR(34)&amp;F209&amp;CHAR(34)&amp;", "&amp;CHAR(34)&amp;"links"&amp;CHAR(34)&amp;": "&amp;HL209&amp;"},"</f>
        <v>{"couname":"[AUS] Brisbane","subtype":"[AUS] Queensland","year":"1996","region":"rgn_Oceania","Colors":["cl_BLA","cl_BLU","cl_RED","cl_YEL"],"Items":["4Color","lets08","startB","year19","NoBand","Horizo","Vertic","Animal","staYEL","NO_WHI","NO_GRE","WHGRNO","WHRENO","myrYEL","HasSta","3+Star"],"Flag":"https://upload.wikimedia.org/wikipedia/commons/thumb/d/df/Flag_of_Brisbane.svg/640px-Flag_of_Brisbane.svg.png","HDFlag":"https://upload.wikimedia.org/wikipedia/commons/thumb/d/df/Flag_of_Brisbane.svg/2560px-Flag_of_Brisbane.svg.png","type":"City", "describe": "\nThe two primary colours used are blue and gold, with blue representing the sea and the Brisbane River which flows through the city, and gold representing the sun and the city's warm climate.", "isnew": ".", "links": "https://en.m.wikipedia.org/wiki/Flag_of_Brisbane"},</v>
      </c>
      <c r="HO209" s="37">
        <v>45576</v>
      </c>
      <c r="HP209" s="9" t="str" cm="1">
        <f t="array" ref="HP209">IF(_xlfn.TEXTJOIN(", ", TRUE, IF(ISNUMBER(SEARCH("BLA", BL209:BT209)), COLUMN(BL209:BT209) - COLUMN(BL209) + 1, ""))&lt;&gt;"","BLA","")</f>
        <v>BLA</v>
      </c>
      <c r="HQ209" s="9" t="str" cm="1">
        <f t="array" ref="HQ209">IF(_xlfn.TEXTJOIN(", ", TRUE, IF(ISNUMBER(SEARCH("BLU", BL209:BT209)), COLUMN(BL209:BT209) - COLUMN(BL209) + 1, ""))&lt;&gt;"","BLU","")</f>
        <v>BLU</v>
      </c>
      <c r="HR209" s="9" t="str" cm="1">
        <f t="array" ref="HR209">IF(_xlfn.TEXTJOIN(", ", TRUE, IF(ISNUMBER(SEARCH("GRE", BL209:BT209)), COLUMN(BL209:BT209) - COLUMN(BL209) + 1, ""))&lt;&gt;"","GRE","")</f>
        <v/>
      </c>
      <c r="HS209" s="9" t="str" cm="1">
        <f t="array" ref="HS209">IF(_xlfn.TEXTJOIN(", ", TRUE, IF(ISNUMBER(SEARCH("RED", BL209:BT209)), COLUMN(BL209:BT209) - COLUMN(BL209) + 1, ""))&lt;&gt;"","RED","")</f>
        <v>RED</v>
      </c>
      <c r="HT209" s="9" t="str" cm="1">
        <f t="array" ref="HT209">IF(_xlfn.TEXTJOIN(", ", TRUE, IF(ISNUMBER(SEARCH("YEL", BL209:BT209)), COLUMN(BL209:BT209) - COLUMN(BL209) + 1, ""))&lt;&gt;"","YEL","")</f>
        <v>YEL</v>
      </c>
      <c r="HU209" s="9" t="str" cm="1">
        <f t="array" ref="HU209">IF(_xlfn.TEXTJOIN(", ", TRUE, IF(ISNUMBER(SEARCH("ORA", BL209:BT209)), COLUMN(BL209:BT209) - COLUMN(BL209) + 1, ""))&lt;&gt;"","ORA","")</f>
        <v/>
      </c>
      <c r="HV209" s="9" t="str" cm="1">
        <f t="array" ref="HV209">IF(_xlfn.TEXTJOIN(", ", TRUE, IF(ISNUMBER(SEARCH("BRO", BL209:BT209)), COLUMN(BL209:BT209) - COLUMN(BL209) + 1, ""))&lt;&gt;"","BRO","")</f>
        <v/>
      </c>
      <c r="HW209" s="9" t="str" cm="1">
        <f t="array" ref="HW209">IF(_xlfn.TEXTJOIN(", ", TRUE, IF(ISNUMBER(SEARCH("PUR", BL209:BT209)), COLUMN(BL209:BT209) - COLUMN(BL209) + 1, ""))&lt;&gt;"","PUR","")</f>
        <v/>
      </c>
      <c r="HX209" s="9" t="str" cm="1">
        <f t="array" ref="HX209">IF(_xlfn.TEXTJOIN(", ", TRUE, IF(ISNUMBER(SEARCH("WHI", BL209:BT209)), COLUMN(BL209:BT209) - COLUMN(BL209) + 1, ""))&lt;&gt;"","WHI","")</f>
        <v/>
      </c>
      <c r="HY209" s="38"/>
      <c r="HZ209" s="38"/>
      <c r="IA209" s="28"/>
      <c r="IB209" s="28"/>
      <c r="IC209" s="39"/>
      <c r="ID209" s="39"/>
      <c r="IE209" s="39"/>
      <c r="IF209" s="39"/>
      <c r="IG209" s="39"/>
      <c r="IH209" s="39"/>
      <c r="II209" s="39"/>
      <c r="IJ209" s="39"/>
      <c r="IK209" s="39"/>
      <c r="IL209" s="9">
        <f>SUM(IC209:IK209)</f>
        <v>0</v>
      </c>
      <c r="IM209" s="6">
        <f>COUNTIF(IC209:IK209,"&gt;0")-CG209</f>
        <v>-4</v>
      </c>
      <c r="IN209" s="40" t="str">
        <f>"http://mkweb.bcgsc.ca/color-summarizer/?url="&amp;D209&amp;"&amp;precision=low&amp;num_clusters="&amp;CG209&amp;"&amp;text=1"</f>
        <v>http://mkweb.bcgsc.ca/color-summarizer/?url=https://upload.wikimedia.org/wikipedia/commons/thumb/d/df/Flag_of_Brisbane.svg/640px-Flag_of_Brisbane.svg.png&amp;precision=low&amp;num_clusters=4&amp;text=1</v>
      </c>
      <c r="IO209" s="9" t="str">
        <f>IF(HP209&lt;&gt;"",CHAR(34)&amp;"black"&amp;CHAR(34),"")</f>
        <v>"black"</v>
      </c>
      <c r="IP209" s="9" t="str">
        <f>IF(HQ209&lt;&gt;"",CHAR(34)&amp;"blue"&amp;CHAR(34),"")</f>
        <v>"blue"</v>
      </c>
      <c r="IQ209" s="9" t="str">
        <f>IF(HR209&lt;&gt;"",CHAR(34)&amp;"green"&amp;CHAR(34),"")</f>
        <v/>
      </c>
      <c r="IR209" s="9" t="str">
        <f>IF(HS209&lt;&gt;"",CHAR(34)&amp;"red"&amp;CHAR(34),"")</f>
        <v>"red"</v>
      </c>
      <c r="IS209" s="9" t="str">
        <f>IF(HT209&lt;&gt;"",CHAR(34)&amp;"yellow"&amp;CHAR(34),"")</f>
        <v>"yellow"</v>
      </c>
      <c r="IT209" s="9" t="str">
        <f>IF(HU209&lt;&gt;"",CHAR(34)&amp;"orange"&amp;CHAR(34),"")</f>
        <v/>
      </c>
      <c r="IU209" s="9" t="str">
        <f>IF(HV209&lt;&gt;"",CHAR(34)&amp;"brown"&amp;CHAR(34),"")</f>
        <v/>
      </c>
      <c r="IV209" s="9" t="str">
        <f>IF(HW209&lt;&gt;"",CHAR(34)&amp;"purple"&amp;CHAR(34),"")</f>
        <v/>
      </c>
      <c r="IW209" s="9" t="str">
        <f>IF(HX209&lt;&gt;"",CHAR(34)&amp;"white"&amp;CHAR(34),"")</f>
        <v/>
      </c>
      <c r="IX209" s="9" t="str">
        <f>"{"&amp;CHAR(34)&amp;"url"&amp;CHAR(34)&amp;":"&amp;CHAR(34)&amp;IN209&amp;CHAR(34)&amp;","&amp;CHAR(34)&amp;"name"&amp;CHAR(34)&amp;":"&amp;CHAR(34)&amp;A209&amp;CHAR(34)&amp;"},"</f>
        <v>{"url":"http://mkweb.bcgsc.ca/color-summarizer/?url=https://upload.wikimedia.org/wikipedia/commons/thumb/d/df/Flag_of_Brisbane.svg/640px-Flag_of_Brisbane.svg.png&amp;precision=low&amp;num_clusters=4&amp;text=1","name":"[AUS] Brisbane"},</v>
      </c>
      <c r="IY209" s="9">
        <v>692</v>
      </c>
    </row>
    <row r="210" spans="1:259" s="9" customFormat="1" ht="38.4" customHeight="1" thickBot="1" x14ac:dyDescent="0.35">
      <c r="A210" s="81" t="s">
        <v>291</v>
      </c>
      <c r="B210" s="1" t="e" vm="207">
        <v>#VALUE!</v>
      </c>
      <c r="C210" s="2">
        <v>3</v>
      </c>
      <c r="D210" s="3" t="s">
        <v>292</v>
      </c>
      <c r="E210" s="4" t="s">
        <v>293</v>
      </c>
      <c r="F210" s="5" t="s">
        <v>0</v>
      </c>
      <c r="G210" s="6">
        <f>COUNTIF($A$1:$A$8359,A210)</f>
        <v>1</v>
      </c>
      <c r="H210" s="7" t="s">
        <v>210</v>
      </c>
      <c r="I210" s="8" t="s">
        <v>294</v>
      </c>
      <c r="J210" s="9" t="str">
        <f>""</f>
        <v/>
      </c>
      <c r="K210" s="10"/>
      <c r="L210" s="11"/>
      <c r="M210" s="11"/>
      <c r="N210" s="12" t="s">
        <v>169</v>
      </c>
      <c r="O210" s="13">
        <v>1982</v>
      </c>
      <c r="P210" s="14" t="s">
        <v>295</v>
      </c>
      <c r="Q210" s="15">
        <v>1</v>
      </c>
      <c r="R210" s="16" t="s">
        <v>169</v>
      </c>
      <c r="S210" s="17">
        <v>4</v>
      </c>
      <c r="T210" s="18" t="s">
        <v>2</v>
      </c>
      <c r="U210" s="19" t="s">
        <v>3</v>
      </c>
      <c r="V210" s="19" t="s">
        <v>3</v>
      </c>
      <c r="W210" s="19" t="s">
        <v>3</v>
      </c>
      <c r="X210" s="19" t="s">
        <v>2</v>
      </c>
      <c r="Y210" s="19" t="s">
        <v>3</v>
      </c>
      <c r="Z210" s="19" t="s">
        <v>2</v>
      </c>
      <c r="AA210" s="19" t="s">
        <v>3</v>
      </c>
      <c r="AB210" s="19" t="s">
        <v>2</v>
      </c>
      <c r="AC210" s="19" t="s">
        <v>2</v>
      </c>
      <c r="AD210" s="19" t="s">
        <v>2</v>
      </c>
      <c r="AE210" s="19" t="s">
        <v>2</v>
      </c>
      <c r="AF210" s="20" t="s">
        <v>2</v>
      </c>
      <c r="AG210" s="20" t="s">
        <v>2</v>
      </c>
      <c r="AH210" s="20" t="s">
        <v>2</v>
      </c>
      <c r="AI210" s="20" t="s">
        <v>2</v>
      </c>
      <c r="AJ210" s="20" t="s">
        <v>2</v>
      </c>
      <c r="AK210" s="20" t="s">
        <v>2</v>
      </c>
      <c r="AL210" s="20" t="s">
        <v>2</v>
      </c>
      <c r="AM210" s="20" t="s">
        <v>2</v>
      </c>
      <c r="AN210" s="20" t="s">
        <v>2</v>
      </c>
      <c r="AO210" s="20" t="s">
        <v>2</v>
      </c>
      <c r="AP210" s="20" t="s">
        <v>3</v>
      </c>
      <c r="AQ210" s="20" t="s">
        <v>2</v>
      </c>
      <c r="AR210" s="20" t="s">
        <v>2</v>
      </c>
      <c r="AS210" s="20" t="s">
        <v>2</v>
      </c>
      <c r="AT210" s="21">
        <v>0</v>
      </c>
      <c r="AU210" s="20" t="s">
        <v>183</v>
      </c>
      <c r="AV210" s="20" t="str">
        <f>IF(LEFT(A210,1)="[",LEFT(A210,5)&amp;AU210&amp;A210,"")</f>
        <v>[AUS]City[AUS] Adelaide</v>
      </c>
      <c r="AW210" s="20" t="str">
        <f>C210&amp;H210&amp;A210</f>
        <v>3[AUS] South Australia[AUS] Adelaide</v>
      </c>
      <c r="AX210" s="22" t="str">
        <f>_xlfn.TEXTJOIN(";",TRUE,AU210:AW210)</f>
        <v>City;[AUS]City[AUS] Adelaide;3[AUS] South Australia[AUS] Adelaide</v>
      </c>
      <c r="AY210" s="22"/>
      <c r="AZ210" s="23" t="s">
        <v>6</v>
      </c>
      <c r="BA210" s="23"/>
      <c r="BB210" s="23"/>
      <c r="BC210" s="24"/>
      <c r="BD210" s="25" t="s">
        <v>168</v>
      </c>
      <c r="BE210" s="8"/>
      <c r="BF210" s="25" t="s">
        <v>9</v>
      </c>
      <c r="BG210" s="25" t="s">
        <v>5</v>
      </c>
      <c r="BH210" s="25" t="s">
        <v>4</v>
      </c>
      <c r="BI210" s="25"/>
      <c r="BJ210" s="25"/>
      <c r="BK210" s="8"/>
      <c r="BL210" s="25" t="s">
        <v>9</v>
      </c>
      <c r="BM210" s="25" t="s">
        <v>5</v>
      </c>
      <c r="BN210" s="25" t="s">
        <v>4</v>
      </c>
      <c r="BO210" s="25" t="s">
        <v>10</v>
      </c>
      <c r="BP210" s="25" t="s">
        <v>6</v>
      </c>
      <c r="BQ210" s="25" t="s">
        <v>12</v>
      </c>
      <c r="BR210" s="25"/>
      <c r="BS210" s="25"/>
      <c r="BT210" s="25"/>
      <c r="BU210" s="26"/>
      <c r="BV210" s="27" t="s">
        <v>3</v>
      </c>
      <c r="BW210" s="27" t="s">
        <v>176</v>
      </c>
      <c r="BX210" s="8"/>
      <c r="BZ210" s="9" t="s">
        <v>3</v>
      </c>
      <c r="CB210" s="28" t="s">
        <v>1354</v>
      </c>
      <c r="CC210" s="28"/>
      <c r="CD210" s="29">
        <v>0</v>
      </c>
      <c r="CE210" s="29">
        <v>0</v>
      </c>
      <c r="CF210" s="29" t="e">
        <v>#REF!</v>
      </c>
      <c r="CG210" s="30" cm="1">
        <f t="array" ref="CG210">SUMPRODUCT(--(LEN(TRIM(BL210:BT210))&gt;0))</f>
        <v>6</v>
      </c>
      <c r="CH210" s="20" t="str">
        <f>IF(CG210=2,"y","n")</f>
        <v>n</v>
      </c>
      <c r="CI210" s="20" t="str">
        <f>IF(CG210=3,"y","n")</f>
        <v>n</v>
      </c>
      <c r="CJ210" s="20" t="str">
        <f>IF(CG210=4,"y","n")</f>
        <v>n</v>
      </c>
      <c r="CK210" s="20" t="str">
        <f>IF(CG210&gt;4,"y","n")</f>
        <v>y</v>
      </c>
      <c r="CL210" s="20" t="str">
        <f>IF(S210=0,"y","n")</f>
        <v>n</v>
      </c>
      <c r="CM210" s="20" t="str">
        <f>IF(S210=2,"y","n")</f>
        <v>n</v>
      </c>
      <c r="CN210" s="20" t="str">
        <f>IF(S210=3,"y","n")</f>
        <v>n</v>
      </c>
      <c r="CO210" s="20" t="str">
        <f>IF(S210&gt;=4,"y","n")</f>
        <v>y</v>
      </c>
      <c r="CP210" s="20" t="str">
        <f>IF(AT210=0,"y","n")</f>
        <v>y</v>
      </c>
      <c r="CQ210" s="20" t="str">
        <f>IF(AT210=1,"y","n")</f>
        <v>n</v>
      </c>
      <c r="CR210" s="20" t="str">
        <f>IF(AT210=2,"y","n")</f>
        <v>n</v>
      </c>
      <c r="CS210" s="20" t="str">
        <f>IF(AT210&gt;=3,"y","n")</f>
        <v>n</v>
      </c>
      <c r="CT210" s="31" t="str">
        <f>CHAR(34)&amp;A210&amp;CHAR(34)</f>
        <v>"[AUS] Adelaide"</v>
      </c>
      <c r="CU210" s="32" t="str">
        <f>CHAR(34)&amp;"rgn_"&amp;R210&amp;CHAR(34)</f>
        <v>"rgn_Oceania"</v>
      </c>
      <c r="CV210" s="9" t="str">
        <f>CHAR(34)&amp;D210&amp;CHAR(34)</f>
        <v>"https://upload.wikimedia.org/wikipedia/commons/thumb/6/69/Flag_of_Adelaide.svg/640px-Flag_of_Adelaide.svg.png"</v>
      </c>
      <c r="CW210" s="9" t="str">
        <f t="shared" ref="CW210:CZ225" si="694">IF(CH210="y",CHAR(34)&amp;CH$1&amp;CHAR(34)&amp;",","")</f>
        <v/>
      </c>
      <c r="CX210" s="9" t="str">
        <f t="shared" si="694"/>
        <v/>
      </c>
      <c r="CY210" s="9" t="str">
        <f t="shared" si="694"/>
        <v/>
      </c>
      <c r="CZ210" s="9" t="str">
        <f t="shared" si="694"/>
        <v>"5+Colo",</v>
      </c>
      <c r="DA210" s="9" t="str">
        <f>IF(Q210&gt;1,CHAR(34)&amp;"words2"&amp;CHAR(34)&amp;",","")</f>
        <v/>
      </c>
      <c r="DB210" s="9" t="str">
        <f>IF(Q210&gt;2,CHAR(34)&amp;"words3"&amp;CHAR(34)&amp;",","")</f>
        <v/>
      </c>
      <c r="DC210" s="9" t="str">
        <f>IF(Q210=2,CHAR(34)&amp;"exact2"&amp;CHAR(34)&amp;",","")</f>
        <v/>
      </c>
      <c r="DD210" s="9" t="str">
        <f>IF(LEN(CHAR(34)&amp;"lets"&amp;LEN(SUBSTITUTE(SUBSTITUTE(IFERROR(TRIM(SUBSTITUTE(SUBSTITUTE(SUBSTITUTE(IFERROR(TRIM(SUBSTITUTE(A210,MID(A210,FIND("(",A210),FIND(")",A210)-FIND("(",A210)+1),"")),A210)," ",""),"-",""),MID(SUBSTITUTE(SUBSTITUTE(IFERROR(TRIM(SUBSTITUTE(A210,MID(A210,FIND("(",A210),FIND(")",A210)-FIND("(",A210)+1),"")),A210)," ",""),"-",""),FIND("[",SUBSTITUTE(SUBSTITUTE(IFERROR(TRIM(SUBSTITUTE(A210,MID(A210,FIND("(",A210),FIND(")",A210)-FIND("(",A210)+1),"")),A210)," ",""),"-","")),FIND("]",SUBSTITUTE(SUBSTITUTE(IFERROR(TRIM(SUBSTITUTE(A210,MID(A210,FIND("(",A210),FIND(")",A210)-FIND("(",A210)+1),"")),A210)," ",""),"-",""))-FIND("[",SUBSTITUTE(SUBSTITUTE(IFERROR(TRIM(SUBSTITUTE(A210,MID(A210,FIND("(",A210),FIND(")",A210)-FIND("(",A210)+1),"")),A210)," ",""),"-",""))+1),"")),SUBSTITUTE(SUBSTITUTE(IFERROR(TRIM(SUBSTITUTE(A210,MID(A210,FIND("(",A210),FIND(")",A210)-FIND("(",A210)+1),"")),A210)," ",""),"-",""))," ",""),"-",""))&amp;CHAR(34)&amp;",")=9,CHAR(34)&amp;"lets"&amp;LEN(SUBSTITUTE(SUBSTITUTE(IFERROR(TRIM(SUBSTITUTE(SUBSTITUTE(SUBSTITUTE(IFERROR(TRIM(SUBSTITUTE(A210,MID(A210,FIND("(",A210),FIND(")",A210)-FIND("(",A210)+1),"")),A210)," ",""),"-",""),MID(SUBSTITUTE(SUBSTITUTE(IFERROR(TRIM(SUBSTITUTE(A210,MID(A210,FIND("(",A210),FIND(")",A210)-FIND("(",A210)+1),"")),A210)," ",""),"-",""),FIND("[",SUBSTITUTE(SUBSTITUTE(IFERROR(TRIM(SUBSTITUTE(A210,MID(A210,FIND("(",A210),FIND(")",A210)-FIND("(",A210)+1),"")),A210)," ",""),"-","")),FIND("]",SUBSTITUTE(SUBSTITUTE(IFERROR(TRIM(SUBSTITUTE(A210,MID(A210,FIND("(",A210),FIND(")",A210)-FIND("(",A210)+1),"")),A210)," ",""),"-",""))-FIND("[",SUBSTITUTE(SUBSTITUTE(IFERROR(TRIM(SUBSTITUTE(A210,MID(A210,FIND("(",A210),FIND(")",A210)-FIND("(",A210)+1),"")),A210)," ",""),"-",""))+1),"")),SUBSTITUTE(SUBSTITUTE(IFERROR(TRIM(SUBSTITUTE(A210,MID(A210,FIND("(",A210),FIND(")",A210)-FIND("(",A210)+1),"")),A210)," ",""),"-",""))," ",""),"-",""))&amp;CHAR(34)&amp;",",CHAR(34)&amp;"lets0"&amp;LEN(SUBSTITUTE(SUBSTITUTE(IFERROR(TRIM(SUBSTITUTE(SUBSTITUTE(SUBSTITUTE(IFERROR(TRIM(SUBSTITUTE(A210,MID(A210,FIND("(",A210),FIND(")",A210)-FIND("(",A210)+1),"")),A210)," ",""),"-",""),MID(SUBSTITUTE(SUBSTITUTE(IFERROR(TRIM(SUBSTITUTE(A210,MID(A210,FIND("(",A210),FIND(")",A210)-FIND("(",A210)+1),"")),A210)," ",""),"-",""),FIND("[",SUBSTITUTE(SUBSTITUTE(IFERROR(TRIM(SUBSTITUTE(A210,MID(A210,FIND("(",A210),FIND(")",A210)-FIND("(",A210)+1),"")),A210)," ",""),"-","")),FIND("]",SUBSTITUTE(SUBSTITUTE(IFERROR(TRIM(SUBSTITUTE(A210,MID(A210,FIND("(",A210),FIND(")",A210)-FIND("(",A210)+1),"")),A210)," ",""),"-",""))-FIND("[",SUBSTITUTE(SUBSTITUTE(IFERROR(TRIM(SUBSTITUTE(A210,MID(A210,FIND("(",A210),FIND(")",A210)-FIND("(",A210)+1),"")),A210)," ",""),"-",""))+1),"")),SUBSTITUTE(SUBSTITUTE(IFERROR(TRIM(SUBSTITUTE(A210,MID(A210,FIND("(",A210),FIND(")",A210)-FIND("(",A210)+1),"")),A210)," ",""),"-",""))," ",""),"-",""))&amp;CHAR(34)&amp;",")</f>
        <v>"lets08",</v>
      </c>
      <c r="DE210" s="9" t="str">
        <f>IFERROR(CHAR(34)&amp;"start"&amp;LEFT(TRIM(SUBSTITUTE(SUBSTITUTE(TRIM(SUBSTITUTE(SUBSTITUTE(A210, MID(A210, FIND("[", A210), FIND("]", A210) - FIND("[", A210) + 1), ""), "  ", " ")), MID(TRIM(SUBSTITUTE(SUBSTITUTE(A210, MID(A210, FIND("[", A210), FIND("]", A210) - FIND("[", A210) + 1), ""), "  ", " ")), FIND("[", TRIM(SUBSTITUTE(SUBSTITUTE(A210, MID(A210, FIND("[", A210), FIND("]", A210) - FIND("[", A210) + 1), ""), "  ", " "))), FIND("]", TRIM(SUBSTITUTE(SUBSTITUTE(A210, MID(A210, FIND("[", A210), FIND("]", A210) - FIND("[", A210) + 1), ""), "  ", " "))) - FIND("[", TRIM(SUBSTITUTE(SUBSTITUTE(A210, MID(A210, FIND("[", A210), FIND("]", A210) - FIND("[", A210) + 1), ""), "  ", " "))) + 1), ""), "  ", " ")),1)&amp;CHAR(34)&amp;",",CHAR(34)&amp;"start"&amp;IFERROR(LEFT(SUBSTITUTE(A210,"["&amp;MID(A210,FIND("[",A210)+1,FIND("]",A210)-FIND("[",A210)-1)&amp;"] ",""),1),LEFT(A210,1))&amp;CHAR(34)&amp;",")</f>
        <v>"startA",</v>
      </c>
      <c r="DF210" s="9" t="str">
        <f>IFERROR(IF(SEARCH("tan",A210)&gt;0,CHAR(34)&amp;"withtn"&amp;CHAR(34)&amp;",",""),"")</f>
        <v/>
      </c>
      <c r="DG210" s="9" t="str">
        <f>IFERROR(IF(SEARCH("q",A210)&gt;0,CHAR(34)&amp;"with_q"&amp;CHAR(34)&amp;",",""),"")</f>
        <v/>
      </c>
      <c r="DH210" s="9" t="str">
        <f>IFERROR(IF(SEARCH("v",A210)&gt;0,CHAR(34)&amp;"with_v"&amp;CHAR(34)&amp;",",""),"")</f>
        <v/>
      </c>
      <c r="DI210" s="9" t="str">
        <f>IFERROR(IF(SEARCH("w",A210)&gt;0,CHAR(34)&amp;"with_w"&amp;CHAR(34)&amp;",",""),"")</f>
        <v/>
      </c>
      <c r="DJ210" s="9" t="str">
        <f>IFERROR(IF(SEARCH("y",A210)&gt;0,CHAR(34)&amp;"with_y"&amp;CHAR(34)&amp;",",""),"")</f>
        <v/>
      </c>
      <c r="DK210" s="9" t="str">
        <f>IFERROR(IF(SEARCH("z",A210)&gt;0,CHAR(34)&amp;"with_z"&amp;CHAR(34)&amp;",",""),"")</f>
        <v/>
      </c>
      <c r="DL210" s="9" t="str">
        <f>IF(CG210=2, CHAR(34) &amp; _xlfn.TEXTJOIN("", TRUE, _xlfn._xlws.SORT(HP210:HX210)) &amp; CHAR(34) &amp; ",", "")</f>
        <v/>
      </c>
      <c r="DM210" s="9" t="str" cm="1">
        <f t="array" ref="DM210">IF(CG210=3,CHAR(34) &amp; _xlfn.TEXTJOIN("", TRUE, RIGHT(HP210:HX210, 2)) &amp; CHAR(34) &amp; ",", "")</f>
        <v/>
      </c>
      <c r="DN210" s="9" t="str">
        <f>IF(AND(ISNUMBER(SEARCH("18", O210)), ISERROR(SEARCH("1918", O210)), ISERROR(SEARCH("2018", O210))), CHAR(34) &amp; "year18" &amp; CHAR(34) &amp; ",", "")</f>
        <v/>
      </c>
      <c r="DO210" s="9" t="str">
        <f>IF(AND(ISNUMBER(SEARCH("19", O210)), ISERROR(SEARCH("1819", O210)),  ISERROR(SEARCH("1219", O210)),ISERROR(SEARCH("1119", O210)),ISERROR(SEARCH("1190", O210)),ISERROR(SEARCH("2019", O210))), CHAR(34) &amp; "year19" &amp; CHAR(34) &amp; ",", "")</f>
        <v>"year19",</v>
      </c>
      <c r="DP210" s="28" t="str">
        <f>IF(AND(ISNUMBER(SEARCH("20", O210)), ISERROR(SEARCH("1920", O210))), CHAR(34)&amp;"year00"&amp;CHAR(34)&amp;",", "")</f>
        <v/>
      </c>
      <c r="DQ210" s="28" t="str">
        <f>IF(CC210="y",CHAR(34)&amp;"soviet"&amp;CHAR(34)&amp;",","")</f>
        <v/>
      </c>
      <c r="DR210" s="28" t="str">
        <f>IF(BY210="y",CHAR(34)&amp;"dgband"&amp;CHAR(34)&amp;",","")</f>
        <v/>
      </c>
      <c r="DS210" s="28" t="str">
        <f>IF(W210="y",IF(AND(V210="n",BY210&lt;&gt;"y"),CHAR(34)&amp;"allver"&amp;CHAR(34)&amp;",",""),"")</f>
        <v/>
      </c>
      <c r="DT210" s="28" t="str">
        <f>IF(V210="y",IF(AND(W210="n",BY210&lt;&gt;"y"),CHAR(34)&amp;"allhor"&amp;CHAR(34)&amp;",",""),"")</f>
        <v/>
      </c>
      <c r="DU210" s="28" t="str">
        <f>IF(BY210="y",IF(AND(W210="n",V210="n"),CHAR(34)&amp;"alldia"&amp;CHAR(34)&amp;",",""),"")</f>
        <v/>
      </c>
      <c r="DV210" s="9" t="str">
        <f>IF(IA210&lt;&gt;"",(IF(IA210="y",CHAR(34)&amp;"largec"&amp;CHAR(34)&amp;",",CHAR(34)&amp;"smallc"&amp;CHAR(34)&amp;",")),"")</f>
        <v/>
      </c>
      <c r="DW210" s="9" t="str">
        <f t="shared" ref="DW210:DZ225" si="695">IF(CL210="y",CHAR(34)&amp;CL$1&amp;CHAR(34)&amp;",","")</f>
        <v/>
      </c>
      <c r="DX210" s="9" t="str">
        <f t="shared" si="695"/>
        <v/>
      </c>
      <c r="DY210" s="9" t="str">
        <f t="shared" si="695"/>
        <v/>
      </c>
      <c r="DZ210" s="9" t="str">
        <f t="shared" si="695"/>
        <v>"4+Band",</v>
      </c>
      <c r="EA210" s="9" t="str">
        <f t="shared" ref="EA210:EE225" si="696">IF(T210="y",CHAR(34)&amp;T$1&amp;CHAR(34)&amp;",","")</f>
        <v/>
      </c>
      <c r="EB210" s="9" t="str">
        <f t="shared" si="696"/>
        <v>"Crosse",</v>
      </c>
      <c r="EC210" s="9" t="str">
        <f t="shared" si="696"/>
        <v>"Horizo",</v>
      </c>
      <c r="ED210" s="9" t="str">
        <f t="shared" si="696"/>
        <v>"Vertic",</v>
      </c>
      <c r="EE210" s="9" t="str">
        <f t="shared" si="696"/>
        <v/>
      </c>
      <c r="EF210" s="9" t="str">
        <f>IF(AND(Y210&lt;&gt;"n",Y210&lt;&gt;""),CHAR(34)&amp;Y$1&amp;CHAR(34)&amp;",","")</f>
        <v>"Animal",</v>
      </c>
      <c r="EG210" s="9" t="str">
        <f t="shared" ref="EG210:EV225" si="697">IF(Z210="y",CHAR(34)&amp;Z$1&amp;CHAR(34)&amp;",","")</f>
        <v/>
      </c>
      <c r="EH210" s="9" t="str">
        <f t="shared" si="697"/>
        <v>"Plants",</v>
      </c>
      <c r="EI210" s="9" t="str">
        <f t="shared" si="697"/>
        <v/>
      </c>
      <c r="EJ210" s="9" t="str">
        <f t="shared" si="697"/>
        <v/>
      </c>
      <c r="EK210" s="9" t="str">
        <f t="shared" si="697"/>
        <v/>
      </c>
      <c r="EL210" s="9" t="str">
        <f t="shared" si="697"/>
        <v/>
      </c>
      <c r="EM210" s="9" t="str">
        <f t="shared" si="697"/>
        <v/>
      </c>
      <c r="EN210" s="9" t="str">
        <f t="shared" si="697"/>
        <v/>
      </c>
      <c r="EO210" s="9" t="str">
        <f t="shared" si="697"/>
        <v/>
      </c>
      <c r="EP210" s="9" t="str">
        <f t="shared" si="697"/>
        <v/>
      </c>
      <c r="EQ210" s="9" t="str">
        <f t="shared" si="697"/>
        <v/>
      </c>
      <c r="ER210" s="9" t="str">
        <f t="shared" si="697"/>
        <v/>
      </c>
      <c r="ES210" s="9" t="str">
        <f t="shared" si="697"/>
        <v/>
      </c>
      <c r="ET210" s="9" t="str">
        <f t="shared" si="697"/>
        <v/>
      </c>
      <c r="EU210" s="9" t="str">
        <f t="shared" si="697"/>
        <v/>
      </c>
      <c r="EV210" s="9" t="str">
        <f t="shared" si="697"/>
        <v/>
      </c>
      <c r="EW210" s="9" t="str">
        <f t="shared" si="693"/>
        <v>"Ships!",</v>
      </c>
      <c r="EX210" s="9" t="str">
        <f t="shared" si="693"/>
        <v/>
      </c>
      <c r="EY210" s="9" t="str">
        <f t="shared" si="693"/>
        <v/>
      </c>
      <c r="EZ210" s="9" t="str">
        <f t="shared" si="693"/>
        <v/>
      </c>
      <c r="FA210" s="9" t="str">
        <f>IF(AT210&gt;0,CHAR(34)&amp;"sta"&amp;AZ210&amp;CHAR(34)&amp;",","")</f>
        <v/>
      </c>
      <c r="FB210" s="9" t="str">
        <f>IF(AND(AT210&gt;0,BA210&lt;&gt;""),CHAR(34)&amp;"sta"&amp;BA210&amp;CHAR(34)&amp;",","")</f>
        <v/>
      </c>
      <c r="FC210" s="9" t="str">
        <f>IF(AND(AT210&gt;0,BB210&lt;&gt;""),CHAR(34)&amp;"sta"&amp;BB210&amp;CHAR(34)&amp;",","")</f>
        <v/>
      </c>
      <c r="FD210" s="9" t="str">
        <f>IF(BV210="n",CHAR(34)&amp;"tcWHYE"&amp;CHAR(34)&amp;",",IF(BV210="y",CHAR(34)&amp;FD$1&amp;CHAR(34)&amp;",",""))</f>
        <v>"ntWHYE",</v>
      </c>
      <c r="FE210" s="9" t="str">
        <f>IF(COUNTIF(BL210:BT210,"BLU")=0,CHAR(34)&amp;"NO_BLU"&amp;CHAR(34)&amp;",", "")</f>
        <v/>
      </c>
      <c r="FF210" s="9" t="str">
        <f>IF(COUNTIF(BL210:BT210,"WHI")=0,CHAR(34)&amp;"NO_WHI"&amp;CHAR(34)&amp;",", "")</f>
        <v/>
      </c>
      <c r="FG210" s="9" t="str">
        <f>IF(COUNTIF(BL210:BT210,"RED")=0,CHAR(34)&amp;"NO_RED"&amp;CHAR(34)&amp;",", "")</f>
        <v/>
      </c>
      <c r="FH210" s="9" t="str">
        <f>IF(COUNTIF(BL210:BS210,"GRE")=0,CHAR(34)&amp;"NO_GRE"&amp;CHAR(34)&amp;",", "")</f>
        <v/>
      </c>
      <c r="FI210" s="9" t="str">
        <f>IF(COUNTIF(BL210:BT210,"YEL")=0,CHAR(34)&amp;"NO_YEL"&amp;CHAR(34)&amp;",", "")</f>
        <v/>
      </c>
      <c r="FJ210" s="9" t="str">
        <f>IF(COUNTIF(BL210:BT210,"BLA")=0,CHAR(34)&amp;"NO_BLA"&amp;CHAR(34)&amp;",", "")</f>
        <v/>
      </c>
      <c r="FK210" s="9" t="str">
        <f>IF(AND(FH210&lt;&gt;"",FF210&lt;&gt;""),CHAR(34)&amp;"WHGRNO"&amp;CHAR(34)&amp;",","")</f>
        <v/>
      </c>
      <c r="FL210" s="9" t="str">
        <f>IF(AND(FI210&lt;&gt;"",FF210&lt;&gt;""),CHAR(34)&amp;"WHYENO"&amp;CHAR(34)&amp;",","")</f>
        <v/>
      </c>
      <c r="FM210" s="9" t="str">
        <f>IF(AND(FJ210&lt;&gt;"",FF210&lt;&gt;""),CHAR(34)&amp;"BAWHNO"&amp;CHAR(34)&amp;",","")</f>
        <v/>
      </c>
      <c r="FN210" s="9" t="str">
        <f>IF(AND(FE210&lt;&gt;"",FF210&lt;&gt;""),CHAR(34)&amp;"BLWHNO"&amp;CHAR(34)&amp;",","")</f>
        <v/>
      </c>
      <c r="FO210" s="9" t="str">
        <f>IF(AND(FE210&lt;&gt;"",FG210&lt;&gt;""),CHAR(34)&amp;"BLRENO"&amp;CHAR(34)&amp;",","")</f>
        <v/>
      </c>
      <c r="FP210" s="9" t="str">
        <f>IF(AND(FF210&lt;&gt;"",FF210&lt;&gt;""),CHAR(34)&amp;"WHRENO"&amp;CHAR(34)&amp;",","")</f>
        <v/>
      </c>
      <c r="FQ210" s="9" t="str">
        <f>IF(LEN(BF210)=3,CHAR(34)&amp;"001"&amp;BF210&amp;CHAR(34)&amp;",","")</f>
        <v>"001RED",</v>
      </c>
      <c r="FR210" s="9" t="str">
        <f>IF(LEN(BG210)=3,CHAR(34)&amp;"002"&amp;BG210&amp;CHAR(34)&amp;",","")</f>
        <v>"002WHI",</v>
      </c>
      <c r="FS210" s="9" t="str">
        <f>IF(LEN(BH210)=3,CHAR(34)&amp;"003"&amp;BH210&amp;CHAR(34)&amp;",","")</f>
        <v>"003BLU",</v>
      </c>
      <c r="FT210" s="9" t="str">
        <f>CHAR(34)&amp;"myr"&amp;BD210&amp;CHAR(34)&amp;","</f>
        <v>"myrEQ",</v>
      </c>
      <c r="FU210" s="9" t="str">
        <f>IF(AY210="y",CHAR(34)&amp;"island"&amp;CHAR(34)&amp;",","")</f>
        <v/>
      </c>
      <c r="FV210" s="9" t="str">
        <f>IF(BZ210="y",CHAR(34)&amp;"landlo"&amp;CHAR(34)&amp;",","")</f>
        <v>"landlo",</v>
      </c>
      <c r="FW210" s="9" t="str">
        <f>IF(CA210="y",CHAR(34)&amp;"eunion"&amp;CHAR(34)&amp;",","")</f>
        <v/>
      </c>
      <c r="FX210" s="9" t="str">
        <f>SUBSTITUTE(IFERROR(SEARCH("[",A210),IFERROR(IF(AND(CA210&lt;&gt;"y",SEARCH("Europe",R210)&gt;0),CHAR(34)&amp;"noeuni"&amp;CHAR(34)&amp;",",""),"")),"1","")</f>
        <v/>
      </c>
      <c r="FY210" s="9" t="str">
        <f>IFERROR(IF(SEARCH("Arabic",CB210)&gt;0,CHAR(34)&amp;"arabic"&amp;CHAR(34)&amp;",",""),"")</f>
        <v/>
      </c>
      <c r="FZ210" s="9" t="str">
        <f>IFERROR(IF(SEARCH("English",CB210)&gt;0,CHAR(34)&amp;"englis"&amp;CHAR(34)&amp;",",""),"")</f>
        <v/>
      </c>
      <c r="GA210" s="9" t="str">
        <f>IFERROR(IF(SEARCH("French",CB210)&gt;0,CHAR(34)&amp;"french"&amp;CHAR(34)&amp;",",""),"")</f>
        <v/>
      </c>
      <c r="GB210" s="9" t="str">
        <f>IFERROR(IF(SEARCH("Spanish",CB210)&gt;0,CHAR(34)&amp;"spanis"&amp;CHAR(34)&amp;",",""),"")</f>
        <v>"spanis",</v>
      </c>
      <c r="GC210" s="9" t="str">
        <f>IFERROR(IF(SEARCH("Portuguese",CB210)&gt;0,CHAR(34)&amp;"portug"&amp;CHAR(34)&amp;",",""),"")</f>
        <v/>
      </c>
      <c r="GD210" s="9" t="str">
        <f>IFERROR(IF(SEARCH("German",CB210)&gt;0,CHAR(34)&amp;"german"&amp;CHAR(34)&amp;",",""),"")</f>
        <v/>
      </c>
      <c r="GE210" s="9" t="str">
        <f>IFERROR(IF(SEARCH("Dutch",CB210)&gt;0,CHAR(34)&amp;"dutchs"&amp;CHAR(34)&amp;",",""),"")</f>
        <v/>
      </c>
      <c r="GF210" s="9" t="str">
        <f>IFERROR(IF(SEARCH("Histor",AU210)&gt;0,CHAR(34)&amp;"histor"&amp;CHAR(34)&amp;",",""),"")</f>
        <v/>
      </c>
      <c r="GG210" s="9" t="str">
        <f>IF(BU210="y",CHAR(34)&amp;"unjack"&amp;CHAR(34)&amp;",","")</f>
        <v/>
      </c>
      <c r="GH210" s="9" t="str">
        <f>IF(CD210=1,CHAR(34)&amp;"southc"&amp;CHAR(34)&amp;",","")</f>
        <v/>
      </c>
      <c r="GI210" s="9" t="str">
        <f>IF(CE210=1,CHAR(34)&amp;"hasmap"&amp;CHAR(34)&amp;",","")</f>
        <v/>
      </c>
      <c r="GJ210" s="9" t="str">
        <f>IF(CP210="y",CHAR(34)&amp;CP$1&amp;CHAR(34)&amp;",","")</f>
        <v>"NoStar",</v>
      </c>
      <c r="GK210" s="9" t="str">
        <f>IF(GJ210="",CHAR(34)&amp;"HasSta"&amp;CHAR(34)&amp;",","")</f>
        <v/>
      </c>
      <c r="GL210" s="9" t="str">
        <f t="shared" ref="GL210:GN225" si="698">IF(CQ210="y",CHAR(34)&amp;CQ$1&amp;CHAR(34)&amp;",","")</f>
        <v/>
      </c>
      <c r="GM210" s="9" t="str">
        <f t="shared" si="698"/>
        <v/>
      </c>
      <c r="GN210" s="9" t="str">
        <f t="shared" si="698"/>
        <v/>
      </c>
      <c r="GP210" s="9" t="str">
        <f>CHAR(34)&amp;AU210&amp;CHAR(34)</f>
        <v>"City"</v>
      </c>
      <c r="GS210" s="9" t="str">
        <f>SUBSTITUTE("["&amp;_xlfn.CONCAT(CW210:GN210)&amp;"]",",]","]")</f>
        <v>["5+Colo","lets08","startA","year19","4+Band","Crosse","Horizo","Vertic","Animal","Plants","Ships!","ntWHYE","001RED","002WHI","003BLU","myrEQ","landlo","spanis","NoStar"]</v>
      </c>
      <c r="GT210" s="9" t="str">
        <f t="shared" si="692"/>
        <v>"cl_RED",</v>
      </c>
      <c r="GU210" s="9" t="str">
        <f t="shared" si="692"/>
        <v>"cl_WHI",</v>
      </c>
      <c r="GV210" s="9" t="str">
        <f t="shared" si="692"/>
        <v>"cl_BLU",</v>
      </c>
      <c r="GW210" s="9" t="str">
        <f t="shared" si="692"/>
        <v>"cl_GRE",</v>
      </c>
      <c r="GX210" s="9" t="str">
        <f t="shared" si="692"/>
        <v>"cl_YEL",</v>
      </c>
      <c r="GY210" s="9" t="str">
        <f t="shared" si="692"/>
        <v>"cl_BLA",</v>
      </c>
      <c r="GZ210" s="9" t="str">
        <f t="shared" si="692"/>
        <v/>
      </c>
      <c r="HA210" s="9" t="str">
        <f t="shared" si="692"/>
        <v/>
      </c>
      <c r="HB210" s="9" t="str">
        <f t="shared" si="692"/>
        <v/>
      </c>
      <c r="HC210" s="9" t="str">
        <f>SUBSTITUTE("["&amp;_xlfn.CONCAT(GT210:HB210)&amp;"]",",]","]")</f>
        <v>["cl_RED","cl_WHI","cl_BLU","cl_GRE","cl_YEL","cl_BLA"]</v>
      </c>
      <c r="HE210" s="33"/>
      <c r="HF210" s="34" t="str">
        <f>"{couname:"&amp;CT210&amp;(IF(HK210&lt;&gt;"",",subtype:"&amp;CHAR(34)&amp;HK210&amp;CHAR(34),""))&amp;",year:"&amp;HJ210&amp;",region:"&amp;CU210&amp;",Colors:"&amp;HC210&amp;",Items:"&amp;GS210&amp;",Flag:"&amp;CV210&amp;",HDFlag:"&amp;CHAR(34)&amp;E210&amp;CHAR(34)&amp;",type:"&amp;GP210&amp;", describe: "&amp;HH210&amp;", isnew:"&amp;CHAR(34)&amp;F210&amp;CHAR(34)&amp;", links: "&amp;HL210&amp;"},"</f>
        <v>{couname:"[AUS] Adelaide",year:"1982",region:"rgn_Oceania",Colors:["cl_RED","cl_WHI","cl_BLU","cl_GRE","cl_YEL","cl_BLA"],Items:["5+Colo","lets08","startA","year19","4+Band","Crosse","Horizo","Vertic","Animal","Plants","Ships!","ntWHYE","001RED","002WHI","003BLU","myrEQ","landlo","spanis","NoStar"],Flag:"https://upload.wikimedia.org/wikipedia/commons/thumb/6/69/Flag_of_Adelaide.svg/640px-Flag_of_Adelaide.svg.png",HDFlag:"https://upload.wikimedia.org/wikipedia/commons/thumb/6/69/Flag_of_Adelaide.svg/2560px-Flag_of_Adelaide.svg.png",type:"City", describe: "\nNavy blue background divided into four quarters by a Saint George's Cross outlined in gold overlain with the Arms of the City of Adelaide. The flag is bordered on three sides by diagonal blue and gold stripes.", isnew:".", links: "https://en.m.wikipedia.org/wiki/Flag_of_Adelaide"},</v>
      </c>
      <c r="HG210" s="35" t="str">
        <f>"{couname:"&amp;CT210&amp;(IF(HK210&lt;&gt;"",",subtype:"&amp;CHAR(34)&amp;HK210&amp;CHAR(34),""))&amp;",year:"&amp;HJ210&amp;",region:"&amp;CU210&amp;",Colors:"&amp;HC210&amp;",Items:"&amp;GS210&amp;",Flag:"&amp;CV210&amp;",HDFlag:"&amp;CHAR(34)&amp;E210&amp;CHAR(34)&amp;",type:"&amp;GP210&amp;", describe: "&amp;HI210&amp;", links: "&amp;HL210&amp;"},"</f>
        <v>{couname:"[AUS] Adelaide",year:"1982",region:"rgn_Oceania",Colors:["cl_RED","cl_WHI","cl_BLU","cl_GRE","cl_YEL","cl_BLA"],Items:["5+Colo","lets08","startA","year19","4+Band","Crosse","Horizo","Vertic","Animal","Plants","Ships!","ntWHYE","001RED","002WHI","003BLU","myrEQ","landlo","spanis","NoStar"],Flag:"https://upload.wikimedia.org/wikipedia/commons/thumb/6/69/Flag_of_Adelaide.svg/640px-Flag_of_Adelaide.svg.png",HDFlag:"https://upload.wikimedia.org/wikipedia/commons/thumb/6/69/Flag_of_Adelaide.svg/2560px-Flag_of_Adelaide.svg.png",type:"City", describe: "\nNavy blue background divided into four quarters by a Saint George's Cross outlined in gold overlain with the Arms of the City of Adelaide. The flag is bordered on three sides by diagonal blue and gold stripes.", links: "https://en.m.wikipedia.org/wiki/Flag_of_Adelaide"},</v>
      </c>
      <c r="HH210" s="9" t="str">
        <f>IF(P210&lt;&gt;"",CHAR(34)&amp;"\n"&amp;P210&amp;CHAR(34),CHAR(34)&amp;CHAR(34))</f>
        <v>"\nNavy blue background divided into four quarters by a Saint George's Cross outlined in gold overlain with the Arms of the City of Adelaide. The flag is bordered on three sides by diagonal blue and gold stripes."</v>
      </c>
      <c r="HI210" s="9" t="str">
        <f>IF(J210=0,CHAR(34)&amp;CHAR(34),HH210)</f>
        <v>"\nNavy blue background divided into four quarters by a Saint George's Cross outlined in gold overlain with the Arms of the City of Adelaide. The flag is bordered on three sides by diagonal blue and gold stripes."</v>
      </c>
      <c r="HJ210" s="9" t="str">
        <f>CHAR(34)&amp;O210&amp;CHAR(34)</f>
        <v>"1982"</v>
      </c>
      <c r="HL210" s="9" t="str">
        <f>CHAR(34)&amp;I210&amp;CHAR(34)</f>
        <v>"https://en.m.wikipedia.org/wiki/Flag_of_Adelaide"</v>
      </c>
      <c r="HM210" s="34" t="str">
        <f>"{"&amp;CHAR(34)&amp;"couname"&amp;CHAR(34)&amp;":"&amp;CT210&amp;(IF(H210&lt;&gt;"",","&amp;CHAR(34)&amp;"subtype"&amp;CHAR(34)&amp;":"&amp;CHAR(34)&amp;H210&amp;CHAR(34),""))&amp;","&amp;CHAR(34)&amp;"year"&amp;CHAR(34)&amp;":"&amp;HJ210&amp;","&amp;CHAR(34)&amp;"region"&amp;CHAR(34)&amp;":"&amp;CU210&amp;","&amp;CHAR(34)&amp;"Colors"&amp;CHAR(34)&amp;":"&amp;HC210&amp;","&amp;CHAR(34)&amp;"Items"&amp;CHAR(34)&amp;":"&amp;GS210&amp;","&amp;CHAR(34)&amp;"Flag"&amp;CHAR(34)&amp;":"&amp;CV210&amp;","&amp;CHAR(34)&amp;"HDFlag"&amp;CHAR(34)&amp;":"&amp;CHAR(34)&amp;E210&amp;CHAR(34)&amp;","&amp;CHAR(34)&amp;"type"&amp;CHAR(34)&amp;":"&amp;GP210&amp;", "&amp;CHAR(34)&amp;"describe"&amp;CHAR(34)&amp;": "&amp;HH210&amp;", "&amp;CHAR(34)&amp;"isnew"&amp;CHAR(34)&amp;": "&amp;CHAR(34)&amp;F210&amp;CHAR(34)&amp;", "&amp;CHAR(34)&amp;"links"&amp;CHAR(34)&amp;": "&amp;HL210&amp;"},"</f>
        <v>{"couname":"[AUS] Adelaide","subtype":"[AUS] South Australia","year":"1982","region":"rgn_Oceania","Colors":["cl_RED","cl_WHI","cl_BLU","cl_GRE","cl_YEL","cl_BLA"],"Items":["5+Colo","lets08","startA","year19","4+Band","Crosse","Horizo","Vertic","Animal","Plants","Ships!","ntWHYE","001RED","002WHI","003BLU","myrEQ","landlo","spanis","NoStar"],"Flag":"https://upload.wikimedia.org/wikipedia/commons/thumb/6/69/Flag_of_Adelaide.svg/640px-Flag_of_Adelaide.svg.png","HDFlag":"https://upload.wikimedia.org/wikipedia/commons/thumb/6/69/Flag_of_Adelaide.svg/2560px-Flag_of_Adelaide.svg.png","type":"City", "describe": "\nNavy blue background divided into four quarters by a Saint George's Cross outlined in gold overlain with the Arms of the City of Adelaide. The flag is bordered on three sides by diagonal blue and gold stripes.", "isnew": ".", "links": "https://en.m.wikipedia.org/wiki/Flag_of_Adelaide"},</v>
      </c>
      <c r="HN210" s="36" t="str">
        <f>"{"&amp;CHAR(34)&amp;"couname"&amp;CHAR(34)&amp;":"&amp;CT210&amp;(IF(H210&lt;&gt;"",","&amp;CHAR(34)&amp;"subtype"&amp;CHAR(34)&amp;":"&amp;CHAR(34)&amp;H210&amp;CHAR(34),""))&amp;","&amp;CHAR(34)&amp;"year"&amp;CHAR(34)&amp;":"&amp;HJ210&amp;","&amp;CHAR(34)&amp;"region"&amp;CHAR(34)&amp;":"&amp;CU210&amp;","&amp;CHAR(34)&amp;"Colors"&amp;CHAR(34)&amp;":"&amp;HC210&amp;","&amp;CHAR(34)&amp;"Items"&amp;CHAR(34)&amp;":"&amp;GS210&amp;","&amp;CHAR(34)&amp;"Flag"&amp;CHAR(34)&amp;":"&amp;CV210&amp;","&amp;CHAR(34)&amp;"HDFlag"&amp;CHAR(34)&amp;":"&amp;CHAR(34)&amp;E210&amp;CHAR(34)&amp;","&amp;CHAR(34)&amp;"type"&amp;CHAR(34)&amp;":"&amp;GP210&amp;", "&amp;CHAR(34)&amp;"describe"&amp;CHAR(34)&amp;": "&amp;HI210&amp;", "&amp;CHAR(34)&amp;"isnew"&amp;CHAR(34)&amp;": "&amp;CHAR(34)&amp;F210&amp;CHAR(34)&amp;", "&amp;CHAR(34)&amp;"links"&amp;CHAR(34)&amp;": "&amp;HL210&amp;"},"</f>
        <v>{"couname":"[AUS] Adelaide","subtype":"[AUS] South Australia","year":"1982","region":"rgn_Oceania","Colors":["cl_RED","cl_WHI","cl_BLU","cl_GRE","cl_YEL","cl_BLA"],"Items":["5+Colo","lets08","startA","year19","4+Band","Crosse","Horizo","Vertic","Animal","Plants","Ships!","ntWHYE","001RED","002WHI","003BLU","myrEQ","landlo","spanis","NoStar"],"Flag":"https://upload.wikimedia.org/wikipedia/commons/thumb/6/69/Flag_of_Adelaide.svg/640px-Flag_of_Adelaide.svg.png","HDFlag":"https://upload.wikimedia.org/wikipedia/commons/thumb/6/69/Flag_of_Adelaide.svg/2560px-Flag_of_Adelaide.svg.png","type":"City", "describe": "\nNavy blue background divided into four quarters by a Saint George's Cross outlined in gold overlain with the Arms of the City of Adelaide. The flag is bordered on three sides by diagonal blue and gold stripes.", "isnew": ".", "links": "https://en.m.wikipedia.org/wiki/Flag_of_Adelaide"},</v>
      </c>
      <c r="HO210" s="37"/>
      <c r="HP210" s="9" t="str" cm="1">
        <f t="array" ref="HP210">IF(_xlfn.TEXTJOIN(", ", TRUE, IF(ISNUMBER(SEARCH("BLA", BL210:BT210)), COLUMN(BL210:BT210) - COLUMN(BL210) + 1, ""))&lt;&gt;"","BLA","")</f>
        <v>BLA</v>
      </c>
      <c r="HQ210" s="9" t="str" cm="1">
        <f t="array" ref="HQ210">IF(_xlfn.TEXTJOIN(", ", TRUE, IF(ISNUMBER(SEARCH("BLU", BL210:BT210)), COLUMN(BL210:BT210) - COLUMN(BL210) + 1, ""))&lt;&gt;"","BLU","")</f>
        <v>BLU</v>
      </c>
      <c r="HR210" s="9" t="str" cm="1">
        <f t="array" ref="HR210">IF(_xlfn.TEXTJOIN(", ", TRUE, IF(ISNUMBER(SEARCH("GRE", BL210:BT210)), COLUMN(BL210:BT210) - COLUMN(BL210) + 1, ""))&lt;&gt;"","GRE","")</f>
        <v>GRE</v>
      </c>
      <c r="HS210" s="9" t="str" cm="1">
        <f t="array" ref="HS210">IF(_xlfn.TEXTJOIN(", ", TRUE, IF(ISNUMBER(SEARCH("RED", BL210:BT210)), COLUMN(BL210:BT210) - COLUMN(BL210) + 1, ""))&lt;&gt;"","RED","")</f>
        <v>RED</v>
      </c>
      <c r="HT210" s="9" t="str" cm="1">
        <f t="array" ref="HT210">IF(_xlfn.TEXTJOIN(", ", TRUE, IF(ISNUMBER(SEARCH("YEL", BL210:BT210)), COLUMN(BL210:BT210) - COLUMN(BL210) + 1, ""))&lt;&gt;"","YEL","")</f>
        <v>YEL</v>
      </c>
      <c r="HU210" s="9" t="str" cm="1">
        <f t="array" ref="HU210">IF(_xlfn.TEXTJOIN(", ", TRUE, IF(ISNUMBER(SEARCH("ORA", BL210:BT210)), COLUMN(BL210:BT210) - COLUMN(BL210) + 1, ""))&lt;&gt;"","ORA","")</f>
        <v/>
      </c>
      <c r="HV210" s="9" t="str" cm="1">
        <f t="array" ref="HV210">IF(_xlfn.TEXTJOIN(", ", TRUE, IF(ISNUMBER(SEARCH("BRO", BL210:BT210)), COLUMN(BL210:BT210) - COLUMN(BL210) + 1, ""))&lt;&gt;"","BRO","")</f>
        <v/>
      </c>
      <c r="HW210" s="9" t="str" cm="1">
        <f t="array" ref="HW210">IF(_xlfn.TEXTJOIN(", ", TRUE, IF(ISNUMBER(SEARCH("PUR", BL210:BT210)), COLUMN(BL210:BT210) - COLUMN(BL210) + 1, ""))&lt;&gt;"","PUR","")</f>
        <v/>
      </c>
      <c r="HX210" s="9" t="str" cm="1">
        <f t="array" ref="HX210">IF(_xlfn.TEXTJOIN(", ", TRUE, IF(ISNUMBER(SEARCH("WHI", BL210:BT210)), COLUMN(BL210:BT210) - COLUMN(BL210) + 1, ""))&lt;&gt;"","WHI","")</f>
        <v>WHI</v>
      </c>
      <c r="HY210" s="38"/>
      <c r="HZ210" s="38"/>
      <c r="IA210" s="28"/>
      <c r="IB210" s="28"/>
      <c r="IC210" s="39"/>
      <c r="ID210" s="39"/>
      <c r="IE210" s="39"/>
      <c r="IF210" s="39"/>
      <c r="IG210" s="39"/>
      <c r="IH210" s="39"/>
      <c r="II210" s="39"/>
      <c r="IJ210" s="39"/>
      <c r="IK210" s="39"/>
      <c r="IL210" s="9">
        <f>SUM(IC210:IK210)</f>
        <v>0</v>
      </c>
      <c r="IM210" s="6">
        <f>COUNTIF(IC210:IK210,"&gt;0")-CG210</f>
        <v>-6</v>
      </c>
      <c r="IN210" s="40" t="str">
        <f>"http://mkweb.bcgsc.ca/color-summarizer/?url="&amp;D210&amp;"&amp;precision=low&amp;num_clusters="&amp;CG210&amp;"&amp;text=1"</f>
        <v>http://mkweb.bcgsc.ca/color-summarizer/?url=https://upload.wikimedia.org/wikipedia/commons/thumb/6/69/Flag_of_Adelaide.svg/640px-Flag_of_Adelaide.svg.png&amp;precision=low&amp;num_clusters=6&amp;text=1</v>
      </c>
      <c r="IO210" s="9" t="str">
        <f>IF(HP210&lt;&gt;"",CHAR(34)&amp;"black"&amp;CHAR(34),"")</f>
        <v>"black"</v>
      </c>
      <c r="IP210" s="9" t="str">
        <f>IF(HQ210&lt;&gt;"",CHAR(34)&amp;"blue"&amp;CHAR(34),"")</f>
        <v>"blue"</v>
      </c>
      <c r="IQ210" s="9" t="str">
        <f>IF(HR210&lt;&gt;"",CHAR(34)&amp;"green"&amp;CHAR(34),"")</f>
        <v>"green"</v>
      </c>
      <c r="IR210" s="9" t="str">
        <f>IF(HS210&lt;&gt;"",CHAR(34)&amp;"red"&amp;CHAR(34),"")</f>
        <v>"red"</v>
      </c>
      <c r="IS210" s="9" t="str">
        <f>IF(HT210&lt;&gt;"",CHAR(34)&amp;"yellow"&amp;CHAR(34),"")</f>
        <v>"yellow"</v>
      </c>
      <c r="IT210" s="9" t="str">
        <f>IF(HU210&lt;&gt;"",CHAR(34)&amp;"orange"&amp;CHAR(34),"")</f>
        <v/>
      </c>
      <c r="IU210" s="9" t="str">
        <f>IF(HV210&lt;&gt;"",CHAR(34)&amp;"brown"&amp;CHAR(34),"")</f>
        <v/>
      </c>
      <c r="IV210" s="9" t="str">
        <f>IF(HW210&lt;&gt;"",CHAR(34)&amp;"purple"&amp;CHAR(34),"")</f>
        <v/>
      </c>
      <c r="IW210" s="9" t="str">
        <f>IF(HX210&lt;&gt;"",CHAR(34)&amp;"white"&amp;CHAR(34),"")</f>
        <v>"white"</v>
      </c>
      <c r="IX210" s="9" t="str">
        <f>"{"&amp;CHAR(34)&amp;"url"&amp;CHAR(34)&amp;":"&amp;CHAR(34)&amp;IN210&amp;CHAR(34)&amp;","&amp;CHAR(34)&amp;"name"&amp;CHAR(34)&amp;":"&amp;CHAR(34)&amp;A210&amp;CHAR(34)&amp;"},"</f>
        <v>{"url":"http://mkweb.bcgsc.ca/color-summarizer/?url=https://upload.wikimedia.org/wikipedia/commons/thumb/6/69/Flag_of_Adelaide.svg/640px-Flag_of_Adelaide.svg.png&amp;precision=low&amp;num_clusters=6&amp;text=1","name":"[AUS] Adelaide"},</v>
      </c>
      <c r="IY210" s="9">
        <v>170</v>
      </c>
    </row>
    <row r="211" spans="1:259" s="9" customFormat="1" ht="38.4" customHeight="1" thickBot="1" x14ac:dyDescent="0.35">
      <c r="A211" s="81" t="s">
        <v>296</v>
      </c>
      <c r="B211" s="1" t="e" vm="208">
        <v>#VALUE!</v>
      </c>
      <c r="C211" s="2">
        <v>3</v>
      </c>
      <c r="D211" s="3" t="s">
        <v>297</v>
      </c>
      <c r="E211" s="4" t="s">
        <v>298</v>
      </c>
      <c r="F211" s="5" t="s">
        <v>0</v>
      </c>
      <c r="G211" s="6">
        <f>COUNTIF($A$1:$A$8359,A211)</f>
        <v>1</v>
      </c>
      <c r="H211" s="7" t="s">
        <v>215</v>
      </c>
      <c r="I211" s="8" t="s">
        <v>299</v>
      </c>
      <c r="J211" s="9" t="str">
        <f>""</f>
        <v/>
      </c>
      <c r="K211" s="10"/>
      <c r="L211" s="11"/>
      <c r="M211" s="11"/>
      <c r="N211" s="12" t="s">
        <v>169</v>
      </c>
      <c r="O211" s="13" t="s">
        <v>300</v>
      </c>
      <c r="P211" s="14" t="s">
        <v>301</v>
      </c>
      <c r="Q211" s="15">
        <v>1</v>
      </c>
      <c r="R211" s="16" t="s">
        <v>169</v>
      </c>
      <c r="S211" s="17">
        <v>2</v>
      </c>
      <c r="T211" s="18" t="s">
        <v>2</v>
      </c>
      <c r="U211" s="19" t="s">
        <v>2</v>
      </c>
      <c r="V211" s="19" t="s">
        <v>3</v>
      </c>
      <c r="W211" s="19" t="s">
        <v>2</v>
      </c>
      <c r="X211" s="19" t="s">
        <v>2</v>
      </c>
      <c r="Y211" s="19" t="s">
        <v>3</v>
      </c>
      <c r="Z211" s="19" t="s">
        <v>2</v>
      </c>
      <c r="AA211" s="19" t="s">
        <v>2</v>
      </c>
      <c r="AB211" s="19" t="s">
        <v>2</v>
      </c>
      <c r="AC211" s="19" t="s">
        <v>2</v>
      </c>
      <c r="AD211" s="19" t="s">
        <v>2</v>
      </c>
      <c r="AE211" s="19" t="s">
        <v>2</v>
      </c>
      <c r="AF211" s="20" t="s">
        <v>2</v>
      </c>
      <c r="AG211" s="20" t="s">
        <v>2</v>
      </c>
      <c r="AH211" s="20" t="s">
        <v>2</v>
      </c>
      <c r="AI211" s="20" t="s">
        <v>2</v>
      </c>
      <c r="AJ211" s="20" t="s">
        <v>2</v>
      </c>
      <c r="AK211" s="20" t="s">
        <v>2</v>
      </c>
      <c r="AL211" s="20" t="s">
        <v>2</v>
      </c>
      <c r="AM211" s="20" t="s">
        <v>2</v>
      </c>
      <c r="AN211" s="20" t="s">
        <v>2</v>
      </c>
      <c r="AO211" s="20" t="s">
        <v>2</v>
      </c>
      <c r="AP211" s="20" t="s">
        <v>2</v>
      </c>
      <c r="AQ211" s="20" t="s">
        <v>2</v>
      </c>
      <c r="AR211" s="20" t="s">
        <v>2</v>
      </c>
      <c r="AS211" s="20" t="s">
        <v>2</v>
      </c>
      <c r="AT211" s="21">
        <v>1</v>
      </c>
      <c r="AU211" s="20" t="s">
        <v>183</v>
      </c>
      <c r="AV211" s="20" t="str">
        <f>IF(LEFT(A211,1)="[",LEFT(A211,5)&amp;AU211&amp;A211,"")</f>
        <v>[AUS]City[AUS] Hobart</v>
      </c>
      <c r="AW211" s="20" t="str">
        <f>C211&amp;H211&amp;A211</f>
        <v>3[AUS] Tasmania[AUS] Hobart</v>
      </c>
      <c r="AX211" s="22"/>
      <c r="AY211" s="22"/>
      <c r="AZ211" s="23" t="s">
        <v>8</v>
      </c>
      <c r="BA211" s="23" t="s">
        <v>8</v>
      </c>
      <c r="BB211" s="23"/>
      <c r="BC211" s="24"/>
      <c r="BD211" s="25" t="s">
        <v>9</v>
      </c>
      <c r="BE211" s="8"/>
      <c r="BF211" s="25" t="s">
        <v>9</v>
      </c>
      <c r="BG211" s="25" t="s">
        <v>5</v>
      </c>
      <c r="BH211" s="25" t="s">
        <v>9</v>
      </c>
      <c r="BI211" s="25"/>
      <c r="BJ211" s="25"/>
      <c r="BK211" s="8"/>
      <c r="BL211" s="25" t="s">
        <v>12</v>
      </c>
      <c r="BM211" s="25" t="s">
        <v>4</v>
      </c>
      <c r="BN211" s="25" t="s">
        <v>8</v>
      </c>
      <c r="BO211" s="25" t="s">
        <v>9</v>
      </c>
      <c r="BP211" s="25" t="s">
        <v>8</v>
      </c>
      <c r="BQ211" s="25" t="s">
        <v>8</v>
      </c>
      <c r="BR211" s="25" t="s">
        <v>8</v>
      </c>
      <c r="BS211" s="25" t="s">
        <v>8</v>
      </c>
      <c r="BT211" s="25" t="s">
        <v>5</v>
      </c>
      <c r="BU211" s="26"/>
      <c r="BV211" s="27"/>
      <c r="BW211" s="27">
        <v>0</v>
      </c>
      <c r="BX211" s="8"/>
      <c r="CB211" s="28"/>
      <c r="CC211" s="28"/>
      <c r="CD211" s="29">
        <v>0</v>
      </c>
      <c r="CE211" s="29">
        <v>0</v>
      </c>
      <c r="CF211" s="29" t="e">
        <v>#REF!</v>
      </c>
      <c r="CG211" s="30" cm="1">
        <f t="array" ref="CG211">SUMPRODUCT(--(LEN(TRIM(BL211:BT211))&gt;0))</f>
        <v>4</v>
      </c>
      <c r="CH211" s="20" t="str">
        <f>IF(CG211=2,"y","n")</f>
        <v>n</v>
      </c>
      <c r="CI211" s="20" t="str">
        <f>IF(CG211=3,"y","n")</f>
        <v>n</v>
      </c>
      <c r="CJ211" s="20" t="str">
        <f>IF(CG211=4,"y","n")</f>
        <v>y</v>
      </c>
      <c r="CK211" s="20" t="str">
        <f>IF(CG211&gt;4,"y","n")</f>
        <v>n</v>
      </c>
      <c r="CL211" s="20" t="str">
        <f>IF(S211=0,"y","n")</f>
        <v>n</v>
      </c>
      <c r="CM211" s="20" t="str">
        <f>IF(S211=2,"y","n")</f>
        <v>y</v>
      </c>
      <c r="CN211" s="20" t="str">
        <f>IF(S211=3,"y","n")</f>
        <v>n</v>
      </c>
      <c r="CO211" s="20" t="str">
        <f>IF(S211&gt;=4,"y","n")</f>
        <v>n</v>
      </c>
      <c r="CP211" s="20" t="str">
        <f>IF(AT211=0,"y","n")</f>
        <v>n</v>
      </c>
      <c r="CQ211" s="20" t="str">
        <f>IF(AT211=1,"y","n")</f>
        <v>y</v>
      </c>
      <c r="CR211" s="20" t="str">
        <f>IF(AT211=2,"y","n")</f>
        <v>n</v>
      </c>
      <c r="CS211" s="20" t="str">
        <f>IF(AT211&gt;=3,"y","n")</f>
        <v>n</v>
      </c>
      <c r="CT211" s="31" t="str">
        <f>CHAR(34)&amp;A211&amp;CHAR(34)</f>
        <v>"[AUS] Hobart"</v>
      </c>
      <c r="CU211" s="32" t="str">
        <f>CHAR(34)&amp;"rgn_"&amp;R211&amp;CHAR(34)</f>
        <v>"rgn_Oceania"</v>
      </c>
      <c r="CV211" s="9" t="str">
        <f>CHAR(34)&amp;D211&amp;CHAR(34)</f>
        <v>"https://upload.wikimedia.org/wikipedia/commons/thumb/5/54/City_of_Hobart_Flag.svg/640px-City_of_Hobart_Flag.svg.png"</v>
      </c>
      <c r="CW211" s="9" t="str">
        <f t="shared" si="694"/>
        <v/>
      </c>
      <c r="CX211" s="9" t="str">
        <f t="shared" si="694"/>
        <v/>
      </c>
      <c r="CY211" s="9" t="str">
        <f t="shared" si="694"/>
        <v>"4Color",</v>
      </c>
      <c r="CZ211" s="9" t="str">
        <f t="shared" si="694"/>
        <v/>
      </c>
      <c r="DA211" s="9" t="str">
        <f>IF(Q211&gt;1,CHAR(34)&amp;"words2"&amp;CHAR(34)&amp;",","")</f>
        <v/>
      </c>
      <c r="DB211" s="9" t="str">
        <f>IF(Q211&gt;2,CHAR(34)&amp;"words3"&amp;CHAR(34)&amp;",","")</f>
        <v/>
      </c>
      <c r="DD211" s="9" t="str">
        <f>IF(LEN(CHAR(34)&amp;"lets"&amp;LEN(SUBSTITUTE(SUBSTITUTE(IFERROR(TRIM(SUBSTITUTE(A211,MID(A211,FIND("[",A211),FIND("]",A211)-FIND("[",A211)+1),"")),A211)," ",""),"-",""))&amp;CHAR(34)&amp;",")=9,CHAR(34)&amp;"lets"&amp;LEN(SUBSTITUTE(SUBSTITUTE(IFERROR(TRIM(SUBSTITUTE(A211,MID(A211,FIND("[",A211),FIND("]",A211)-FIND("[",A211)+1),"")),A211)," ",""),"-",""))&amp;CHAR(34)&amp;",",CHAR(34)&amp;"lets0"&amp;LEN(SUBSTITUTE(SUBSTITUTE(IFERROR(TRIM(SUBSTITUTE(A211,MID(A211,FIND("[",A211),FIND("]",A211)-FIND("[",A211)+1),"")),A211)," ",""),"-",""))&amp;CHAR(34)&amp;",")</f>
        <v>"lets06",</v>
      </c>
      <c r="DE211" s="9" t="str">
        <f>CHAR(34)&amp;"start"&amp;IFERROR(LEFT(SUBSTITUTE(A211,"["&amp;MID(A211,FIND("[",A211)+1,FIND("]",A211)-FIND("[",A211)-1)&amp;"] ",""),1),LEFT(A211,1))&amp;CHAR(34)&amp;","</f>
        <v>"startH",</v>
      </c>
      <c r="DF211" s="9" t="str">
        <f>IFERROR(IF(SEARCH("tan",A211)&gt;0,CHAR(34)&amp;"withtn"&amp;CHAR(34)&amp;",",""),"")</f>
        <v/>
      </c>
      <c r="DG211" s="9" t="str">
        <f>IFERROR(IF(SEARCH("q",A211)&gt;0,CHAR(34)&amp;"with_q"&amp;CHAR(34)&amp;",",""),"")</f>
        <v/>
      </c>
      <c r="DH211" s="9" t="str">
        <f>IFERROR(IF(SEARCH("v",A211)&gt;0,CHAR(34)&amp;"with_v"&amp;CHAR(34)&amp;",",""),"")</f>
        <v/>
      </c>
      <c r="DI211" s="9" t="str">
        <f>IFERROR(IF(SEARCH("w",A211)&gt;0,CHAR(34)&amp;"with_w"&amp;CHAR(34)&amp;",",""),"")</f>
        <v/>
      </c>
      <c r="DJ211" s="9" t="str">
        <f>IFERROR(IF(SEARCH("y",A211)&gt;0,CHAR(34)&amp;"with_y"&amp;CHAR(34)&amp;",",""),"")</f>
        <v/>
      </c>
      <c r="DK211" s="9" t="str">
        <f>IFERROR(IF(SEARCH("z",A211)&gt;0,CHAR(34)&amp;"with_z"&amp;CHAR(34)&amp;",",""),"")</f>
        <v/>
      </c>
      <c r="DL211" s="9" t="str">
        <f>IF(CG211=2, CHAR(34) &amp; _xlfn.TEXTJOIN("", TRUE, _xlfn._xlws.SORT(HP211:HX211)) &amp; CHAR(34) &amp; ",", "")</f>
        <v/>
      </c>
      <c r="DM211" s="9" t="str" cm="1">
        <f t="array" ref="DM211">IF(CG211=3,CHAR(34) &amp; _xlfn.TEXTJOIN("", TRUE, RIGHT(HP211:HX211, 2)) &amp; CHAR(34) &amp; ",", "")</f>
        <v/>
      </c>
      <c r="DN211" s="9" t="str">
        <f>IF(AND(ISNUMBER(SEARCH("18", O211)), ISERROR(SEARCH("1918", O211)), ISERROR(SEARCH("2018", O211))), CHAR(34) &amp; "year18" &amp; CHAR(34) &amp; ",", "")</f>
        <v/>
      </c>
      <c r="DO211" s="9" t="str">
        <f>IF(AND(ISNUMBER(SEARCH("19", O211)), ISERROR(SEARCH("1819", O211)),  ISERROR(SEARCH("1219", O211)),ISERROR(SEARCH("1119", O211)),ISERROR(SEARCH("1190", O211)),ISERROR(SEARCH("2019", O211))), CHAR(34) &amp; "year19" &amp; CHAR(34) &amp; ",", "")</f>
        <v>"year19",</v>
      </c>
      <c r="DP211" s="28" t="str">
        <f>IF(AND(ISNUMBER(SEARCH("20", O211)), ISERROR(SEARCH("1920", O211))), CHAR(34)&amp;"year00"&amp;CHAR(34)&amp;",", "")</f>
        <v/>
      </c>
      <c r="DQ211" s="28" t="str">
        <f>IF(CC211="y",CHAR(34)&amp;"soviet"&amp;CHAR(34)&amp;",","")</f>
        <v/>
      </c>
      <c r="DR211" s="28" t="str">
        <f>IF(BY211="y",CHAR(34)&amp;"dgband"&amp;CHAR(34)&amp;",","")</f>
        <v/>
      </c>
      <c r="DS211" s="28" t="str">
        <f>IF(W211="y",IF(AND(V211="n",BY211&lt;&gt;"y"),CHAR(34)&amp;"allver"&amp;CHAR(34)&amp;",",""),"")</f>
        <v/>
      </c>
      <c r="DT211" s="28" t="str">
        <f>IF(V211="y",IF(AND(W211="n",BY211&lt;&gt;"y"),CHAR(34)&amp;"allhor"&amp;CHAR(34)&amp;",",""),"")</f>
        <v>"allhor",</v>
      </c>
      <c r="DU211" s="28" t="str">
        <f>IF(BY211="y",IF(AND(W211="n",V211="n"),CHAR(34)&amp;"alldia"&amp;CHAR(34)&amp;",",""),"")</f>
        <v/>
      </c>
      <c r="DW211" s="9" t="str">
        <f t="shared" si="695"/>
        <v/>
      </c>
      <c r="DX211" s="9" t="str">
        <f t="shared" si="695"/>
        <v>"2Bands",</v>
      </c>
      <c r="DY211" s="9" t="str">
        <f t="shared" si="695"/>
        <v/>
      </c>
      <c r="DZ211" s="9" t="str">
        <f t="shared" si="695"/>
        <v/>
      </c>
      <c r="EA211" s="9" t="str">
        <f t="shared" si="696"/>
        <v/>
      </c>
      <c r="EB211" s="9" t="str">
        <f t="shared" si="696"/>
        <v/>
      </c>
      <c r="EC211" s="9" t="str">
        <f t="shared" si="696"/>
        <v>"Horizo",</v>
      </c>
      <c r="ED211" s="9" t="str">
        <f t="shared" si="696"/>
        <v/>
      </c>
      <c r="EE211" s="9" t="str">
        <f t="shared" si="696"/>
        <v/>
      </c>
      <c r="EF211" s="9" t="str">
        <f>IF(AND(Y211&lt;&gt;"n",Y211&lt;&gt;""),CHAR(34)&amp;Y$1&amp;CHAR(34)&amp;",","")</f>
        <v>"Animal",</v>
      </c>
      <c r="EG211" s="9" t="str">
        <f t="shared" si="697"/>
        <v/>
      </c>
      <c r="EH211" s="9" t="str">
        <f t="shared" si="697"/>
        <v/>
      </c>
      <c r="EI211" s="9" t="str">
        <f t="shared" si="697"/>
        <v/>
      </c>
      <c r="EJ211" s="9" t="str">
        <f t="shared" si="697"/>
        <v/>
      </c>
      <c r="EK211" s="9" t="str">
        <f t="shared" si="697"/>
        <v/>
      </c>
      <c r="EL211" s="9" t="str">
        <f t="shared" si="697"/>
        <v/>
      </c>
      <c r="EM211" s="9" t="str">
        <f t="shared" si="697"/>
        <v/>
      </c>
      <c r="EN211" s="9" t="str">
        <f t="shared" si="697"/>
        <v/>
      </c>
      <c r="EO211" s="9" t="str">
        <f t="shared" si="697"/>
        <v/>
      </c>
      <c r="EP211" s="9" t="str">
        <f t="shared" si="697"/>
        <v/>
      </c>
      <c r="EQ211" s="9" t="str">
        <f t="shared" si="697"/>
        <v/>
      </c>
      <c r="ER211" s="9" t="str">
        <f t="shared" si="697"/>
        <v/>
      </c>
      <c r="ES211" s="9" t="str">
        <f t="shared" si="697"/>
        <v/>
      </c>
      <c r="ET211" s="9" t="str">
        <f t="shared" si="697"/>
        <v/>
      </c>
      <c r="EU211" s="9" t="str">
        <f t="shared" si="697"/>
        <v/>
      </c>
      <c r="EV211" s="9" t="str">
        <f t="shared" si="697"/>
        <v/>
      </c>
      <c r="EW211" s="9" t="str">
        <f t="shared" si="693"/>
        <v/>
      </c>
      <c r="EX211" s="9" t="str">
        <f t="shared" si="693"/>
        <v/>
      </c>
      <c r="EY211" s="9" t="str">
        <f t="shared" si="693"/>
        <v/>
      </c>
      <c r="EZ211" s="9" t="str">
        <f t="shared" si="693"/>
        <v/>
      </c>
      <c r="FA211" s="9" t="str">
        <f>IF(AT211&gt;0,CHAR(34)&amp;"sta"&amp;AZ211&amp;CHAR(34)&amp;",","")</f>
        <v>"sta",</v>
      </c>
      <c r="FB211" s="9" t="str">
        <f>IF(AND(AT211&gt;0,BA211&lt;&gt;""),CHAR(34)&amp;"sta"&amp;BA211&amp;CHAR(34)&amp;",","")</f>
        <v/>
      </c>
      <c r="FD211" s="9" t="str">
        <f>IF(BV211="n",CHAR(34)&amp;"tcWHYE"&amp;CHAR(34)&amp;",",IF(BV211="y",CHAR(34)&amp;FD$1&amp;CHAR(34)&amp;",",""))</f>
        <v/>
      </c>
      <c r="FE211" s="9" t="str">
        <f>IF(COUNTIF(BL211:BT211,"BLU")=0,CHAR(34)&amp;"NO_BLU"&amp;CHAR(34)&amp;",", "")</f>
        <v/>
      </c>
      <c r="FF211" s="9" t="str">
        <f>IF(COUNTIF(BL211:BT211,"WHI")=0,CHAR(34)&amp;"NO_WHI"&amp;CHAR(34)&amp;",", "")</f>
        <v/>
      </c>
      <c r="FG211" s="9" t="str">
        <f>IF(COUNTIF(BL211:BT211,"RED")=0,CHAR(34)&amp;"NO_RED"&amp;CHAR(34)&amp;",", "")</f>
        <v/>
      </c>
      <c r="FH211" s="9" t="str">
        <f>IF(COUNTIF(BL211:BS211,"GRE")=0,CHAR(34)&amp;"NO_GRE"&amp;CHAR(34)&amp;",", "")</f>
        <v>"NO_GRE",</v>
      </c>
      <c r="FI211" s="9" t="str">
        <f>IF(COUNTIF(BL211:BT211,"YEL")=0,CHAR(34)&amp;"NO_YEL"&amp;CHAR(34)&amp;",", "")</f>
        <v>"NO_YEL",</v>
      </c>
      <c r="FJ211" s="9" t="str">
        <f>IF(COUNTIF(BL211:BT211,"BLA")=0,CHAR(34)&amp;"NO_BLA"&amp;CHAR(34)&amp;",", "")</f>
        <v/>
      </c>
      <c r="FK211" s="9" t="str">
        <f>IF(AND(FH211&lt;&gt;"",FF211&lt;&gt;""),CHAR(34)&amp;"WHGRNO"&amp;CHAR(34)&amp;",","")</f>
        <v/>
      </c>
      <c r="FL211" s="9" t="str">
        <f>IF(AND(FI211&lt;&gt;"",FF211&lt;&gt;""),CHAR(34)&amp;"WHYENO"&amp;CHAR(34)&amp;",","")</f>
        <v/>
      </c>
      <c r="FM211" s="9" t="str">
        <f>IF(AND(FJ211&lt;&gt;"",FF211&lt;&gt;""),CHAR(34)&amp;"BAWHNO"&amp;CHAR(34)&amp;",","")</f>
        <v/>
      </c>
      <c r="FN211" s="9" t="str">
        <f>IF(AND(FE211&lt;&gt;"",FF211&lt;&gt;""),CHAR(34)&amp;"BLWHNO"&amp;CHAR(34)&amp;",","")</f>
        <v/>
      </c>
      <c r="FO211" s="9" t="str">
        <f>IF(AND(FE211&lt;&gt;"",FG211&lt;&gt;""),CHAR(34)&amp;"BLRENO"&amp;CHAR(34)&amp;",","")</f>
        <v/>
      </c>
      <c r="FP211" s="9" t="str">
        <f>IF(AND(FF211&lt;&gt;"",FF211&lt;&gt;""),CHAR(34)&amp;"WHRENO"&amp;CHAR(34)&amp;",","")</f>
        <v/>
      </c>
      <c r="FQ211" s="9" t="str">
        <f>IF(LEN(BF211)=3,CHAR(34)&amp;"001"&amp;BF211&amp;CHAR(34)&amp;",","")</f>
        <v>"001RED",</v>
      </c>
      <c r="FR211" s="9" t="str">
        <f>IF(LEN(BG211)=3,CHAR(34)&amp;"002"&amp;BG211&amp;CHAR(34)&amp;",","")</f>
        <v>"002WHI",</v>
      </c>
      <c r="FS211" s="9" t="str">
        <f>IF(LEN(BH211)=3,CHAR(34)&amp;"003"&amp;BH211&amp;CHAR(34)&amp;",","")</f>
        <v>"003RED",</v>
      </c>
      <c r="FT211" s="9" t="str">
        <f>CHAR(34)&amp;"myr"&amp;BD211&amp;CHAR(34)&amp;","</f>
        <v>"myrRED",</v>
      </c>
      <c r="FU211" s="9" t="str">
        <f>IF(AY211="y",CHAR(34)&amp;"island"&amp;CHAR(34)&amp;",","")</f>
        <v/>
      </c>
      <c r="FV211" s="9" t="str">
        <f>IF(BZ211="y",CHAR(34)&amp;"landlo"&amp;CHAR(34)&amp;",","")</f>
        <v/>
      </c>
      <c r="FW211" s="9" t="str">
        <f>IF(CA211="y",CHAR(34)&amp;"eunion"&amp;CHAR(34)&amp;",","")</f>
        <v/>
      </c>
      <c r="FY211" s="9" t="str">
        <f>IFERROR(IF(SEARCH("Arabic",CB211)&gt;0,CHAR(34)&amp;"arabic"&amp;CHAR(34)&amp;",",""),"")</f>
        <v/>
      </c>
      <c r="FZ211" s="9" t="str">
        <f>IFERROR(IF(SEARCH("English",CB211)&gt;0,CHAR(34)&amp;"englis"&amp;CHAR(34)&amp;",",""),"")</f>
        <v/>
      </c>
      <c r="GA211" s="9" t="str">
        <f>IFERROR(IF(SEARCH("French",CB211)&gt;0,CHAR(34)&amp;"french"&amp;CHAR(34)&amp;",",""),"")</f>
        <v/>
      </c>
      <c r="GB211" s="9" t="str">
        <f>IFERROR(IF(SEARCH("Spanish",CB211)&gt;0,CHAR(34)&amp;"spanis"&amp;CHAR(34)&amp;",",""),"")</f>
        <v/>
      </c>
      <c r="GE211" s="9" t="str">
        <f>IFERROR(IF(SEARCH("Dutch",CB211)&gt;0,CHAR(34)&amp;"dutchs"&amp;CHAR(34)&amp;",",""),"")</f>
        <v/>
      </c>
      <c r="GF211" s="9" t="str">
        <f>IFERROR(IF(SEARCH("Historical",AU211)&gt;0,CHAR(34)&amp;"histor"&amp;CHAR(34)&amp;",",""),"")</f>
        <v/>
      </c>
      <c r="GG211" s="9" t="str">
        <f>IF(BU211="y",CHAR(34)&amp;"unjack"&amp;CHAR(34)&amp;",","")</f>
        <v/>
      </c>
      <c r="GH211" s="9" t="str">
        <f>IF(CD211=1,CHAR(34)&amp;"southc"&amp;CHAR(34)&amp;",","")</f>
        <v/>
      </c>
      <c r="GI211" s="9" t="str">
        <f>IF(CE211=1,CHAR(34)&amp;"hasmap"&amp;CHAR(34)&amp;",","")</f>
        <v/>
      </c>
      <c r="GJ211" s="9" t="str">
        <f>IF(CP211="y",CHAR(34)&amp;CP$1&amp;CHAR(34)&amp;",","")</f>
        <v/>
      </c>
      <c r="GK211" s="9" t="str">
        <f>IF(GJ211="",CHAR(34)&amp;"HasSta"&amp;CHAR(34)&amp;",","")</f>
        <v>"HasSta",</v>
      </c>
      <c r="GL211" s="9" t="str">
        <f t="shared" si="698"/>
        <v>"1Stars",</v>
      </c>
      <c r="GM211" s="9" t="str">
        <f t="shared" si="698"/>
        <v/>
      </c>
      <c r="GN211" s="9" t="str">
        <f t="shared" si="698"/>
        <v/>
      </c>
      <c r="GP211" s="9" t="str">
        <f>CHAR(34)&amp;AU211&amp;CHAR(34)</f>
        <v>"City"</v>
      </c>
      <c r="GS211" s="9" t="str">
        <f>SUBSTITUTE("["&amp;_xlfn.CONCAT(CW211:GN211)&amp;"]",",]","]")</f>
        <v>["4Color","lets06","startH","year19","allhor","2Bands","Horizo","Animal","sta","NO_GRE","NO_YEL","001RED","002WHI","003RED","myrRED","HasSta","1Stars"]</v>
      </c>
      <c r="GT211" s="9" t="str">
        <f t="shared" si="692"/>
        <v>"cl_BLA",</v>
      </c>
      <c r="GU211" s="9" t="str">
        <f t="shared" si="692"/>
        <v>"cl_BLU",</v>
      </c>
      <c r="GV211" s="9" t="str">
        <f t="shared" si="692"/>
        <v/>
      </c>
      <c r="GW211" s="9" t="str">
        <f t="shared" si="692"/>
        <v>"cl_RED",</v>
      </c>
      <c r="GX211" s="9" t="str">
        <f t="shared" si="692"/>
        <v/>
      </c>
      <c r="GY211" s="9" t="str">
        <f t="shared" si="692"/>
        <v/>
      </c>
      <c r="GZ211" s="9" t="str">
        <f t="shared" si="692"/>
        <v/>
      </c>
      <c r="HA211" s="9" t="str">
        <f t="shared" si="692"/>
        <v/>
      </c>
      <c r="HB211" s="9" t="str">
        <f t="shared" si="692"/>
        <v>"cl_WHI",</v>
      </c>
      <c r="HC211" s="9" t="str">
        <f>SUBSTITUTE("["&amp;_xlfn.CONCAT(GT211:HB211)&amp;"]",",]","]")</f>
        <v>["cl_BLA","cl_BLU","cl_RED","cl_WHI"]</v>
      </c>
      <c r="HE211" s="33"/>
      <c r="HF211" s="34" t="str">
        <f>"{couname:"&amp;CT211&amp;(IF(HK211&lt;&gt;"",",subtype:"&amp;CHAR(34)&amp;HK211&amp;CHAR(34),""))&amp;",year:"&amp;HJ211&amp;",region:"&amp;CU211&amp;",Colors:"&amp;HC211&amp;",Items:"&amp;GS211&amp;",Flag:"&amp;CV211&amp;",HDFlag:"&amp;CHAR(34)&amp;E211&amp;CHAR(34)&amp;",type:"&amp;GP211&amp;", describe: "&amp;HH211&amp;", isnew:"&amp;CHAR(34)&amp;F211&amp;CHAR(34)&amp;", links: "&amp;HL211&amp;"},"</f>
        <v>{couname:"[AUS] Hobart",year:"1953",region:"rgn_Oceania",Colors:["cl_BLA","cl_BLU","cl_RED","cl_WHI"],Items:["4Color","lets06","startH","year19","allhor","2Bands","Horizo","Animal","sta","NO_GRE","NO_YEL","001RED","002WHI","003RED","myrRED","HasSta","1Stars"],Flag:"https://upload.wikimedia.org/wikipedia/commons/thumb/5/54/City_of_Hobart_Flag.svg/640px-City_of_Hobart_Flag.svg.png",HDFlag:"https://upload.wikimedia.org/wikipedia/commons/thumb/5/54/City_of_Hobart_Flag.svg/2560px-City_of_Hobart_Flag.svg.png",type:"City", describe: "\nThe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 isnew:".", links: "https://en.m.wikipedia.org/wiki/List_of_Australian_flags"},</v>
      </c>
      <c r="HG211" s="35" t="str">
        <f>"{couname:"&amp;CT211&amp;(IF(HK211&lt;&gt;"",",subtype:"&amp;CHAR(34)&amp;HK211&amp;CHAR(34),""))&amp;",year:"&amp;HJ211&amp;",region:"&amp;CU211&amp;",Colors:"&amp;HC211&amp;",Items:"&amp;GS211&amp;",Flag:"&amp;CV211&amp;",HDFlag:"&amp;CHAR(34)&amp;E211&amp;CHAR(34)&amp;",type:"&amp;GP211&amp;", describe: "&amp;HI211&amp;", links: "&amp;HL211&amp;"},"</f>
        <v>{couname:"[AUS] Hobart",year:"1953",region:"rgn_Oceania",Colors:["cl_BLA","cl_BLU","cl_RED","cl_WHI"],Items:["4Color","lets06","startH","year19","allhor","2Bands","Horizo","Animal","sta","NO_GRE","NO_YEL","001RED","002WHI","003RED","myrRED","HasSta","1Stars"],Flag:"https://upload.wikimedia.org/wikipedia/commons/thumb/5/54/City_of_Hobart_Flag.svg/640px-City_of_Hobart_Flag.svg.png",HDFlag:"https://upload.wikimedia.org/wikipedia/commons/thumb/5/54/City_of_Hobart_Flag.svg/2560px-City_of_Hobart_Flag.svg.png",type:"City", describe: "\nThe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 links: "https://en.m.wikipedia.org/wiki/List_of_Australian_flags"},</v>
      </c>
      <c r="HH211" s="9" t="str">
        <f>IF(P211&lt;&gt;"",CHAR(34)&amp;"\n"&amp;P211&amp;CHAR(34),CHAR(34)&amp;CHAR(34))</f>
        <v>"\nThe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v>
      </c>
      <c r="HI211" s="9" t="str">
        <f>IF(J211=0,CHAR(34)&amp;CHAR(34),HH211)</f>
        <v>"\nThe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v>
      </c>
      <c r="HJ211" s="9" t="str">
        <f>CHAR(34)&amp;O211&amp;CHAR(34)</f>
        <v>"1953"</v>
      </c>
      <c r="HL211" s="9" t="str">
        <f>CHAR(34)&amp;I211&amp;CHAR(34)</f>
        <v>"https://en.m.wikipedia.org/wiki/List_of_Australian_flags"</v>
      </c>
      <c r="HM211" s="34" t="str">
        <f>"{"&amp;CHAR(34)&amp;"couname"&amp;CHAR(34)&amp;":"&amp;CT211&amp;(IF(H211&lt;&gt;"",","&amp;CHAR(34)&amp;"subtype"&amp;CHAR(34)&amp;":"&amp;CHAR(34)&amp;H211&amp;CHAR(34),""))&amp;","&amp;CHAR(34)&amp;"year"&amp;CHAR(34)&amp;":"&amp;HJ211&amp;","&amp;CHAR(34)&amp;"region"&amp;CHAR(34)&amp;":"&amp;CU211&amp;","&amp;CHAR(34)&amp;"Colors"&amp;CHAR(34)&amp;":"&amp;HC211&amp;","&amp;CHAR(34)&amp;"Items"&amp;CHAR(34)&amp;":"&amp;GS211&amp;","&amp;CHAR(34)&amp;"Flag"&amp;CHAR(34)&amp;":"&amp;CV211&amp;","&amp;CHAR(34)&amp;"HDFlag"&amp;CHAR(34)&amp;":"&amp;CHAR(34)&amp;E211&amp;CHAR(34)&amp;","&amp;CHAR(34)&amp;"type"&amp;CHAR(34)&amp;":"&amp;GP211&amp;", "&amp;CHAR(34)&amp;"describe"&amp;CHAR(34)&amp;": "&amp;HH211&amp;", "&amp;CHAR(34)&amp;"isnew"&amp;CHAR(34)&amp;": "&amp;CHAR(34)&amp;F211&amp;CHAR(34)&amp;", "&amp;CHAR(34)&amp;"links"&amp;CHAR(34)&amp;": "&amp;HL211&amp;"},"</f>
        <v>{"couname":"[AUS] Hobart","subtype":"[AUS] Tasmania","year":"1953","region":"rgn_Oceania","Colors":["cl_BLA","cl_BLU","cl_RED","cl_WHI"],"Items":["4Color","lets06","startH","year19","allhor","2Bands","Horizo","Animal","sta","NO_GRE","NO_YEL","001RED","002WHI","003RED","myrRED","HasSta","1Stars"],"Flag":"https://upload.wikimedia.org/wikipedia/commons/thumb/5/54/City_of_Hobart_Flag.svg/640px-City_of_Hobart_Flag.svg.png","HDFlag":"https://upload.wikimedia.org/wikipedia/commons/thumb/5/54/City_of_Hobart_Flag.svg/2560px-City_of_Hobart_Flag.svg.png","type":"City", "describe": "\nThe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 "isnew": ".", "links": "https://en.m.wikipedia.org/wiki/List_of_Australian_flags"},</v>
      </c>
      <c r="HN211" s="36" t="str">
        <f>"{"&amp;CHAR(34)&amp;"couname"&amp;CHAR(34)&amp;":"&amp;CT211&amp;(IF(H211&lt;&gt;"",","&amp;CHAR(34)&amp;"subtype"&amp;CHAR(34)&amp;":"&amp;CHAR(34)&amp;H211&amp;CHAR(34),""))&amp;","&amp;CHAR(34)&amp;"year"&amp;CHAR(34)&amp;":"&amp;HJ211&amp;","&amp;CHAR(34)&amp;"region"&amp;CHAR(34)&amp;":"&amp;CU211&amp;","&amp;CHAR(34)&amp;"Colors"&amp;CHAR(34)&amp;":"&amp;HC211&amp;","&amp;CHAR(34)&amp;"Items"&amp;CHAR(34)&amp;":"&amp;GS211&amp;","&amp;CHAR(34)&amp;"Flag"&amp;CHAR(34)&amp;":"&amp;CV211&amp;","&amp;CHAR(34)&amp;"HDFlag"&amp;CHAR(34)&amp;":"&amp;CHAR(34)&amp;E211&amp;CHAR(34)&amp;","&amp;CHAR(34)&amp;"type"&amp;CHAR(34)&amp;":"&amp;GP211&amp;", "&amp;CHAR(34)&amp;"describe"&amp;CHAR(34)&amp;": "&amp;HI211&amp;", "&amp;CHAR(34)&amp;"isnew"&amp;CHAR(34)&amp;": "&amp;CHAR(34)&amp;F211&amp;CHAR(34)&amp;", "&amp;CHAR(34)&amp;"links"&amp;CHAR(34)&amp;": "&amp;HL211&amp;"},"</f>
        <v>{"couname":"[AUS] Hobart","subtype":"[AUS] Tasmania","year":"1953","region":"rgn_Oceania","Colors":["cl_BLA","cl_BLU","cl_RED","cl_WHI"],"Items":["4Color","lets06","startH","year19","allhor","2Bands","Horizo","Animal","sta","NO_GRE","NO_YEL","001RED","002WHI","003RED","myrRED","HasSta","1Stars"],"Flag":"https://upload.wikimedia.org/wikipedia/commons/thumb/5/54/City_of_Hobart_Flag.svg/640px-City_of_Hobart_Flag.svg.png","HDFlag":"https://upload.wikimedia.org/wikipedia/commons/thumb/5/54/City_of_Hobart_Flag.svg/2560px-City_of_Hobart_Flag.svg.png","type":"City", "describe": "\nThe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 "isnew": ".", "links": "https://en.m.wikipedia.org/wiki/List_of_Australian_flags"},</v>
      </c>
      <c r="HO211" s="37">
        <v>45618</v>
      </c>
      <c r="HP211" s="9" t="str" cm="1">
        <f t="array" ref="HP211">IF(_xlfn.TEXTJOIN(", ", TRUE, IF(ISNUMBER(SEARCH("BLA", BL211:BT211)), COLUMN(BL211:BT211) - COLUMN(BL211) + 1, ""))&lt;&gt;"","BLA","")</f>
        <v>BLA</v>
      </c>
      <c r="HQ211" s="9" t="str" cm="1">
        <f t="array" ref="HQ211">IF(_xlfn.TEXTJOIN(", ", TRUE, IF(ISNUMBER(SEARCH("BLU", BL211:BT211)), COLUMN(BL211:BT211) - COLUMN(BL211) + 1, ""))&lt;&gt;"","BLU","")</f>
        <v>BLU</v>
      </c>
      <c r="HR211" s="9" t="str" cm="1">
        <f t="array" ref="HR211">IF(_xlfn.TEXTJOIN(", ", TRUE, IF(ISNUMBER(SEARCH("GRE", BL211:BT211)), COLUMN(BL211:BT211) - COLUMN(BL211) + 1, ""))&lt;&gt;"","GRE","")</f>
        <v/>
      </c>
      <c r="HS211" s="9" t="str" cm="1">
        <f t="array" ref="HS211">IF(_xlfn.TEXTJOIN(", ", TRUE, IF(ISNUMBER(SEARCH("RED", BL211:BT211)), COLUMN(BL211:BT211) - COLUMN(BL211) + 1, ""))&lt;&gt;"","RED","")</f>
        <v>RED</v>
      </c>
      <c r="HT211" s="9" t="str" cm="1">
        <f t="array" ref="HT211">IF(_xlfn.TEXTJOIN(", ", TRUE, IF(ISNUMBER(SEARCH("YEL", BL211:BT211)), COLUMN(BL211:BT211) - COLUMN(BL211) + 1, ""))&lt;&gt;"","YEL","")</f>
        <v/>
      </c>
      <c r="HU211" s="9" t="str" cm="1">
        <f t="array" ref="HU211">IF(_xlfn.TEXTJOIN(", ", TRUE, IF(ISNUMBER(SEARCH("ORA", BL211:BT211)), COLUMN(BL211:BT211) - COLUMN(BL211) + 1, ""))&lt;&gt;"","ORA","")</f>
        <v/>
      </c>
      <c r="HV211" s="9" t="str" cm="1">
        <f t="array" ref="HV211">IF(_xlfn.TEXTJOIN(", ", TRUE, IF(ISNUMBER(SEARCH("BRO", BL211:BT211)), COLUMN(BL211:BT211) - COLUMN(BL211) + 1, ""))&lt;&gt;"","BRO","")</f>
        <v/>
      </c>
      <c r="HW211" s="9" t="str" cm="1">
        <f t="array" ref="HW211">IF(_xlfn.TEXTJOIN(", ", TRUE, IF(ISNUMBER(SEARCH("PUR", BL211:BT211)), COLUMN(BL211:BT211) - COLUMN(BL211) + 1, ""))&lt;&gt;"","PUR","")</f>
        <v/>
      </c>
      <c r="HX211" s="9" t="str" cm="1">
        <f t="array" ref="HX211">IF(_xlfn.TEXTJOIN(", ", TRUE, IF(ISNUMBER(SEARCH("WHI", BL211:BT211)), COLUMN(BL211:BT211) - COLUMN(BL211) + 1, ""))&lt;&gt;"","WHI","")</f>
        <v>WHI</v>
      </c>
      <c r="HY211" s="38"/>
      <c r="HZ211" s="38"/>
      <c r="IA211" s="28"/>
      <c r="IB211" s="28"/>
      <c r="IC211" s="39"/>
      <c r="ID211" s="39"/>
      <c r="IE211" s="39"/>
      <c r="IF211" s="39"/>
      <c r="IG211" s="39"/>
      <c r="IH211" s="39"/>
      <c r="II211" s="39"/>
      <c r="IJ211" s="39"/>
      <c r="IK211" s="39"/>
      <c r="IM211" s="6">
        <f>COUNTIF(IC211:IK211,"&gt;0")-CG211</f>
        <v>-4</v>
      </c>
      <c r="IN211" s="40" t="str">
        <f>"http://mkweb.bcgsc.ca/color-summarizer/?url="&amp;D211&amp;"&amp;precision=low&amp;num_clusters="&amp;CG211&amp;"&amp;text=1"</f>
        <v>http://mkweb.bcgsc.ca/color-summarizer/?url=https://upload.wikimedia.org/wikipedia/commons/thumb/5/54/City_of_Hobart_Flag.svg/640px-City_of_Hobart_Flag.svg.png&amp;precision=low&amp;num_clusters=4&amp;text=1</v>
      </c>
      <c r="IO211" s="9" t="str">
        <f>IF(HP211&lt;&gt;"",CHAR(34)&amp;"black"&amp;CHAR(34),"")</f>
        <v>"black"</v>
      </c>
      <c r="IP211" s="9" t="str">
        <f>IF(HQ211&lt;&gt;"",CHAR(34)&amp;"blue"&amp;CHAR(34),"")</f>
        <v>"blue"</v>
      </c>
      <c r="IQ211" s="9" t="str">
        <f>IF(HR211&lt;&gt;"",CHAR(34)&amp;"green"&amp;CHAR(34),"")</f>
        <v/>
      </c>
      <c r="IR211" s="9" t="str">
        <f>IF(HS211&lt;&gt;"",CHAR(34)&amp;"red"&amp;CHAR(34),"")</f>
        <v>"red"</v>
      </c>
      <c r="IS211" s="9" t="str">
        <f>IF(HT211&lt;&gt;"",CHAR(34)&amp;"yellow"&amp;CHAR(34),"")</f>
        <v/>
      </c>
      <c r="IT211" s="9" t="str">
        <f>IF(HU211&lt;&gt;"",CHAR(34)&amp;"orange"&amp;CHAR(34),"")</f>
        <v/>
      </c>
      <c r="IU211" s="9" t="str">
        <f>IF(HV211&lt;&gt;"",CHAR(34)&amp;"brown"&amp;CHAR(34),"")</f>
        <v/>
      </c>
      <c r="IV211" s="9" t="str">
        <f>IF(HW211&lt;&gt;"",CHAR(34)&amp;"purple"&amp;CHAR(34),"")</f>
        <v/>
      </c>
      <c r="IW211" s="9" t="str">
        <f>IF(HX211&lt;&gt;"",CHAR(34)&amp;"white"&amp;CHAR(34),"")</f>
        <v>"white"</v>
      </c>
      <c r="IX211" s="9" t="str">
        <f>"{"&amp;CHAR(34)&amp;"url"&amp;CHAR(34)&amp;":"&amp;CHAR(34)&amp;IN211&amp;CHAR(34)&amp;","&amp;CHAR(34)&amp;"name"&amp;CHAR(34)&amp;":"&amp;CHAR(34)&amp;A211&amp;CHAR(34)&amp;"},"</f>
        <v>{"url":"http://mkweb.bcgsc.ca/color-summarizer/?url=https://upload.wikimedia.org/wikipedia/commons/thumb/5/54/City_of_Hobart_Flag.svg/640px-City_of_Hobart_Flag.svg.png&amp;precision=low&amp;num_clusters=4&amp;text=1","name":"[AUS] Hobart"},</v>
      </c>
      <c r="IY211" s="9">
        <v>1083</v>
      </c>
    </row>
    <row r="212" spans="1:259" s="9" customFormat="1" ht="38.4" customHeight="1" thickBot="1" x14ac:dyDescent="0.35">
      <c r="A212" s="81" t="s">
        <v>302</v>
      </c>
      <c r="B212" s="1" t="e" vm="209">
        <v>#VALUE!</v>
      </c>
      <c r="C212" s="2">
        <v>3</v>
      </c>
      <c r="D212" s="3" t="s">
        <v>303</v>
      </c>
      <c r="E212" s="4" t="s">
        <v>304</v>
      </c>
      <c r="F212" s="5" t="s">
        <v>0</v>
      </c>
      <c r="G212" s="6">
        <f>COUNTIF($A$1:$A$8359,A212)</f>
        <v>1</v>
      </c>
      <c r="H212" s="7" t="s">
        <v>220</v>
      </c>
      <c r="I212" s="8" t="s">
        <v>305</v>
      </c>
      <c r="J212" s="9" t="str">
        <f>""</f>
        <v/>
      </c>
      <c r="K212" s="10"/>
      <c r="L212" s="11"/>
      <c r="M212" s="11"/>
      <c r="N212" s="12" t="s">
        <v>169</v>
      </c>
      <c r="O212" s="13">
        <v>1970</v>
      </c>
      <c r="P212" s="14" t="s">
        <v>306</v>
      </c>
      <c r="Q212" s="15">
        <v>1</v>
      </c>
      <c r="R212" s="16" t="s">
        <v>169</v>
      </c>
      <c r="S212" s="17">
        <v>6</v>
      </c>
      <c r="T212" s="18" t="s">
        <v>2</v>
      </c>
      <c r="U212" s="19" t="s">
        <v>3</v>
      </c>
      <c r="V212" s="19" t="s">
        <v>3</v>
      </c>
      <c r="W212" s="19" t="s">
        <v>3</v>
      </c>
      <c r="X212" s="19" t="s">
        <v>2</v>
      </c>
      <c r="Y212" s="19" t="s">
        <v>3</v>
      </c>
      <c r="Z212" s="19" t="s">
        <v>3</v>
      </c>
      <c r="AA212" s="19" t="s">
        <v>3</v>
      </c>
      <c r="AB212" s="19" t="s">
        <v>2</v>
      </c>
      <c r="AC212" s="19" t="s">
        <v>2</v>
      </c>
      <c r="AD212" s="19" t="s">
        <v>2</v>
      </c>
      <c r="AE212" s="19" t="s">
        <v>2</v>
      </c>
      <c r="AF212" s="20" t="s">
        <v>2</v>
      </c>
      <c r="AG212" s="20" t="s">
        <v>2</v>
      </c>
      <c r="AH212" s="20" t="s">
        <v>2</v>
      </c>
      <c r="AI212" s="20" t="s">
        <v>2</v>
      </c>
      <c r="AJ212" s="20" t="s">
        <v>2</v>
      </c>
      <c r="AK212" s="20" t="s">
        <v>2</v>
      </c>
      <c r="AL212" s="20" t="s">
        <v>2</v>
      </c>
      <c r="AM212" s="20" t="s">
        <v>2</v>
      </c>
      <c r="AN212" s="20" t="s">
        <v>2</v>
      </c>
      <c r="AO212" s="20" t="s">
        <v>2</v>
      </c>
      <c r="AP212" s="20" t="s">
        <v>3</v>
      </c>
      <c r="AQ212" s="20" t="s">
        <v>3</v>
      </c>
      <c r="AR212" s="20" t="s">
        <v>2</v>
      </c>
      <c r="AS212" s="20" t="s">
        <v>2</v>
      </c>
      <c r="AT212" s="21">
        <v>0</v>
      </c>
      <c r="AU212" s="20" t="s">
        <v>183</v>
      </c>
      <c r="AV212" s="20" t="str">
        <f>IF(LEFT(A212,1)="[",LEFT(A212,5)&amp;AU212&amp;A212,"")</f>
        <v>[AUS]City[AUS] Melbourne</v>
      </c>
      <c r="AW212" s="20" t="str">
        <f>C212&amp;H212&amp;A212</f>
        <v>3[AUS] Victoria[AUS] Melbourne</v>
      </c>
      <c r="AX212" s="22"/>
      <c r="AY212" s="22"/>
      <c r="AZ212" s="23"/>
      <c r="BA212" s="23"/>
      <c r="BB212" s="23"/>
      <c r="BC212" s="24"/>
      <c r="BD212" s="25" t="s">
        <v>168</v>
      </c>
      <c r="BE212" s="8"/>
      <c r="BF212" s="25" t="s">
        <v>9</v>
      </c>
      <c r="BG212" s="25" t="s">
        <v>5</v>
      </c>
      <c r="BH212" s="25" t="s">
        <v>4</v>
      </c>
      <c r="BI212" s="25"/>
      <c r="BJ212" s="25"/>
      <c r="BK212" s="8"/>
      <c r="BL212" s="25" t="s">
        <v>9</v>
      </c>
      <c r="BM212" s="25" t="s">
        <v>5</v>
      </c>
      <c r="BN212" s="25" t="s">
        <v>4</v>
      </c>
      <c r="BO212" s="25" t="s">
        <v>12</v>
      </c>
      <c r="BP212" s="25" t="s">
        <v>6</v>
      </c>
      <c r="BQ212" s="25" t="s">
        <v>13</v>
      </c>
      <c r="BR212" s="25"/>
      <c r="BS212" s="25"/>
      <c r="BT212" s="25"/>
      <c r="BU212" s="26"/>
      <c r="BV212" s="27"/>
      <c r="BW212" s="27">
        <v>0</v>
      </c>
      <c r="BX212" s="8"/>
      <c r="CB212" s="28"/>
      <c r="CC212" s="28"/>
      <c r="CD212" s="29">
        <v>0</v>
      </c>
      <c r="CE212" s="29">
        <v>0</v>
      </c>
      <c r="CF212" s="29" t="e">
        <v>#REF!</v>
      </c>
      <c r="CG212" s="30" cm="1">
        <f t="array" ref="CG212">SUMPRODUCT(--(LEN(TRIM(BL212:BT212))&gt;0))</f>
        <v>6</v>
      </c>
      <c r="CH212" s="20" t="str">
        <f>IF(CG212=2,"y","n")</f>
        <v>n</v>
      </c>
      <c r="CI212" s="20" t="str">
        <f>IF(CG212=3,"y","n")</f>
        <v>n</v>
      </c>
      <c r="CJ212" s="20" t="str">
        <f>IF(CG212=4,"y","n")</f>
        <v>n</v>
      </c>
      <c r="CK212" s="20" t="str">
        <f>IF(CG212&gt;4,"y","n")</f>
        <v>y</v>
      </c>
      <c r="CL212" s="20" t="str">
        <f>IF(S212=0,"y","n")</f>
        <v>n</v>
      </c>
      <c r="CM212" s="20" t="str">
        <f>IF(S212=2,"y","n")</f>
        <v>n</v>
      </c>
      <c r="CN212" s="20" t="str">
        <f>IF(S212=3,"y","n")</f>
        <v>n</v>
      </c>
      <c r="CO212" s="20" t="str">
        <f>IF(S212&gt;=4,"y","n")</f>
        <v>y</v>
      </c>
      <c r="CP212" s="20" t="str">
        <f>IF(AT212=0,"y","n")</f>
        <v>y</v>
      </c>
      <c r="CQ212" s="20" t="str">
        <f>IF(AT212=1,"y","n")</f>
        <v>n</v>
      </c>
      <c r="CR212" s="20" t="str">
        <f>IF(AT212=2,"y","n")</f>
        <v>n</v>
      </c>
      <c r="CS212" s="20" t="str">
        <f>IF(AT212&gt;=3,"y","n")</f>
        <v>n</v>
      </c>
      <c r="CT212" s="31" t="str">
        <f>CHAR(34)&amp;A212&amp;CHAR(34)</f>
        <v>"[AUS] Melbourne"</v>
      </c>
      <c r="CU212" s="32" t="str">
        <f>CHAR(34)&amp;"rgn_"&amp;R212&amp;CHAR(34)</f>
        <v>"rgn_Oceania"</v>
      </c>
      <c r="CV212" s="9" t="str">
        <f>CHAR(34)&amp;D212&amp;CHAR(34)</f>
        <v>"https://upload.wikimedia.org/wikipedia/commons/thumb/6/6f/Flag_of_Melbourne.svg/640px-Flag_of_Melbourne.svg.png"</v>
      </c>
      <c r="CW212" s="9" t="str">
        <f t="shared" si="694"/>
        <v/>
      </c>
      <c r="CX212" s="9" t="str">
        <f t="shared" si="694"/>
        <v/>
      </c>
      <c r="CY212" s="9" t="str">
        <f t="shared" si="694"/>
        <v/>
      </c>
      <c r="CZ212" s="9" t="str">
        <f t="shared" si="694"/>
        <v>"5+Colo",</v>
      </c>
      <c r="DA212" s="9" t="str">
        <f>IF(Q212&gt;1,CHAR(34)&amp;"words2"&amp;CHAR(34)&amp;",","")</f>
        <v/>
      </c>
      <c r="DB212" s="9" t="str">
        <f>IF(Q212&gt;2,CHAR(34)&amp;"words3"&amp;CHAR(34)&amp;",","")</f>
        <v/>
      </c>
      <c r="DD212" s="9" t="str">
        <f>IF(LEN(CHAR(34)&amp;"lets"&amp;LEN(SUBSTITUTE(SUBSTITUTE(IFERROR(TRIM(SUBSTITUTE(A212,MID(A212,FIND("[",A212),FIND("]",A212)-FIND("[",A212)+1),"")),A212)," ",""),"-",""))&amp;CHAR(34)&amp;",")=9,CHAR(34)&amp;"lets"&amp;LEN(SUBSTITUTE(SUBSTITUTE(IFERROR(TRIM(SUBSTITUTE(A212,MID(A212,FIND("[",A212),FIND("]",A212)-FIND("[",A212)+1),"")),A212)," ",""),"-",""))&amp;CHAR(34)&amp;",",CHAR(34)&amp;"lets0"&amp;LEN(SUBSTITUTE(SUBSTITUTE(IFERROR(TRIM(SUBSTITUTE(A212,MID(A212,FIND("[",A212),FIND("]",A212)-FIND("[",A212)+1),"")),A212)," ",""),"-",""))&amp;CHAR(34)&amp;",")</f>
        <v>"lets09",</v>
      </c>
      <c r="DE212" s="9" t="str">
        <f>CHAR(34)&amp;"start"&amp;IFERROR(LEFT(SUBSTITUTE(A212,"["&amp;MID(A212,FIND("[",A212)+1,FIND("]",A212)-FIND("[",A212)-1)&amp;"] ",""),1),LEFT(A212,1))&amp;CHAR(34)&amp;","</f>
        <v>"startM",</v>
      </c>
      <c r="DF212" s="9" t="str">
        <f>IFERROR(IF(SEARCH("tan",A212)&gt;0,CHAR(34)&amp;"withtn"&amp;CHAR(34)&amp;",",""),"")</f>
        <v/>
      </c>
      <c r="DG212" s="9" t="str">
        <f>IFERROR(IF(SEARCH("q",A212)&gt;0,CHAR(34)&amp;"with_q"&amp;CHAR(34)&amp;",",""),"")</f>
        <v/>
      </c>
      <c r="DH212" s="9" t="str">
        <f>IFERROR(IF(SEARCH("v",A212)&gt;0,CHAR(34)&amp;"with_v"&amp;CHAR(34)&amp;",",""),"")</f>
        <v/>
      </c>
      <c r="DI212" s="9" t="str">
        <f>IFERROR(IF(SEARCH("w",A212)&gt;0,CHAR(34)&amp;"with_w"&amp;CHAR(34)&amp;",",""),"")</f>
        <v/>
      </c>
      <c r="DJ212" s="9" t="str">
        <f>IFERROR(IF(SEARCH("y",A212)&gt;0,CHAR(34)&amp;"with_y"&amp;CHAR(34)&amp;",",""),"")</f>
        <v/>
      </c>
      <c r="DK212" s="9" t="str">
        <f>IFERROR(IF(SEARCH("z",A212)&gt;0,CHAR(34)&amp;"with_z"&amp;CHAR(34)&amp;",",""),"")</f>
        <v/>
      </c>
      <c r="DL212" s="9" t="str">
        <f>IF(CG212=2, CHAR(34) &amp; _xlfn.TEXTJOIN("", TRUE, _xlfn._xlws.SORT(HP212:HX212)) &amp; CHAR(34) &amp; ",", "")</f>
        <v/>
      </c>
      <c r="DM212" s="9" t="str" cm="1">
        <f t="array" ref="DM212">IF(CG212=3,CHAR(34) &amp; _xlfn.TEXTJOIN("", TRUE, RIGHT(HP212:HX212, 2)) &amp; CHAR(34) &amp; ",", "")</f>
        <v/>
      </c>
      <c r="DN212" s="9" t="str">
        <f>IF(AND(ISNUMBER(SEARCH("18", O212)), ISERROR(SEARCH("1918", O212)), ISERROR(SEARCH("2018", O212))), CHAR(34) &amp; "year18" &amp; CHAR(34) &amp; ",", "")</f>
        <v/>
      </c>
      <c r="DO212" s="9" t="str">
        <f>IF(AND(ISNUMBER(SEARCH("19", O212)), ISERROR(SEARCH("1819", O212)),  ISERROR(SEARCH("1219", O212)),ISERROR(SEARCH("1119", O212)),ISERROR(SEARCH("1190", O212)),ISERROR(SEARCH("2019", O212))), CHAR(34) &amp; "year19" &amp; CHAR(34) &amp; ",", "")</f>
        <v>"year19",</v>
      </c>
      <c r="DP212" s="28" t="str">
        <f>IF(AND(ISNUMBER(SEARCH("20", O212)), ISERROR(SEARCH("1920", O212))), CHAR(34)&amp;"year00"&amp;CHAR(34)&amp;",", "")</f>
        <v/>
      </c>
      <c r="DQ212" s="28" t="str">
        <f>IF(CC212="y",CHAR(34)&amp;"soviet"&amp;CHAR(34)&amp;",","")</f>
        <v/>
      </c>
      <c r="DR212" s="28" t="str">
        <f>IF(BY212="y",CHAR(34)&amp;"dgband"&amp;CHAR(34)&amp;",","")</f>
        <v/>
      </c>
      <c r="DS212" s="28" t="str">
        <f>IF(W212="y",IF(AND(V212="n",BY212&lt;&gt;"y"),CHAR(34)&amp;"allver"&amp;CHAR(34)&amp;",",""),"")</f>
        <v/>
      </c>
      <c r="DT212" s="28" t="str">
        <f>IF(V212="y",IF(AND(W212="n",BY212&lt;&gt;"y"),CHAR(34)&amp;"allhor"&amp;CHAR(34)&amp;",",""),"")</f>
        <v/>
      </c>
      <c r="DU212" s="28" t="str">
        <f>IF(BY212="y",IF(AND(W212="n",V212="n"),CHAR(34)&amp;"alldia"&amp;CHAR(34)&amp;",",""),"")</f>
        <v/>
      </c>
      <c r="DW212" s="9" t="str">
        <f t="shared" si="695"/>
        <v/>
      </c>
      <c r="DX212" s="9" t="str">
        <f t="shared" si="695"/>
        <v/>
      </c>
      <c r="DY212" s="9" t="str">
        <f t="shared" si="695"/>
        <v/>
      </c>
      <c r="DZ212" s="9" t="str">
        <f t="shared" si="695"/>
        <v>"4+Band",</v>
      </c>
      <c r="EA212" s="9" t="str">
        <f t="shared" si="696"/>
        <v/>
      </c>
      <c r="EB212" s="9" t="str">
        <f t="shared" si="696"/>
        <v>"Crosse",</v>
      </c>
      <c r="EC212" s="9" t="str">
        <f t="shared" si="696"/>
        <v>"Horizo",</v>
      </c>
      <c r="ED212" s="9" t="str">
        <f t="shared" si="696"/>
        <v>"Vertic",</v>
      </c>
      <c r="EE212" s="9" t="str">
        <f t="shared" si="696"/>
        <v/>
      </c>
      <c r="EF212" s="9" t="str">
        <f>IF(AND(Y212&lt;&gt;"n",Y212&lt;&gt;""),CHAR(34)&amp;Y$1&amp;CHAR(34)&amp;",","")</f>
        <v>"Animal",</v>
      </c>
      <c r="EG212" s="9" t="str">
        <f t="shared" si="697"/>
        <v>"Bird",</v>
      </c>
      <c r="EH212" s="9" t="str">
        <f t="shared" si="697"/>
        <v>"Plants",</v>
      </c>
      <c r="EI212" s="9" t="str">
        <f t="shared" si="697"/>
        <v/>
      </c>
      <c r="EJ212" s="9" t="str">
        <f t="shared" si="697"/>
        <v/>
      </c>
      <c r="EK212" s="9" t="str">
        <f t="shared" si="697"/>
        <v/>
      </c>
      <c r="EL212" s="9" t="str">
        <f t="shared" si="697"/>
        <v/>
      </c>
      <c r="EM212" s="9" t="str">
        <f t="shared" si="697"/>
        <v/>
      </c>
      <c r="EN212" s="9" t="str">
        <f t="shared" si="697"/>
        <v/>
      </c>
      <c r="EO212" s="9" t="str">
        <f t="shared" si="697"/>
        <v/>
      </c>
      <c r="EP212" s="9" t="str">
        <f t="shared" si="697"/>
        <v/>
      </c>
      <c r="EQ212" s="9" t="str">
        <f t="shared" si="697"/>
        <v/>
      </c>
      <c r="ER212" s="9" t="str">
        <f t="shared" si="697"/>
        <v/>
      </c>
      <c r="ES212" s="9" t="str">
        <f t="shared" si="697"/>
        <v/>
      </c>
      <c r="ET212" s="9" t="str">
        <f t="shared" si="697"/>
        <v/>
      </c>
      <c r="EU212" s="9" t="str">
        <f t="shared" si="697"/>
        <v/>
      </c>
      <c r="EV212" s="9" t="str">
        <f t="shared" si="697"/>
        <v/>
      </c>
      <c r="EW212" s="9" t="str">
        <f t="shared" si="693"/>
        <v>"Ships!",</v>
      </c>
      <c r="EX212" s="9" t="str">
        <f t="shared" si="693"/>
        <v>"Crowns",</v>
      </c>
      <c r="EY212" s="9" t="str">
        <f t="shared" si="693"/>
        <v/>
      </c>
      <c r="EZ212" s="9" t="str">
        <f t="shared" si="693"/>
        <v/>
      </c>
      <c r="FA212" s="9" t="str">
        <f>IF(AT212&gt;0,CHAR(34)&amp;"sta"&amp;AZ212&amp;CHAR(34)&amp;",","")</f>
        <v/>
      </c>
      <c r="FB212" s="9" t="str">
        <f>IF(AND(AT212&gt;0,BA212&lt;&gt;""),CHAR(34)&amp;"sta"&amp;BA212&amp;CHAR(34)&amp;",","")</f>
        <v/>
      </c>
      <c r="FD212" s="9" t="str">
        <f>IF(BV212="n",CHAR(34)&amp;"tcWHYE"&amp;CHAR(34)&amp;",",IF(BV212="y",CHAR(34)&amp;FD$1&amp;CHAR(34)&amp;",",""))</f>
        <v/>
      </c>
      <c r="FE212" s="9" t="str">
        <f>IF(COUNTIF(BL212:BT212,"BLU")=0,CHAR(34)&amp;"NO_BLU"&amp;CHAR(34)&amp;",", "")</f>
        <v/>
      </c>
      <c r="FF212" s="9" t="str">
        <f>IF(COUNTIF(BL212:BT212,"WHI")=0,CHAR(34)&amp;"NO_WHI"&amp;CHAR(34)&amp;",", "")</f>
        <v/>
      </c>
      <c r="FG212" s="9" t="str">
        <f>IF(COUNTIF(BL212:BT212,"RED")=0,CHAR(34)&amp;"NO_RED"&amp;CHAR(34)&amp;",", "")</f>
        <v/>
      </c>
      <c r="FH212" s="9" t="str">
        <f>IF(COUNTIF(BL212:BS212,"GRE")=0,CHAR(34)&amp;"NO_GRE"&amp;CHAR(34)&amp;",", "")</f>
        <v>"NO_GRE",</v>
      </c>
      <c r="FI212" s="9" t="str">
        <f>IF(COUNTIF(BL212:BT212,"YEL")=0,CHAR(34)&amp;"NO_YEL"&amp;CHAR(34)&amp;",", "")</f>
        <v/>
      </c>
      <c r="FJ212" s="9" t="str">
        <f>IF(COUNTIF(BL212:BT212,"BLA")=0,CHAR(34)&amp;"NO_BLA"&amp;CHAR(34)&amp;",", "")</f>
        <v/>
      </c>
      <c r="FK212" s="9" t="str">
        <f>IF(AND(FH212&lt;&gt;"",FF212&lt;&gt;""),CHAR(34)&amp;"WHGRNO"&amp;CHAR(34)&amp;",","")</f>
        <v/>
      </c>
      <c r="FL212" s="9" t="str">
        <f>IF(AND(FI212&lt;&gt;"",FF212&lt;&gt;""),CHAR(34)&amp;"WHYENO"&amp;CHAR(34)&amp;",","")</f>
        <v/>
      </c>
      <c r="FM212" s="9" t="str">
        <f>IF(AND(FJ212&lt;&gt;"",FF212&lt;&gt;""),CHAR(34)&amp;"BAWHNO"&amp;CHAR(34)&amp;",","")</f>
        <v/>
      </c>
      <c r="FN212" s="9" t="str">
        <f>IF(AND(FE212&lt;&gt;"",FF212&lt;&gt;""),CHAR(34)&amp;"BLWHNO"&amp;CHAR(34)&amp;",","")</f>
        <v/>
      </c>
      <c r="FO212" s="9" t="str">
        <f>IF(AND(FE212&lt;&gt;"",FG212&lt;&gt;""),CHAR(34)&amp;"BLRENO"&amp;CHAR(34)&amp;",","")</f>
        <v/>
      </c>
      <c r="FP212" s="9" t="str">
        <f>IF(AND(FF212&lt;&gt;"",FF212&lt;&gt;""),CHAR(34)&amp;"WHRENO"&amp;CHAR(34)&amp;",","")</f>
        <v/>
      </c>
      <c r="FQ212" s="9" t="str">
        <f>IF(LEN(BF212)=3,CHAR(34)&amp;"001"&amp;BF212&amp;CHAR(34)&amp;",","")</f>
        <v>"001RED",</v>
      </c>
      <c r="FR212" s="9" t="str">
        <f>IF(LEN(BG212)=3,CHAR(34)&amp;"002"&amp;BG212&amp;CHAR(34)&amp;",","")</f>
        <v>"002WHI",</v>
      </c>
      <c r="FS212" s="9" t="str">
        <f>IF(LEN(BH212)=3,CHAR(34)&amp;"003"&amp;BH212&amp;CHAR(34)&amp;",","")</f>
        <v>"003BLU",</v>
      </c>
      <c r="FT212" s="9" t="str">
        <f>CHAR(34)&amp;"myr"&amp;BD212&amp;CHAR(34)&amp;","</f>
        <v>"myrEQ",</v>
      </c>
      <c r="FU212" s="9" t="str">
        <f>IF(AY212="y",CHAR(34)&amp;"island"&amp;CHAR(34)&amp;",","")</f>
        <v/>
      </c>
      <c r="FV212" s="9" t="str">
        <f>IF(BZ212="y",CHAR(34)&amp;"landlo"&amp;CHAR(34)&amp;",","")</f>
        <v/>
      </c>
      <c r="FW212" s="9" t="str">
        <f>IF(CA212="y",CHAR(34)&amp;"eunion"&amp;CHAR(34)&amp;",","")</f>
        <v/>
      </c>
      <c r="FY212" s="9" t="str">
        <f>IFERROR(IF(SEARCH("Arabic",CB212)&gt;0,CHAR(34)&amp;"arabic"&amp;CHAR(34)&amp;",",""),"")</f>
        <v/>
      </c>
      <c r="FZ212" s="9" t="str">
        <f>IFERROR(IF(SEARCH("English",CB212)&gt;0,CHAR(34)&amp;"englis"&amp;CHAR(34)&amp;",",""),"")</f>
        <v/>
      </c>
      <c r="GA212" s="9" t="str">
        <f>IFERROR(IF(SEARCH("French",CB212)&gt;0,CHAR(34)&amp;"french"&amp;CHAR(34)&amp;",",""),"")</f>
        <v/>
      </c>
      <c r="GB212" s="9" t="str">
        <f>IFERROR(IF(SEARCH("Spanish",CB212)&gt;0,CHAR(34)&amp;"spanis"&amp;CHAR(34)&amp;",",""),"")</f>
        <v/>
      </c>
      <c r="GE212" s="9" t="str">
        <f>IFERROR(IF(SEARCH("Dutch",CB212)&gt;0,CHAR(34)&amp;"dutchs"&amp;CHAR(34)&amp;",",""),"")</f>
        <v/>
      </c>
      <c r="GF212" s="9" t="str">
        <f>IFERROR(IF(SEARCH("Historical",AU212)&gt;0,CHAR(34)&amp;"histor"&amp;CHAR(34)&amp;",",""),"")</f>
        <v/>
      </c>
      <c r="GG212" s="9" t="str">
        <f>IF(BU212="y",CHAR(34)&amp;"unjack"&amp;CHAR(34)&amp;",","")</f>
        <v/>
      </c>
      <c r="GH212" s="9" t="str">
        <f>IF(CD212=1,CHAR(34)&amp;"southc"&amp;CHAR(34)&amp;",","")</f>
        <v/>
      </c>
      <c r="GI212" s="9" t="str">
        <f>IF(CE212=1,CHAR(34)&amp;"hasmap"&amp;CHAR(34)&amp;",","")</f>
        <v/>
      </c>
      <c r="GJ212" s="9" t="str">
        <f>IF(CP212="y",CHAR(34)&amp;CP$1&amp;CHAR(34)&amp;",","")</f>
        <v>"NoStar",</v>
      </c>
      <c r="GK212" s="9" t="str">
        <f>IF(GJ212="",CHAR(34)&amp;"HasSta"&amp;CHAR(34)&amp;",","")</f>
        <v/>
      </c>
      <c r="GL212" s="9" t="str">
        <f t="shared" si="698"/>
        <v/>
      </c>
      <c r="GM212" s="9" t="str">
        <f t="shared" si="698"/>
        <v/>
      </c>
      <c r="GN212" s="9" t="str">
        <f t="shared" si="698"/>
        <v/>
      </c>
      <c r="GP212" s="9" t="str">
        <f>CHAR(34)&amp;AU212&amp;CHAR(34)</f>
        <v>"City"</v>
      </c>
      <c r="GS212" s="9" t="str">
        <f>SUBSTITUTE("["&amp;_xlfn.CONCAT(CW212:GN212)&amp;"]",",]","]")</f>
        <v>["5+Colo","lets09","startM","year19","4+Band","Crosse","Horizo","Vertic","Animal","Bird","Plants","Ships!","Crowns","NO_GRE","001RED","002WHI","003BLU","myrEQ","NoStar"]</v>
      </c>
      <c r="GT212" s="9" t="str">
        <f t="shared" si="692"/>
        <v>"cl_RED",</v>
      </c>
      <c r="GU212" s="9" t="str">
        <f t="shared" si="692"/>
        <v>"cl_WHI",</v>
      </c>
      <c r="GV212" s="9" t="str">
        <f t="shared" si="692"/>
        <v>"cl_BLU",</v>
      </c>
      <c r="GW212" s="9" t="str">
        <f t="shared" si="692"/>
        <v>"cl_BLA",</v>
      </c>
      <c r="GX212" s="9" t="str">
        <f t="shared" si="692"/>
        <v>"cl_YEL",</v>
      </c>
      <c r="GY212" s="9" t="str">
        <f t="shared" si="692"/>
        <v>"cl_BRO",</v>
      </c>
      <c r="GZ212" s="9" t="str">
        <f t="shared" si="692"/>
        <v/>
      </c>
      <c r="HA212" s="9" t="str">
        <f t="shared" si="692"/>
        <v/>
      </c>
      <c r="HB212" s="9" t="str">
        <f t="shared" si="692"/>
        <v/>
      </c>
      <c r="HC212" s="9" t="str">
        <f>SUBSTITUTE("["&amp;_xlfn.CONCAT(GT212:HB212)&amp;"]",",]","]")</f>
        <v>["cl_RED","cl_WHI","cl_BLU","cl_BLA","cl_YEL","cl_BRO"]</v>
      </c>
      <c r="HE212" s="33"/>
      <c r="HF212" s="34" t="str">
        <f>"{couname:"&amp;CT212&amp;(IF(HK212&lt;&gt;"",",subtype:"&amp;CHAR(34)&amp;HK212&amp;CHAR(34),""))&amp;",year:"&amp;HJ212&amp;",region:"&amp;CU212&amp;",Colors:"&amp;HC212&amp;",Items:"&amp;GS212&amp;",Flag:"&amp;CV212&amp;",HDFlag:"&amp;CHAR(34)&amp;E212&amp;CHAR(34)&amp;",type:"&amp;GP212&amp;", describe: "&amp;HH212&amp;", isnew:"&amp;CHAR(34)&amp;F212&amp;CHAR(34)&amp;", links: "&amp;HL212&amp;"},"</f>
        <v>{couname:"[AUS] Melbourne",year:"1970",region:"rgn_Oceania",Colors:["cl_RED","cl_WHI","cl_BLU","cl_BLA","cl_YEL","cl_BRO"],Items:["5+Colo","lets09","startM","year19","4+Band","Crosse","Horizo","Vertic","Animal","Bird","Plants","Ships!","Crowns","NO_GRE","001RED","002WHI","003BLU","myrEQ","NoStar"],Flag:"https://upload.wikimedia.org/wikipedia/commons/thumb/6/6f/Flag_of_Melbourne.svg/640px-Flag_of_Melbourne.svg.png",HDFlag:"https://upload.wikimedia.org/wikipedia/commons/thumb/6/6f/Flag_of_Melbourne.svg/2560px-Flag_of_Melbourne.svg.png",type:"City", describe: "\nWhite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 isnew:".", links: "https://en.m.wikipedia.org/wiki/Flag_of_Melbourne"},</v>
      </c>
      <c r="HG212" s="35" t="str">
        <f>"{couname:"&amp;CT212&amp;(IF(HK212&lt;&gt;"",",subtype:"&amp;CHAR(34)&amp;HK212&amp;CHAR(34),""))&amp;",year:"&amp;HJ212&amp;",region:"&amp;CU212&amp;",Colors:"&amp;HC212&amp;",Items:"&amp;GS212&amp;",Flag:"&amp;CV212&amp;",HDFlag:"&amp;CHAR(34)&amp;E212&amp;CHAR(34)&amp;",type:"&amp;GP212&amp;", describe: "&amp;HI212&amp;", links: "&amp;HL212&amp;"},"</f>
        <v>{couname:"[AUS] Melbourne",year:"1970",region:"rgn_Oceania",Colors:["cl_RED","cl_WHI","cl_BLU","cl_BLA","cl_YEL","cl_BRO"],Items:["5+Colo","lets09","startM","year19","4+Band","Crosse","Horizo","Vertic","Animal","Bird","Plants","Ships!","Crowns","NO_GRE","001RED","002WHI","003BLU","myrEQ","NoStar"],Flag:"https://upload.wikimedia.org/wikipedia/commons/thumb/6/6f/Flag_of_Melbourne.svg/640px-Flag_of_Melbourne.svg.png",HDFlag:"https://upload.wikimedia.org/wikipedia/commons/thumb/6/6f/Flag_of_Melbourne.svg/2560px-Flag_of_Melbourne.svg.png",type:"City", describe: "\nWhite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 links: "https://en.m.wikipedia.org/wiki/Flag_of_Melbourne"},</v>
      </c>
      <c r="HH212" s="9" t="str">
        <f>IF(P212&lt;&gt;"",CHAR(34)&amp;"\n"&amp;P212&amp;CHAR(34),CHAR(34)&amp;CHAR(34))</f>
        <v>"\nWhite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v>
      </c>
      <c r="HI212" s="9" t="str">
        <f>IF(J212=0,CHAR(34)&amp;CHAR(34),HH212)</f>
        <v>"\nWhite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v>
      </c>
      <c r="HJ212" s="9" t="str">
        <f>CHAR(34)&amp;O212&amp;CHAR(34)</f>
        <v>"1970"</v>
      </c>
      <c r="HL212" s="9" t="str">
        <f>CHAR(34)&amp;I212&amp;CHAR(34)</f>
        <v>"https://en.m.wikipedia.org/wiki/Flag_of_Melbourne"</v>
      </c>
      <c r="HM212" s="34" t="str">
        <f>"{"&amp;CHAR(34)&amp;"couname"&amp;CHAR(34)&amp;":"&amp;CT212&amp;(IF(H212&lt;&gt;"",","&amp;CHAR(34)&amp;"subtype"&amp;CHAR(34)&amp;":"&amp;CHAR(34)&amp;H212&amp;CHAR(34),""))&amp;","&amp;CHAR(34)&amp;"year"&amp;CHAR(34)&amp;":"&amp;HJ212&amp;","&amp;CHAR(34)&amp;"region"&amp;CHAR(34)&amp;":"&amp;CU212&amp;","&amp;CHAR(34)&amp;"Colors"&amp;CHAR(34)&amp;":"&amp;HC212&amp;","&amp;CHAR(34)&amp;"Items"&amp;CHAR(34)&amp;":"&amp;GS212&amp;","&amp;CHAR(34)&amp;"Flag"&amp;CHAR(34)&amp;":"&amp;CV212&amp;","&amp;CHAR(34)&amp;"HDFlag"&amp;CHAR(34)&amp;":"&amp;CHAR(34)&amp;E212&amp;CHAR(34)&amp;","&amp;CHAR(34)&amp;"type"&amp;CHAR(34)&amp;":"&amp;GP212&amp;", "&amp;CHAR(34)&amp;"describe"&amp;CHAR(34)&amp;": "&amp;HH212&amp;", "&amp;CHAR(34)&amp;"isnew"&amp;CHAR(34)&amp;": "&amp;CHAR(34)&amp;F212&amp;CHAR(34)&amp;", "&amp;CHAR(34)&amp;"links"&amp;CHAR(34)&amp;": "&amp;HL212&amp;"},"</f>
        <v>{"couname":"[AUS] Melbourne","subtype":"[AUS] Victoria","year":"1970","region":"rgn_Oceania","Colors":["cl_RED","cl_WHI","cl_BLU","cl_BLA","cl_YEL","cl_BRO"],"Items":["5+Colo","lets09","startM","year19","4+Band","Crosse","Horizo","Vertic","Animal","Bird","Plants","Ships!","Crowns","NO_GRE","001RED","002WHI","003BLU","myrEQ","NoStar"],"Flag":"https://upload.wikimedia.org/wikipedia/commons/thumb/6/6f/Flag_of_Melbourne.svg/640px-Flag_of_Melbourne.svg.png","HDFlag":"https://upload.wikimedia.org/wikipedia/commons/thumb/6/6f/Flag_of_Melbourne.svg/2560px-Flag_of_Melbourne.svg.png","type":"City", "describe": "\nWhite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 "isnew": ".", "links": "https://en.m.wikipedia.org/wiki/Flag_of_Melbourne"},</v>
      </c>
      <c r="HN212" s="36" t="str">
        <f>"{"&amp;CHAR(34)&amp;"couname"&amp;CHAR(34)&amp;":"&amp;CT212&amp;(IF(H212&lt;&gt;"",","&amp;CHAR(34)&amp;"subtype"&amp;CHAR(34)&amp;":"&amp;CHAR(34)&amp;H212&amp;CHAR(34),""))&amp;","&amp;CHAR(34)&amp;"year"&amp;CHAR(34)&amp;":"&amp;HJ212&amp;","&amp;CHAR(34)&amp;"region"&amp;CHAR(34)&amp;":"&amp;CU212&amp;","&amp;CHAR(34)&amp;"Colors"&amp;CHAR(34)&amp;":"&amp;HC212&amp;","&amp;CHAR(34)&amp;"Items"&amp;CHAR(34)&amp;":"&amp;GS212&amp;","&amp;CHAR(34)&amp;"Flag"&amp;CHAR(34)&amp;":"&amp;CV212&amp;","&amp;CHAR(34)&amp;"HDFlag"&amp;CHAR(34)&amp;":"&amp;CHAR(34)&amp;E212&amp;CHAR(34)&amp;","&amp;CHAR(34)&amp;"type"&amp;CHAR(34)&amp;":"&amp;GP212&amp;", "&amp;CHAR(34)&amp;"describe"&amp;CHAR(34)&amp;": "&amp;HI212&amp;", "&amp;CHAR(34)&amp;"isnew"&amp;CHAR(34)&amp;": "&amp;CHAR(34)&amp;F212&amp;CHAR(34)&amp;", "&amp;CHAR(34)&amp;"links"&amp;CHAR(34)&amp;": "&amp;HL212&amp;"},"</f>
        <v>{"couname":"[AUS] Melbourne","subtype":"[AUS] Victoria","year":"1970","region":"rgn_Oceania","Colors":["cl_RED","cl_WHI","cl_BLU","cl_BLA","cl_YEL","cl_BRO"],"Items":["5+Colo","lets09","startM","year19","4+Band","Crosse","Horizo","Vertic","Animal","Bird","Plants","Ships!","Crowns","NO_GRE","001RED","002WHI","003BLU","myrEQ","NoStar"],"Flag":"https://upload.wikimedia.org/wikipedia/commons/thumb/6/6f/Flag_of_Melbourne.svg/640px-Flag_of_Melbourne.svg.png","HDFlag":"https://upload.wikimedia.org/wikipedia/commons/thumb/6/6f/Flag_of_Melbourne.svg/2560px-Flag_of_Melbourne.svg.png","type":"City", "describe": "\nWhite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 "isnew": ".", "links": "https://en.m.wikipedia.org/wiki/Flag_of_Melbourne"},</v>
      </c>
      <c r="HO212" s="37">
        <v>45596</v>
      </c>
      <c r="HP212" s="9" t="str" cm="1">
        <f t="array" ref="HP212">IF(_xlfn.TEXTJOIN(", ", TRUE, IF(ISNUMBER(SEARCH("BLA", BL212:BT212)), COLUMN(BL212:BT212) - COLUMN(BL212) + 1, ""))&lt;&gt;"","BLA","")</f>
        <v>BLA</v>
      </c>
      <c r="HQ212" s="9" t="str" cm="1">
        <f t="array" ref="HQ212">IF(_xlfn.TEXTJOIN(", ", TRUE, IF(ISNUMBER(SEARCH("BLU", BL212:BT212)), COLUMN(BL212:BT212) - COLUMN(BL212) + 1, ""))&lt;&gt;"","BLU","")</f>
        <v>BLU</v>
      </c>
      <c r="HR212" s="9" t="str" cm="1">
        <f t="array" ref="HR212">IF(_xlfn.TEXTJOIN(", ", TRUE, IF(ISNUMBER(SEARCH("GRE", BL212:BT212)), COLUMN(BL212:BT212) - COLUMN(BL212) + 1, ""))&lt;&gt;"","GRE","")</f>
        <v/>
      </c>
      <c r="HS212" s="9" t="str" cm="1">
        <f t="array" ref="HS212">IF(_xlfn.TEXTJOIN(", ", TRUE, IF(ISNUMBER(SEARCH("RED", BL212:BT212)), COLUMN(BL212:BT212) - COLUMN(BL212) + 1, ""))&lt;&gt;"","RED","")</f>
        <v>RED</v>
      </c>
      <c r="HT212" s="9" t="str" cm="1">
        <f t="array" ref="HT212">IF(_xlfn.TEXTJOIN(", ", TRUE, IF(ISNUMBER(SEARCH("YEL", BL212:BT212)), COLUMN(BL212:BT212) - COLUMN(BL212) + 1, ""))&lt;&gt;"","YEL","")</f>
        <v>YEL</v>
      </c>
      <c r="HU212" s="9" t="str" cm="1">
        <f t="array" ref="HU212">IF(_xlfn.TEXTJOIN(", ", TRUE, IF(ISNUMBER(SEARCH("ORA", BL212:BT212)), COLUMN(BL212:BT212) - COLUMN(BL212) + 1, ""))&lt;&gt;"","ORA","")</f>
        <v/>
      </c>
      <c r="HV212" s="9" t="str" cm="1">
        <f t="array" ref="HV212">IF(_xlfn.TEXTJOIN(", ", TRUE, IF(ISNUMBER(SEARCH("BRO", BL212:BT212)), COLUMN(BL212:BT212) - COLUMN(BL212) + 1, ""))&lt;&gt;"","BRO","")</f>
        <v>BRO</v>
      </c>
      <c r="HW212" s="9" t="str" cm="1">
        <f t="array" ref="HW212">IF(_xlfn.TEXTJOIN(", ", TRUE, IF(ISNUMBER(SEARCH("PUR", BL212:BT212)), COLUMN(BL212:BT212) - COLUMN(BL212) + 1, ""))&lt;&gt;"","PUR","")</f>
        <v/>
      </c>
      <c r="HX212" s="9" t="str" cm="1">
        <f t="array" ref="HX212">IF(_xlfn.TEXTJOIN(", ", TRUE, IF(ISNUMBER(SEARCH("WHI", BL212:BT212)), COLUMN(BL212:BT212) - COLUMN(BL212) + 1, ""))&lt;&gt;"","WHI","")</f>
        <v>WHI</v>
      </c>
      <c r="HY212" s="38"/>
      <c r="HZ212" s="38"/>
      <c r="IA212" s="28"/>
      <c r="IB212" s="28"/>
      <c r="IC212" s="39"/>
      <c r="ID212" s="39"/>
      <c r="IE212" s="39"/>
      <c r="IF212" s="39"/>
      <c r="IG212" s="39"/>
      <c r="IH212" s="39"/>
      <c r="II212" s="39"/>
      <c r="IJ212" s="39"/>
      <c r="IK212" s="39"/>
      <c r="IM212" s="6">
        <f>COUNTIF(IC212:IK212,"&gt;0")-CG212</f>
        <v>-6</v>
      </c>
      <c r="IN212" s="40" t="str">
        <f>"http://mkweb.bcgsc.ca/color-summarizer/?url="&amp;D212&amp;"&amp;precision=low&amp;num_clusters="&amp;CG212&amp;"&amp;text=1"</f>
        <v>http://mkweb.bcgsc.ca/color-summarizer/?url=https://upload.wikimedia.org/wikipedia/commons/thumb/6/6f/Flag_of_Melbourne.svg/640px-Flag_of_Melbourne.svg.png&amp;precision=low&amp;num_clusters=6&amp;text=1</v>
      </c>
      <c r="IO212" s="9" t="str">
        <f>IF(HP212&lt;&gt;"",CHAR(34)&amp;"black"&amp;CHAR(34),"")</f>
        <v>"black"</v>
      </c>
      <c r="IP212" s="9" t="str">
        <f>IF(HQ212&lt;&gt;"",CHAR(34)&amp;"blue"&amp;CHAR(34),"")</f>
        <v>"blue"</v>
      </c>
      <c r="IQ212" s="9" t="str">
        <f>IF(HR212&lt;&gt;"",CHAR(34)&amp;"green"&amp;CHAR(34),"")</f>
        <v/>
      </c>
      <c r="IR212" s="9" t="str">
        <f>IF(HS212&lt;&gt;"",CHAR(34)&amp;"red"&amp;CHAR(34),"")</f>
        <v>"red"</v>
      </c>
      <c r="IS212" s="9" t="str">
        <f>IF(HT212&lt;&gt;"",CHAR(34)&amp;"yellow"&amp;CHAR(34),"")</f>
        <v>"yellow"</v>
      </c>
      <c r="IT212" s="9" t="str">
        <f>IF(HU212&lt;&gt;"",CHAR(34)&amp;"orange"&amp;CHAR(34),"")</f>
        <v/>
      </c>
      <c r="IU212" s="9" t="str">
        <f>IF(HV212&lt;&gt;"",CHAR(34)&amp;"brown"&amp;CHAR(34),"")</f>
        <v>"brown"</v>
      </c>
      <c r="IV212" s="9" t="str">
        <f>IF(HW212&lt;&gt;"",CHAR(34)&amp;"purple"&amp;CHAR(34),"")</f>
        <v/>
      </c>
      <c r="IW212" s="9" t="str">
        <f>IF(HX212&lt;&gt;"",CHAR(34)&amp;"white"&amp;CHAR(34),"")</f>
        <v>"white"</v>
      </c>
      <c r="IX212" s="9" t="str">
        <f>"{"&amp;CHAR(34)&amp;"url"&amp;CHAR(34)&amp;":"&amp;CHAR(34)&amp;IN212&amp;CHAR(34)&amp;","&amp;CHAR(34)&amp;"name"&amp;CHAR(34)&amp;":"&amp;CHAR(34)&amp;A212&amp;CHAR(34)&amp;"},"</f>
        <v>{"url":"http://mkweb.bcgsc.ca/color-summarizer/?url=https://upload.wikimedia.org/wikipedia/commons/thumb/6/6f/Flag_of_Melbourne.svg/640px-Flag_of_Melbourne.svg.png&amp;precision=low&amp;num_clusters=6&amp;text=1","name":"[AUS] Melbourne"},</v>
      </c>
      <c r="IY212" s="9">
        <v>1391</v>
      </c>
    </row>
    <row r="213" spans="1:259" s="9" customFormat="1" ht="38.4" customHeight="1" thickBot="1" x14ac:dyDescent="0.35">
      <c r="A213" s="81" t="s">
        <v>307</v>
      </c>
      <c r="B213" s="1" t="e" vm="210">
        <v>#VALUE!</v>
      </c>
      <c r="C213" s="2">
        <v>3</v>
      </c>
      <c r="D213" s="3" t="s">
        <v>308</v>
      </c>
      <c r="E213" s="4" t="s">
        <v>308</v>
      </c>
      <c r="F213" s="5" t="s">
        <v>0</v>
      </c>
      <c r="G213" s="6">
        <f>COUNTIF($A$1:$A$8359,A213)</f>
        <v>1</v>
      </c>
      <c r="H213" s="7" t="s">
        <v>225</v>
      </c>
      <c r="I213" s="8" t="s">
        <v>309</v>
      </c>
      <c r="J213" s="9" t="str">
        <f>""</f>
        <v/>
      </c>
      <c r="K213" s="10"/>
      <c r="L213" s="11"/>
      <c r="M213" s="11"/>
      <c r="N213" s="12" t="s">
        <v>169</v>
      </c>
      <c r="O213" s="13">
        <v>1975</v>
      </c>
      <c r="P213" s="14" t="s">
        <v>310</v>
      </c>
      <c r="Q213" s="15">
        <v>1</v>
      </c>
      <c r="R213" s="16" t="s">
        <v>169</v>
      </c>
      <c r="S213" s="17">
        <v>2</v>
      </c>
      <c r="T213" s="18" t="s">
        <v>2</v>
      </c>
      <c r="U213" s="19" t="s">
        <v>3</v>
      </c>
      <c r="V213" s="19" t="s">
        <v>3</v>
      </c>
      <c r="W213" s="19" t="s">
        <v>3</v>
      </c>
      <c r="X213" s="19" t="s">
        <v>3</v>
      </c>
      <c r="Y213" s="19" t="s">
        <v>3</v>
      </c>
      <c r="Z213" s="19" t="s">
        <v>3</v>
      </c>
      <c r="AA213" s="19" t="s">
        <v>2</v>
      </c>
      <c r="AB213" s="19" t="s">
        <v>3</v>
      </c>
      <c r="AC213" s="19" t="s">
        <v>2</v>
      </c>
      <c r="AD213" s="19" t="s">
        <v>2</v>
      </c>
      <c r="AE213" s="19" t="s">
        <v>2</v>
      </c>
      <c r="AF213" s="20" t="s">
        <v>2</v>
      </c>
      <c r="AG213" s="20" t="s">
        <v>2</v>
      </c>
      <c r="AH213" s="20" t="s">
        <v>3</v>
      </c>
      <c r="AI213" s="20" t="s">
        <v>2</v>
      </c>
      <c r="AJ213" s="20" t="s">
        <v>2</v>
      </c>
      <c r="AK213" s="20" t="s">
        <v>2</v>
      </c>
      <c r="AL213" s="20" t="s">
        <v>2</v>
      </c>
      <c r="AM213" s="20" t="s">
        <v>2</v>
      </c>
      <c r="AN213" s="20" t="s">
        <v>2</v>
      </c>
      <c r="AO213" s="20" t="s">
        <v>2</v>
      </c>
      <c r="AP213" s="20" t="s">
        <v>2</v>
      </c>
      <c r="AQ213" s="20" t="s">
        <v>3</v>
      </c>
      <c r="AR213" s="20" t="s">
        <v>2</v>
      </c>
      <c r="AS213" s="20" t="s">
        <v>2</v>
      </c>
      <c r="AT213" s="21">
        <v>0</v>
      </c>
      <c r="AU213" s="20" t="s">
        <v>183</v>
      </c>
      <c r="AV213" s="20" t="str">
        <f>IF(LEFT(A213,1)="[",LEFT(A213,5)&amp;AU213&amp;A213,"")</f>
        <v>[AUS]City[AUS] Perth</v>
      </c>
      <c r="AW213" s="20" t="str">
        <f>C213&amp;H213&amp;A213</f>
        <v>3[AUS] Western Australia[AUS] Perth</v>
      </c>
      <c r="AX213" s="22" t="str">
        <f>_xlfn.TEXTJOIN(";",TRUE,AU213:AW213)</f>
        <v>City;[AUS]City[AUS] Perth;3[AUS] Western Australia[AUS] Perth</v>
      </c>
      <c r="AY213" s="22"/>
      <c r="AZ213" s="23" t="s">
        <v>6</v>
      </c>
      <c r="BA213" s="23"/>
      <c r="BB213" s="23"/>
      <c r="BC213" s="24"/>
      <c r="BD213" s="25" t="s">
        <v>10</v>
      </c>
      <c r="BE213" s="8"/>
      <c r="BF213" s="25" t="s">
        <v>10</v>
      </c>
      <c r="BG213" s="25" t="s">
        <v>9</v>
      </c>
      <c r="BH213" s="25" t="s">
        <v>10</v>
      </c>
      <c r="BI213" s="25" t="s">
        <v>5</v>
      </c>
      <c r="BJ213" s="25"/>
      <c r="BK213" s="8"/>
      <c r="BL213" s="25" t="s">
        <v>10</v>
      </c>
      <c r="BM213" s="25" t="s">
        <v>5</v>
      </c>
      <c r="BN213" s="25" t="s">
        <v>9</v>
      </c>
      <c r="BO213" s="25" t="s">
        <v>6</v>
      </c>
      <c r="BP213" s="25"/>
      <c r="BQ213" s="25"/>
      <c r="BR213" s="25"/>
      <c r="BS213" s="25"/>
      <c r="BT213" s="25"/>
      <c r="BU213" s="26"/>
      <c r="BV213" s="27" t="s">
        <v>3</v>
      </c>
      <c r="BW213" s="27" t="s">
        <v>176</v>
      </c>
      <c r="BX213" s="8"/>
      <c r="CB213" s="28" t="s">
        <v>18</v>
      </c>
      <c r="CC213" s="28"/>
      <c r="CD213" s="29">
        <v>0</v>
      </c>
      <c r="CE213" s="29">
        <v>0</v>
      </c>
      <c r="CF213" s="29" t="e">
        <v>#REF!</v>
      </c>
      <c r="CG213" s="30" cm="1">
        <f t="array" ref="CG213">SUMPRODUCT(--(LEN(TRIM(BL213:BT213))&gt;0))</f>
        <v>4</v>
      </c>
      <c r="CH213" s="20" t="str">
        <f>IF(CG213=2,"y","n")</f>
        <v>n</v>
      </c>
      <c r="CI213" s="20" t="str">
        <f>IF(CG213=3,"y","n")</f>
        <v>n</v>
      </c>
      <c r="CJ213" s="20" t="str">
        <f>IF(CG213=4,"y","n")</f>
        <v>y</v>
      </c>
      <c r="CK213" s="20" t="str">
        <f>IF(CG213&gt;4,"y","n")</f>
        <v>n</v>
      </c>
      <c r="CL213" s="20" t="str">
        <f>IF(S213=0,"y","n")</f>
        <v>n</v>
      </c>
      <c r="CM213" s="20" t="str">
        <f>IF(S213=2,"y","n")</f>
        <v>y</v>
      </c>
      <c r="CN213" s="20" t="str">
        <f>IF(S213=3,"y","n")</f>
        <v>n</v>
      </c>
      <c r="CO213" s="20" t="str">
        <f>IF(S213&gt;=4,"y","n")</f>
        <v>n</v>
      </c>
      <c r="CP213" s="20" t="str">
        <f>IF(AT213=0,"y","n")</f>
        <v>y</v>
      </c>
      <c r="CQ213" s="20" t="str">
        <f>IF(AT213=1,"y","n")</f>
        <v>n</v>
      </c>
      <c r="CR213" s="20" t="str">
        <f>IF(AT213=2,"y","n")</f>
        <v>n</v>
      </c>
      <c r="CS213" s="20" t="str">
        <f>IF(AT213&gt;=3,"y","n")</f>
        <v>n</v>
      </c>
      <c r="CT213" s="31" t="str">
        <f>CHAR(34)&amp;A213&amp;CHAR(34)</f>
        <v>"[AUS] Perth"</v>
      </c>
      <c r="CU213" s="32" t="str">
        <f>CHAR(34)&amp;"rgn_"&amp;R213&amp;CHAR(34)</f>
        <v>"rgn_Oceania"</v>
      </c>
      <c r="CV213" s="9" t="str">
        <f>CHAR(34)&amp;D213&amp;CHAR(34)</f>
        <v>"https://upload.wikimedia.org/wikipedia/commons/thumb/4/43/Flag_of_Perth.svg/640px-Flag_of_Perth.svg.png"</v>
      </c>
      <c r="CW213" s="9" t="str">
        <f t="shared" si="694"/>
        <v/>
      </c>
      <c r="CX213" s="9" t="str">
        <f t="shared" si="694"/>
        <v/>
      </c>
      <c r="CY213" s="9" t="str">
        <f t="shared" si="694"/>
        <v>"4Color",</v>
      </c>
      <c r="CZ213" s="9" t="str">
        <f t="shared" si="694"/>
        <v/>
      </c>
      <c r="DA213" s="9" t="str">
        <f>IF(Q213&gt;1,CHAR(34)&amp;"words2"&amp;CHAR(34)&amp;",","")</f>
        <v/>
      </c>
      <c r="DB213" s="9" t="str">
        <f>IF(Q213&gt;2,CHAR(34)&amp;"words3"&amp;CHAR(34)&amp;",","")</f>
        <v/>
      </c>
      <c r="DC213" s="9" t="str">
        <f>IF(Q213=2,CHAR(34)&amp;"exact2"&amp;CHAR(34)&amp;",","")</f>
        <v/>
      </c>
      <c r="DD213" s="9" t="str">
        <f>IF(LEN(CHAR(34)&amp;"lets"&amp;LEN(SUBSTITUTE(SUBSTITUTE(IFERROR(TRIM(SUBSTITUTE(SUBSTITUTE(SUBSTITUTE(IFERROR(TRIM(SUBSTITUTE(A213,MID(A213,FIND("(",A213),FIND(")",A213)-FIND("(",A213)+1),"")),A213)," ",""),"-",""),MID(SUBSTITUTE(SUBSTITUTE(IFERROR(TRIM(SUBSTITUTE(A213,MID(A213,FIND("(",A213),FIND(")",A213)-FIND("(",A213)+1),"")),A213)," ",""),"-",""),FIND("[",SUBSTITUTE(SUBSTITUTE(IFERROR(TRIM(SUBSTITUTE(A213,MID(A213,FIND("(",A213),FIND(")",A213)-FIND("(",A213)+1),"")),A213)," ",""),"-","")),FIND("]",SUBSTITUTE(SUBSTITUTE(IFERROR(TRIM(SUBSTITUTE(A213,MID(A213,FIND("(",A213),FIND(")",A213)-FIND("(",A213)+1),"")),A213)," ",""),"-",""))-FIND("[",SUBSTITUTE(SUBSTITUTE(IFERROR(TRIM(SUBSTITUTE(A213,MID(A213,FIND("(",A213),FIND(")",A213)-FIND("(",A213)+1),"")),A213)," ",""),"-",""))+1),"")),SUBSTITUTE(SUBSTITUTE(IFERROR(TRIM(SUBSTITUTE(A213,MID(A213,FIND("(",A213),FIND(")",A213)-FIND("(",A213)+1),"")),A213)," ",""),"-",""))," ",""),"-",""))&amp;CHAR(34)&amp;",")=9,CHAR(34)&amp;"lets"&amp;LEN(SUBSTITUTE(SUBSTITUTE(IFERROR(TRIM(SUBSTITUTE(SUBSTITUTE(SUBSTITUTE(IFERROR(TRIM(SUBSTITUTE(A213,MID(A213,FIND("(",A213),FIND(")",A213)-FIND("(",A213)+1),"")),A213)," ",""),"-",""),MID(SUBSTITUTE(SUBSTITUTE(IFERROR(TRIM(SUBSTITUTE(A213,MID(A213,FIND("(",A213),FIND(")",A213)-FIND("(",A213)+1),"")),A213)," ",""),"-",""),FIND("[",SUBSTITUTE(SUBSTITUTE(IFERROR(TRIM(SUBSTITUTE(A213,MID(A213,FIND("(",A213),FIND(")",A213)-FIND("(",A213)+1),"")),A213)," ",""),"-","")),FIND("]",SUBSTITUTE(SUBSTITUTE(IFERROR(TRIM(SUBSTITUTE(A213,MID(A213,FIND("(",A213),FIND(")",A213)-FIND("(",A213)+1),"")),A213)," ",""),"-",""))-FIND("[",SUBSTITUTE(SUBSTITUTE(IFERROR(TRIM(SUBSTITUTE(A213,MID(A213,FIND("(",A213),FIND(")",A213)-FIND("(",A213)+1),"")),A213)," ",""),"-",""))+1),"")),SUBSTITUTE(SUBSTITUTE(IFERROR(TRIM(SUBSTITUTE(A213,MID(A213,FIND("(",A213),FIND(")",A213)-FIND("(",A213)+1),"")),A213)," ",""),"-",""))," ",""),"-",""))&amp;CHAR(34)&amp;",",CHAR(34)&amp;"lets0"&amp;LEN(SUBSTITUTE(SUBSTITUTE(IFERROR(TRIM(SUBSTITUTE(SUBSTITUTE(SUBSTITUTE(IFERROR(TRIM(SUBSTITUTE(A213,MID(A213,FIND("(",A213),FIND(")",A213)-FIND("(",A213)+1),"")),A213)," ",""),"-",""),MID(SUBSTITUTE(SUBSTITUTE(IFERROR(TRIM(SUBSTITUTE(A213,MID(A213,FIND("(",A213),FIND(")",A213)-FIND("(",A213)+1),"")),A213)," ",""),"-",""),FIND("[",SUBSTITUTE(SUBSTITUTE(IFERROR(TRIM(SUBSTITUTE(A213,MID(A213,FIND("(",A213),FIND(")",A213)-FIND("(",A213)+1),"")),A213)," ",""),"-","")),FIND("]",SUBSTITUTE(SUBSTITUTE(IFERROR(TRIM(SUBSTITUTE(A213,MID(A213,FIND("(",A213),FIND(")",A213)-FIND("(",A213)+1),"")),A213)," ",""),"-",""))-FIND("[",SUBSTITUTE(SUBSTITUTE(IFERROR(TRIM(SUBSTITUTE(A213,MID(A213,FIND("(",A213),FIND(")",A213)-FIND("(",A213)+1),"")),A213)," ",""),"-",""))+1),"")),SUBSTITUTE(SUBSTITUTE(IFERROR(TRIM(SUBSTITUTE(A213,MID(A213,FIND("(",A213),FIND(")",A213)-FIND("(",A213)+1),"")),A213)," ",""),"-",""))," ",""),"-",""))&amp;CHAR(34)&amp;",")</f>
        <v>"lets05",</v>
      </c>
      <c r="DE213" s="9" t="str">
        <f>IFERROR(CHAR(34)&amp;"start"&amp;LEFT(TRIM(SUBSTITUTE(SUBSTITUTE(TRIM(SUBSTITUTE(SUBSTITUTE(A213, MID(A213, FIND("[", A213), FIND("]", A213) - FIND("[", A213) + 1), ""), "  ", " ")), MID(TRIM(SUBSTITUTE(SUBSTITUTE(A213, MID(A213, FIND("[", A213), FIND("]", A213) - FIND("[", A213) + 1), ""), "  ", " ")), FIND("[", TRIM(SUBSTITUTE(SUBSTITUTE(A213, MID(A213, FIND("[", A213), FIND("]", A213) - FIND("[", A213) + 1), ""), "  ", " "))), FIND("]", TRIM(SUBSTITUTE(SUBSTITUTE(A213, MID(A213, FIND("[", A213), FIND("]", A213) - FIND("[", A213) + 1), ""), "  ", " "))) - FIND("[", TRIM(SUBSTITUTE(SUBSTITUTE(A213, MID(A213, FIND("[", A213), FIND("]", A213) - FIND("[", A213) + 1), ""), "  ", " "))) + 1), ""), "  ", " ")),1)&amp;CHAR(34)&amp;",",CHAR(34)&amp;"start"&amp;IFERROR(LEFT(SUBSTITUTE(A213,"["&amp;MID(A213,FIND("[",A213)+1,FIND("]",A213)-FIND("[",A213)-1)&amp;"] ",""),1),LEFT(A213,1))&amp;CHAR(34)&amp;",")</f>
        <v>"startP",</v>
      </c>
      <c r="DF213" s="9" t="str">
        <f>IFERROR(IF(SEARCH("tan",A213)&gt;0,CHAR(34)&amp;"withtn"&amp;CHAR(34)&amp;",",""),"")</f>
        <v/>
      </c>
      <c r="DG213" s="9" t="str">
        <f>IFERROR(IF(SEARCH("q",A213)&gt;0,CHAR(34)&amp;"with_q"&amp;CHAR(34)&amp;",",""),"")</f>
        <v/>
      </c>
      <c r="DH213" s="9" t="str">
        <f>IFERROR(IF(SEARCH("v",A213)&gt;0,CHAR(34)&amp;"with_v"&amp;CHAR(34)&amp;",",""),"")</f>
        <v/>
      </c>
      <c r="DI213" s="9" t="str">
        <f>IFERROR(IF(SEARCH("w",A213)&gt;0,CHAR(34)&amp;"with_w"&amp;CHAR(34)&amp;",",""),"")</f>
        <v/>
      </c>
      <c r="DJ213" s="9" t="str">
        <f>IFERROR(IF(SEARCH("y",A213)&gt;0,CHAR(34)&amp;"with_y"&amp;CHAR(34)&amp;",",""),"")</f>
        <v/>
      </c>
      <c r="DK213" s="9" t="str">
        <f>IFERROR(IF(SEARCH("z",A213)&gt;0,CHAR(34)&amp;"with_z"&amp;CHAR(34)&amp;",",""),"")</f>
        <v/>
      </c>
      <c r="DL213" s="9" t="str">
        <f>IF(CG213=2, CHAR(34) &amp; _xlfn.TEXTJOIN("", TRUE, _xlfn._xlws.SORT(HP213:HX213)) &amp; CHAR(34) &amp; ",", "")</f>
        <v/>
      </c>
      <c r="DM213" s="9" t="str" cm="1">
        <f t="array" ref="DM213">IF(CG213=3,CHAR(34) &amp; _xlfn.TEXTJOIN("", TRUE, RIGHT(HP213:HX213, 2)) &amp; CHAR(34) &amp; ",", "")</f>
        <v/>
      </c>
      <c r="DN213" s="9" t="str">
        <f>IF(AND(ISNUMBER(SEARCH("18", O213)), ISERROR(SEARCH("1918", O213)), ISERROR(SEARCH("2018", O213))), CHAR(34) &amp; "year18" &amp; CHAR(34) &amp; ",", "")</f>
        <v/>
      </c>
      <c r="DO213" s="9" t="str">
        <f>IF(AND(ISNUMBER(SEARCH("19", O213)), ISERROR(SEARCH("1819", O213)),  ISERROR(SEARCH("1219", O213)),ISERROR(SEARCH("1119", O213)),ISERROR(SEARCH("1190", O213)),ISERROR(SEARCH("2019", O213))), CHAR(34) &amp; "year19" &amp; CHAR(34) &amp; ",", "")</f>
        <v>"year19",</v>
      </c>
      <c r="DP213" s="28" t="str">
        <f>IF(AND(ISNUMBER(SEARCH("20", O213)), ISERROR(SEARCH("1920", O213))), CHAR(34)&amp;"year00"&amp;CHAR(34)&amp;",", "")</f>
        <v/>
      </c>
      <c r="DQ213" s="28" t="str">
        <f>IF(CC213="y",CHAR(34)&amp;"soviet"&amp;CHAR(34)&amp;",","")</f>
        <v/>
      </c>
      <c r="DR213" s="28" t="str">
        <f>IF(BY213="y",CHAR(34)&amp;"dgband"&amp;CHAR(34)&amp;",","")</f>
        <v/>
      </c>
      <c r="DS213" s="28" t="str">
        <f>IF(W213="y",IF(AND(V213="n",BY213&lt;&gt;"y"),CHAR(34)&amp;"allver"&amp;CHAR(34)&amp;",",""),"")</f>
        <v/>
      </c>
      <c r="DT213" s="28" t="str">
        <f>IF(V213="y",IF(AND(W213="n",BY213&lt;&gt;"y"),CHAR(34)&amp;"allhor"&amp;CHAR(34)&amp;",",""),"")</f>
        <v/>
      </c>
      <c r="DU213" s="28" t="str">
        <f>IF(BY213="y",IF(AND(W213="n",V213="n"),CHAR(34)&amp;"alldia"&amp;CHAR(34)&amp;",",""),"")</f>
        <v/>
      </c>
      <c r="DV213" s="9" t="str">
        <f>IF(IA213&lt;&gt;"",(IF(IA213="y",CHAR(34)&amp;"largec"&amp;CHAR(34)&amp;",",CHAR(34)&amp;"smallc"&amp;CHAR(34)&amp;",")),"")</f>
        <v/>
      </c>
      <c r="DW213" s="9" t="str">
        <f t="shared" si="695"/>
        <v/>
      </c>
      <c r="DX213" s="9" t="str">
        <f t="shared" si="695"/>
        <v>"2Bands",</v>
      </c>
      <c r="DY213" s="9" t="str">
        <f t="shared" si="695"/>
        <v/>
      </c>
      <c r="DZ213" s="9" t="str">
        <f t="shared" si="695"/>
        <v/>
      </c>
      <c r="EA213" s="9" t="str">
        <f t="shared" si="696"/>
        <v/>
      </c>
      <c r="EB213" s="9" t="str">
        <f t="shared" si="696"/>
        <v>"Crosse",</v>
      </c>
      <c r="EC213" s="9" t="str">
        <f t="shared" si="696"/>
        <v>"Horizo",</v>
      </c>
      <c r="ED213" s="9" t="str">
        <f t="shared" si="696"/>
        <v>"Vertic",</v>
      </c>
      <c r="EE213" s="9" t="str">
        <f t="shared" si="696"/>
        <v>"Circle",</v>
      </c>
      <c r="EF213" s="9" t="str">
        <f>IF(AND(Y213&lt;&gt;"n",Y213&lt;&gt;""),CHAR(34)&amp;Y$1&amp;CHAR(34)&amp;",","")</f>
        <v>"Animal",</v>
      </c>
      <c r="EG213" s="9" t="str">
        <f t="shared" si="697"/>
        <v>"Bird",</v>
      </c>
      <c r="EH213" s="9" t="str">
        <f t="shared" si="697"/>
        <v/>
      </c>
      <c r="EI213" s="9" t="str">
        <f t="shared" si="697"/>
        <v>"Texted",</v>
      </c>
      <c r="EJ213" s="9" t="str">
        <f t="shared" si="697"/>
        <v/>
      </c>
      <c r="EK213" s="9" t="str">
        <f t="shared" si="697"/>
        <v/>
      </c>
      <c r="EL213" s="9" t="str">
        <f t="shared" si="697"/>
        <v/>
      </c>
      <c r="EM213" s="9" t="str">
        <f t="shared" si="697"/>
        <v/>
      </c>
      <c r="EN213" s="9" t="str">
        <f t="shared" si="697"/>
        <v/>
      </c>
      <c r="EO213" s="9" t="str">
        <f t="shared" si="697"/>
        <v>"Center",</v>
      </c>
      <c r="EP213" s="9" t="str">
        <f t="shared" si="697"/>
        <v/>
      </c>
      <c r="EQ213" s="9" t="str">
        <f t="shared" si="697"/>
        <v/>
      </c>
      <c r="ER213" s="9" t="str">
        <f t="shared" si="697"/>
        <v/>
      </c>
      <c r="ES213" s="9" t="str">
        <f t="shared" si="697"/>
        <v/>
      </c>
      <c r="ET213" s="9" t="str">
        <f t="shared" si="697"/>
        <v/>
      </c>
      <c r="EU213" s="9" t="str">
        <f t="shared" si="697"/>
        <v/>
      </c>
      <c r="EV213" s="9" t="str">
        <f t="shared" si="697"/>
        <v/>
      </c>
      <c r="EW213" s="9" t="str">
        <f t="shared" si="693"/>
        <v/>
      </c>
      <c r="EX213" s="9" t="str">
        <f t="shared" si="693"/>
        <v>"Crowns",</v>
      </c>
      <c r="EY213" s="9" t="str">
        <f t="shared" si="693"/>
        <v/>
      </c>
      <c r="EZ213" s="9" t="str">
        <f t="shared" si="693"/>
        <v/>
      </c>
      <c r="FA213" s="9" t="str">
        <f>IF(AT213&gt;0,CHAR(34)&amp;"sta"&amp;AZ213&amp;CHAR(34)&amp;",","")</f>
        <v/>
      </c>
      <c r="FB213" s="9" t="str">
        <f>IF(AND(AT213&gt;0,BA213&lt;&gt;""),CHAR(34)&amp;"sta"&amp;BA213&amp;CHAR(34)&amp;",","")</f>
        <v/>
      </c>
      <c r="FC213" s="9" t="str">
        <f>IF(AND(AT213&gt;0,BB213&lt;&gt;""),CHAR(34)&amp;"sta"&amp;BB213&amp;CHAR(34)&amp;",","")</f>
        <v/>
      </c>
      <c r="FD213" s="9" t="str">
        <f>IF(BV213="n",CHAR(34)&amp;"tcWHYE"&amp;CHAR(34)&amp;",",IF(BV213="y",CHAR(34)&amp;FD$1&amp;CHAR(34)&amp;",",""))</f>
        <v>"ntWHYE",</v>
      </c>
      <c r="FE213" s="9" t="str">
        <f>IF(COUNTIF(BL213:BT213,"BLU")=0,CHAR(34)&amp;"NO_BLU"&amp;CHAR(34)&amp;",", "")</f>
        <v>"NO_BLU",</v>
      </c>
      <c r="FF213" s="9" t="str">
        <f>IF(COUNTIF(BL213:BT213,"WHI")=0,CHAR(34)&amp;"NO_WHI"&amp;CHAR(34)&amp;",", "")</f>
        <v/>
      </c>
      <c r="FG213" s="9" t="str">
        <f>IF(COUNTIF(BL213:BT213,"RED")=0,CHAR(34)&amp;"NO_RED"&amp;CHAR(34)&amp;",", "")</f>
        <v/>
      </c>
      <c r="FH213" s="9" t="str">
        <f>IF(COUNTIF(BL213:BS213,"GRE")=0,CHAR(34)&amp;"NO_GRE"&amp;CHAR(34)&amp;",", "")</f>
        <v/>
      </c>
      <c r="FI213" s="9" t="str">
        <f>IF(COUNTIF(BL213:BT213,"YEL")=0,CHAR(34)&amp;"NO_YEL"&amp;CHAR(34)&amp;",", "")</f>
        <v/>
      </c>
      <c r="FJ213" s="9" t="str">
        <f>IF(COUNTIF(BL213:BT213,"BLA")=0,CHAR(34)&amp;"NO_BLA"&amp;CHAR(34)&amp;",", "")</f>
        <v>"NO_BLA",</v>
      </c>
      <c r="FK213" s="9" t="str">
        <f>IF(AND(FH213&lt;&gt;"",FF213&lt;&gt;""),CHAR(34)&amp;"WHGRNO"&amp;CHAR(34)&amp;",","")</f>
        <v/>
      </c>
      <c r="FL213" s="9" t="str">
        <f>IF(AND(FI213&lt;&gt;"",FF213&lt;&gt;""),CHAR(34)&amp;"WHYENO"&amp;CHAR(34)&amp;",","")</f>
        <v/>
      </c>
      <c r="FM213" s="9" t="str">
        <f>IF(AND(FJ213&lt;&gt;"",FF213&lt;&gt;""),CHAR(34)&amp;"BAWHNO"&amp;CHAR(34)&amp;",","")</f>
        <v/>
      </c>
      <c r="FN213" s="9" t="str">
        <f>IF(AND(FE213&lt;&gt;"",FF213&lt;&gt;""),CHAR(34)&amp;"BLWHNO"&amp;CHAR(34)&amp;",","")</f>
        <v/>
      </c>
      <c r="FO213" s="9" t="str">
        <f>IF(AND(FE213&lt;&gt;"",FG213&lt;&gt;""),CHAR(34)&amp;"BLRENO"&amp;CHAR(34)&amp;",","")</f>
        <v/>
      </c>
      <c r="FP213" s="9" t="str">
        <f>IF(AND(FF213&lt;&gt;"",FF213&lt;&gt;""),CHAR(34)&amp;"WHRENO"&amp;CHAR(34)&amp;",","")</f>
        <v/>
      </c>
      <c r="FQ213" s="9" t="str">
        <f>IF(LEN(BF213)=3,CHAR(34)&amp;"001"&amp;BF213&amp;CHAR(34)&amp;",","")</f>
        <v>"001GRE",</v>
      </c>
      <c r="FR213" s="9" t="str">
        <f>IF(LEN(BG213)=3,CHAR(34)&amp;"002"&amp;BG213&amp;CHAR(34)&amp;",","")</f>
        <v>"002RED",</v>
      </c>
      <c r="FS213" s="9" t="str">
        <f>IF(LEN(BH213)=3,CHAR(34)&amp;"003"&amp;BH213&amp;CHAR(34)&amp;",","")</f>
        <v>"003GRE",</v>
      </c>
      <c r="FT213" s="9" t="str">
        <f>CHAR(34)&amp;"myr"&amp;BD213&amp;CHAR(34)&amp;","</f>
        <v>"myrGRE",</v>
      </c>
      <c r="FU213" s="9" t="str">
        <f>IF(AY213="y",CHAR(34)&amp;"island"&amp;CHAR(34)&amp;",","")</f>
        <v/>
      </c>
      <c r="FV213" s="9" t="str">
        <f>IF(BZ213="y",CHAR(34)&amp;"landlo"&amp;CHAR(34)&amp;",","")</f>
        <v/>
      </c>
      <c r="FW213" s="9" t="str">
        <f>IF(CA213="y",CHAR(34)&amp;"eunion"&amp;CHAR(34)&amp;",","")</f>
        <v/>
      </c>
      <c r="FX213" s="9" t="str">
        <f>SUBSTITUTE(IFERROR(SEARCH("[",A213),IFERROR(IF(AND(CA213&lt;&gt;"y",SEARCH("Europe",R213)&gt;0),CHAR(34)&amp;"noeuni"&amp;CHAR(34)&amp;",",""),"")),"1","")</f>
        <v/>
      </c>
      <c r="FY213" s="9" t="str">
        <f>IFERROR(IF(SEARCH("Arabic",CB213)&gt;0,CHAR(34)&amp;"arabic"&amp;CHAR(34)&amp;",",""),"")</f>
        <v/>
      </c>
      <c r="FZ213" s="9" t="str">
        <f>IFERROR(IF(SEARCH("English",CB213)&gt;0,CHAR(34)&amp;"englis"&amp;CHAR(34)&amp;",",""),"")</f>
        <v/>
      </c>
      <c r="GA213" s="9" t="str">
        <f>IFERROR(IF(SEARCH("French",CB213)&gt;0,CHAR(34)&amp;"french"&amp;CHAR(34)&amp;",",""),"")</f>
        <v/>
      </c>
      <c r="GB213" s="9" t="str">
        <f>IFERROR(IF(SEARCH("Spanish",CB213)&gt;0,CHAR(34)&amp;"spanis"&amp;CHAR(34)&amp;",",""),"")</f>
        <v/>
      </c>
      <c r="GC213" s="9" t="str">
        <f>IFERROR(IF(SEARCH("Portuguese",CB213)&gt;0,CHAR(34)&amp;"portug"&amp;CHAR(34)&amp;",",""),"")</f>
        <v/>
      </c>
      <c r="GD213" s="9" t="str">
        <f>IFERROR(IF(SEARCH("German",CB213)&gt;0,CHAR(34)&amp;"german"&amp;CHAR(34)&amp;",",""),"")</f>
        <v/>
      </c>
      <c r="GE213" s="9" t="str">
        <f>IFERROR(IF(SEARCH("Dutch",CB213)&gt;0,CHAR(34)&amp;"dutchs"&amp;CHAR(34)&amp;",",""),"")</f>
        <v>"dutchs",</v>
      </c>
      <c r="GF213" s="9" t="str">
        <f>IFERROR(IF(SEARCH("Histor",AU213)&gt;0,CHAR(34)&amp;"histor"&amp;CHAR(34)&amp;",",""),"")</f>
        <v/>
      </c>
      <c r="GG213" s="9" t="str">
        <f>IF(BU213="y",CHAR(34)&amp;"unjack"&amp;CHAR(34)&amp;",","")</f>
        <v/>
      </c>
      <c r="GH213" s="9" t="str">
        <f>IF(CD213=1,CHAR(34)&amp;"southc"&amp;CHAR(34)&amp;",","")</f>
        <v/>
      </c>
      <c r="GI213" s="9" t="str">
        <f>IF(CE213=1,CHAR(34)&amp;"hasmap"&amp;CHAR(34)&amp;",","")</f>
        <v/>
      </c>
      <c r="GJ213" s="9" t="str">
        <f>IF(CP213="y",CHAR(34)&amp;CP$1&amp;CHAR(34)&amp;",","")</f>
        <v>"NoStar",</v>
      </c>
      <c r="GK213" s="9" t="str">
        <f>IF(GJ213="",CHAR(34)&amp;"HasSta"&amp;CHAR(34)&amp;",","")</f>
        <v/>
      </c>
      <c r="GL213" s="9" t="str">
        <f t="shared" si="698"/>
        <v/>
      </c>
      <c r="GM213" s="9" t="str">
        <f t="shared" si="698"/>
        <v/>
      </c>
      <c r="GN213" s="9" t="str">
        <f t="shared" si="698"/>
        <v/>
      </c>
      <c r="GP213" s="9" t="str">
        <f>CHAR(34)&amp;AU213&amp;CHAR(34)</f>
        <v>"City"</v>
      </c>
      <c r="GS213" s="9" t="str">
        <f>SUBSTITUTE("["&amp;_xlfn.CONCAT(CW213:GN213)&amp;"]",",]","]")</f>
        <v>["4Color","lets05","startP","year19","2Bands","Crosse","Horizo","Vertic","Circle","Animal","Bird","Texted","Center","Crowns","ntWHYE","NO_BLU","NO_BLA","001GRE","002RED","003GRE","myrGRE","dutchs","NoStar"]</v>
      </c>
      <c r="GT213" s="9" t="str">
        <f t="shared" si="692"/>
        <v>"cl_GRE",</v>
      </c>
      <c r="GU213" s="9" t="str">
        <f t="shared" si="692"/>
        <v>"cl_WHI",</v>
      </c>
      <c r="GV213" s="9" t="str">
        <f t="shared" si="692"/>
        <v>"cl_RED",</v>
      </c>
      <c r="GW213" s="9" t="str">
        <f t="shared" si="692"/>
        <v>"cl_YEL",</v>
      </c>
      <c r="GX213" s="9" t="str">
        <f t="shared" si="692"/>
        <v/>
      </c>
      <c r="GY213" s="9" t="str">
        <f t="shared" si="692"/>
        <v/>
      </c>
      <c r="GZ213" s="9" t="str">
        <f t="shared" si="692"/>
        <v/>
      </c>
      <c r="HA213" s="9" t="str">
        <f t="shared" si="692"/>
        <v/>
      </c>
      <c r="HB213" s="9" t="str">
        <f t="shared" si="692"/>
        <v/>
      </c>
      <c r="HC213" s="9" t="str">
        <f>SUBSTITUTE("["&amp;_xlfn.CONCAT(GT213:HB213)&amp;"]",",]","]")</f>
        <v>["cl_GRE","cl_WHI","cl_RED","cl_YEL"]</v>
      </c>
      <c r="HE213" s="33"/>
      <c r="HF213" s="34" t="str">
        <f>"{couname:"&amp;CT213&amp;(IF(HK213&lt;&gt;"",",subtype:"&amp;CHAR(34)&amp;HK213&amp;CHAR(34),""))&amp;",year:"&amp;HJ213&amp;",region:"&amp;CU213&amp;",Colors:"&amp;HC213&amp;",Items:"&amp;GS213&amp;",Flag:"&amp;CV213&amp;",HDFlag:"&amp;CHAR(34)&amp;E213&amp;CHAR(34)&amp;",type:"&amp;GP213&amp;", describe: "&amp;HH213&amp;", isnew:"&amp;CHAR(34)&amp;F213&amp;CHAR(34)&amp;", links: "&amp;HL213&amp;"},"</f>
        <v>{couname:"[AUS] Perth",year:"1975",region:"rgn_Oceania",Colors:["cl_GRE","cl_WHI","cl_RED","cl_YEL"],Items:["4Color","lets05","startP","year19","2Bands","Crosse","Horizo","Vertic","Circle","Animal","Bird","Texted","Center","Crowns","ntWHYE","NO_BLU","NO_BLA","001GRE","002RED","003GRE","myrGRE","dutchs","NoStar"],Flag:"https://upload.wikimedia.org/wikipedia/commons/thumb/4/43/Flag_of_Perth.svg/640px-Flag_of_Perth.svg.png",HDFlag:"https://upload.wikimedia.org/wikipedia/commons/thumb/4/43/Flag_of_Perth.svg/640px-Flag_of_Perth.svg.png",type:"City", describe: "\nThe Saint George's Cross overlaid with the coat of arms of Perth in the centre.", isnew:".", links: "https://en.wikipedia.org/wiki/City_of_Perth"},</v>
      </c>
      <c r="HG213" s="35" t="str">
        <f>"{couname:"&amp;CT213&amp;(IF(HK213&lt;&gt;"",",subtype:"&amp;CHAR(34)&amp;HK213&amp;CHAR(34),""))&amp;",year:"&amp;HJ213&amp;",region:"&amp;CU213&amp;",Colors:"&amp;HC213&amp;",Items:"&amp;GS213&amp;",Flag:"&amp;CV213&amp;",HDFlag:"&amp;CHAR(34)&amp;E213&amp;CHAR(34)&amp;",type:"&amp;GP213&amp;", describe: "&amp;HI213&amp;", links: "&amp;HL213&amp;"},"</f>
        <v>{couname:"[AUS] Perth",year:"1975",region:"rgn_Oceania",Colors:["cl_GRE","cl_WHI","cl_RED","cl_YEL"],Items:["4Color","lets05","startP","year19","2Bands","Crosse","Horizo","Vertic","Circle","Animal","Bird","Texted","Center","Crowns","ntWHYE","NO_BLU","NO_BLA","001GRE","002RED","003GRE","myrGRE","dutchs","NoStar"],Flag:"https://upload.wikimedia.org/wikipedia/commons/thumb/4/43/Flag_of_Perth.svg/640px-Flag_of_Perth.svg.png",HDFlag:"https://upload.wikimedia.org/wikipedia/commons/thumb/4/43/Flag_of_Perth.svg/640px-Flag_of_Perth.svg.png",type:"City", describe: "\nThe Saint George's Cross overlaid with the coat of arms of Perth in the centre.", links: "https://en.wikipedia.org/wiki/City_of_Perth"},</v>
      </c>
      <c r="HH213" s="9" t="str">
        <f>IF(P213&lt;&gt;"",CHAR(34)&amp;"\n"&amp;P213&amp;CHAR(34),CHAR(34)&amp;CHAR(34))</f>
        <v>"\nThe Saint George's Cross overlaid with the coat of arms of Perth in the centre."</v>
      </c>
      <c r="HI213" s="9" t="str">
        <f>IF(J213=0,CHAR(34)&amp;CHAR(34),HH213)</f>
        <v>"\nThe Saint George's Cross overlaid with the coat of arms of Perth in the centre."</v>
      </c>
      <c r="HJ213" s="9" t="str">
        <f>CHAR(34)&amp;O213&amp;CHAR(34)</f>
        <v>"1975"</v>
      </c>
      <c r="HL213" s="9" t="str">
        <f>CHAR(34)&amp;I213&amp;CHAR(34)</f>
        <v>"https://en.wikipedia.org/wiki/City_of_Perth"</v>
      </c>
      <c r="HM213" s="34" t="str">
        <f>"{"&amp;CHAR(34)&amp;"couname"&amp;CHAR(34)&amp;":"&amp;CT213&amp;(IF(H213&lt;&gt;"",","&amp;CHAR(34)&amp;"subtype"&amp;CHAR(34)&amp;":"&amp;CHAR(34)&amp;H213&amp;CHAR(34),""))&amp;","&amp;CHAR(34)&amp;"year"&amp;CHAR(34)&amp;":"&amp;HJ213&amp;","&amp;CHAR(34)&amp;"region"&amp;CHAR(34)&amp;":"&amp;CU213&amp;","&amp;CHAR(34)&amp;"Colors"&amp;CHAR(34)&amp;":"&amp;HC213&amp;","&amp;CHAR(34)&amp;"Items"&amp;CHAR(34)&amp;":"&amp;GS213&amp;","&amp;CHAR(34)&amp;"Flag"&amp;CHAR(34)&amp;":"&amp;CV213&amp;","&amp;CHAR(34)&amp;"HDFlag"&amp;CHAR(34)&amp;":"&amp;CHAR(34)&amp;E213&amp;CHAR(34)&amp;","&amp;CHAR(34)&amp;"type"&amp;CHAR(34)&amp;":"&amp;GP213&amp;", "&amp;CHAR(34)&amp;"describe"&amp;CHAR(34)&amp;": "&amp;HH213&amp;", "&amp;CHAR(34)&amp;"isnew"&amp;CHAR(34)&amp;": "&amp;CHAR(34)&amp;F213&amp;CHAR(34)&amp;", "&amp;CHAR(34)&amp;"links"&amp;CHAR(34)&amp;": "&amp;HL213&amp;"},"</f>
        <v>{"couname":"[AUS] Perth","subtype":"[AUS] Western Australia","year":"1975","region":"rgn_Oceania","Colors":["cl_GRE","cl_WHI","cl_RED","cl_YEL"],"Items":["4Color","lets05","startP","year19","2Bands","Crosse","Horizo","Vertic","Circle","Animal","Bird","Texted","Center","Crowns","ntWHYE","NO_BLU","NO_BLA","001GRE","002RED","003GRE","myrGRE","dutchs","NoStar"],"Flag":"https://upload.wikimedia.org/wikipedia/commons/thumb/4/43/Flag_of_Perth.svg/640px-Flag_of_Perth.svg.png","HDFlag":"https://upload.wikimedia.org/wikipedia/commons/thumb/4/43/Flag_of_Perth.svg/640px-Flag_of_Perth.svg.png","type":"City", "describe": "\nThe Saint George's Cross overlaid with the coat of arms of Perth in the centre.", "isnew": ".", "links": "https://en.wikipedia.org/wiki/City_of_Perth"},</v>
      </c>
      <c r="HN213" s="36" t="str">
        <f>"{"&amp;CHAR(34)&amp;"couname"&amp;CHAR(34)&amp;":"&amp;CT213&amp;(IF(H213&lt;&gt;"",","&amp;CHAR(34)&amp;"subtype"&amp;CHAR(34)&amp;":"&amp;CHAR(34)&amp;H213&amp;CHAR(34),""))&amp;","&amp;CHAR(34)&amp;"year"&amp;CHAR(34)&amp;":"&amp;HJ213&amp;","&amp;CHAR(34)&amp;"region"&amp;CHAR(34)&amp;":"&amp;CU213&amp;","&amp;CHAR(34)&amp;"Colors"&amp;CHAR(34)&amp;":"&amp;HC213&amp;","&amp;CHAR(34)&amp;"Items"&amp;CHAR(34)&amp;":"&amp;GS213&amp;","&amp;CHAR(34)&amp;"Flag"&amp;CHAR(34)&amp;":"&amp;CV213&amp;","&amp;CHAR(34)&amp;"HDFlag"&amp;CHAR(34)&amp;":"&amp;CHAR(34)&amp;E213&amp;CHAR(34)&amp;","&amp;CHAR(34)&amp;"type"&amp;CHAR(34)&amp;":"&amp;GP213&amp;", "&amp;CHAR(34)&amp;"describe"&amp;CHAR(34)&amp;": "&amp;HI213&amp;", "&amp;CHAR(34)&amp;"isnew"&amp;CHAR(34)&amp;": "&amp;CHAR(34)&amp;F213&amp;CHAR(34)&amp;", "&amp;CHAR(34)&amp;"links"&amp;CHAR(34)&amp;": "&amp;HL213&amp;"},"</f>
        <v>{"couname":"[AUS] Perth","subtype":"[AUS] Western Australia","year":"1975","region":"rgn_Oceania","Colors":["cl_GRE","cl_WHI","cl_RED","cl_YEL"],"Items":["4Color","lets05","startP","year19","2Bands","Crosse","Horizo","Vertic","Circle","Animal","Bird","Texted","Center","Crowns","ntWHYE","NO_BLU","NO_BLA","001GRE","002RED","003GRE","myrGRE","dutchs","NoStar"],"Flag":"https://upload.wikimedia.org/wikipedia/commons/thumb/4/43/Flag_of_Perth.svg/640px-Flag_of_Perth.svg.png","HDFlag":"https://upload.wikimedia.org/wikipedia/commons/thumb/4/43/Flag_of_Perth.svg/640px-Flag_of_Perth.svg.png","type":"City", "describe": "\nThe Saint George's Cross overlaid with the coat of arms of Perth in the centre.", "isnew": ".", "links": "https://en.wikipedia.org/wiki/City_of_Perth"},</v>
      </c>
      <c r="HO213" s="37"/>
      <c r="HP213" s="9" t="str" cm="1">
        <f t="array" ref="HP213">IF(_xlfn.TEXTJOIN(", ", TRUE, IF(ISNUMBER(SEARCH("BLA", BL213:BT213)), COLUMN(BL213:BT213) - COLUMN(BL213) + 1, ""))&lt;&gt;"","BLA","")</f>
        <v/>
      </c>
      <c r="HQ213" s="9" t="str" cm="1">
        <f t="array" ref="HQ213">IF(_xlfn.TEXTJOIN(", ", TRUE, IF(ISNUMBER(SEARCH("BLU", BL213:BT213)), COLUMN(BL213:BT213) - COLUMN(BL213) + 1, ""))&lt;&gt;"","BLU","")</f>
        <v/>
      </c>
      <c r="HR213" s="9" t="str" cm="1">
        <f t="array" ref="HR213">IF(_xlfn.TEXTJOIN(", ", TRUE, IF(ISNUMBER(SEARCH("GRE", BL213:BT213)), COLUMN(BL213:BT213) - COLUMN(BL213) + 1, ""))&lt;&gt;"","GRE","")</f>
        <v>GRE</v>
      </c>
      <c r="HS213" s="9" t="str" cm="1">
        <f t="array" ref="HS213">IF(_xlfn.TEXTJOIN(", ", TRUE, IF(ISNUMBER(SEARCH("RED", BL213:BT213)), COLUMN(BL213:BT213) - COLUMN(BL213) + 1, ""))&lt;&gt;"","RED","")</f>
        <v>RED</v>
      </c>
      <c r="HT213" s="9" t="str" cm="1">
        <f t="array" ref="HT213">IF(_xlfn.TEXTJOIN(", ", TRUE, IF(ISNUMBER(SEARCH("YEL", BL213:BT213)), COLUMN(BL213:BT213) - COLUMN(BL213) + 1, ""))&lt;&gt;"","YEL","")</f>
        <v>YEL</v>
      </c>
      <c r="HU213" s="9" t="str" cm="1">
        <f t="array" ref="HU213">IF(_xlfn.TEXTJOIN(", ", TRUE, IF(ISNUMBER(SEARCH("ORA", BL213:BT213)), COLUMN(BL213:BT213) - COLUMN(BL213) + 1, ""))&lt;&gt;"","ORA","")</f>
        <v/>
      </c>
      <c r="HV213" s="9" t="str" cm="1">
        <f t="array" ref="HV213">IF(_xlfn.TEXTJOIN(", ", TRUE, IF(ISNUMBER(SEARCH("BRO", BL213:BT213)), COLUMN(BL213:BT213) - COLUMN(BL213) + 1, ""))&lt;&gt;"","BRO","")</f>
        <v/>
      </c>
      <c r="HW213" s="9" t="str" cm="1">
        <f t="array" ref="HW213">IF(_xlfn.TEXTJOIN(", ", TRUE, IF(ISNUMBER(SEARCH("PUR", BL213:BT213)), COLUMN(BL213:BT213) - COLUMN(BL213) + 1, ""))&lt;&gt;"","PUR","")</f>
        <v/>
      </c>
      <c r="HX213" s="9" t="str" cm="1">
        <f t="array" ref="HX213">IF(_xlfn.TEXTJOIN(", ", TRUE, IF(ISNUMBER(SEARCH("WHI", BL213:BT213)), COLUMN(BL213:BT213) - COLUMN(BL213) + 1, ""))&lt;&gt;"","WHI","")</f>
        <v>WHI</v>
      </c>
      <c r="HY213" s="38"/>
      <c r="HZ213" s="38"/>
      <c r="IA213" s="28"/>
      <c r="IB213" s="28"/>
      <c r="IC213" s="39"/>
      <c r="ID213" s="39"/>
      <c r="IE213" s="39"/>
      <c r="IF213" s="39"/>
      <c r="IG213" s="39"/>
      <c r="IH213" s="39"/>
      <c r="II213" s="39"/>
      <c r="IJ213" s="39"/>
      <c r="IK213" s="39"/>
      <c r="IL213" s="9">
        <f>SUM(IC213:IK213)</f>
        <v>0</v>
      </c>
      <c r="IM213" s="6">
        <f>COUNTIF(IC213:IK213,"&gt;0")-CG213</f>
        <v>-4</v>
      </c>
      <c r="IN213" s="40" t="str">
        <f>"http://mkweb.bcgsc.ca/color-summarizer/?url="&amp;D213&amp;"&amp;precision=low&amp;num_clusters="&amp;CG213&amp;"&amp;text=1"</f>
        <v>http://mkweb.bcgsc.ca/color-summarizer/?url=https://upload.wikimedia.org/wikipedia/commons/thumb/4/43/Flag_of_Perth.svg/640px-Flag_of_Perth.svg.png&amp;precision=low&amp;num_clusters=4&amp;text=1</v>
      </c>
      <c r="IO213" s="9" t="str">
        <f>IF(HP213&lt;&gt;"",CHAR(34)&amp;"black"&amp;CHAR(34),"")</f>
        <v/>
      </c>
      <c r="IP213" s="9" t="str">
        <f>IF(HQ213&lt;&gt;"",CHAR(34)&amp;"blue"&amp;CHAR(34),"")</f>
        <v/>
      </c>
      <c r="IQ213" s="9" t="str">
        <f>IF(HR213&lt;&gt;"",CHAR(34)&amp;"green"&amp;CHAR(34),"")</f>
        <v>"green"</v>
      </c>
      <c r="IR213" s="9" t="str">
        <f>IF(HS213&lt;&gt;"",CHAR(34)&amp;"red"&amp;CHAR(34),"")</f>
        <v>"red"</v>
      </c>
      <c r="IS213" s="9" t="str">
        <f>IF(HT213&lt;&gt;"",CHAR(34)&amp;"yellow"&amp;CHAR(34),"")</f>
        <v>"yellow"</v>
      </c>
      <c r="IT213" s="9" t="str">
        <f>IF(HU213&lt;&gt;"",CHAR(34)&amp;"orange"&amp;CHAR(34),"")</f>
        <v/>
      </c>
      <c r="IU213" s="9" t="str">
        <f>IF(HV213&lt;&gt;"",CHAR(34)&amp;"brown"&amp;CHAR(34),"")</f>
        <v/>
      </c>
      <c r="IV213" s="9" t="str">
        <f>IF(HW213&lt;&gt;"",CHAR(34)&amp;"purple"&amp;CHAR(34),"")</f>
        <v/>
      </c>
      <c r="IW213" s="9" t="str">
        <f>IF(HX213&lt;&gt;"",CHAR(34)&amp;"white"&amp;CHAR(34),"")</f>
        <v>"white"</v>
      </c>
      <c r="IX213" s="9" t="str">
        <f>"{"&amp;CHAR(34)&amp;"url"&amp;CHAR(34)&amp;":"&amp;CHAR(34)&amp;IN213&amp;CHAR(34)&amp;","&amp;CHAR(34)&amp;"name"&amp;CHAR(34)&amp;":"&amp;CHAR(34)&amp;A213&amp;CHAR(34)&amp;"},"</f>
        <v>{"url":"http://mkweb.bcgsc.ca/color-summarizer/?url=https://upload.wikimedia.org/wikipedia/commons/thumb/4/43/Flag_of_Perth.svg/640px-Flag_of_Perth.svg.png&amp;precision=low&amp;num_clusters=4&amp;text=1","name":"[AUS] Perth"},</v>
      </c>
      <c r="IY213" s="9">
        <v>210</v>
      </c>
    </row>
    <row r="214" spans="1:259" s="9" customFormat="1" ht="38.4" customHeight="1" thickBot="1" x14ac:dyDescent="0.35">
      <c r="A214" s="81" t="s">
        <v>991</v>
      </c>
      <c r="B214" s="1"/>
      <c r="C214" s="2">
        <v>3</v>
      </c>
      <c r="D214" s="3" t="s">
        <v>992</v>
      </c>
      <c r="E214" s="4" t="s">
        <v>992</v>
      </c>
      <c r="F214" s="5" t="s">
        <v>322</v>
      </c>
      <c r="G214" s="6">
        <f>COUNTIF($A$1:$A$8283,A214)</f>
        <v>1</v>
      </c>
      <c r="H214" s="7"/>
      <c r="I214" s="8" t="s">
        <v>993</v>
      </c>
      <c r="J214" s="9" t="str">
        <f>""</f>
        <v/>
      </c>
      <c r="K214" s="10"/>
      <c r="L214" s="11"/>
      <c r="M214" s="11"/>
      <c r="N214" s="12" t="s">
        <v>1</v>
      </c>
      <c r="O214" s="13">
        <v>2019</v>
      </c>
      <c r="P214" s="14" t="s">
        <v>994</v>
      </c>
      <c r="Q214" s="15">
        <v>2</v>
      </c>
      <c r="R214" s="16" t="s">
        <v>1</v>
      </c>
      <c r="S214" s="17">
        <v>0</v>
      </c>
      <c r="T214" s="18" t="s">
        <v>2</v>
      </c>
      <c r="U214" s="19" t="s">
        <v>2</v>
      </c>
      <c r="V214" s="19" t="s">
        <v>2</v>
      </c>
      <c r="W214" s="19" t="s">
        <v>2</v>
      </c>
      <c r="X214" s="19" t="s">
        <v>2</v>
      </c>
      <c r="Y214" s="19" t="s">
        <v>2</v>
      </c>
      <c r="Z214" s="19" t="s">
        <v>2</v>
      </c>
      <c r="AA214" s="19" t="s">
        <v>3</v>
      </c>
      <c r="AB214" s="19" t="s">
        <v>2</v>
      </c>
      <c r="AC214" s="19" t="s">
        <v>2</v>
      </c>
      <c r="AD214" s="19" t="s">
        <v>2</v>
      </c>
      <c r="AE214" s="19" t="s">
        <v>2</v>
      </c>
      <c r="AF214" s="20" t="s">
        <v>2</v>
      </c>
      <c r="AG214" s="20" t="s">
        <v>2</v>
      </c>
      <c r="AH214" s="20" t="s">
        <v>3</v>
      </c>
      <c r="AI214" s="20" t="s">
        <v>2</v>
      </c>
      <c r="AJ214" s="20" t="s">
        <v>2</v>
      </c>
      <c r="AK214" s="20" t="s">
        <v>2</v>
      </c>
      <c r="AL214" s="20" t="s">
        <v>2</v>
      </c>
      <c r="AM214" s="20" t="s">
        <v>2</v>
      </c>
      <c r="AN214" s="20" t="s">
        <v>2</v>
      </c>
      <c r="AO214" s="20" t="s">
        <v>2</v>
      </c>
      <c r="AP214" s="20" t="s">
        <v>2</v>
      </c>
      <c r="AQ214" s="20" t="s">
        <v>2</v>
      </c>
      <c r="AR214" s="20" t="s">
        <v>2</v>
      </c>
      <c r="AS214" s="20" t="s">
        <v>2</v>
      </c>
      <c r="AT214" s="21">
        <v>0</v>
      </c>
      <c r="AU214" s="20" t="s">
        <v>995</v>
      </c>
      <c r="AV214" s="20" t="str">
        <f>IF(LEFT(A214,1)="[",LEFT(A214,5)&amp;AU214&amp;A214,"")</f>
        <v>[BOL]Civil flag[BOL] Patujú Florette</v>
      </c>
      <c r="AW214" s="20" t="str">
        <f>C214&amp;A214</f>
        <v>3[BOL] Patujú Florette</v>
      </c>
      <c r="AX214" s="22"/>
      <c r="AY214" s="22"/>
      <c r="AZ214" s="23" t="s">
        <v>6</v>
      </c>
      <c r="BA214" s="23"/>
      <c r="BB214" s="23"/>
      <c r="BC214" s="24"/>
      <c r="BD214" s="25" t="s">
        <v>4</v>
      </c>
      <c r="BE214" s="8"/>
      <c r="BF214" s="25" t="s">
        <v>4</v>
      </c>
      <c r="BG214" s="25" t="s">
        <v>9</v>
      </c>
      <c r="BH214" s="25" t="s">
        <v>4</v>
      </c>
      <c r="BI214" s="25"/>
      <c r="BJ214" s="25"/>
      <c r="BK214" s="8"/>
      <c r="BL214" s="25" t="s">
        <v>4</v>
      </c>
      <c r="BM214" s="25" t="s">
        <v>9</v>
      </c>
      <c r="BN214" s="25" t="s">
        <v>6</v>
      </c>
      <c r="BO214" s="25"/>
      <c r="BP214" s="25"/>
      <c r="BQ214" s="25"/>
      <c r="BR214" s="25"/>
      <c r="BS214" s="25"/>
      <c r="BT214" s="25"/>
      <c r="BU214" s="26"/>
      <c r="BV214" s="27"/>
      <c r="BW214" s="27">
        <v>0</v>
      </c>
      <c r="BX214" s="8"/>
      <c r="CB214" s="28"/>
      <c r="CC214" s="28"/>
      <c r="CD214" s="29">
        <v>0</v>
      </c>
      <c r="CE214" s="29">
        <v>0</v>
      </c>
      <c r="CF214" s="29" t="e">
        <v>#REF!</v>
      </c>
      <c r="CG214" s="30" cm="1">
        <f t="array" ref="CG214">SUMPRODUCT(--(LEN(TRIM(BL214:BT214))&gt;0))</f>
        <v>3</v>
      </c>
      <c r="CH214" s="20" t="str">
        <f>IF(CG214=2,"y","n")</f>
        <v>n</v>
      </c>
      <c r="CI214" s="20" t="str">
        <f>IF(CG214=3,"y","n")</f>
        <v>y</v>
      </c>
      <c r="CJ214" s="20" t="str">
        <f>IF(CG214=4,"y","n")</f>
        <v>n</v>
      </c>
      <c r="CK214" s="20" t="str">
        <f>IF(CG214&gt;4,"y","n")</f>
        <v>n</v>
      </c>
      <c r="CL214" s="20" t="str">
        <f>IF(S214=0,"y","n")</f>
        <v>y</v>
      </c>
      <c r="CM214" s="20" t="str">
        <f>IF(S214=2,"y","n")</f>
        <v>n</v>
      </c>
      <c r="CN214" s="20" t="str">
        <f>IF(S214=3,"y","n")</f>
        <v>n</v>
      </c>
      <c r="CO214" s="20" t="str">
        <f>IF(S214&gt;=4,"y","n")</f>
        <v>n</v>
      </c>
      <c r="CP214" s="20" t="str">
        <f>IF(AT214=0,"y","n")</f>
        <v>y</v>
      </c>
      <c r="CQ214" s="20" t="str">
        <f>IF(AT214=1,"y","n")</f>
        <v>n</v>
      </c>
      <c r="CR214" s="20" t="str">
        <f>IF(AT214=2,"y","n")</f>
        <v>n</v>
      </c>
      <c r="CS214" s="20" t="str">
        <f>IF(AT214&gt;=3,"y","n")</f>
        <v>n</v>
      </c>
      <c r="CT214" s="31" t="str">
        <f>CHAR(34)&amp;A214&amp;CHAR(34)</f>
        <v>"[BOL] Patujú Florette"</v>
      </c>
      <c r="CU214" s="32" t="str">
        <f>CHAR(34)&amp;"rgn_"&amp;R214&amp;CHAR(34)</f>
        <v>"rgn_South America"</v>
      </c>
      <c r="CV214" s="9" t="str">
        <f>CHAR(34)&amp;D214&amp;CHAR(34)</f>
        <v>"https://upload.wikimedia.org/wikipedia/commons/a/ac/Flag_of_the_Patuj%C3%BA_flower.svg"</v>
      </c>
      <c r="CW214" s="9" t="str">
        <f t="shared" si="694"/>
        <v/>
      </c>
      <c r="CX214" s="9" t="str">
        <f t="shared" si="694"/>
        <v>"3Color",</v>
      </c>
      <c r="CY214" s="9" t="str">
        <f t="shared" si="694"/>
        <v/>
      </c>
      <c r="CZ214" s="9" t="str">
        <f t="shared" si="694"/>
        <v/>
      </c>
      <c r="DA214" s="9" t="str">
        <f>IF(Q214&gt;1,CHAR(34)&amp;"words2"&amp;CHAR(34)&amp;",","")</f>
        <v>"words2",</v>
      </c>
      <c r="DB214" s="9" t="str">
        <f>IF(Q214&gt;2,CHAR(34)&amp;"words3"&amp;CHAR(34)&amp;",","")</f>
        <v/>
      </c>
      <c r="DD214" s="9" t="str">
        <f>IF(LEN(CHAR(34)&amp;"lets"&amp;LEN(SUBSTITUTE(SUBSTITUTE(IFERROR(TRIM(SUBSTITUTE(A214,MID(A214,FIND("[",A214),FIND("]",A214)-FIND("[",A214)+1),"")),A214)," ",""),"-",""))&amp;CHAR(34)&amp;",")=9,CHAR(34)&amp;"lets"&amp;LEN(SUBSTITUTE(SUBSTITUTE(IFERROR(TRIM(SUBSTITUTE(A214,MID(A214,FIND("[",A214),FIND("]",A214)-FIND("[",A214)+1),"")),A214)," ",""),"-",""))&amp;CHAR(34)&amp;",",CHAR(34)&amp;"lets0"&amp;LEN(SUBSTITUTE(SUBSTITUTE(IFERROR(TRIM(SUBSTITUTE(A214,MID(A214,FIND("[",A214),FIND("]",A214)-FIND("[",A214)+1),"")),A214)," ",""),"-",""))&amp;CHAR(34)&amp;",")</f>
        <v>"lets14",</v>
      </c>
      <c r="DE214" s="9" t="str">
        <f>CHAR(34)&amp;"start"&amp;IFERROR(LEFT(SUBSTITUTE(A214,"["&amp;MID(A214,FIND("[",A214)+1,FIND("]",A214)-FIND("[",A214)-1)&amp;"] ",""),1),LEFT(A214,1))&amp;CHAR(34)&amp;","</f>
        <v>"startP",</v>
      </c>
      <c r="DF214" s="9" t="str">
        <f>IFERROR(IF(SEARCH("tan",A214)&gt;0,CHAR(34)&amp;"withtn"&amp;CHAR(34)&amp;",",""),"")</f>
        <v/>
      </c>
      <c r="DG214" s="9" t="str">
        <f>IFERROR(IF(SEARCH("q",A214)&gt;0,CHAR(34)&amp;"with_q"&amp;CHAR(34)&amp;",",""),"")</f>
        <v/>
      </c>
      <c r="DH214" s="9" t="str">
        <f>IFERROR(IF(SEARCH("v",A214)&gt;0,CHAR(34)&amp;"with_v"&amp;CHAR(34)&amp;",",""),"")</f>
        <v/>
      </c>
      <c r="DI214" s="9" t="str">
        <f>IFERROR(IF(SEARCH("w",A214)&gt;0,CHAR(34)&amp;"with_w"&amp;CHAR(34)&amp;",",""),"")</f>
        <v/>
      </c>
      <c r="DJ214" s="9" t="str">
        <f>IFERROR(IF(SEARCH("y",A214)&gt;0,CHAR(34)&amp;"with_y"&amp;CHAR(34)&amp;",",""),"")</f>
        <v/>
      </c>
      <c r="DK214" s="9" t="str">
        <f>IFERROR(IF(SEARCH("z",A214)&gt;0,CHAR(34)&amp;"with_z"&amp;CHAR(34)&amp;",",""),"")</f>
        <v/>
      </c>
      <c r="DL214" s="9" t="str">
        <f>IF(CG214=2, CHAR(34) &amp; _xlfn.TEXTJOIN("", TRUE, _xlfn._xlws.SORT(HP214:HX214)) &amp; CHAR(34) &amp; ",", "")</f>
        <v/>
      </c>
      <c r="DM214" s="9" t="str" cm="1">
        <f t="array" ref="DM214">IF(CG214=3,CHAR(34) &amp; _xlfn.TEXTJOIN("", TRUE, RIGHT(HP214:HX214, 2)) &amp; CHAR(34) &amp; ",", "")</f>
        <v>"LUEDEL",</v>
      </c>
      <c r="DN214" s="9" t="str">
        <f>IF(AND(ISNUMBER(SEARCH("18", O214)), ISERROR(SEARCH("1918", O214)), ISERROR(SEARCH("2018", O214))), CHAR(34) &amp; "year18" &amp; CHAR(34) &amp; ",", "")</f>
        <v/>
      </c>
      <c r="DO214" s="9" t="str">
        <f>IF(AND(ISNUMBER(SEARCH("19", O214)), ISERROR(SEARCH("1819", O214)),  ISERROR(SEARCH("1219", O214)),ISERROR(SEARCH("1119", O214)),ISERROR(SEARCH("1190", O214)),ISERROR(SEARCH("2019", O214))), CHAR(34) &amp; "year19" &amp; CHAR(34) &amp; ",", "")</f>
        <v/>
      </c>
      <c r="DP214" s="28" t="str">
        <f>IF(AND(ISNUMBER(SEARCH("20", O214)), ISERROR(SEARCH("1920", O214))), CHAR(34)&amp;"year00"&amp;CHAR(34)&amp;",", "")</f>
        <v>"year00",</v>
      </c>
      <c r="DQ214" s="28" t="str">
        <f>IF(CC214="y",CHAR(34)&amp;"soviet"&amp;CHAR(34)&amp;",","")</f>
        <v/>
      </c>
      <c r="DR214" s="28" t="str">
        <f>IF(BY214="y",CHAR(34)&amp;"dgband"&amp;CHAR(34)&amp;",","")</f>
        <v/>
      </c>
      <c r="DS214" s="28" t="str">
        <f>IF(W214="y",IF(AND(V214="n",BY214&lt;&gt;"y"),CHAR(34)&amp;"allver"&amp;CHAR(34)&amp;",",""),"")</f>
        <v/>
      </c>
      <c r="DT214" s="28" t="str">
        <f>IF(V214="y",IF(AND(W214="n",BY214&lt;&gt;"y"),CHAR(34)&amp;"allhor"&amp;CHAR(34)&amp;",",""),"")</f>
        <v/>
      </c>
      <c r="DU214" s="28" t="str">
        <f>IF(BY214="y",IF(AND(W214="n",V214="n"),CHAR(34)&amp;"alldia"&amp;CHAR(34)&amp;",",""),"")</f>
        <v/>
      </c>
      <c r="DW214" s="9" t="str">
        <f t="shared" si="695"/>
        <v>"NoBand",</v>
      </c>
      <c r="DX214" s="9" t="str">
        <f t="shared" si="695"/>
        <v/>
      </c>
      <c r="DY214" s="9" t="str">
        <f t="shared" si="695"/>
        <v/>
      </c>
      <c r="DZ214" s="9" t="str">
        <f t="shared" si="695"/>
        <v/>
      </c>
      <c r="EA214" s="9" t="str">
        <f t="shared" si="696"/>
        <v/>
      </c>
      <c r="EB214" s="9" t="str">
        <f t="shared" si="696"/>
        <v/>
      </c>
      <c r="EC214" s="9" t="str">
        <f t="shared" si="696"/>
        <v/>
      </c>
      <c r="ED214" s="9" t="str">
        <f t="shared" si="696"/>
        <v/>
      </c>
      <c r="EE214" s="9" t="str">
        <f t="shared" si="696"/>
        <v/>
      </c>
      <c r="EF214" s="9" t="str">
        <f>IF(AND(Y214&lt;&gt;"n",Y214&lt;&gt;""),CHAR(34)&amp;Y$1&amp;CHAR(34)&amp;",","")</f>
        <v/>
      </c>
      <c r="EG214" s="9" t="str">
        <f t="shared" si="697"/>
        <v/>
      </c>
      <c r="EH214" s="9" t="str">
        <f t="shared" si="697"/>
        <v>"Plants",</v>
      </c>
      <c r="EI214" s="9" t="str">
        <f t="shared" si="697"/>
        <v/>
      </c>
      <c r="EJ214" s="9" t="str">
        <f t="shared" si="697"/>
        <v/>
      </c>
      <c r="EK214" s="9" t="str">
        <f t="shared" si="697"/>
        <v/>
      </c>
      <c r="EL214" s="9" t="str">
        <f t="shared" si="697"/>
        <v/>
      </c>
      <c r="EM214" s="9" t="str">
        <f t="shared" si="697"/>
        <v/>
      </c>
      <c r="EN214" s="9" t="str">
        <f t="shared" si="697"/>
        <v/>
      </c>
      <c r="EO214" s="9" t="str">
        <f t="shared" si="697"/>
        <v>"Center",</v>
      </c>
      <c r="EP214" s="9" t="str">
        <f t="shared" si="697"/>
        <v/>
      </c>
      <c r="EQ214" s="9" t="str">
        <f t="shared" si="697"/>
        <v/>
      </c>
      <c r="ER214" s="9" t="str">
        <f t="shared" si="697"/>
        <v/>
      </c>
      <c r="ES214" s="9" t="str">
        <f t="shared" si="697"/>
        <v/>
      </c>
      <c r="ET214" s="9" t="str">
        <f t="shared" si="697"/>
        <v/>
      </c>
      <c r="EU214" s="9" t="str">
        <f t="shared" si="697"/>
        <v/>
      </c>
      <c r="EV214" s="9" t="str">
        <f t="shared" si="697"/>
        <v/>
      </c>
      <c r="EW214" s="9" t="str">
        <f t="shared" si="693"/>
        <v/>
      </c>
      <c r="EX214" s="9" t="str">
        <f t="shared" si="693"/>
        <v/>
      </c>
      <c r="EY214" s="9" t="str">
        <f t="shared" si="693"/>
        <v/>
      </c>
      <c r="EZ214" s="9" t="str">
        <f t="shared" si="693"/>
        <v/>
      </c>
      <c r="FA214" s="9" t="str">
        <f>IF(AT214&gt;0,CHAR(34)&amp;"sta"&amp;AZ214&amp;CHAR(34)&amp;",","")</f>
        <v/>
      </c>
      <c r="FB214" s="9" t="str">
        <f>IF(AND(AT214&gt;0,BA214&lt;&gt;""),CHAR(34)&amp;"sta"&amp;BA214&amp;CHAR(34)&amp;",","")</f>
        <v/>
      </c>
      <c r="FD214" s="9" t="str">
        <f>IF(BV214="n",CHAR(34)&amp;"tcWHYE"&amp;CHAR(34)&amp;",",IF(BV214="y",CHAR(34)&amp;FD$1&amp;CHAR(34)&amp;",",""))</f>
        <v/>
      </c>
      <c r="FE214" s="9" t="str">
        <f>IF(COUNTIF(BL214:BT214,"BLU")=0,CHAR(34)&amp;"NO_BLU"&amp;CHAR(34)&amp;",", "")</f>
        <v/>
      </c>
      <c r="FF214" s="9" t="str">
        <f>IF(COUNTIF(BL214:BT214,"WHI")=0,CHAR(34)&amp;"NO_WHI"&amp;CHAR(34)&amp;",", "")</f>
        <v>"NO_WHI",</v>
      </c>
      <c r="FG214" s="9" t="str">
        <f>IF(COUNTIF(BL214:BT214,"RED")=0,CHAR(34)&amp;"NO_RED"&amp;CHAR(34)&amp;",", "")</f>
        <v/>
      </c>
      <c r="FH214" s="9" t="str">
        <f>IF(COUNTIF(BL214:BS214,"GRE")=0,CHAR(34)&amp;"NO_GRE"&amp;CHAR(34)&amp;",", "")</f>
        <v>"NO_GRE",</v>
      </c>
      <c r="FI214" s="9" t="str">
        <f>IF(COUNTIF(BL214:BT214,"YEL")=0,CHAR(34)&amp;"NO_YEL"&amp;CHAR(34)&amp;",", "")</f>
        <v/>
      </c>
      <c r="FJ214" s="9" t="str">
        <f>IF(COUNTIF(BL214:BT214,"BLA")=0,CHAR(34)&amp;"NO_BLA"&amp;CHAR(34)&amp;",", "")</f>
        <v>"NO_BLA",</v>
      </c>
      <c r="FK214" s="9" t="str">
        <f>IF(AND(FH214&lt;&gt;"",FF214&lt;&gt;""),CHAR(34)&amp;"WHGRNO"&amp;CHAR(34)&amp;",","")</f>
        <v>"WHGRNO",</v>
      </c>
      <c r="FL214" s="9" t="str">
        <f>IF(AND(FI214&lt;&gt;"",FF214&lt;&gt;""),CHAR(34)&amp;"WHYENO"&amp;CHAR(34)&amp;",","")</f>
        <v/>
      </c>
      <c r="FM214" s="9" t="str">
        <f>IF(AND(FJ214&lt;&gt;"",FF214&lt;&gt;""),CHAR(34)&amp;"BAWHNO"&amp;CHAR(34)&amp;",","")</f>
        <v>"BAWHNO",</v>
      </c>
      <c r="FN214" s="9" t="str">
        <f>IF(AND(FE214&lt;&gt;"",FF214&lt;&gt;""),CHAR(34)&amp;"BLWHNO"&amp;CHAR(34)&amp;",","")</f>
        <v/>
      </c>
      <c r="FO214" s="9" t="str">
        <f>IF(AND(FE214&lt;&gt;"",FG214&lt;&gt;""),CHAR(34)&amp;"BLRENO"&amp;CHAR(34)&amp;",","")</f>
        <v/>
      </c>
      <c r="FP214" s="9" t="str">
        <f>IF(AND(FF214&lt;&gt;"",FF214&lt;&gt;""),CHAR(34)&amp;"WHRENO"&amp;CHAR(34)&amp;",","")</f>
        <v>"WHRENO",</v>
      </c>
      <c r="FQ214" s="9" t="str">
        <f>IF(LEN(BF214)=3,CHAR(34)&amp;"001"&amp;BF214&amp;CHAR(34)&amp;",","")</f>
        <v>"001BLU",</v>
      </c>
      <c r="FR214" s="9" t="str">
        <f>IF(LEN(BG214)=3,CHAR(34)&amp;"002"&amp;BG214&amp;CHAR(34)&amp;",","")</f>
        <v>"002RED",</v>
      </c>
      <c r="FS214" s="9" t="str">
        <f>IF(LEN(BH214)=3,CHAR(34)&amp;"003"&amp;BH214&amp;CHAR(34)&amp;",","")</f>
        <v>"003BLU",</v>
      </c>
      <c r="FT214" s="9" t="str">
        <f>CHAR(34)&amp;"myr"&amp;BD214&amp;CHAR(34)&amp;","</f>
        <v>"myrBLU",</v>
      </c>
      <c r="FU214" s="9" t="str">
        <f>IF(AY214="y",CHAR(34)&amp;"island"&amp;CHAR(34)&amp;",","")</f>
        <v/>
      </c>
      <c r="FV214" s="9" t="str">
        <f>IF(BZ214="y",CHAR(34)&amp;"landlo"&amp;CHAR(34)&amp;",","")</f>
        <v/>
      </c>
      <c r="FW214" s="9" t="str">
        <f>IF(CA214="y",CHAR(34)&amp;"eunion"&amp;CHAR(34)&amp;",","")</f>
        <v/>
      </c>
      <c r="FY214" s="9" t="str">
        <f>IFERROR(IF(SEARCH("Arabic",CB214)&gt;0,CHAR(34)&amp;"arabic"&amp;CHAR(34)&amp;",",""),"")</f>
        <v/>
      </c>
      <c r="FZ214" s="9" t="str">
        <f>IFERROR(IF(SEARCH("English",CB214)&gt;0,CHAR(34)&amp;"englis"&amp;CHAR(34)&amp;",",""),"")</f>
        <v/>
      </c>
      <c r="GA214" s="9" t="str">
        <f>IFERROR(IF(SEARCH("French",CB214)&gt;0,CHAR(34)&amp;"french"&amp;CHAR(34)&amp;",",""),"")</f>
        <v/>
      </c>
      <c r="GB214" s="9" t="str">
        <f>IFERROR(IF(SEARCH("Spanish",CB214)&gt;0,CHAR(34)&amp;"spanis"&amp;CHAR(34)&amp;",",""),"")</f>
        <v/>
      </c>
      <c r="GE214" s="9" t="str">
        <f>IFERROR(IF(SEARCH("Dutch",CB214)&gt;0,CHAR(34)&amp;"dutchs"&amp;CHAR(34)&amp;",",""),"")</f>
        <v/>
      </c>
      <c r="GF214" s="9" t="str">
        <f>IFERROR(IF(SEARCH("Historical",AU214)&gt;0,CHAR(34)&amp;"histor"&amp;CHAR(34)&amp;",",""),"")</f>
        <v/>
      </c>
      <c r="GG214" s="9" t="str">
        <f>IF(BU214="y",CHAR(34)&amp;"unjack"&amp;CHAR(34)&amp;",","")</f>
        <v/>
      </c>
      <c r="GH214" s="9" t="str">
        <f>IF(CD214=1,CHAR(34)&amp;"southc"&amp;CHAR(34)&amp;",","")</f>
        <v/>
      </c>
      <c r="GI214" s="9" t="str">
        <f>IF(CE214=1,CHAR(34)&amp;"hasmap"&amp;CHAR(34)&amp;",","")</f>
        <v/>
      </c>
      <c r="GJ214" s="9" t="str">
        <f>IF(CP214="y",CHAR(34)&amp;CP$1&amp;CHAR(34)&amp;",","")</f>
        <v>"NoStar",</v>
      </c>
      <c r="GK214" s="9" t="str">
        <f>IF(GJ214="",CHAR(34)&amp;"HasSta"&amp;CHAR(34)&amp;",","")</f>
        <v/>
      </c>
      <c r="GL214" s="9" t="str">
        <f t="shared" si="698"/>
        <v/>
      </c>
      <c r="GM214" s="9" t="str">
        <f t="shared" si="698"/>
        <v/>
      </c>
      <c r="GN214" s="9" t="str">
        <f t="shared" si="698"/>
        <v/>
      </c>
      <c r="GP214" s="9" t="str">
        <f>CHAR(34)&amp;AU214&amp;CHAR(34)</f>
        <v>"Civil flag"</v>
      </c>
      <c r="GS214" s="9" t="str">
        <f>SUBSTITUTE("["&amp;_xlfn.CONCAT(CW214:GN214)&amp;"]",",]","]")</f>
        <v>["3Color","words2","lets14","startP","LUEDEL","year00","NoBand","Plants","Center","NO_WHI","NO_GRE","NO_BLA","WHGRNO","BAWHNO","WHRENO","001BLU","002RED","003BLU","myrBLU","NoStar"]</v>
      </c>
      <c r="GT214" s="9" t="str">
        <f t="shared" si="692"/>
        <v>"cl_BLU",</v>
      </c>
      <c r="GU214" s="9" t="str">
        <f t="shared" si="692"/>
        <v>"cl_RED",</v>
      </c>
      <c r="GV214" s="9" t="str">
        <f t="shared" si="692"/>
        <v>"cl_YEL",</v>
      </c>
      <c r="GW214" s="9" t="str">
        <f t="shared" si="692"/>
        <v/>
      </c>
      <c r="GX214" s="9" t="str">
        <f t="shared" si="692"/>
        <v/>
      </c>
      <c r="GY214" s="9" t="str">
        <f t="shared" si="692"/>
        <v/>
      </c>
      <c r="GZ214" s="9" t="str">
        <f t="shared" si="692"/>
        <v/>
      </c>
      <c r="HA214" s="9" t="str">
        <f t="shared" si="692"/>
        <v/>
      </c>
      <c r="HB214" s="9" t="str">
        <f t="shared" si="692"/>
        <v/>
      </c>
      <c r="HC214" s="9" t="str">
        <f>SUBSTITUTE("["&amp;_xlfn.CONCAT(GT214:HB214)&amp;"]",",]","]")</f>
        <v>["cl_BLU","cl_RED","cl_YEL"]</v>
      </c>
      <c r="HE214" s="33"/>
      <c r="HF214" s="34" t="str">
        <f>"{couname:"&amp;CT214&amp;(IF(HK214&lt;&gt;"",",subtype:"&amp;CHAR(34)&amp;HK214&amp;CHAR(34),""))&amp;",year:"&amp;HJ214&amp;",region:"&amp;CU214&amp;",Colors:"&amp;HC214&amp;",Items:"&amp;GS214&amp;",Flag:"&amp;CV214&amp;",HDFlag:"&amp;CHAR(34)&amp;E214&amp;CHAR(34)&amp;",type:"&amp;GP214&amp;", describe: "&amp;HH214&amp;", isnew:"&amp;CHAR(34)&amp;F214&amp;CHAR(34)&amp;", links: "&amp;HL214&amp;"},"</f>
        <v>{couname:"[BOL] Patujú Florette",year:"2019",region:"rgn_South America",Colors:["cl_BLU","cl_RED","cl_YEL"],Items:["3Color","words2","lets14","startP","LUEDEL","year00","NoBand","Plants","Center","NO_WHI","NO_GRE","NO_BLA","WHGRNO","BAWHNO","WHRENO","001BLU","002RED","003BLU","myrBLU","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isnew:"www", links: "https://en.wikipedia.org/wiki/Flag_of_the_patuj%C3%BA_flower"},</v>
      </c>
      <c r="HG214" s="35" t="str">
        <f>"{couname:"&amp;CT214&amp;(IF(HK214&lt;&gt;"",",subtype:"&amp;CHAR(34)&amp;HK214&amp;CHAR(34),""))&amp;",year:"&amp;HJ214&amp;",region:"&amp;CU214&amp;",Colors:"&amp;HC214&amp;",Items:"&amp;GS214&amp;",Flag:"&amp;CV214&amp;",HDFlag:"&amp;CHAR(34)&amp;E214&amp;CHAR(34)&amp;",type:"&amp;GP214&amp;", describe: "&amp;HI214&amp;", links: "&amp;HL214&amp;"},"</f>
        <v>{couname:"[BOL] Patujú Florette",year:"2019",region:"rgn_South America",Colors:["cl_BLU","cl_RED","cl_YEL"],Items:["3Color","words2","lets14","startP","LUEDEL","year00","NoBand","Plants","Center","NO_WHI","NO_GRE","NO_BLA","WHGRNO","BAWHNO","WHRENO","001BLU","002RED","003BLU","myrBLU","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links: "https://en.wikipedia.org/wiki/Flag_of_the_patuj%C3%BA_flower"},</v>
      </c>
      <c r="HH214" s="9" t="str">
        <f>IF(P214&lt;&gt;"",CHAR(34)&amp;"\n"&amp;P214&amp;CHAR(34),CHAR(34)&amp;CHAR(34))</f>
        <v>"\nThe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v>
      </c>
      <c r="HI214" s="9" t="str">
        <f>IF(J214=0,CHAR(34)&amp;CHAR(34),HH214)</f>
        <v>"\nThe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v>
      </c>
      <c r="HJ214" s="9" t="str">
        <f>CHAR(34)&amp;O214&amp;CHAR(34)</f>
        <v>"2019"</v>
      </c>
      <c r="HL214" s="9" t="str">
        <f>CHAR(34)&amp;I214&amp;CHAR(34)</f>
        <v>"https://en.wikipedia.org/wiki/Flag_of_the_patuj%C3%BA_flower"</v>
      </c>
      <c r="HM214" s="34" t="str">
        <f>"{"&amp;CHAR(34)&amp;"couname"&amp;CHAR(34)&amp;":"&amp;CT214&amp;(IF(H214&lt;&gt;"",","&amp;CHAR(34)&amp;"subtype"&amp;CHAR(34)&amp;":"&amp;CHAR(34)&amp;H214&amp;CHAR(34),""))&amp;","&amp;CHAR(34)&amp;"year"&amp;CHAR(34)&amp;":"&amp;HJ214&amp;","&amp;CHAR(34)&amp;"region"&amp;CHAR(34)&amp;":"&amp;CU214&amp;","&amp;CHAR(34)&amp;"Colors"&amp;CHAR(34)&amp;":"&amp;HC214&amp;","&amp;CHAR(34)&amp;"Items"&amp;CHAR(34)&amp;":"&amp;GS214&amp;","&amp;CHAR(34)&amp;"Flag"&amp;CHAR(34)&amp;":"&amp;CV214&amp;","&amp;CHAR(34)&amp;"HDFlag"&amp;CHAR(34)&amp;":"&amp;CHAR(34)&amp;E214&amp;CHAR(34)&amp;","&amp;CHAR(34)&amp;"type"&amp;CHAR(34)&amp;":"&amp;GP214&amp;", "&amp;CHAR(34)&amp;"describe"&amp;CHAR(34)&amp;": "&amp;HH214&amp;", "&amp;CHAR(34)&amp;"isnew"&amp;CHAR(34)&amp;": "&amp;CHAR(34)&amp;F214&amp;CHAR(34)&amp;", "&amp;CHAR(34)&amp;"links"&amp;CHAR(34)&amp;": "&amp;HL214&amp;"},"</f>
        <v>{"couname":"[BOL] Patujú Florette","year":"2019","region":"rgn_South America","Colors":["cl_BLU","cl_RED","cl_YEL"],"Items":["3Color","words2","lets14","startP","LUEDEL","year00","NoBand","Plants","Center","NO_WHI","NO_GRE","NO_BLA","WHGRNO","BAWHNO","WHRENO","001BLU","002RED","003BLU","myrBLU","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"isnew": "www", "links": "https://en.wikipedia.org/wiki/Flag_of_the_patuj%C3%BA_flower"},</v>
      </c>
      <c r="HN214" s="36" t="str">
        <f>"{"&amp;CHAR(34)&amp;"couname"&amp;CHAR(34)&amp;":"&amp;CT214&amp;(IF(H214&lt;&gt;"",","&amp;CHAR(34)&amp;"subtype"&amp;CHAR(34)&amp;":"&amp;CHAR(34)&amp;H214&amp;CHAR(34),""))&amp;","&amp;CHAR(34)&amp;"year"&amp;CHAR(34)&amp;":"&amp;HJ214&amp;","&amp;CHAR(34)&amp;"region"&amp;CHAR(34)&amp;":"&amp;CU214&amp;","&amp;CHAR(34)&amp;"Colors"&amp;CHAR(34)&amp;":"&amp;HC214&amp;","&amp;CHAR(34)&amp;"Items"&amp;CHAR(34)&amp;":"&amp;GS214&amp;","&amp;CHAR(34)&amp;"Flag"&amp;CHAR(34)&amp;":"&amp;CV214&amp;","&amp;CHAR(34)&amp;"HDFlag"&amp;CHAR(34)&amp;":"&amp;CHAR(34)&amp;E214&amp;CHAR(34)&amp;","&amp;CHAR(34)&amp;"type"&amp;CHAR(34)&amp;":"&amp;GP214&amp;", "&amp;CHAR(34)&amp;"describe"&amp;CHAR(34)&amp;": "&amp;HI214&amp;", "&amp;CHAR(34)&amp;"isnew"&amp;CHAR(34)&amp;": "&amp;CHAR(34)&amp;F214&amp;CHAR(34)&amp;", "&amp;CHAR(34)&amp;"links"&amp;CHAR(34)&amp;": "&amp;HL214&amp;"},"</f>
        <v>{"couname":"[BOL] Patujú Florette","year":"2019","region":"rgn_South America","Colors":["cl_BLU","cl_RED","cl_YEL"],"Items":["3Color","words2","lets14","startP","LUEDEL","year00","NoBand","Plants","Center","NO_WHI","NO_GRE","NO_BLA","WHGRNO","BAWHNO","WHRENO","001BLU","002RED","003BLU","myrBLU","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"isnew": "www", "links": "https://en.wikipedia.org/wiki/Flag_of_the_patuj%C3%BA_flower"},</v>
      </c>
      <c r="HO214" s="37">
        <v>45644</v>
      </c>
      <c r="HP214" s="9" t="str" cm="1">
        <f t="array" ref="HP214">IF(_xlfn.TEXTJOIN(", ", TRUE, IF(ISNUMBER(SEARCH("BLA", BL214:BT214)), COLUMN(BL214:BT214) - COLUMN(BL214) + 1, ""))&lt;&gt;"","BLA","")</f>
        <v/>
      </c>
      <c r="HQ214" s="9" t="str" cm="1">
        <f t="array" ref="HQ214">IF(_xlfn.TEXTJOIN(", ", TRUE, IF(ISNUMBER(SEARCH("BLU", BL214:BT214)), COLUMN(BL214:BT214) - COLUMN(BL214) + 1, ""))&lt;&gt;"","BLU","")</f>
        <v>BLU</v>
      </c>
      <c r="HR214" s="9" t="str" cm="1">
        <f t="array" ref="HR214">IF(_xlfn.TEXTJOIN(", ", TRUE, IF(ISNUMBER(SEARCH("GRE", BL214:BT214)), COLUMN(BL214:BT214) - COLUMN(BL214) + 1, ""))&lt;&gt;"","GRE","")</f>
        <v/>
      </c>
      <c r="HS214" s="9" t="str" cm="1">
        <f t="array" ref="HS214">IF(_xlfn.TEXTJOIN(", ", TRUE, IF(ISNUMBER(SEARCH("RED", BL214:BT214)), COLUMN(BL214:BT214) - COLUMN(BL214) + 1, ""))&lt;&gt;"","RED","")</f>
        <v>RED</v>
      </c>
      <c r="HT214" s="9" t="str" cm="1">
        <f t="array" ref="HT214">IF(_xlfn.TEXTJOIN(", ", TRUE, IF(ISNUMBER(SEARCH("YEL", BL214:BT214)), COLUMN(BL214:BT214) - COLUMN(BL214) + 1, ""))&lt;&gt;"","YEL","")</f>
        <v>YEL</v>
      </c>
      <c r="HU214" s="9" t="str" cm="1">
        <f t="array" ref="HU214">IF(_xlfn.TEXTJOIN(", ", TRUE, IF(ISNUMBER(SEARCH("ORA", BL214:BT214)), COLUMN(BL214:BT214) - COLUMN(BL214) + 1, ""))&lt;&gt;"","ORA","")</f>
        <v/>
      </c>
      <c r="HV214" s="9" t="str" cm="1">
        <f t="array" ref="HV214">IF(_xlfn.TEXTJOIN(", ", TRUE, IF(ISNUMBER(SEARCH("BRO", BL214:BT214)), COLUMN(BL214:BT214) - COLUMN(BL214) + 1, ""))&lt;&gt;"","BRO","")</f>
        <v/>
      </c>
      <c r="HW214" s="9" t="str" cm="1">
        <f t="array" ref="HW214">IF(_xlfn.TEXTJOIN(", ", TRUE, IF(ISNUMBER(SEARCH("PUR", BL214:BT214)), COLUMN(BL214:BT214) - COLUMN(BL214) + 1, ""))&lt;&gt;"","PUR","")</f>
        <v/>
      </c>
      <c r="HX214" s="9" t="str" cm="1">
        <f t="array" ref="HX214">IF(_xlfn.TEXTJOIN(", ", TRUE, IF(ISNUMBER(SEARCH("WHI", BL214:BT214)), COLUMN(BL214:BT214) - COLUMN(BL214) + 1, ""))&lt;&gt;"","WHI","")</f>
        <v/>
      </c>
      <c r="HY214" s="38"/>
      <c r="HZ214" s="38"/>
      <c r="IA214" s="28"/>
      <c r="IB214" s="28"/>
      <c r="IC214" s="39"/>
      <c r="ID214" s="39"/>
      <c r="IE214" s="39"/>
      <c r="IF214" s="39"/>
      <c r="IG214" s="39"/>
      <c r="IH214" s="39"/>
      <c r="II214" s="39"/>
      <c r="IJ214" s="39"/>
      <c r="IK214" s="39"/>
      <c r="IM214" s="6">
        <f>COUNTIF(IC214:IK214,"&gt;0")-CG214</f>
        <v>-3</v>
      </c>
      <c r="IN214" s="40" t="str">
        <f>"http://mkweb.bcgsc.ca/color-summarizer/?url="&amp;D214&amp;"&amp;precision=low&amp;num_clusters="&amp;CG214&amp;"&amp;text=1"</f>
        <v>http://mkweb.bcgsc.ca/color-summarizer/?url=https://upload.wikimedia.org/wikipedia/commons/a/ac/Flag_of_the_Patuj%C3%BA_flower.svg&amp;precision=low&amp;num_clusters=3&amp;text=1</v>
      </c>
      <c r="IO214" s="9" t="str">
        <f>IF(HP214&lt;&gt;"",CHAR(34)&amp;"black"&amp;CHAR(34),"")</f>
        <v/>
      </c>
      <c r="IP214" s="9" t="str">
        <f>IF(HQ214&lt;&gt;"",CHAR(34)&amp;"blue"&amp;CHAR(34),"")</f>
        <v>"blue"</v>
      </c>
      <c r="IQ214" s="9" t="str">
        <f>IF(HR214&lt;&gt;"",CHAR(34)&amp;"green"&amp;CHAR(34),"")</f>
        <v/>
      </c>
      <c r="IR214" s="9" t="str">
        <f>IF(HS214&lt;&gt;"",CHAR(34)&amp;"red"&amp;CHAR(34),"")</f>
        <v>"red"</v>
      </c>
      <c r="IS214" s="9" t="str">
        <f>IF(HT214&lt;&gt;"",CHAR(34)&amp;"yellow"&amp;CHAR(34),"")</f>
        <v>"yellow"</v>
      </c>
      <c r="IT214" s="9" t="str">
        <f>IF(HU214&lt;&gt;"",CHAR(34)&amp;"orange"&amp;CHAR(34),"")</f>
        <v/>
      </c>
      <c r="IU214" s="9" t="str">
        <f>IF(HV214&lt;&gt;"",CHAR(34)&amp;"brown"&amp;CHAR(34),"")</f>
        <v/>
      </c>
      <c r="IV214" s="9" t="str">
        <f>IF(HW214&lt;&gt;"",CHAR(34)&amp;"purple"&amp;CHAR(34),"")</f>
        <v/>
      </c>
      <c r="IW214" s="9" t="str">
        <f>IF(HX214&lt;&gt;"",CHAR(34)&amp;"white"&amp;CHAR(34),"")</f>
        <v/>
      </c>
      <c r="IX214" s="9" t="str">
        <f>"{"&amp;CHAR(34)&amp;"url"&amp;CHAR(34)&amp;":"&amp;CHAR(34)&amp;IN214&amp;CHAR(34)&amp;","&amp;CHAR(34)&amp;"name"&amp;CHAR(34)&amp;":"&amp;CHAR(34)&amp;A214&amp;CHAR(34)&amp;"},"</f>
        <v>{"url":"http://mkweb.bcgsc.ca/color-summarizer/?url=https://upload.wikimedia.org/wikipedia/commons/a/ac/Flag_of_the_Patuj%C3%BA_flower.svg&amp;precision=low&amp;num_clusters=3&amp;text=1","name":"[BOL] Patujú Florette"},</v>
      </c>
      <c r="IY214" s="9">
        <v>1503</v>
      </c>
    </row>
    <row r="215" spans="1:259" s="9" customFormat="1" ht="38.4" customHeight="1" thickBot="1" x14ac:dyDescent="0.35">
      <c r="A215" s="81" t="s">
        <v>1158</v>
      </c>
      <c r="B215" s="1" t="e" vm="211">
        <v>#VALUE!</v>
      </c>
      <c r="C215" s="2">
        <v>3</v>
      </c>
      <c r="D215" s="3" t="s">
        <v>1159</v>
      </c>
      <c r="E215" s="4" t="s">
        <v>1160</v>
      </c>
      <c r="F215" s="5" t="s">
        <v>0</v>
      </c>
      <c r="G215" s="6">
        <f>COUNTIF($A$1:$A$8312,A215)</f>
        <v>1</v>
      </c>
      <c r="H215" s="7" t="s">
        <v>1161</v>
      </c>
      <c r="I215" s="8" t="s">
        <v>1162</v>
      </c>
      <c r="J215" s="9" t="str">
        <f>""</f>
        <v/>
      </c>
      <c r="K215" s="10"/>
      <c r="L215" s="11"/>
      <c r="M215" s="11"/>
      <c r="N215" s="12" t="s">
        <v>1</v>
      </c>
      <c r="O215" s="13">
        <v>1853</v>
      </c>
      <c r="P215" s="14" t="s">
        <v>1163</v>
      </c>
      <c r="Q215" s="15">
        <v>3</v>
      </c>
      <c r="R215" s="16" t="s">
        <v>1</v>
      </c>
      <c r="S215" s="17">
        <v>0</v>
      </c>
      <c r="T215" s="18" t="s">
        <v>3</v>
      </c>
      <c r="U215" s="19" t="s">
        <v>3</v>
      </c>
      <c r="V215" s="19" t="s">
        <v>2</v>
      </c>
      <c r="W215" s="19" t="s">
        <v>2</v>
      </c>
      <c r="X215" s="19" t="s">
        <v>3</v>
      </c>
      <c r="Y215" s="19" t="s">
        <v>2</v>
      </c>
      <c r="Z215" s="19" t="s">
        <v>3</v>
      </c>
      <c r="AA215" s="19" t="s">
        <v>3</v>
      </c>
      <c r="AB215" s="19" t="s">
        <v>2</v>
      </c>
      <c r="AC215" s="19" t="s">
        <v>2</v>
      </c>
      <c r="AD215" s="19" t="s">
        <v>2</v>
      </c>
      <c r="AE215" s="19" t="s">
        <v>2</v>
      </c>
      <c r="AF215" s="20" t="s">
        <v>2</v>
      </c>
      <c r="AG215" s="20" t="s">
        <v>2</v>
      </c>
      <c r="AH215" s="20" t="s">
        <v>3</v>
      </c>
      <c r="AI215" s="20" t="s">
        <v>2</v>
      </c>
      <c r="AJ215" s="20" t="s">
        <v>2</v>
      </c>
      <c r="AK215" s="20" t="s">
        <v>2</v>
      </c>
      <c r="AL215" s="20" t="s">
        <v>2</v>
      </c>
      <c r="AM215" s="20" t="s">
        <v>2</v>
      </c>
      <c r="AN215" s="20" t="s">
        <v>2</v>
      </c>
      <c r="AO215" s="20" t="s">
        <v>2</v>
      </c>
      <c r="AP215" s="20" t="s">
        <v>2</v>
      </c>
      <c r="AQ215" s="20" t="s">
        <v>3</v>
      </c>
      <c r="AR215" s="20" t="s">
        <v>2</v>
      </c>
      <c r="AS215" s="20" t="s">
        <v>2</v>
      </c>
      <c r="AT215" s="21">
        <v>20</v>
      </c>
      <c r="AU215" s="20" t="s">
        <v>267</v>
      </c>
      <c r="AV215" s="20" t="str">
        <f>IF(LEFT(A215,1)="[",LEFT(A215,5)&amp;AU215&amp;A215,"")</f>
        <v>[BRA]Historical[BRA] Empire of Brazil (1853-1889)</v>
      </c>
      <c r="AW215" s="20" t="str">
        <f>C215&amp;H215&amp;A215</f>
        <v>3[BRA] Other[BRA] Empire of Brazil (1853-1889)</v>
      </c>
      <c r="AX215" s="22" t="str">
        <f>_xlfn.TEXTJOIN(";",TRUE,AU215:AW215)</f>
        <v>Historical;[BRA]Historical[BRA] Empire of Brazil (1853-1889);3[BRA] Other[BRA] Empire of Brazil (1853-1889)</v>
      </c>
      <c r="AY215" s="22"/>
      <c r="AZ215" s="23"/>
      <c r="BA215" s="23"/>
      <c r="BB215" s="23"/>
      <c r="BC215" s="24"/>
      <c r="BD215" s="25" t="s">
        <v>5</v>
      </c>
      <c r="BE215" s="8"/>
      <c r="BF215" s="25" t="s">
        <v>5</v>
      </c>
      <c r="BG215" s="25" t="s">
        <v>5</v>
      </c>
      <c r="BH215" s="25" t="s">
        <v>5</v>
      </c>
      <c r="BI215" s="25" t="s">
        <v>4</v>
      </c>
      <c r="BJ215" s="25"/>
      <c r="BK215" s="8"/>
      <c r="BL215" s="25" t="s">
        <v>4</v>
      </c>
      <c r="BM215" s="25" t="s">
        <v>5</v>
      </c>
      <c r="BN215" s="25" t="s">
        <v>6</v>
      </c>
      <c r="BO215" s="25"/>
      <c r="BP215" s="25"/>
      <c r="BQ215" s="25"/>
      <c r="BR215" s="25"/>
      <c r="BS215" s="25"/>
      <c r="BT215" s="25"/>
      <c r="BU215" s="26" t="s">
        <v>2</v>
      </c>
      <c r="BV215" s="27" t="s">
        <v>2</v>
      </c>
      <c r="BW215" s="27">
        <v>0</v>
      </c>
      <c r="BX215" s="8"/>
      <c r="CB215" s="28" t="s">
        <v>7</v>
      </c>
      <c r="CC215" s="28"/>
      <c r="CD215" s="29">
        <v>0</v>
      </c>
      <c r="CE215" s="29">
        <v>0</v>
      </c>
      <c r="CF215" s="29" t="e">
        <v>#REF!</v>
      </c>
      <c r="CG215" s="30" cm="1">
        <f t="array" ref="CG215">SUMPRODUCT(--(LEN(TRIM(BL215:BT215))&gt;0))</f>
        <v>3</v>
      </c>
      <c r="CH215" s="20" t="str">
        <f t="shared" ref="CH215:CH247" si="699">IF(CG215=2,"y","n")</f>
        <v>n</v>
      </c>
      <c r="CI215" s="20" t="str">
        <f t="shared" ref="CI215:CI247" si="700">IF(CG215=3,"y","n")</f>
        <v>y</v>
      </c>
      <c r="CJ215" s="20" t="str">
        <f t="shared" ref="CJ215:CJ247" si="701">IF(CG215=4,"y","n")</f>
        <v>n</v>
      </c>
      <c r="CK215" s="20" t="str">
        <f t="shared" ref="CK215:CK247" si="702">IF(CG215&gt;4,"y","n")</f>
        <v>n</v>
      </c>
      <c r="CL215" s="20" t="str">
        <f t="shared" ref="CL215:CL247" si="703">IF(S215=0,"y","n")</f>
        <v>y</v>
      </c>
      <c r="CM215" s="20" t="str">
        <f t="shared" ref="CM215:CM247" si="704">IF(S215=2,"y","n")</f>
        <v>n</v>
      </c>
      <c r="CN215" s="20" t="str">
        <f t="shared" ref="CN215:CN247" si="705">IF(S215=3,"y","n")</f>
        <v>n</v>
      </c>
      <c r="CO215" s="20" t="str">
        <f t="shared" ref="CO215:CO247" si="706">IF(S215&gt;=4,"y","n")</f>
        <v>n</v>
      </c>
      <c r="CP215" s="20" t="str">
        <f t="shared" ref="CP215:CP247" si="707">IF(AT215=0,"y","n")</f>
        <v>n</v>
      </c>
      <c r="CQ215" s="20" t="str">
        <f t="shared" ref="CQ215:CQ247" si="708">IF(AT215=1,"y","n")</f>
        <v>n</v>
      </c>
      <c r="CR215" s="20" t="str">
        <f t="shared" ref="CR215:CR247" si="709">IF(AT215=2,"y","n")</f>
        <v>n</v>
      </c>
      <c r="CS215" s="20" t="str">
        <f t="shared" ref="CS215:CS247" si="710">IF(AT215&gt;=3,"y","n")</f>
        <v>y</v>
      </c>
      <c r="CT215" s="31" t="str">
        <f t="shared" ref="CT215:CT247" si="711">CHAR(34)&amp;A215&amp;CHAR(34)</f>
        <v>"[BRA] Empire of Brazil (1853-1889)"</v>
      </c>
      <c r="CU215" s="32" t="str">
        <f t="shared" ref="CU215:CU247" si="712">CHAR(34)&amp;"rgn_"&amp;R215&amp;CHAR(34)</f>
        <v>"rgn_South America"</v>
      </c>
      <c r="CV215" s="9" t="str">
        <f t="shared" ref="CV215:CV247" si="713">CHAR(34)&amp;D215&amp;CHAR(34)</f>
        <v>"https://upload.wikimedia.org/wikipedia/commons/thumb/e/ea/Bandeira_do_Imp%C3%A9rio_do_Brasil_com_n%C3%B3_e_cores_corretos.png/320px-Bandeira_do_Imp%C3%A9rio_do_Brasil_com_n%C3%B3_e_cores_corretos.png"</v>
      </c>
      <c r="CW215" s="9" t="str">
        <f t="shared" si="694"/>
        <v/>
      </c>
      <c r="CX215" s="9" t="str">
        <f t="shared" si="694"/>
        <v>"3Color",</v>
      </c>
      <c r="CY215" s="9" t="str">
        <f t="shared" si="694"/>
        <v/>
      </c>
      <c r="CZ215" s="9" t="str">
        <f t="shared" si="694"/>
        <v/>
      </c>
      <c r="DA215" s="9" t="str">
        <f t="shared" ref="DA215:DA247" si="714">IF(Q215&gt;1,CHAR(34)&amp;"words2"&amp;CHAR(34)&amp;",","")</f>
        <v>"words2",</v>
      </c>
      <c r="DB215" s="9" t="str">
        <f t="shared" ref="DB215:DB247" si="715">IF(Q215&gt;2,CHAR(34)&amp;"words3"&amp;CHAR(34)&amp;",","")</f>
        <v>"words3",</v>
      </c>
      <c r="DC215" s="9" t="str">
        <f t="shared" ref="DC215:DC221" si="716">IF(Q215=2,CHAR(34)&amp;"exact2"&amp;CHAR(34)&amp;",","")</f>
        <v/>
      </c>
      <c r="DD215" s="9" t="str">
        <f t="shared" ref="DD215:DD221" si="717">IF(LEN(CHAR(34)&amp;"lets"&amp;LEN(SUBSTITUTE(SUBSTITUTE(IFERROR(TRIM(SUBSTITUTE(SUBSTITUTE(SUBSTITUTE(IFERROR(TRIM(SUBSTITUTE(A215,MID(A215,FIND("(",A215),FIND(")",A215)-FIND("(",A215)+1),"")),A215)," ",""),"-",""),MID(SUBSTITUTE(SUBSTITUTE(IFERROR(TRIM(SUBSTITUTE(A215,MID(A215,FIND("(",A215),FIND(")",A215)-FIND("(",A215)+1),"")),A215)," ",""),"-",""),FIND("[",SUBSTITUTE(SUBSTITUTE(IFERROR(TRIM(SUBSTITUTE(A215,MID(A215,FIND("(",A215),FIND(")",A215)-FIND("(",A215)+1),"")),A215)," ",""),"-","")),FIND("]",SUBSTITUTE(SUBSTITUTE(IFERROR(TRIM(SUBSTITUTE(A215,MID(A215,FIND("(",A215),FIND(")",A215)-FIND("(",A215)+1),"")),A215)," ",""),"-",""))-FIND("[",SUBSTITUTE(SUBSTITUTE(IFERROR(TRIM(SUBSTITUTE(A215,MID(A215,FIND("(",A215),FIND(")",A215)-FIND("(",A215)+1),"")),A215)," ",""),"-",""))+1),"")),SUBSTITUTE(SUBSTITUTE(IFERROR(TRIM(SUBSTITUTE(A215,MID(A215,FIND("(",A215),FIND(")",A215)-FIND("(",A215)+1),"")),A215)," ",""),"-",""))," ",""),"-",""))&amp;CHAR(34)&amp;",")=9,CHAR(34)&amp;"lets"&amp;LEN(SUBSTITUTE(SUBSTITUTE(IFERROR(TRIM(SUBSTITUTE(SUBSTITUTE(SUBSTITUTE(IFERROR(TRIM(SUBSTITUTE(A215,MID(A215,FIND("(",A215),FIND(")",A215)-FIND("(",A215)+1),"")),A215)," ",""),"-",""),MID(SUBSTITUTE(SUBSTITUTE(IFERROR(TRIM(SUBSTITUTE(A215,MID(A215,FIND("(",A215),FIND(")",A215)-FIND("(",A215)+1),"")),A215)," ",""),"-",""),FIND("[",SUBSTITUTE(SUBSTITUTE(IFERROR(TRIM(SUBSTITUTE(A215,MID(A215,FIND("(",A215),FIND(")",A215)-FIND("(",A215)+1),"")),A215)," ",""),"-","")),FIND("]",SUBSTITUTE(SUBSTITUTE(IFERROR(TRIM(SUBSTITUTE(A215,MID(A215,FIND("(",A215),FIND(")",A215)-FIND("(",A215)+1),"")),A215)," ",""),"-",""))-FIND("[",SUBSTITUTE(SUBSTITUTE(IFERROR(TRIM(SUBSTITUTE(A215,MID(A215,FIND("(",A215),FIND(")",A215)-FIND("(",A215)+1),"")),A215)," ",""),"-",""))+1),"")),SUBSTITUTE(SUBSTITUTE(IFERROR(TRIM(SUBSTITUTE(A215,MID(A215,FIND("(",A215),FIND(")",A215)-FIND("(",A215)+1),"")),A215)," ",""),"-",""))," ",""),"-",""))&amp;CHAR(34)&amp;",",CHAR(34)&amp;"lets0"&amp;LEN(SUBSTITUTE(SUBSTITUTE(IFERROR(TRIM(SUBSTITUTE(SUBSTITUTE(SUBSTITUTE(IFERROR(TRIM(SUBSTITUTE(A215,MID(A215,FIND("(",A215),FIND(")",A215)-FIND("(",A215)+1),"")),A215)," ",""),"-",""),MID(SUBSTITUTE(SUBSTITUTE(IFERROR(TRIM(SUBSTITUTE(A215,MID(A215,FIND("(",A215),FIND(")",A215)-FIND("(",A215)+1),"")),A215)," ",""),"-",""),FIND("[",SUBSTITUTE(SUBSTITUTE(IFERROR(TRIM(SUBSTITUTE(A215,MID(A215,FIND("(",A215),FIND(")",A215)-FIND("(",A215)+1),"")),A215)," ",""),"-","")),FIND("]",SUBSTITUTE(SUBSTITUTE(IFERROR(TRIM(SUBSTITUTE(A215,MID(A215,FIND("(",A215),FIND(")",A215)-FIND("(",A215)+1),"")),A215)," ",""),"-",""))-FIND("[",SUBSTITUTE(SUBSTITUTE(IFERROR(TRIM(SUBSTITUTE(A215,MID(A215,FIND("(",A215),FIND(")",A215)-FIND("(",A215)+1),"")),A215)," ",""),"-",""))+1),"")),SUBSTITUTE(SUBSTITUTE(IFERROR(TRIM(SUBSTITUTE(A215,MID(A215,FIND("(",A215),FIND(")",A215)-FIND("(",A215)+1),"")),A215)," ",""),"-",""))," ",""),"-",""))&amp;CHAR(34)&amp;",")</f>
        <v>"lets14",</v>
      </c>
      <c r="DE215" s="9" t="str">
        <f t="shared" ref="DE215:DE221" si="718">IFERROR(CHAR(34)&amp;"start"&amp;LEFT(TRIM(SUBSTITUTE(SUBSTITUTE(TRIM(SUBSTITUTE(SUBSTITUTE(A215, MID(A215, FIND("[", A215), FIND("]", A215) - FIND("[", A215) + 1), ""), "  ", " ")), MID(TRIM(SUBSTITUTE(SUBSTITUTE(A215, MID(A215, FIND("[", A215), FIND("]", A215) - FIND("[", A215) + 1), ""), "  ", " ")), FIND("[", TRIM(SUBSTITUTE(SUBSTITUTE(A215, MID(A215, FIND("[", A215), FIND("]", A215) - FIND("[", A215) + 1), ""), "  ", " "))), FIND("]", TRIM(SUBSTITUTE(SUBSTITUTE(A215, MID(A215, FIND("[", A215), FIND("]", A215) - FIND("[", A215) + 1), ""), "  ", " "))) - FIND("[", TRIM(SUBSTITUTE(SUBSTITUTE(A215, MID(A215, FIND("[", A215), FIND("]", A215) - FIND("[", A215) + 1), ""), "  ", " "))) + 1), ""), "  ", " ")),1)&amp;CHAR(34)&amp;",",CHAR(34)&amp;"start"&amp;IFERROR(LEFT(SUBSTITUTE(A215,"["&amp;MID(A215,FIND("[",A215)+1,FIND("]",A215)-FIND("[",A215)-1)&amp;"] ",""),1),LEFT(A215,1))&amp;CHAR(34)&amp;",")</f>
        <v>"startE",</v>
      </c>
      <c r="DF215" s="9" t="str">
        <f t="shared" ref="DF215:DF247" si="719">IFERROR(IF(SEARCH("tan",A215)&gt;0,CHAR(34)&amp;"withtn"&amp;CHAR(34)&amp;",",""),"")</f>
        <v/>
      </c>
      <c r="DG215" s="9" t="str">
        <f t="shared" ref="DG215:DG247" si="720">IFERROR(IF(SEARCH("q",A215)&gt;0,CHAR(34)&amp;"with_q"&amp;CHAR(34)&amp;",",""),"")</f>
        <v/>
      </c>
      <c r="DH215" s="9" t="str">
        <f t="shared" ref="DH215:DH247" si="721">IFERROR(IF(SEARCH("v",A215)&gt;0,CHAR(34)&amp;"with_v"&amp;CHAR(34)&amp;",",""),"")</f>
        <v/>
      </c>
      <c r="DI215" s="9" t="str">
        <f t="shared" ref="DI215:DI247" si="722">IFERROR(IF(SEARCH("w",A215)&gt;0,CHAR(34)&amp;"with_w"&amp;CHAR(34)&amp;",",""),"")</f>
        <v/>
      </c>
      <c r="DJ215" s="9" t="str">
        <f t="shared" ref="DJ215:DJ247" si="723">IFERROR(IF(SEARCH("y",A215)&gt;0,CHAR(34)&amp;"with_y"&amp;CHAR(34)&amp;",",""),"")</f>
        <v/>
      </c>
      <c r="DK215" s="9" t="str">
        <f t="shared" ref="DK215:DK247" si="724">IFERROR(IF(SEARCH("z",A215)&gt;0,CHAR(34)&amp;"with_z"&amp;CHAR(34)&amp;",",""),"")</f>
        <v>"with_z",</v>
      </c>
      <c r="DL215" s="9" t="str">
        <f t="shared" ref="DL215:DL247" si="725">IF(CG215=2, CHAR(34) &amp; _xlfn.TEXTJOIN("", TRUE, _xlfn._xlws.SORT(HP215:HX215)) &amp; CHAR(34) &amp; ",", "")</f>
        <v/>
      </c>
      <c r="DM215" s="9" t="str" cm="1">
        <f t="array" ref="DM215">IF(CG215=3,CHAR(34) &amp; _xlfn.TEXTJOIN("", TRUE, RIGHT(HP215:HX215, 2)) &amp; CHAR(34) &amp; ",", "")</f>
        <v>"LUELHI",</v>
      </c>
      <c r="DN215" s="9" t="str">
        <f t="shared" ref="DN215:DN247" si="726">IF(AND(ISNUMBER(SEARCH("18", O215)), ISERROR(SEARCH("1918", O215)), ISERROR(SEARCH("2018", O215))), CHAR(34) &amp; "year18" &amp; CHAR(34) &amp; ",", "")</f>
        <v>"year18",</v>
      </c>
      <c r="DO215" s="9" t="str">
        <f t="shared" ref="DO215:DO247" si="727">IF(AND(ISNUMBER(SEARCH("19", O215)), ISERROR(SEARCH("1819", O215)),  ISERROR(SEARCH("1219", O215)),ISERROR(SEARCH("1119", O215)),ISERROR(SEARCH("1190", O215)),ISERROR(SEARCH("2019", O215))), CHAR(34) &amp; "year19" &amp; CHAR(34) &amp; ",", "")</f>
        <v/>
      </c>
      <c r="DP215" s="28" t="str">
        <f t="shared" ref="DP215:DP247" si="728">IF(AND(ISNUMBER(SEARCH("20", O215)), ISERROR(SEARCH("1920", O215))), CHAR(34)&amp;"year00"&amp;CHAR(34)&amp;",", "")</f>
        <v/>
      </c>
      <c r="DQ215" s="28" t="str">
        <f t="shared" ref="DQ215:DQ247" si="729">IF(CC215="y",CHAR(34)&amp;"soviet"&amp;CHAR(34)&amp;",","")</f>
        <v/>
      </c>
      <c r="DR215" s="28" t="str">
        <f t="shared" ref="DR215:DR247" si="730">IF(BY215="y",CHAR(34)&amp;"dgband"&amp;CHAR(34)&amp;",","")</f>
        <v/>
      </c>
      <c r="DS215" s="28" t="str">
        <f t="shared" ref="DS215:DS247" si="731">IF(W215="y",IF(AND(V215="n",BY215&lt;&gt;"y"),CHAR(34)&amp;"allver"&amp;CHAR(34)&amp;",",""),"")</f>
        <v/>
      </c>
      <c r="DT215" s="28" t="str">
        <f t="shared" ref="DT215:DT247" si="732">IF(V215="y",IF(AND(W215="n",BY215&lt;&gt;"y"),CHAR(34)&amp;"allhor"&amp;CHAR(34)&amp;",",""),"")</f>
        <v/>
      </c>
      <c r="DU215" s="28" t="str">
        <f t="shared" ref="DU215:DU247" si="733">IF(BY215="y",IF(AND(W215="n",V215="n"),CHAR(34)&amp;"alldia"&amp;CHAR(34)&amp;",",""),"")</f>
        <v/>
      </c>
      <c r="DV215" s="9" t="str">
        <f t="shared" ref="DV215:DV221" si="734">IF(IA215&lt;&gt;"",(IF(IA215="y",CHAR(34)&amp;"largec"&amp;CHAR(34)&amp;",",CHAR(34)&amp;"smallc"&amp;CHAR(34)&amp;",")),"")</f>
        <v/>
      </c>
      <c r="DW215" s="9" t="str">
        <f t="shared" si="695"/>
        <v>"NoBand",</v>
      </c>
      <c r="DX215" s="9" t="str">
        <f t="shared" si="695"/>
        <v/>
      </c>
      <c r="DY215" s="9" t="str">
        <f t="shared" si="695"/>
        <v/>
      </c>
      <c r="DZ215" s="9" t="str">
        <f t="shared" si="695"/>
        <v/>
      </c>
      <c r="EA215" s="9" t="str">
        <f t="shared" si="696"/>
        <v>"Diagon",</v>
      </c>
      <c r="EB215" s="9" t="str">
        <f t="shared" si="696"/>
        <v>"Crosse",</v>
      </c>
      <c r="EC215" s="9" t="str">
        <f t="shared" si="696"/>
        <v/>
      </c>
      <c r="ED215" s="9" t="str">
        <f t="shared" si="696"/>
        <v/>
      </c>
      <c r="EE215" s="9" t="str">
        <f t="shared" si="696"/>
        <v>"Circle",</v>
      </c>
      <c r="EF215" s="9" t="str">
        <f t="shared" ref="EF215:EF247" si="735">IF(AND(Y215&lt;&gt;"n",Y215&lt;&gt;""),CHAR(34)&amp;Y$1&amp;CHAR(34)&amp;",","")</f>
        <v/>
      </c>
      <c r="EG215" s="9" t="str">
        <f t="shared" si="697"/>
        <v>"Bird",</v>
      </c>
      <c r="EH215" s="9" t="str">
        <f t="shared" si="697"/>
        <v>"Plants",</v>
      </c>
      <c r="EI215" s="9" t="str">
        <f t="shared" si="697"/>
        <v/>
      </c>
      <c r="EJ215" s="9" t="str">
        <f t="shared" si="697"/>
        <v/>
      </c>
      <c r="EK215" s="9" t="str">
        <f t="shared" si="697"/>
        <v/>
      </c>
      <c r="EL215" s="9" t="str">
        <f t="shared" si="697"/>
        <v/>
      </c>
      <c r="EM215" s="9" t="str">
        <f t="shared" si="697"/>
        <v/>
      </c>
      <c r="EN215" s="9" t="str">
        <f t="shared" si="697"/>
        <v/>
      </c>
      <c r="EO215" s="9" t="str">
        <f t="shared" si="697"/>
        <v>"Center",</v>
      </c>
      <c r="EP215" s="9" t="str">
        <f t="shared" si="697"/>
        <v/>
      </c>
      <c r="EQ215" s="9" t="str">
        <f t="shared" si="697"/>
        <v/>
      </c>
      <c r="ER215" s="9" t="str">
        <f t="shared" si="697"/>
        <v/>
      </c>
      <c r="ES215" s="9" t="str">
        <f t="shared" si="697"/>
        <v/>
      </c>
      <c r="ET215" s="9" t="str">
        <f t="shared" si="697"/>
        <v/>
      </c>
      <c r="EU215" s="9" t="str">
        <f t="shared" si="697"/>
        <v/>
      </c>
      <c r="EV215" s="9" t="str">
        <f t="shared" si="697"/>
        <v/>
      </c>
      <c r="EW215" s="9" t="str">
        <f t="shared" si="693"/>
        <v/>
      </c>
      <c r="EX215" s="9" t="str">
        <f t="shared" si="693"/>
        <v>"Crowns",</v>
      </c>
      <c r="EY215" s="9" t="str">
        <f t="shared" si="693"/>
        <v/>
      </c>
      <c r="EZ215" s="9" t="str">
        <f t="shared" si="693"/>
        <v/>
      </c>
      <c r="FA215" s="9" t="str">
        <f t="shared" ref="FA215:FA247" si="736">IF(AT215&gt;0,CHAR(34)&amp;"sta"&amp;AZ215&amp;CHAR(34)&amp;",","")</f>
        <v>"sta",</v>
      </c>
      <c r="FB215" s="9" t="str">
        <f t="shared" ref="FB215:FB247" si="737">IF(AND(AT215&gt;0,BA215&lt;&gt;""),CHAR(34)&amp;"sta"&amp;BA215&amp;CHAR(34)&amp;",","")</f>
        <v/>
      </c>
      <c r="FC215" s="9" t="str">
        <f t="shared" ref="FC215:FC221" si="738">IF(AND(AT215&gt;0,BB215&lt;&gt;""),CHAR(34)&amp;"sta"&amp;BB215&amp;CHAR(34)&amp;",","")</f>
        <v/>
      </c>
      <c r="FD215" s="9" t="str">
        <f t="shared" ref="FD215:FD247" si="739">IF(BV215="n",CHAR(34)&amp;"tcWHYE"&amp;CHAR(34)&amp;",",IF(BV215="y",CHAR(34)&amp;FD$1&amp;CHAR(34)&amp;",",""))</f>
        <v>"tcWHYE",</v>
      </c>
      <c r="FE215" s="9" t="str">
        <f t="shared" ref="FE215:FE247" si="740">IF(COUNTIF(BL215:BT215,"BLU")=0,CHAR(34)&amp;"NO_BLU"&amp;CHAR(34)&amp;",", "")</f>
        <v/>
      </c>
      <c r="FF215" s="9" t="str">
        <f t="shared" ref="FF215:FF247" si="741">IF(COUNTIF(BL215:BT215,"WHI")=0,CHAR(34)&amp;"NO_WHI"&amp;CHAR(34)&amp;",", "")</f>
        <v/>
      </c>
      <c r="FG215" s="9" t="str">
        <f t="shared" ref="FG215:FG247" si="742">IF(COUNTIF(BL215:BT215,"RED")=0,CHAR(34)&amp;"NO_RED"&amp;CHAR(34)&amp;",", "")</f>
        <v>"NO_RED",</v>
      </c>
      <c r="FH215" s="9" t="str">
        <f t="shared" ref="FH215:FH247" si="743">IF(COUNTIF(BL215:BS215,"GRE")=0,CHAR(34)&amp;"NO_GRE"&amp;CHAR(34)&amp;",", "")</f>
        <v>"NO_GRE",</v>
      </c>
      <c r="FI215" s="9" t="str">
        <f t="shared" ref="FI215:FI247" si="744">IF(COUNTIF(BL215:BT215,"YEL")=0,CHAR(34)&amp;"NO_YEL"&amp;CHAR(34)&amp;",", "")</f>
        <v/>
      </c>
      <c r="FJ215" s="9" t="str">
        <f t="shared" ref="FJ215:FJ247" si="745">IF(COUNTIF(BL215:BT215,"BLA")=0,CHAR(34)&amp;"NO_BLA"&amp;CHAR(34)&amp;",", "")</f>
        <v>"NO_BLA",</v>
      </c>
      <c r="FK215" s="9" t="str">
        <f t="shared" ref="FK215:FK247" si="746">IF(AND(FH215&lt;&gt;"",FF215&lt;&gt;""),CHAR(34)&amp;"WHGRNO"&amp;CHAR(34)&amp;",","")</f>
        <v/>
      </c>
      <c r="FL215" s="9" t="str">
        <f t="shared" ref="FL215:FL247" si="747">IF(AND(FI215&lt;&gt;"",FF215&lt;&gt;""),CHAR(34)&amp;"WHYENO"&amp;CHAR(34)&amp;",","")</f>
        <v/>
      </c>
      <c r="FM215" s="9" t="str">
        <f t="shared" ref="FM215:FM247" si="748">IF(AND(FJ215&lt;&gt;"",FF215&lt;&gt;""),CHAR(34)&amp;"BAWHNO"&amp;CHAR(34)&amp;",","")</f>
        <v/>
      </c>
      <c r="FN215" s="9" t="str">
        <f t="shared" ref="FN215:FN247" si="749">IF(AND(FE215&lt;&gt;"",FF215&lt;&gt;""),CHAR(34)&amp;"BLWHNO"&amp;CHAR(34)&amp;",","")</f>
        <v/>
      </c>
      <c r="FO215" s="9" t="str">
        <f t="shared" ref="FO215:FO247" si="750">IF(AND(FE215&lt;&gt;"",FG215&lt;&gt;""),CHAR(34)&amp;"BLRENO"&amp;CHAR(34)&amp;",","")</f>
        <v/>
      </c>
      <c r="FP215" s="9" t="str">
        <f t="shared" ref="FP215:FP247" si="751">IF(AND(FF215&lt;&gt;"",FF215&lt;&gt;""),CHAR(34)&amp;"WHRENO"&amp;CHAR(34)&amp;",","")</f>
        <v/>
      </c>
      <c r="FQ215" s="9" t="str">
        <f t="shared" ref="FQ215:FQ247" si="752">IF(LEN(BF215)=3,CHAR(34)&amp;"001"&amp;BF215&amp;CHAR(34)&amp;",","")</f>
        <v>"001WHI",</v>
      </c>
      <c r="FR215" s="9" t="str">
        <f t="shared" ref="FR215:FR247" si="753">IF(LEN(BG215)=3,CHAR(34)&amp;"002"&amp;BG215&amp;CHAR(34)&amp;",","")</f>
        <v>"002WHI",</v>
      </c>
      <c r="FS215" s="9" t="str">
        <f t="shared" ref="FS215:FS247" si="754">IF(LEN(BH215)=3,CHAR(34)&amp;"003"&amp;BH215&amp;CHAR(34)&amp;",","")</f>
        <v>"003WHI",</v>
      </c>
      <c r="FT215" s="9" t="str">
        <f t="shared" ref="FT215:FT247" si="755">CHAR(34)&amp;"myr"&amp;BD215&amp;CHAR(34)&amp;","</f>
        <v>"myrWHI",</v>
      </c>
      <c r="FU215" s="9" t="str">
        <f t="shared" ref="FU215:FU247" si="756">IF(AY215="y",CHAR(34)&amp;"island"&amp;CHAR(34)&amp;",","")</f>
        <v/>
      </c>
      <c r="FV215" s="9" t="str">
        <f t="shared" ref="FV215:FV247" si="757">IF(BZ215="y",CHAR(34)&amp;"landlo"&amp;CHAR(34)&amp;",","")</f>
        <v/>
      </c>
      <c r="FW215" s="9" t="str">
        <f t="shared" ref="FW215:FW247" si="758">IF(CA215="y",CHAR(34)&amp;"eunion"&amp;CHAR(34)&amp;",","")</f>
        <v/>
      </c>
      <c r="FX215" s="9" t="str">
        <f t="shared" ref="FX215:FX221" si="759">SUBSTITUTE(IFERROR(SEARCH("[",A215),IFERROR(IF(AND(CA215&lt;&gt;"y",SEARCH("Europe",R215)&gt;0),CHAR(34)&amp;"noeuni"&amp;CHAR(34)&amp;",",""),"")),"1","")</f>
        <v/>
      </c>
      <c r="FY215" s="9" t="str">
        <f t="shared" ref="FY215:FY247" si="760">IFERROR(IF(SEARCH("Arabic",CB215)&gt;0,CHAR(34)&amp;"arabic"&amp;CHAR(34)&amp;",",""),"")</f>
        <v/>
      </c>
      <c r="FZ215" s="9" t="str">
        <f t="shared" ref="FZ215:FZ247" si="761">IFERROR(IF(SEARCH("English",CB215)&gt;0,CHAR(34)&amp;"englis"&amp;CHAR(34)&amp;",",""),"")</f>
        <v/>
      </c>
      <c r="GA215" s="9" t="str">
        <f t="shared" ref="GA215:GA247" si="762">IFERROR(IF(SEARCH("French",CB215)&gt;0,CHAR(34)&amp;"french"&amp;CHAR(34)&amp;",",""),"")</f>
        <v/>
      </c>
      <c r="GB215" s="9" t="str">
        <f t="shared" ref="GB215:GB247" si="763">IFERROR(IF(SEARCH("Spanish",CB215)&gt;0,CHAR(34)&amp;"spanis"&amp;CHAR(34)&amp;",",""),"")</f>
        <v>"spanis",</v>
      </c>
      <c r="GC215" s="9" t="str">
        <f t="shared" ref="GC215:GC221" si="764">IFERROR(IF(SEARCH("Portuguese",CB215)&gt;0,CHAR(34)&amp;"portug"&amp;CHAR(34)&amp;",",""),"")</f>
        <v/>
      </c>
      <c r="GD215" s="9" t="str">
        <f t="shared" ref="GD215:GD221" si="765">IFERROR(IF(SEARCH("German",CB215)&gt;0,CHAR(34)&amp;"german"&amp;CHAR(34)&amp;",",""),"")</f>
        <v/>
      </c>
      <c r="GE215" s="9" t="str">
        <f t="shared" ref="GE215:GE247" si="766">IFERROR(IF(SEARCH("Dutch",CB215)&gt;0,CHAR(34)&amp;"dutchs"&amp;CHAR(34)&amp;",",""),"")</f>
        <v/>
      </c>
      <c r="GF215" s="9" t="str">
        <f>IFERROR(IF(SEARCH("Histor",AU215)&gt;0,CHAR(34)&amp;"histor"&amp;CHAR(34)&amp;",",""),"")</f>
        <v>"histor",</v>
      </c>
      <c r="GG215" s="9" t="str">
        <f t="shared" ref="GG215:GG247" si="767">IF(BU215="y",CHAR(34)&amp;"unjack"&amp;CHAR(34)&amp;",","")</f>
        <v/>
      </c>
      <c r="GH215" s="9" t="str">
        <f t="shared" ref="GH215:GH247" si="768">IF(CD215=1,CHAR(34)&amp;"southc"&amp;CHAR(34)&amp;",","")</f>
        <v/>
      </c>
      <c r="GI215" s="9" t="str">
        <f t="shared" ref="GI215:GI247" si="769">IF(CE215=1,CHAR(34)&amp;"hasmap"&amp;CHAR(34)&amp;",","")</f>
        <v/>
      </c>
      <c r="GJ215" s="9" t="str">
        <f t="shared" ref="GJ215:GJ247" si="770">IF(CP215="y",CHAR(34)&amp;CP$1&amp;CHAR(34)&amp;",","")</f>
        <v/>
      </c>
      <c r="GK215" s="9" t="str">
        <f t="shared" ref="GK215:GK247" si="771">IF(GJ215="",CHAR(34)&amp;"HasSta"&amp;CHAR(34)&amp;",","")</f>
        <v>"HasSta",</v>
      </c>
      <c r="GL215" s="9" t="str">
        <f t="shared" si="698"/>
        <v/>
      </c>
      <c r="GM215" s="9" t="str">
        <f t="shared" si="698"/>
        <v/>
      </c>
      <c r="GN215" s="9" t="str">
        <f t="shared" si="698"/>
        <v>"3+Star",</v>
      </c>
      <c r="GP215" s="9" t="str">
        <f t="shared" ref="GP215:GP247" si="772">CHAR(34)&amp;AU215&amp;CHAR(34)</f>
        <v>"Historical"</v>
      </c>
      <c r="GS215" s="9" t="str">
        <f t="shared" ref="GS215:GS247" si="773">SUBSTITUTE("["&amp;_xlfn.CONCAT(CW215:GN215)&amp;"]",",]","]")</f>
        <v>["3Color","words2","words3","lets14","startE","with_z","LUELHI","year18","NoBand","Diagon","Crosse","Circle","Bird","Plants","Center","Crowns","sta","tcWHYE","NO_RED","NO_GRE","NO_BLA","001WHI","002WHI","003WHI","myrWHI","spanis","histor","HasSta","3+Star"]</v>
      </c>
      <c r="GT215" s="9" t="str">
        <f t="shared" si="692"/>
        <v>"cl_BLU",</v>
      </c>
      <c r="GU215" s="9" t="str">
        <f t="shared" si="692"/>
        <v>"cl_WHI",</v>
      </c>
      <c r="GV215" s="9" t="str">
        <f t="shared" si="692"/>
        <v>"cl_YEL",</v>
      </c>
      <c r="GW215" s="9" t="str">
        <f t="shared" si="692"/>
        <v/>
      </c>
      <c r="GX215" s="9" t="str">
        <f t="shared" si="692"/>
        <v/>
      </c>
      <c r="GY215" s="9" t="str">
        <f t="shared" si="692"/>
        <v/>
      </c>
      <c r="GZ215" s="9" t="str">
        <f t="shared" si="692"/>
        <v/>
      </c>
      <c r="HA215" s="9" t="str">
        <f t="shared" si="692"/>
        <v/>
      </c>
      <c r="HB215" s="9" t="str">
        <f t="shared" si="692"/>
        <v/>
      </c>
      <c r="HC215" s="9" t="str">
        <f t="shared" ref="HC215:HC247" si="774">SUBSTITUTE("["&amp;_xlfn.CONCAT(GT215:HB215)&amp;"]",",]","]")</f>
        <v>["cl_BLU","cl_WHI","cl_YEL"]</v>
      </c>
      <c r="HE215" s="33"/>
      <c r="HF215" s="34" t="str">
        <f t="shared" ref="HF215:HF247" si="775">"{couname:"&amp;CT215&amp;(IF(HK215&lt;&gt;"",",subtype:"&amp;CHAR(34)&amp;HK215&amp;CHAR(34),""))&amp;",year:"&amp;HJ215&amp;",region:"&amp;CU215&amp;",Colors:"&amp;HC215&amp;",Items:"&amp;GS215&amp;",Flag:"&amp;CV215&amp;",HDFlag:"&amp;CHAR(34)&amp;E215&amp;CHAR(34)&amp;",type:"&amp;GP215&amp;", describe: "&amp;HH215&amp;", isnew:"&amp;CHAR(34)&amp;F215&amp;CHAR(34)&amp;", links: "&amp;HL215&amp;"},"</f>
        <v>{couname:"[BRA] Empire of Brazil (1853-1889)",year:"1853",region:"rgn_South America",Colors:["cl_BLU","cl_WHI","cl_YEL"],Items:["3Color","words2","words3","lets14","startE","with_z","LUELHI","year18","NoBand","Diagon","Crosse","Circle","Bird","Plants","Center","Crowns","sta","tcWHYE","NO_RED","NO_GRE","NO_BLA","001WHI","002WHI","003WHI","myrWHI","spanis","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links: "https://en.wikipedia.org/wiki/Flag_of_Brazil#Empire_of_Brazil_(1822%E2%80%931889)"},</v>
      </c>
      <c r="HG215" s="35" t="str">
        <f t="shared" ref="HG215:HG247" si="776">"{couname:"&amp;CT215&amp;(IF(HK215&lt;&gt;"",",subtype:"&amp;CHAR(34)&amp;HK215&amp;CHAR(34),""))&amp;",year:"&amp;HJ215&amp;",region:"&amp;CU215&amp;",Colors:"&amp;HC215&amp;",Items:"&amp;GS215&amp;",Flag:"&amp;CV215&amp;",HDFlag:"&amp;CHAR(34)&amp;E215&amp;CHAR(34)&amp;",type:"&amp;GP215&amp;", describe: "&amp;HI215&amp;", links: "&amp;HL215&amp;"},"</f>
        <v>{couname:"[BRA] Empire of Brazil (1853-1889)",year:"1853",region:"rgn_South America",Colors:["cl_BLU","cl_WHI","cl_YEL"],Items:["3Color","words2","words3","lets14","startE","with_z","LUELHI","year18","NoBand","Diagon","Crosse","Circle","Bird","Plants","Center","Crowns","sta","tcWHYE","NO_RED","NO_GRE","NO_BLA","001WHI","002WHI","003WHI","myrWHI","spanis","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links: "https://en.wikipedia.org/wiki/Flag_of_Brazil#Empire_of_Brazil_(1822%E2%80%931889)"},</v>
      </c>
      <c r="HH215" s="9" t="str">
        <f t="shared" ref="HH215:HH247" si="777">IF(P215&lt;&gt;"",CHAR(34)&amp;"\n"&amp;P215&amp;CHAR(34),CHAR(34)&amp;CHAR(34))</f>
        <v>"\nAfter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v>
      </c>
      <c r="HI215" s="9" t="str">
        <f t="shared" ref="HI215:HI247" si="778">IF(J215=0,CHAR(34)&amp;CHAR(34),HH215)</f>
        <v>"\nAfter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v>
      </c>
      <c r="HJ215" s="9" t="str">
        <f t="shared" ref="HJ215:HJ247" si="779">CHAR(34)&amp;O215&amp;CHAR(34)</f>
        <v>"1853"</v>
      </c>
      <c r="HL215" s="9" t="str">
        <f t="shared" ref="HL215:HL247" si="780">CHAR(34)&amp;I215&amp;CHAR(34)</f>
        <v>"https://en.wikipedia.org/wiki/Flag_of_Brazil#Empire_of_Brazil_(1822%E2%80%931889)"</v>
      </c>
      <c r="HM215" s="34" t="str">
        <f t="shared" ref="HM215:HM247" si="781">"{"&amp;CHAR(34)&amp;"couname"&amp;CHAR(34)&amp;":"&amp;CT215&amp;(IF(H215&lt;&gt;"",","&amp;CHAR(34)&amp;"subtype"&amp;CHAR(34)&amp;":"&amp;CHAR(34)&amp;H215&amp;CHAR(34),""))&amp;","&amp;CHAR(34)&amp;"year"&amp;CHAR(34)&amp;":"&amp;HJ215&amp;","&amp;CHAR(34)&amp;"region"&amp;CHAR(34)&amp;":"&amp;CU215&amp;","&amp;CHAR(34)&amp;"Colors"&amp;CHAR(34)&amp;":"&amp;HC215&amp;","&amp;CHAR(34)&amp;"Items"&amp;CHAR(34)&amp;":"&amp;GS215&amp;","&amp;CHAR(34)&amp;"Flag"&amp;CHAR(34)&amp;":"&amp;CV215&amp;","&amp;CHAR(34)&amp;"HDFlag"&amp;CHAR(34)&amp;":"&amp;CHAR(34)&amp;E215&amp;CHAR(34)&amp;","&amp;CHAR(34)&amp;"type"&amp;CHAR(34)&amp;":"&amp;GP215&amp;", "&amp;CHAR(34)&amp;"describe"&amp;CHAR(34)&amp;": "&amp;HH215&amp;", "&amp;CHAR(34)&amp;"isnew"&amp;CHAR(34)&amp;": "&amp;CHAR(34)&amp;F215&amp;CHAR(34)&amp;", "&amp;CHAR(34)&amp;"links"&amp;CHAR(34)&amp;": "&amp;HL215&amp;"},"</f>
        <v>{"couname":"[BRA] Empire of Brazil (1853-1889)","subtype":"[BRA] Other","year":"1853","region":"rgn_South America","Colors":["cl_BLU","cl_WHI","cl_YEL"],"Items":["3Color","words2","words3","lets14","startE","with_z","LUELHI","year18","NoBand","Diagon","Crosse","Circle","Bird","Plants","Center","Crowns","sta","tcWHYE","NO_RED","NO_GRE","NO_BLA","001WHI","002WHI","003WHI","myrWHI","spanis","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 "links": "https://en.wikipedia.org/wiki/Flag_of_Brazil#Empire_of_Brazil_(1822%E2%80%931889)"},</v>
      </c>
      <c r="HN215" s="36" t="str">
        <f t="shared" ref="HN215:HN247" si="782">"{"&amp;CHAR(34)&amp;"couname"&amp;CHAR(34)&amp;":"&amp;CT215&amp;(IF(H215&lt;&gt;"",","&amp;CHAR(34)&amp;"subtype"&amp;CHAR(34)&amp;":"&amp;CHAR(34)&amp;H215&amp;CHAR(34),""))&amp;","&amp;CHAR(34)&amp;"year"&amp;CHAR(34)&amp;":"&amp;HJ215&amp;","&amp;CHAR(34)&amp;"region"&amp;CHAR(34)&amp;":"&amp;CU215&amp;","&amp;CHAR(34)&amp;"Colors"&amp;CHAR(34)&amp;":"&amp;HC215&amp;","&amp;CHAR(34)&amp;"Items"&amp;CHAR(34)&amp;":"&amp;GS215&amp;","&amp;CHAR(34)&amp;"Flag"&amp;CHAR(34)&amp;":"&amp;CV215&amp;","&amp;CHAR(34)&amp;"HDFlag"&amp;CHAR(34)&amp;":"&amp;CHAR(34)&amp;E215&amp;CHAR(34)&amp;","&amp;CHAR(34)&amp;"type"&amp;CHAR(34)&amp;":"&amp;GP215&amp;", "&amp;CHAR(34)&amp;"describe"&amp;CHAR(34)&amp;": "&amp;HI215&amp;", "&amp;CHAR(34)&amp;"isnew"&amp;CHAR(34)&amp;": "&amp;CHAR(34)&amp;F215&amp;CHAR(34)&amp;", "&amp;CHAR(34)&amp;"links"&amp;CHAR(34)&amp;": "&amp;HL215&amp;"},"</f>
        <v>{"couname":"[BRA] Empire of Brazil (1853-1889)","subtype":"[BRA] Other","year":"1853","region":"rgn_South America","Colors":["cl_BLU","cl_WHI","cl_YEL"],"Items":["3Color","words2","words3","lets14","startE","with_z","LUELHI","year18","NoBand","Diagon","Crosse","Circle","Bird","Plants","Center","Crowns","sta","tcWHYE","NO_RED","NO_GRE","NO_BLA","001WHI","002WHI","003WHI","myrWHI","spanis","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 "links": "https://en.wikipedia.org/wiki/Flag_of_Brazil#Empire_of_Brazil_(1822%E2%80%931889)"},</v>
      </c>
      <c r="HO215" s="37"/>
      <c r="HP215" s="9" t="str" cm="1">
        <f t="array" ref="HP215">IF(_xlfn.TEXTJOIN(", ", TRUE, IF(ISNUMBER(SEARCH("BLA", BL215:BT215)), COLUMN(BL215:BT215) - COLUMN(BL215) + 1, ""))&lt;&gt;"","BLA","")</f>
        <v/>
      </c>
      <c r="HQ215" s="9" t="str" cm="1">
        <f t="array" ref="HQ215">IF(_xlfn.TEXTJOIN(", ", TRUE, IF(ISNUMBER(SEARCH("BLU", BL215:BT215)), COLUMN(BL215:BT215) - COLUMN(BL215) + 1, ""))&lt;&gt;"","BLU","")</f>
        <v>BLU</v>
      </c>
      <c r="HR215" s="9" t="str" cm="1">
        <f t="array" ref="HR215">IF(_xlfn.TEXTJOIN(", ", TRUE, IF(ISNUMBER(SEARCH("GRE", BL215:BT215)), COLUMN(BL215:BT215) - COLUMN(BL215) + 1, ""))&lt;&gt;"","GRE","")</f>
        <v/>
      </c>
      <c r="HS215" s="9" t="str" cm="1">
        <f t="array" ref="HS215">IF(_xlfn.TEXTJOIN(", ", TRUE, IF(ISNUMBER(SEARCH("RED", BL215:BT215)), COLUMN(BL215:BT215) - COLUMN(BL215) + 1, ""))&lt;&gt;"","RED","")</f>
        <v/>
      </c>
      <c r="HT215" s="9" t="str" cm="1">
        <f t="array" ref="HT215">IF(_xlfn.TEXTJOIN(", ", TRUE, IF(ISNUMBER(SEARCH("YEL", BL215:BT215)), COLUMN(BL215:BT215) - COLUMN(BL215) + 1, ""))&lt;&gt;"","YEL","")</f>
        <v>YEL</v>
      </c>
      <c r="HU215" s="9" t="str" cm="1">
        <f t="array" ref="HU215">IF(_xlfn.TEXTJOIN(", ", TRUE, IF(ISNUMBER(SEARCH("ORA", BL215:BT215)), COLUMN(BL215:BT215) - COLUMN(BL215) + 1, ""))&lt;&gt;"","ORA","")</f>
        <v/>
      </c>
      <c r="HV215" s="9" t="str" cm="1">
        <f t="array" ref="HV215">IF(_xlfn.TEXTJOIN(", ", TRUE, IF(ISNUMBER(SEARCH("BRO", BL215:BT215)), COLUMN(BL215:BT215) - COLUMN(BL215) + 1, ""))&lt;&gt;"","BRO","")</f>
        <v/>
      </c>
      <c r="HW215" s="9" t="str" cm="1">
        <f t="array" ref="HW215">IF(_xlfn.TEXTJOIN(", ", TRUE, IF(ISNUMBER(SEARCH("PUR", BL215:BT215)), COLUMN(BL215:BT215) - COLUMN(BL215) + 1, ""))&lt;&gt;"","PUR","")</f>
        <v/>
      </c>
      <c r="HX215" s="9" t="str" cm="1">
        <f t="array" ref="HX215">IF(_xlfn.TEXTJOIN(", ", TRUE, IF(ISNUMBER(SEARCH("WHI", BL215:BT215)), COLUMN(BL215:BT215) - COLUMN(BL215) + 1, ""))&lt;&gt;"","WHI","")</f>
        <v>WHI</v>
      </c>
      <c r="HY215" s="38"/>
      <c r="HZ215" s="38"/>
      <c r="IA215" s="28"/>
      <c r="IB215" s="28"/>
      <c r="IC215" s="39"/>
      <c r="ID215" s="39"/>
      <c r="IE215" s="39"/>
      <c r="IF215" s="39"/>
      <c r="IG215" s="39"/>
      <c r="IH215" s="39"/>
      <c r="II215" s="39"/>
      <c r="IJ215" s="39"/>
      <c r="IK215" s="39"/>
      <c r="IL215" s="9">
        <f t="shared" ref="IL215:IL221" si="783">SUM(IC215:IK215)</f>
        <v>0</v>
      </c>
      <c r="IM215" s="6">
        <f t="shared" ref="IM215:IM247" si="784">COUNTIF(IC215:IK215,"&gt;0")-CG215</f>
        <v>-3</v>
      </c>
      <c r="IN215" s="40" t="str">
        <f t="shared" ref="IN215:IN247" si="785">"http://mkweb.bcgsc.ca/color-summarizer/?url="&amp;D215&amp;"&amp;precision=low&amp;num_clusters="&amp;CG215&amp;"&amp;text=1"</f>
        <v>http://mkweb.bcgsc.ca/color-summarizer/?url=https://upload.wikimedia.org/wikipedia/commons/thumb/e/ea/Bandeira_do_Imp%C3%A9rio_do_Brasil_com_n%C3%B3_e_cores_corretos.png/320px-Bandeira_do_Imp%C3%A9rio_do_Brasil_com_n%C3%B3_e_cores_corretos.png&amp;precision=low&amp;num_clusters=3&amp;text=1</v>
      </c>
      <c r="IO215" s="9" t="str">
        <f t="shared" ref="IO215:IO247" si="786">IF(HP215&lt;&gt;"",CHAR(34)&amp;"black"&amp;CHAR(34),"")</f>
        <v/>
      </c>
      <c r="IP215" s="9" t="str">
        <f t="shared" ref="IP215:IP247" si="787">IF(HQ215&lt;&gt;"",CHAR(34)&amp;"blue"&amp;CHAR(34),"")</f>
        <v>"blue"</v>
      </c>
      <c r="IQ215" s="9" t="str">
        <f t="shared" ref="IQ215:IQ247" si="788">IF(HR215&lt;&gt;"",CHAR(34)&amp;"green"&amp;CHAR(34),"")</f>
        <v/>
      </c>
      <c r="IR215" s="9" t="str">
        <f t="shared" ref="IR215:IR247" si="789">IF(HS215&lt;&gt;"",CHAR(34)&amp;"red"&amp;CHAR(34),"")</f>
        <v/>
      </c>
      <c r="IS215" s="9" t="str">
        <f t="shared" ref="IS215:IS247" si="790">IF(HT215&lt;&gt;"",CHAR(34)&amp;"yellow"&amp;CHAR(34),"")</f>
        <v>"yellow"</v>
      </c>
      <c r="IT215" s="9" t="str">
        <f t="shared" ref="IT215:IT247" si="791">IF(HU215&lt;&gt;"",CHAR(34)&amp;"orange"&amp;CHAR(34),"")</f>
        <v/>
      </c>
      <c r="IU215" s="9" t="str">
        <f t="shared" ref="IU215:IU247" si="792">IF(HV215&lt;&gt;"",CHAR(34)&amp;"brown"&amp;CHAR(34),"")</f>
        <v/>
      </c>
      <c r="IV215" s="9" t="str">
        <f t="shared" ref="IV215:IV247" si="793">IF(HW215&lt;&gt;"",CHAR(34)&amp;"purple"&amp;CHAR(34),"")</f>
        <v/>
      </c>
      <c r="IW215" s="9" t="str">
        <f t="shared" ref="IW215:IW247" si="794">IF(HX215&lt;&gt;"",CHAR(34)&amp;"white"&amp;CHAR(34),"")</f>
        <v>"white"</v>
      </c>
      <c r="IX215" s="9" t="str">
        <f t="shared" ref="IX215:IX247" si="795">"{"&amp;CHAR(34)&amp;"url"&amp;CHAR(34)&amp;":"&amp;CHAR(34)&amp;IN215&amp;CHAR(34)&amp;","&amp;CHAR(34)&amp;"name"&amp;CHAR(34)&amp;":"&amp;CHAR(34)&amp;A215&amp;CHAR(34)&amp;"},"</f>
        <v>{"url":"http://mkweb.bcgsc.ca/color-summarizer/?url=https://upload.wikimedia.org/wikipedia/commons/thumb/e/ea/Bandeira_do_Imp%C3%A9rio_do_Brasil_com_n%C3%B3_e_cores_corretos.png/320px-Bandeira_do_Imp%C3%A9rio_do_Brasil_com_n%C3%B3_e_cores_corretos.png&amp;precision=low&amp;num_clusters=3&amp;text=1","name":"[BRA] Empire of Brazil (1853-1889)"},</v>
      </c>
      <c r="IY215" s="9">
        <v>233</v>
      </c>
    </row>
    <row r="216" spans="1:259" s="9" customFormat="1" ht="38.4" customHeight="1" thickBot="1" x14ac:dyDescent="0.35">
      <c r="A216" s="81" t="s">
        <v>1164</v>
      </c>
      <c r="B216" s="1" t="e" vm="212">
        <v>#VALUE!</v>
      </c>
      <c r="C216" s="2">
        <v>3</v>
      </c>
      <c r="D216" s="3" t="s">
        <v>1165</v>
      </c>
      <c r="E216" s="4" t="s">
        <v>1166</v>
      </c>
      <c r="F216" s="5" t="s">
        <v>0</v>
      </c>
      <c r="G216" s="6">
        <f>COUNTIF($A$1:$A$8312,A216)</f>
        <v>1</v>
      </c>
      <c r="H216" s="7" t="s">
        <v>1083</v>
      </c>
      <c r="I216" s="8" t="s">
        <v>1167</v>
      </c>
      <c r="J216" s="9" t="str">
        <f>""</f>
        <v/>
      </c>
      <c r="K216" s="10"/>
      <c r="L216" s="11"/>
      <c r="M216" s="11"/>
      <c r="N216" s="12" t="s">
        <v>1</v>
      </c>
      <c r="O216" s="13" t="s">
        <v>181</v>
      </c>
      <c r="P216" s="14" t="s">
        <v>1168</v>
      </c>
      <c r="Q216" s="15">
        <v>2</v>
      </c>
      <c r="R216" s="16" t="s">
        <v>1</v>
      </c>
      <c r="S216" s="17">
        <v>14</v>
      </c>
      <c r="T216" s="18" t="s">
        <v>2</v>
      </c>
      <c r="U216" s="19" t="s">
        <v>2</v>
      </c>
      <c r="V216" s="19" t="s">
        <v>3</v>
      </c>
      <c r="W216" s="19" t="s">
        <v>3</v>
      </c>
      <c r="X216" s="19" t="s">
        <v>2</v>
      </c>
      <c r="Y216" s="19" t="s">
        <v>2</v>
      </c>
      <c r="Z216" s="19" t="s">
        <v>2</v>
      </c>
      <c r="AA216" s="19" t="s">
        <v>2</v>
      </c>
      <c r="AB216" s="19" t="s">
        <v>2</v>
      </c>
      <c r="AC216" s="19" t="s">
        <v>2</v>
      </c>
      <c r="AD216" s="19" t="s">
        <v>2</v>
      </c>
      <c r="AE216" s="19" t="s">
        <v>2</v>
      </c>
      <c r="AF216" s="20" t="s">
        <v>2</v>
      </c>
      <c r="AG216" s="20" t="s">
        <v>2</v>
      </c>
      <c r="AH216" s="20" t="s">
        <v>3</v>
      </c>
      <c r="AI216" s="20" t="s">
        <v>2</v>
      </c>
      <c r="AJ216" s="20" t="s">
        <v>2</v>
      </c>
      <c r="AK216" s="20" t="s">
        <v>2</v>
      </c>
      <c r="AL216" s="20" t="s">
        <v>2</v>
      </c>
      <c r="AM216" s="20" t="s">
        <v>2</v>
      </c>
      <c r="AN216" s="20" t="s">
        <v>2</v>
      </c>
      <c r="AO216" s="20" t="s">
        <v>3</v>
      </c>
      <c r="AP216" s="20" t="s">
        <v>2</v>
      </c>
      <c r="AQ216" s="20" t="s">
        <v>2</v>
      </c>
      <c r="AR216" s="20" t="s">
        <v>2</v>
      </c>
      <c r="AS216" s="20" t="s">
        <v>2</v>
      </c>
      <c r="AT216" s="21">
        <v>0</v>
      </c>
      <c r="AU216" s="20" t="s">
        <v>1169</v>
      </c>
      <c r="AV216" s="20" t="str">
        <f>IF(LEFT(A216,1)="[",LEFT(A216,5)&amp;AU216&amp;A216,"")</f>
        <v>[BRA]City, State Capital[BRA] Joao Pessoa</v>
      </c>
      <c r="AW216" s="20" t="str">
        <f>C216&amp;H216&amp;A216</f>
        <v>3[BRA] Paraiba[BRA] Joao Pessoa</v>
      </c>
      <c r="AX216" s="22"/>
      <c r="AY216" s="22"/>
      <c r="AZ216" s="23" t="s">
        <v>8</v>
      </c>
      <c r="BA216" s="23"/>
      <c r="BB216" s="23"/>
      <c r="BC216" s="24"/>
      <c r="BD216" s="25" t="s">
        <v>4</v>
      </c>
      <c r="BE216" s="8"/>
      <c r="BF216" s="25" t="s">
        <v>4</v>
      </c>
      <c r="BG216" s="25" t="s">
        <v>5</v>
      </c>
      <c r="BH216" s="25" t="s">
        <v>4</v>
      </c>
      <c r="BI216" s="25" t="s">
        <v>9</v>
      </c>
      <c r="BJ216" s="25"/>
      <c r="BK216" s="8"/>
      <c r="BL216" s="25" t="s">
        <v>8</v>
      </c>
      <c r="BM216" s="25" t="s">
        <v>4</v>
      </c>
      <c r="BN216" s="25" t="s">
        <v>8</v>
      </c>
      <c r="BO216" s="25" t="s">
        <v>9</v>
      </c>
      <c r="BP216" s="25" t="s">
        <v>8</v>
      </c>
      <c r="BQ216" s="25" t="s">
        <v>8</v>
      </c>
      <c r="BR216" s="25" t="s">
        <v>8</v>
      </c>
      <c r="BS216" s="25" t="s">
        <v>8</v>
      </c>
      <c r="BT216" s="25" t="s">
        <v>5</v>
      </c>
      <c r="BU216" s="26"/>
      <c r="BV216" s="27"/>
      <c r="BW216" s="27">
        <v>0</v>
      </c>
      <c r="BX216" s="8"/>
      <c r="BY216" s="9" t="s">
        <v>3</v>
      </c>
      <c r="CB216" s="28"/>
      <c r="CC216" s="28"/>
      <c r="CD216" s="29">
        <v>0</v>
      </c>
      <c r="CE216" s="29">
        <v>0</v>
      </c>
      <c r="CF216" s="29" t="e">
        <v>#REF!</v>
      </c>
      <c r="CG216" s="30" cm="1">
        <f t="array" ref="CG216">SUMPRODUCT(--(LEN(TRIM(BL216:BT216))&gt;0))</f>
        <v>3</v>
      </c>
      <c r="CH216" s="20" t="str">
        <f t="shared" si="699"/>
        <v>n</v>
      </c>
      <c r="CI216" s="20" t="str">
        <f t="shared" si="700"/>
        <v>y</v>
      </c>
      <c r="CJ216" s="20" t="str">
        <f t="shared" si="701"/>
        <v>n</v>
      </c>
      <c r="CK216" s="20" t="str">
        <f t="shared" si="702"/>
        <v>n</v>
      </c>
      <c r="CL216" s="20" t="str">
        <f t="shared" si="703"/>
        <v>n</v>
      </c>
      <c r="CM216" s="20" t="str">
        <f t="shared" si="704"/>
        <v>n</v>
      </c>
      <c r="CN216" s="20" t="str">
        <f t="shared" si="705"/>
        <v>n</v>
      </c>
      <c r="CO216" s="20" t="str">
        <f t="shared" si="706"/>
        <v>y</v>
      </c>
      <c r="CP216" s="20" t="str">
        <f t="shared" si="707"/>
        <v>y</v>
      </c>
      <c r="CQ216" s="20" t="str">
        <f t="shared" si="708"/>
        <v>n</v>
      </c>
      <c r="CR216" s="20" t="str">
        <f t="shared" si="709"/>
        <v>n</v>
      </c>
      <c r="CS216" s="20" t="str">
        <f t="shared" si="710"/>
        <v>n</v>
      </c>
      <c r="CT216" s="31" t="str">
        <f t="shared" si="711"/>
        <v>"[BRA] Joao Pessoa"</v>
      </c>
      <c r="CU216" s="32" t="str">
        <f t="shared" si="712"/>
        <v>"rgn_South America"</v>
      </c>
      <c r="CV216" s="9" t="str">
        <f t="shared" si="713"/>
        <v>"https://upload.wikimedia.org/wikipedia/commons/thumb/d/d9/Bandeira_de_Jo%C3%A3o_Pessoa.svg/640px-Bandeira_de_Jo%C3%A3o_Pessoa.svg.png"</v>
      </c>
      <c r="CW216" s="9" t="str">
        <f t="shared" si="694"/>
        <v/>
      </c>
      <c r="CX216" s="9" t="str">
        <f t="shared" si="694"/>
        <v>"3Color",</v>
      </c>
      <c r="CY216" s="9" t="str">
        <f t="shared" si="694"/>
        <v/>
      </c>
      <c r="CZ216" s="9" t="str">
        <f t="shared" si="694"/>
        <v/>
      </c>
      <c r="DA216" s="9" t="str">
        <f t="shared" si="714"/>
        <v>"words2",</v>
      </c>
      <c r="DB216" s="9" t="str">
        <f t="shared" si="715"/>
        <v/>
      </c>
      <c r="DC216" s="9" t="str">
        <f t="shared" si="716"/>
        <v>"exact2",</v>
      </c>
      <c r="DD216" s="9" t="str">
        <f t="shared" si="717"/>
        <v>"lets10",</v>
      </c>
      <c r="DE216" s="9" t="str">
        <f t="shared" si="718"/>
        <v>"startJ",</v>
      </c>
      <c r="DF216" s="9" t="str">
        <f t="shared" si="719"/>
        <v/>
      </c>
      <c r="DG216" s="9" t="str">
        <f t="shared" si="720"/>
        <v/>
      </c>
      <c r="DH216" s="9" t="str">
        <f t="shared" si="721"/>
        <v/>
      </c>
      <c r="DI216" s="9" t="str">
        <f t="shared" si="722"/>
        <v/>
      </c>
      <c r="DJ216" s="9" t="str">
        <f t="shared" si="723"/>
        <v/>
      </c>
      <c r="DK216" s="9" t="str">
        <f t="shared" si="724"/>
        <v/>
      </c>
      <c r="DL216" s="9" t="str">
        <f t="shared" si="725"/>
        <v/>
      </c>
      <c r="DM216" s="9" t="str" cm="1">
        <f t="array" ref="DM216">IF(CG216=3,CHAR(34) &amp; _xlfn.TEXTJOIN("", TRUE, RIGHT(HP216:HX216, 2)) &amp; CHAR(34) &amp; ",", "")</f>
        <v>"LUEDHI",</v>
      </c>
      <c r="DN216" s="9" t="str">
        <f t="shared" si="726"/>
        <v/>
      </c>
      <c r="DO216" s="9" t="str">
        <f t="shared" si="727"/>
        <v/>
      </c>
      <c r="DP216" s="28" t="str">
        <f t="shared" si="728"/>
        <v/>
      </c>
      <c r="DQ216" s="28" t="str">
        <f t="shared" si="729"/>
        <v/>
      </c>
      <c r="DR216" s="28" t="str">
        <f t="shared" si="730"/>
        <v>"dgband",</v>
      </c>
      <c r="DS216" s="28" t="str">
        <f t="shared" si="731"/>
        <v/>
      </c>
      <c r="DT216" s="28" t="str">
        <f t="shared" si="732"/>
        <v/>
      </c>
      <c r="DU216" s="28" t="str">
        <f t="shared" si="733"/>
        <v/>
      </c>
      <c r="DV216" s="9" t="str">
        <f t="shared" si="734"/>
        <v/>
      </c>
      <c r="DW216" s="9" t="str">
        <f t="shared" si="695"/>
        <v/>
      </c>
      <c r="DX216" s="9" t="str">
        <f t="shared" si="695"/>
        <v/>
      </c>
      <c r="DY216" s="9" t="str">
        <f t="shared" si="695"/>
        <v/>
      </c>
      <c r="DZ216" s="9" t="str">
        <f t="shared" si="695"/>
        <v>"4+Band",</v>
      </c>
      <c r="EA216" s="9" t="str">
        <f t="shared" si="696"/>
        <v/>
      </c>
      <c r="EB216" s="9" t="str">
        <f t="shared" si="696"/>
        <v/>
      </c>
      <c r="EC216" s="9" t="str">
        <f t="shared" si="696"/>
        <v>"Horizo",</v>
      </c>
      <c r="ED216" s="9" t="str">
        <f t="shared" si="696"/>
        <v>"Vertic",</v>
      </c>
      <c r="EE216" s="9" t="str">
        <f t="shared" si="696"/>
        <v/>
      </c>
      <c r="EF216" s="9" t="str">
        <f t="shared" si="735"/>
        <v/>
      </c>
      <c r="EG216" s="9" t="str">
        <f t="shared" si="697"/>
        <v/>
      </c>
      <c r="EH216" s="9" t="str">
        <f t="shared" si="697"/>
        <v/>
      </c>
      <c r="EI216" s="9" t="str">
        <f t="shared" si="697"/>
        <v/>
      </c>
      <c r="EJ216" s="9" t="str">
        <f t="shared" si="697"/>
        <v/>
      </c>
      <c r="EK216" s="9" t="str">
        <f t="shared" si="697"/>
        <v/>
      </c>
      <c r="EL216" s="9" t="str">
        <f t="shared" si="697"/>
        <v/>
      </c>
      <c r="EM216" s="9" t="str">
        <f t="shared" si="697"/>
        <v/>
      </c>
      <c r="EN216" s="9" t="str">
        <f t="shared" si="697"/>
        <v/>
      </c>
      <c r="EO216" s="9" t="str">
        <f t="shared" si="697"/>
        <v>"Center",</v>
      </c>
      <c r="EP216" s="9" t="str">
        <f t="shared" si="697"/>
        <v/>
      </c>
      <c r="EQ216" s="9" t="str">
        <f t="shared" si="697"/>
        <v/>
      </c>
      <c r="ER216" s="9" t="str">
        <f t="shared" si="697"/>
        <v/>
      </c>
      <c r="ES216" s="9" t="str">
        <f t="shared" si="697"/>
        <v/>
      </c>
      <c r="ET216" s="9" t="str">
        <f t="shared" si="697"/>
        <v/>
      </c>
      <c r="EU216" s="9" t="str">
        <f t="shared" si="697"/>
        <v/>
      </c>
      <c r="EV216" s="9" t="str">
        <f t="shared" si="697"/>
        <v>"Builds",</v>
      </c>
      <c r="EW216" s="9" t="str">
        <f t="shared" si="693"/>
        <v/>
      </c>
      <c r="EX216" s="9" t="str">
        <f t="shared" si="693"/>
        <v/>
      </c>
      <c r="EY216" s="9" t="str">
        <f t="shared" si="693"/>
        <v/>
      </c>
      <c r="EZ216" s="9" t="str">
        <f t="shared" si="693"/>
        <v/>
      </c>
      <c r="FA216" s="9" t="str">
        <f t="shared" si="736"/>
        <v/>
      </c>
      <c r="FB216" s="9" t="str">
        <f t="shared" si="737"/>
        <v/>
      </c>
      <c r="FC216" s="9" t="str">
        <f t="shared" si="738"/>
        <v/>
      </c>
      <c r="FD216" s="9" t="str">
        <f t="shared" si="739"/>
        <v/>
      </c>
      <c r="FE216" s="9" t="str">
        <f t="shared" si="740"/>
        <v/>
      </c>
      <c r="FF216" s="9" t="str">
        <f t="shared" si="741"/>
        <v/>
      </c>
      <c r="FG216" s="9" t="str">
        <f t="shared" si="742"/>
        <v/>
      </c>
      <c r="FH216" s="9" t="str">
        <f t="shared" si="743"/>
        <v>"NO_GRE",</v>
      </c>
      <c r="FI216" s="9" t="str">
        <f t="shared" si="744"/>
        <v>"NO_YEL",</v>
      </c>
      <c r="FJ216" s="9" t="str">
        <f t="shared" si="745"/>
        <v>"NO_BLA",</v>
      </c>
      <c r="FK216" s="9" t="str">
        <f t="shared" si="746"/>
        <v/>
      </c>
      <c r="FL216" s="9" t="str">
        <f t="shared" si="747"/>
        <v/>
      </c>
      <c r="FM216" s="9" t="str">
        <f t="shared" si="748"/>
        <v/>
      </c>
      <c r="FN216" s="9" t="str">
        <f t="shared" si="749"/>
        <v/>
      </c>
      <c r="FO216" s="9" t="str">
        <f t="shared" si="750"/>
        <v/>
      </c>
      <c r="FP216" s="9" t="str">
        <f t="shared" si="751"/>
        <v/>
      </c>
      <c r="FQ216" s="9" t="str">
        <f t="shared" si="752"/>
        <v>"001BLU",</v>
      </c>
      <c r="FR216" s="9" t="str">
        <f t="shared" si="753"/>
        <v>"002WHI",</v>
      </c>
      <c r="FS216" s="9" t="str">
        <f t="shared" si="754"/>
        <v>"003BLU",</v>
      </c>
      <c r="FT216" s="9" t="str">
        <f t="shared" si="755"/>
        <v>"myrBLU",</v>
      </c>
      <c r="FU216" s="9" t="str">
        <f t="shared" si="756"/>
        <v/>
      </c>
      <c r="FV216" s="9" t="str">
        <f t="shared" si="757"/>
        <v/>
      </c>
      <c r="FW216" s="9" t="str">
        <f t="shared" si="758"/>
        <v/>
      </c>
      <c r="FX216" s="9" t="str">
        <f t="shared" si="759"/>
        <v/>
      </c>
      <c r="FY216" s="9" t="str">
        <f t="shared" si="760"/>
        <v/>
      </c>
      <c r="FZ216" s="9" t="str">
        <f t="shared" si="761"/>
        <v/>
      </c>
      <c r="GA216" s="9" t="str">
        <f t="shared" si="762"/>
        <v/>
      </c>
      <c r="GB216" s="9" t="str">
        <f t="shared" si="763"/>
        <v/>
      </c>
      <c r="GC216" s="9" t="str">
        <f t="shared" si="764"/>
        <v/>
      </c>
      <c r="GD216" s="9" t="str">
        <f t="shared" si="765"/>
        <v/>
      </c>
      <c r="GE216" s="9" t="str">
        <f t="shared" si="766"/>
        <v/>
      </c>
      <c r="GF216" s="9" t="str">
        <f t="shared" ref="GF216:GF222" si="796">IFERROR(IF(SEARCH("Historical",AU216)&gt;0,CHAR(34)&amp;"histor"&amp;CHAR(34)&amp;",",""),"")</f>
        <v/>
      </c>
      <c r="GG216" s="9" t="str">
        <f t="shared" si="767"/>
        <v/>
      </c>
      <c r="GH216" s="9" t="str">
        <f t="shared" si="768"/>
        <v/>
      </c>
      <c r="GI216" s="9" t="str">
        <f t="shared" si="769"/>
        <v/>
      </c>
      <c r="GJ216" s="9" t="str">
        <f t="shared" si="770"/>
        <v>"NoStar",</v>
      </c>
      <c r="GK216" s="9" t="str">
        <f t="shared" si="771"/>
        <v/>
      </c>
      <c r="GL216" s="9" t="str">
        <f t="shared" si="698"/>
        <v/>
      </c>
      <c r="GM216" s="9" t="str">
        <f t="shared" si="698"/>
        <v/>
      </c>
      <c r="GN216" s="9" t="str">
        <f t="shared" si="698"/>
        <v/>
      </c>
      <c r="GP216" s="9" t="str">
        <f t="shared" si="772"/>
        <v>"City, State Capital"</v>
      </c>
      <c r="GS216" s="9" t="str">
        <f t="shared" si="773"/>
        <v>["3Color","words2","exact2","lets10","startJ","LUEDHI","dgband","4+Band","Horizo","Vertic","Center","Builds","NO_GRE","NO_YEL","NO_BLA","001BLU","002WHI","003BLU","myrBLU","NoStar"]</v>
      </c>
      <c r="GT216" s="9" t="str">
        <f t="shared" si="692"/>
        <v/>
      </c>
      <c r="GU216" s="9" t="str">
        <f t="shared" si="692"/>
        <v>"cl_BLU",</v>
      </c>
      <c r="GV216" s="9" t="str">
        <f t="shared" si="692"/>
        <v/>
      </c>
      <c r="GW216" s="9" t="str">
        <f t="shared" si="692"/>
        <v>"cl_RED",</v>
      </c>
      <c r="GX216" s="9" t="str">
        <f t="shared" si="692"/>
        <v/>
      </c>
      <c r="GY216" s="9" t="str">
        <f t="shared" si="692"/>
        <v/>
      </c>
      <c r="GZ216" s="9" t="str">
        <f t="shared" si="692"/>
        <v/>
      </c>
      <c r="HA216" s="9" t="str">
        <f t="shared" si="692"/>
        <v/>
      </c>
      <c r="HB216" s="9" t="str">
        <f t="shared" si="692"/>
        <v>"cl_WHI",</v>
      </c>
      <c r="HC216" s="9" t="str">
        <f t="shared" si="774"/>
        <v>["cl_BLU","cl_RED","cl_WHI"]</v>
      </c>
      <c r="HE216" s="33"/>
      <c r="HF216" s="34" t="str">
        <f t="shared" si="775"/>
        <v>{couname:"[BRA] Joao Pessoa",year:"???",region:"rgn_South America",Colors:["cl_BLU","cl_RED","cl_WHI"],Items:["3Color","words2","exact2","lets10","startJ","LUEDHI","dgband","4+Band","Horizo","Vertic","Center","Builds","NO_GRE","NO_YEL","NO_BLA","001BLU","002WHI","003BLU","myrBLU","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links: "https://en.m.wikipedia.org/wiki/Jo%C3%A3o_Pessoa,_Para%C3%ADba"},</v>
      </c>
      <c r="HG216" s="35" t="str">
        <f t="shared" si="776"/>
        <v>{couname:"[BRA] Joao Pessoa",year:"???",region:"rgn_South America",Colors:["cl_BLU","cl_RED","cl_WHI"],Items:["3Color","words2","exact2","lets10","startJ","LUEDHI","dgband","4+Band","Horizo","Vertic","Center","Builds","NO_GRE","NO_YEL","NO_BLA","001BLU","002WHI","003BLU","myrBLU","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links: "https://en.m.wikipedia.org/wiki/Jo%C3%A3o_Pessoa,_Para%C3%ADba"},</v>
      </c>
      <c r="HH216" s="9" t="str">
        <f t="shared" si="777"/>
        <v>"\nSeven horizontal bands alternating white and red with black bands between each white and red band. In the center a vertical black band with three castles."</v>
      </c>
      <c r="HI216" s="9" t="str">
        <f t="shared" si="778"/>
        <v>"\nSeven horizontal bands alternating white and red with black bands between each white and red band. In the center a vertical black band with three castles."</v>
      </c>
      <c r="HJ216" s="9" t="str">
        <f t="shared" si="779"/>
        <v>"???"</v>
      </c>
      <c r="HL216" s="9" t="str">
        <f t="shared" si="780"/>
        <v>"https://en.m.wikipedia.org/wiki/Jo%C3%A3o_Pessoa,_Para%C3%ADba"</v>
      </c>
      <c r="HM216" s="34" t="str">
        <f t="shared" si="781"/>
        <v>{"couname":"[BRA] Joao Pessoa","subtype":"[BRA] Paraiba","year":"???","region":"rgn_South America","Colors":["cl_BLU","cl_RED","cl_WHI"],"Items":["3Color","words2","exact2","lets10","startJ","LUEDHI","dgband","4+Band","Horizo","Vertic","Center","Builds","NO_GRE","NO_YEL","NO_BLA","001BLU","002WHI","003BLU","myrBLU","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 "links": "https://en.m.wikipedia.org/wiki/Jo%C3%A3o_Pessoa,_Para%C3%ADba"},</v>
      </c>
      <c r="HN216" s="36" t="str">
        <f t="shared" si="782"/>
        <v>{"couname":"[BRA] Joao Pessoa","subtype":"[BRA] Paraiba","year":"???","region":"rgn_South America","Colors":["cl_BLU","cl_RED","cl_WHI"],"Items":["3Color","words2","exact2","lets10","startJ","LUEDHI","dgband","4+Band","Horizo","Vertic","Center","Builds","NO_GRE","NO_YEL","NO_BLA","001BLU","002WHI","003BLU","myrBLU","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 "links": "https://en.m.wikipedia.org/wiki/Jo%C3%A3o_Pessoa,_Para%C3%ADba"},</v>
      </c>
      <c r="HO216" s="37">
        <v>45576</v>
      </c>
      <c r="HP216" s="9" t="str" cm="1">
        <f t="array" ref="HP216">IF(_xlfn.TEXTJOIN(", ", TRUE, IF(ISNUMBER(SEARCH("BLA", BL216:BT216)), COLUMN(BL216:BT216) - COLUMN(BL216) + 1, ""))&lt;&gt;"","BLA","")</f>
        <v/>
      </c>
      <c r="HQ216" s="9" t="str" cm="1">
        <f t="array" ref="HQ216">IF(_xlfn.TEXTJOIN(", ", TRUE, IF(ISNUMBER(SEARCH("BLU", BL216:BT216)), COLUMN(BL216:BT216) - COLUMN(BL216) + 1, ""))&lt;&gt;"","BLU","")</f>
        <v>BLU</v>
      </c>
      <c r="HR216" s="9" t="str" cm="1">
        <f t="array" ref="HR216">IF(_xlfn.TEXTJOIN(", ", TRUE, IF(ISNUMBER(SEARCH("GRE", BL216:BT216)), COLUMN(BL216:BT216) - COLUMN(BL216) + 1, ""))&lt;&gt;"","GRE","")</f>
        <v/>
      </c>
      <c r="HS216" s="9" t="str" cm="1">
        <f t="array" ref="HS216">IF(_xlfn.TEXTJOIN(", ", TRUE, IF(ISNUMBER(SEARCH("RED", BL216:BT216)), COLUMN(BL216:BT216) - COLUMN(BL216) + 1, ""))&lt;&gt;"","RED","")</f>
        <v>RED</v>
      </c>
      <c r="HT216" s="9" t="str" cm="1">
        <f t="array" ref="HT216">IF(_xlfn.TEXTJOIN(", ", TRUE, IF(ISNUMBER(SEARCH("YEL", BL216:BT216)), COLUMN(BL216:BT216) - COLUMN(BL216) + 1, ""))&lt;&gt;"","YEL","")</f>
        <v/>
      </c>
      <c r="HU216" s="9" t="str" cm="1">
        <f t="array" ref="HU216">IF(_xlfn.TEXTJOIN(", ", TRUE, IF(ISNUMBER(SEARCH("ORA", BL216:BT216)), COLUMN(BL216:BT216) - COLUMN(BL216) + 1, ""))&lt;&gt;"","ORA","")</f>
        <v/>
      </c>
      <c r="HV216" s="9" t="str" cm="1">
        <f t="array" ref="HV216">IF(_xlfn.TEXTJOIN(", ", TRUE, IF(ISNUMBER(SEARCH("BRO", BL216:BT216)), COLUMN(BL216:BT216) - COLUMN(BL216) + 1, ""))&lt;&gt;"","BRO","")</f>
        <v/>
      </c>
      <c r="HW216" s="9" t="str" cm="1">
        <f t="array" ref="HW216">IF(_xlfn.TEXTJOIN(", ", TRUE, IF(ISNUMBER(SEARCH("PUR", BL216:BT216)), COLUMN(BL216:BT216) - COLUMN(BL216) + 1, ""))&lt;&gt;"","PUR","")</f>
        <v/>
      </c>
      <c r="HX216" s="9" t="str" cm="1">
        <f t="array" ref="HX216">IF(_xlfn.TEXTJOIN(", ", TRUE, IF(ISNUMBER(SEARCH("WHI", BL216:BT216)), COLUMN(BL216:BT216) - COLUMN(BL216) + 1, ""))&lt;&gt;"","WHI","")</f>
        <v>WHI</v>
      </c>
      <c r="HY216" s="38"/>
      <c r="HZ216" s="38"/>
      <c r="IA216" s="28"/>
      <c r="IB216" s="28"/>
      <c r="IC216" s="39"/>
      <c r="ID216" s="39"/>
      <c r="IE216" s="39"/>
      <c r="IF216" s="39"/>
      <c r="IG216" s="39"/>
      <c r="IH216" s="39"/>
      <c r="II216" s="39"/>
      <c r="IJ216" s="39"/>
      <c r="IK216" s="39"/>
      <c r="IL216" s="9">
        <f t="shared" si="783"/>
        <v>0</v>
      </c>
      <c r="IM216" s="6">
        <f t="shared" si="784"/>
        <v>-3</v>
      </c>
      <c r="IN216" s="40" t="str">
        <f t="shared" si="785"/>
        <v>http://mkweb.bcgsc.ca/color-summarizer/?url=https://upload.wikimedia.org/wikipedia/commons/thumb/d/d9/Bandeira_de_Jo%C3%A3o_Pessoa.svg/640px-Bandeira_de_Jo%C3%A3o_Pessoa.svg.png&amp;precision=low&amp;num_clusters=3&amp;text=1</v>
      </c>
      <c r="IO216" s="9" t="str">
        <f t="shared" si="786"/>
        <v/>
      </c>
      <c r="IP216" s="9" t="str">
        <f t="shared" si="787"/>
        <v>"blue"</v>
      </c>
      <c r="IQ216" s="9" t="str">
        <f t="shared" si="788"/>
        <v/>
      </c>
      <c r="IR216" s="9" t="str">
        <f t="shared" si="789"/>
        <v>"red"</v>
      </c>
      <c r="IS216" s="9" t="str">
        <f t="shared" si="790"/>
        <v/>
      </c>
      <c r="IT216" s="9" t="str">
        <f t="shared" si="791"/>
        <v/>
      </c>
      <c r="IU216" s="9" t="str">
        <f t="shared" si="792"/>
        <v/>
      </c>
      <c r="IV216" s="9" t="str">
        <f t="shared" si="793"/>
        <v/>
      </c>
      <c r="IW216" s="9" t="str">
        <f t="shared" si="794"/>
        <v>"white"</v>
      </c>
      <c r="IX216" s="9" t="str">
        <f t="shared" si="795"/>
        <v>{"url":"http://mkweb.bcgsc.ca/color-summarizer/?url=https://upload.wikimedia.org/wikipedia/commons/thumb/d/d9/Bandeira_de_Jo%C3%A3o_Pessoa.svg/640px-Bandeira_de_Jo%C3%A3o_Pessoa.svg.png&amp;precision=low&amp;num_clusters=3&amp;text=1","name":"[BRA] Joao Pessoa"},</v>
      </c>
      <c r="IY216" s="9">
        <v>843</v>
      </c>
    </row>
    <row r="217" spans="1:259" s="9" customFormat="1" ht="38.4" customHeight="1" thickBot="1" x14ac:dyDescent="0.35">
      <c r="A217" s="81" t="s">
        <v>1170</v>
      </c>
      <c r="B217" s="1" t="e" vm="213">
        <v>#VALUE!</v>
      </c>
      <c r="C217" s="2">
        <v>3</v>
      </c>
      <c r="D217" s="3" t="s">
        <v>1171</v>
      </c>
      <c r="E217" s="4" t="s">
        <v>1172</v>
      </c>
      <c r="F217" s="5" t="s">
        <v>0</v>
      </c>
      <c r="G217" s="6">
        <f>COUNTIF($A$1:$A$8312,A217)</f>
        <v>1</v>
      </c>
      <c r="H217" s="7" t="s">
        <v>1106</v>
      </c>
      <c r="I217" s="8" t="s">
        <v>1173</v>
      </c>
      <c r="J217" s="9" t="str">
        <f>""</f>
        <v/>
      </c>
      <c r="K217" s="10"/>
      <c r="L217" s="11"/>
      <c r="M217" s="11"/>
      <c r="N217" s="12" t="s">
        <v>1</v>
      </c>
      <c r="O217" s="13">
        <v>1908</v>
      </c>
      <c r="P217" s="14" t="s">
        <v>1174</v>
      </c>
      <c r="Q217" s="15">
        <v>4</v>
      </c>
      <c r="R217" s="16" t="s">
        <v>1</v>
      </c>
      <c r="S217" s="17">
        <v>2</v>
      </c>
      <c r="T217" s="18" t="s">
        <v>3</v>
      </c>
      <c r="U217" s="19" t="s">
        <v>3</v>
      </c>
      <c r="V217" s="19" t="s">
        <v>2</v>
      </c>
      <c r="W217" s="19" t="s">
        <v>2</v>
      </c>
      <c r="X217" s="19" t="s">
        <v>3</v>
      </c>
      <c r="Y217" s="19" t="s">
        <v>3</v>
      </c>
      <c r="Z217" s="19" t="s">
        <v>2</v>
      </c>
      <c r="AA217" s="19" t="s">
        <v>2</v>
      </c>
      <c r="AB217" s="19" t="s">
        <v>2</v>
      </c>
      <c r="AC217" s="19" t="s">
        <v>3</v>
      </c>
      <c r="AD217" s="19" t="s">
        <v>2</v>
      </c>
      <c r="AE217" s="19" t="s">
        <v>2</v>
      </c>
      <c r="AF217" s="20" t="s">
        <v>2</v>
      </c>
      <c r="AG217" s="20" t="s">
        <v>3</v>
      </c>
      <c r="AH217" s="20" t="s">
        <v>3</v>
      </c>
      <c r="AI217" s="20" t="s">
        <v>2</v>
      </c>
      <c r="AJ217" s="20" t="s">
        <v>2</v>
      </c>
      <c r="AK217" s="20" t="s">
        <v>2</v>
      </c>
      <c r="AL217" s="20" t="s">
        <v>2</v>
      </c>
      <c r="AM217" s="20" t="s">
        <v>2</v>
      </c>
      <c r="AN217" s="20" t="s">
        <v>2</v>
      </c>
      <c r="AO217" s="20" t="s">
        <v>3</v>
      </c>
      <c r="AP217" s="20" t="s">
        <v>2</v>
      </c>
      <c r="AQ217" s="20" t="s">
        <v>2</v>
      </c>
      <c r="AR217" s="20" t="s">
        <v>2</v>
      </c>
      <c r="AS217" s="20" t="s">
        <v>2</v>
      </c>
      <c r="AT217" s="21">
        <v>0</v>
      </c>
      <c r="AU217" s="20" t="s">
        <v>1169</v>
      </c>
      <c r="AV217" s="20" t="str">
        <f>IF(LEFT(A217,1)="[",LEFT(A217,5)&amp;AU217&amp;A217,"")</f>
        <v>[BRA]City, State Capital[BRA] Rio de Janeiro (City)</v>
      </c>
      <c r="AW217" s="20" t="str">
        <f>C217&amp;H217&amp;A217</f>
        <v>3[BRA] Rio de Janeiro (State)[BRA] Rio de Janeiro (City)</v>
      </c>
      <c r="AX217" s="22"/>
      <c r="AY217" s="22"/>
      <c r="AZ217" s="23" t="s">
        <v>8</v>
      </c>
      <c r="BA217" s="23" t="s">
        <v>8</v>
      </c>
      <c r="BB217" s="23"/>
      <c r="BC217" s="24"/>
      <c r="BD217" s="25" t="s">
        <v>5</v>
      </c>
      <c r="BE217" s="8"/>
      <c r="BF217" s="25" t="s">
        <v>5</v>
      </c>
      <c r="BG217" s="25" t="s">
        <v>4</v>
      </c>
      <c r="BH217" s="25" t="s">
        <v>5</v>
      </c>
      <c r="BI217" s="25"/>
      <c r="BJ217" s="25"/>
      <c r="BK217" s="8"/>
      <c r="BL217" s="25" t="s">
        <v>8</v>
      </c>
      <c r="BM217" s="25" t="s">
        <v>4</v>
      </c>
      <c r="BN217" s="25" t="s">
        <v>8</v>
      </c>
      <c r="BO217" s="25" t="s">
        <v>9</v>
      </c>
      <c r="BP217" s="25" t="s">
        <v>8</v>
      </c>
      <c r="BQ217" s="25" t="s">
        <v>8</v>
      </c>
      <c r="BR217" s="25" t="s">
        <v>8</v>
      </c>
      <c r="BS217" s="25" t="s">
        <v>8</v>
      </c>
      <c r="BT217" s="25" t="s">
        <v>5</v>
      </c>
      <c r="BU217" s="26"/>
      <c r="BV217" s="27"/>
      <c r="BW217" s="27">
        <v>0</v>
      </c>
      <c r="BX217" s="8"/>
      <c r="BY217" s="9" t="s">
        <v>3</v>
      </c>
      <c r="CB217" s="28"/>
      <c r="CC217" s="28"/>
      <c r="CD217" s="29">
        <v>0</v>
      </c>
      <c r="CE217" s="29">
        <v>0</v>
      </c>
      <c r="CF217" s="29" t="e">
        <v>#REF!</v>
      </c>
      <c r="CG217" s="30" cm="1">
        <f t="array" ref="CG217">SUMPRODUCT(--(LEN(TRIM(BL217:BT217))&gt;0))</f>
        <v>3</v>
      </c>
      <c r="CH217" s="20" t="str">
        <f t="shared" si="699"/>
        <v>n</v>
      </c>
      <c r="CI217" s="20" t="str">
        <f t="shared" si="700"/>
        <v>y</v>
      </c>
      <c r="CJ217" s="20" t="str">
        <f t="shared" si="701"/>
        <v>n</v>
      </c>
      <c r="CK217" s="20" t="str">
        <f t="shared" si="702"/>
        <v>n</v>
      </c>
      <c r="CL217" s="20" t="str">
        <f t="shared" si="703"/>
        <v>n</v>
      </c>
      <c r="CM217" s="20" t="str">
        <f t="shared" si="704"/>
        <v>y</v>
      </c>
      <c r="CN217" s="20" t="str">
        <f t="shared" si="705"/>
        <v>n</v>
      </c>
      <c r="CO217" s="20" t="str">
        <f t="shared" si="706"/>
        <v>n</v>
      </c>
      <c r="CP217" s="20" t="str">
        <f t="shared" si="707"/>
        <v>y</v>
      </c>
      <c r="CQ217" s="20" t="str">
        <f t="shared" si="708"/>
        <v>n</v>
      </c>
      <c r="CR217" s="20" t="str">
        <f t="shared" si="709"/>
        <v>n</v>
      </c>
      <c r="CS217" s="20" t="str">
        <f t="shared" si="710"/>
        <v>n</v>
      </c>
      <c r="CT217" s="31" t="str">
        <f t="shared" si="711"/>
        <v>"[BRA] Rio de Janeiro (City)"</v>
      </c>
      <c r="CU217" s="32" t="str">
        <f t="shared" si="712"/>
        <v>"rgn_South America"</v>
      </c>
      <c r="CV217" s="9" t="str">
        <f t="shared" si="713"/>
        <v>"https://upload.wikimedia.org/wikipedia/commons/thumb/a/a9/Bandeira_da_cidade_do_Rio_de_Janeiro.svg/640px-Bandeira_da_cidade_do_Rio_de_Janeiro.svg.png"</v>
      </c>
      <c r="CW217" s="9" t="str">
        <f t="shared" si="694"/>
        <v/>
      </c>
      <c r="CX217" s="9" t="str">
        <f t="shared" si="694"/>
        <v>"3Color",</v>
      </c>
      <c r="CY217" s="9" t="str">
        <f t="shared" si="694"/>
        <v/>
      </c>
      <c r="CZ217" s="9" t="str">
        <f t="shared" si="694"/>
        <v/>
      </c>
      <c r="DA217" s="9" t="str">
        <f t="shared" si="714"/>
        <v>"words2",</v>
      </c>
      <c r="DB217" s="9" t="str">
        <f t="shared" si="715"/>
        <v>"words3",</v>
      </c>
      <c r="DC217" s="9" t="str">
        <f t="shared" si="716"/>
        <v/>
      </c>
      <c r="DD217" s="9" t="str">
        <f t="shared" si="717"/>
        <v>"lets12",</v>
      </c>
      <c r="DE217" s="9" t="str">
        <f t="shared" si="718"/>
        <v>"startR",</v>
      </c>
      <c r="DF217" s="9" t="str">
        <f t="shared" si="719"/>
        <v/>
      </c>
      <c r="DG217" s="9" t="str">
        <f t="shared" si="720"/>
        <v/>
      </c>
      <c r="DH217" s="9" t="str">
        <f t="shared" si="721"/>
        <v/>
      </c>
      <c r="DI217" s="9" t="str">
        <f t="shared" si="722"/>
        <v/>
      </c>
      <c r="DJ217" s="9" t="str">
        <f t="shared" si="723"/>
        <v>"with_y",</v>
      </c>
      <c r="DK217" s="9" t="str">
        <f t="shared" si="724"/>
        <v/>
      </c>
      <c r="DL217" s="9" t="str">
        <f t="shared" si="725"/>
        <v/>
      </c>
      <c r="DM217" s="9" t="str" cm="1">
        <f t="array" ref="DM217">IF(CG217=3,CHAR(34) &amp; _xlfn.TEXTJOIN("", TRUE, RIGHT(HP217:HX217, 2)) &amp; CHAR(34) &amp; ",", "")</f>
        <v>"LUEDHI",</v>
      </c>
      <c r="DN217" s="9" t="str">
        <f t="shared" si="726"/>
        <v/>
      </c>
      <c r="DO217" s="9" t="str">
        <f t="shared" si="727"/>
        <v>"year19",</v>
      </c>
      <c r="DP217" s="28" t="str">
        <f t="shared" si="728"/>
        <v/>
      </c>
      <c r="DQ217" s="28" t="str">
        <f t="shared" si="729"/>
        <v/>
      </c>
      <c r="DR217" s="28" t="str">
        <f t="shared" si="730"/>
        <v>"dgband",</v>
      </c>
      <c r="DS217" s="28" t="str">
        <f t="shared" si="731"/>
        <v/>
      </c>
      <c r="DT217" s="28" t="str">
        <f t="shared" si="732"/>
        <v/>
      </c>
      <c r="DU217" s="28" t="str">
        <f t="shared" si="733"/>
        <v>"alldia",</v>
      </c>
      <c r="DV217" s="9" t="str">
        <f t="shared" si="734"/>
        <v/>
      </c>
      <c r="DW217" s="9" t="str">
        <f t="shared" si="695"/>
        <v/>
      </c>
      <c r="DX217" s="9" t="str">
        <f t="shared" si="695"/>
        <v>"2Bands",</v>
      </c>
      <c r="DY217" s="9" t="str">
        <f t="shared" si="695"/>
        <v/>
      </c>
      <c r="DZ217" s="9" t="str">
        <f t="shared" si="695"/>
        <v/>
      </c>
      <c r="EA217" s="9" t="str">
        <f t="shared" si="696"/>
        <v>"Diagon",</v>
      </c>
      <c r="EB217" s="9" t="str">
        <f t="shared" si="696"/>
        <v>"Crosse",</v>
      </c>
      <c r="EC217" s="9" t="str">
        <f t="shared" si="696"/>
        <v/>
      </c>
      <c r="ED217" s="9" t="str">
        <f t="shared" si="696"/>
        <v/>
      </c>
      <c r="EE217" s="9" t="str">
        <f t="shared" si="696"/>
        <v>"Circle",</v>
      </c>
      <c r="EF217" s="9" t="str">
        <f t="shared" si="735"/>
        <v>"Animal",</v>
      </c>
      <c r="EG217" s="9" t="str">
        <f t="shared" si="697"/>
        <v/>
      </c>
      <c r="EH217" s="9" t="str">
        <f t="shared" si="697"/>
        <v/>
      </c>
      <c r="EI217" s="9" t="str">
        <f t="shared" si="697"/>
        <v/>
      </c>
      <c r="EJ217" s="9" t="str">
        <f t="shared" si="697"/>
        <v>"Weapon",</v>
      </c>
      <c r="EK217" s="9" t="str">
        <f t="shared" si="697"/>
        <v/>
      </c>
      <c r="EL217" s="9" t="str">
        <f t="shared" si="697"/>
        <v/>
      </c>
      <c r="EM217" s="9" t="str">
        <f t="shared" si="697"/>
        <v/>
      </c>
      <c r="EN217" s="9" t="str">
        <f t="shared" si="697"/>
        <v>"Unequa",</v>
      </c>
      <c r="EO217" s="9" t="str">
        <f t="shared" si="697"/>
        <v>"Center",</v>
      </c>
      <c r="EP217" s="9" t="str">
        <f t="shared" si="697"/>
        <v/>
      </c>
      <c r="EQ217" s="9" t="str">
        <f t="shared" si="697"/>
        <v/>
      </c>
      <c r="ER217" s="9" t="str">
        <f t="shared" si="697"/>
        <v/>
      </c>
      <c r="ES217" s="9" t="str">
        <f t="shared" si="697"/>
        <v/>
      </c>
      <c r="ET217" s="9" t="str">
        <f t="shared" si="697"/>
        <v/>
      </c>
      <c r="EU217" s="9" t="str">
        <f t="shared" si="697"/>
        <v/>
      </c>
      <c r="EV217" s="9" t="str">
        <f t="shared" si="697"/>
        <v>"Builds",</v>
      </c>
      <c r="EW217" s="9" t="str">
        <f t="shared" si="693"/>
        <v/>
      </c>
      <c r="EX217" s="9" t="str">
        <f t="shared" si="693"/>
        <v/>
      </c>
      <c r="EY217" s="9" t="str">
        <f t="shared" si="693"/>
        <v/>
      </c>
      <c r="EZ217" s="9" t="str">
        <f t="shared" si="693"/>
        <v/>
      </c>
      <c r="FA217" s="9" t="str">
        <f t="shared" si="736"/>
        <v/>
      </c>
      <c r="FB217" s="9" t="str">
        <f t="shared" si="737"/>
        <v/>
      </c>
      <c r="FC217" s="9" t="str">
        <f t="shared" si="738"/>
        <v/>
      </c>
      <c r="FD217" s="9" t="str">
        <f t="shared" si="739"/>
        <v/>
      </c>
      <c r="FE217" s="9" t="str">
        <f t="shared" si="740"/>
        <v/>
      </c>
      <c r="FF217" s="9" t="str">
        <f t="shared" si="741"/>
        <v/>
      </c>
      <c r="FG217" s="9" t="str">
        <f t="shared" si="742"/>
        <v/>
      </c>
      <c r="FH217" s="9" t="str">
        <f t="shared" si="743"/>
        <v>"NO_GRE",</v>
      </c>
      <c r="FI217" s="9" t="str">
        <f t="shared" si="744"/>
        <v>"NO_YEL",</v>
      </c>
      <c r="FJ217" s="9" t="str">
        <f t="shared" si="745"/>
        <v>"NO_BLA",</v>
      </c>
      <c r="FK217" s="9" t="str">
        <f t="shared" si="746"/>
        <v/>
      </c>
      <c r="FL217" s="9" t="str">
        <f t="shared" si="747"/>
        <v/>
      </c>
      <c r="FM217" s="9" t="str">
        <f t="shared" si="748"/>
        <v/>
      </c>
      <c r="FN217" s="9" t="str">
        <f t="shared" si="749"/>
        <v/>
      </c>
      <c r="FO217" s="9" t="str">
        <f t="shared" si="750"/>
        <v/>
      </c>
      <c r="FP217" s="9" t="str">
        <f t="shared" si="751"/>
        <v/>
      </c>
      <c r="FQ217" s="9" t="str">
        <f t="shared" si="752"/>
        <v>"001WHI",</v>
      </c>
      <c r="FR217" s="9" t="str">
        <f t="shared" si="753"/>
        <v>"002BLU",</v>
      </c>
      <c r="FS217" s="9" t="str">
        <f t="shared" si="754"/>
        <v>"003WHI",</v>
      </c>
      <c r="FT217" s="9" t="str">
        <f t="shared" si="755"/>
        <v>"myrWHI",</v>
      </c>
      <c r="FU217" s="9" t="str">
        <f t="shared" si="756"/>
        <v/>
      </c>
      <c r="FV217" s="9" t="str">
        <f t="shared" si="757"/>
        <v/>
      </c>
      <c r="FW217" s="9" t="str">
        <f t="shared" si="758"/>
        <v/>
      </c>
      <c r="FX217" s="9" t="str">
        <f t="shared" si="759"/>
        <v/>
      </c>
      <c r="FY217" s="9" t="str">
        <f t="shared" si="760"/>
        <v/>
      </c>
      <c r="FZ217" s="9" t="str">
        <f t="shared" si="761"/>
        <v/>
      </c>
      <c r="GA217" s="9" t="str">
        <f t="shared" si="762"/>
        <v/>
      </c>
      <c r="GB217" s="9" t="str">
        <f t="shared" si="763"/>
        <v/>
      </c>
      <c r="GC217" s="9" t="str">
        <f t="shared" si="764"/>
        <v/>
      </c>
      <c r="GD217" s="9" t="str">
        <f t="shared" si="765"/>
        <v/>
      </c>
      <c r="GE217" s="9" t="str">
        <f t="shared" si="766"/>
        <v/>
      </c>
      <c r="GF217" s="9" t="str">
        <f t="shared" si="796"/>
        <v/>
      </c>
      <c r="GG217" s="9" t="str">
        <f t="shared" si="767"/>
        <v/>
      </c>
      <c r="GH217" s="9" t="str">
        <f t="shared" si="768"/>
        <v/>
      </c>
      <c r="GI217" s="9" t="str">
        <f t="shared" si="769"/>
        <v/>
      </c>
      <c r="GJ217" s="9" t="str">
        <f t="shared" si="770"/>
        <v>"NoStar",</v>
      </c>
      <c r="GK217" s="9" t="str">
        <f t="shared" si="771"/>
        <v/>
      </c>
      <c r="GL217" s="9" t="str">
        <f t="shared" si="698"/>
        <v/>
      </c>
      <c r="GM217" s="9" t="str">
        <f t="shared" si="698"/>
        <v/>
      </c>
      <c r="GN217" s="9" t="str">
        <f t="shared" si="698"/>
        <v/>
      </c>
      <c r="GP217" s="9" t="str">
        <f t="shared" si="772"/>
        <v>"City, State Capital"</v>
      </c>
      <c r="GS217" s="9" t="str">
        <f t="shared" si="773"/>
        <v>["3Color","words2","words3","lets12","startR","with_y","LUEDHI","year19","dgband","alldia","2Bands","Diagon","Crosse","Circle","Animal","Weapon","Unequa","Center","Builds","NO_GRE","NO_YEL","NO_BLA","001WHI","002BLU","003WHI","myrWHI","NoStar"]</v>
      </c>
      <c r="GT217" s="9" t="str">
        <f t="shared" si="692"/>
        <v/>
      </c>
      <c r="GU217" s="9" t="str">
        <f t="shared" si="692"/>
        <v>"cl_BLU",</v>
      </c>
      <c r="GV217" s="9" t="str">
        <f t="shared" si="692"/>
        <v/>
      </c>
      <c r="GW217" s="9" t="str">
        <f t="shared" si="692"/>
        <v>"cl_RED",</v>
      </c>
      <c r="GX217" s="9" t="str">
        <f t="shared" si="692"/>
        <v/>
      </c>
      <c r="GY217" s="9" t="str">
        <f t="shared" si="692"/>
        <v/>
      </c>
      <c r="GZ217" s="9" t="str">
        <f t="shared" si="692"/>
        <v/>
      </c>
      <c r="HA217" s="9" t="str">
        <f t="shared" si="692"/>
        <v/>
      </c>
      <c r="HB217" s="9" t="str">
        <f t="shared" si="692"/>
        <v>"cl_WHI",</v>
      </c>
      <c r="HC217" s="9" t="str">
        <f t="shared" si="774"/>
        <v>["cl_BLU","cl_RED","cl_WHI"]</v>
      </c>
      <c r="HE217" s="33"/>
      <c r="HF217" s="34" t="str">
        <f t="shared" si="775"/>
        <v>{couname:"[BRA] Rio de Janeiro (City)",year:"1908",region:"rgn_South America",Colors:["cl_BLU","cl_RED","cl_WHI"],Items:["3Color","words2","words3","lets12","startR","with_y","LUEDHI","year19","dgband","alldia","2Bands","Diagon","Crosse","Circle","Animal","Weapon","Unequa","Center","Builds","NO_GRE","NO_YEL","NO_BLA","001WHI","002BLU","003WHI","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links: "https://en.m.wikipedia.org/wiki/Flag_of_Rio_de_Janeiro"},</v>
      </c>
      <c r="HG217" s="35" t="str">
        <f t="shared" si="776"/>
        <v>{couname:"[BRA] Rio de Janeiro (City)",year:"1908",region:"rgn_South America",Colors:["cl_BLU","cl_RED","cl_WHI"],Items:["3Color","words2","words3","lets12","startR","with_y","LUEDHI","year19","dgband","alldia","2Bands","Diagon","Crosse","Circle","Animal","Weapon","Unequa","Center","Builds","NO_GRE","NO_YEL","NO_BLA","001WHI","002BLU","003WHI","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links: "https://en.m.wikipedia.org/wiki/Flag_of_Rio_de_Janeiro"},</v>
      </c>
      <c r="HH217" s="9" t="str">
        <f t="shared" si="777"/>
        <v>"\nA white rectangle with a blue saltire behind the city's coat of arms displayed red in the center"</v>
      </c>
      <c r="HI217" s="9" t="str">
        <f t="shared" si="778"/>
        <v>"\nA white rectangle with a blue saltire behind the city's coat of arms displayed red in the center"</v>
      </c>
      <c r="HJ217" s="9" t="str">
        <f t="shared" si="779"/>
        <v>"1908"</v>
      </c>
      <c r="HL217" s="9" t="str">
        <f t="shared" si="780"/>
        <v>"https://en.m.wikipedia.org/wiki/Flag_of_Rio_de_Janeiro"</v>
      </c>
      <c r="HM217" s="34" t="str">
        <f t="shared" si="781"/>
        <v>{"couname":"[BRA] Rio de Janeiro (City)","subtype":"[BRA] Rio de Janeiro (State)","year":"1908","region":"rgn_South America","Colors":["cl_BLU","cl_RED","cl_WHI"],"Items":["3Color","words2","words3","lets12","startR","with_y","LUEDHI","year19","dgband","alldia","2Bands","Diagon","Crosse","Circle","Animal","Weapon","Unequa","Center","Builds","NO_GRE","NO_YEL","NO_BLA","001WHI","002BLU","003WHI","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 "links": "https://en.m.wikipedia.org/wiki/Flag_of_Rio_de_Janeiro"},</v>
      </c>
      <c r="HN217" s="36" t="str">
        <f t="shared" si="782"/>
        <v>{"couname":"[BRA] Rio de Janeiro (City)","subtype":"[BRA] Rio de Janeiro (State)","year":"1908","region":"rgn_South America","Colors":["cl_BLU","cl_RED","cl_WHI"],"Items":["3Color","words2","words3","lets12","startR","with_y","LUEDHI","year19","dgband","alldia","2Bands","Diagon","Crosse","Circle","Animal","Weapon","Unequa","Center","Builds","NO_GRE","NO_YEL","NO_BLA","001WHI","002BLU","003WHI","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 "links": "https://en.m.wikipedia.org/wiki/Flag_of_Rio_de_Janeiro"},</v>
      </c>
      <c r="HO217" s="37">
        <v>45583</v>
      </c>
      <c r="HP217" s="9" t="str" cm="1">
        <f t="array" ref="HP217">IF(_xlfn.TEXTJOIN(", ", TRUE, IF(ISNUMBER(SEARCH("BLA", BL217:BT217)), COLUMN(BL217:BT217) - COLUMN(BL217) + 1, ""))&lt;&gt;"","BLA","")</f>
        <v/>
      </c>
      <c r="HQ217" s="9" t="str" cm="1">
        <f t="array" ref="HQ217">IF(_xlfn.TEXTJOIN(", ", TRUE, IF(ISNUMBER(SEARCH("BLU", BL217:BT217)), COLUMN(BL217:BT217) - COLUMN(BL217) + 1, ""))&lt;&gt;"","BLU","")</f>
        <v>BLU</v>
      </c>
      <c r="HR217" s="9" t="str" cm="1">
        <f t="array" ref="HR217">IF(_xlfn.TEXTJOIN(", ", TRUE, IF(ISNUMBER(SEARCH("GRE", BL217:BT217)), COLUMN(BL217:BT217) - COLUMN(BL217) + 1, ""))&lt;&gt;"","GRE","")</f>
        <v/>
      </c>
      <c r="HS217" s="9" t="str" cm="1">
        <f t="array" ref="HS217">IF(_xlfn.TEXTJOIN(", ", TRUE, IF(ISNUMBER(SEARCH("RED", BL217:BT217)), COLUMN(BL217:BT217) - COLUMN(BL217) + 1, ""))&lt;&gt;"","RED","")</f>
        <v>RED</v>
      </c>
      <c r="HT217" s="9" t="str" cm="1">
        <f t="array" ref="HT217">IF(_xlfn.TEXTJOIN(", ", TRUE, IF(ISNUMBER(SEARCH("YEL", BL217:BT217)), COLUMN(BL217:BT217) - COLUMN(BL217) + 1, ""))&lt;&gt;"","YEL","")</f>
        <v/>
      </c>
      <c r="HU217" s="9" t="str" cm="1">
        <f t="array" ref="HU217">IF(_xlfn.TEXTJOIN(", ", TRUE, IF(ISNUMBER(SEARCH("ORA", BL217:BT217)), COLUMN(BL217:BT217) - COLUMN(BL217) + 1, ""))&lt;&gt;"","ORA","")</f>
        <v/>
      </c>
      <c r="HV217" s="9" t="str" cm="1">
        <f t="array" ref="HV217">IF(_xlfn.TEXTJOIN(", ", TRUE, IF(ISNUMBER(SEARCH("BRO", BL217:BT217)), COLUMN(BL217:BT217) - COLUMN(BL217) + 1, ""))&lt;&gt;"","BRO","")</f>
        <v/>
      </c>
      <c r="HW217" s="9" t="str" cm="1">
        <f t="array" ref="HW217">IF(_xlfn.TEXTJOIN(", ", TRUE, IF(ISNUMBER(SEARCH("PUR", BL217:BT217)), COLUMN(BL217:BT217) - COLUMN(BL217) + 1, ""))&lt;&gt;"","PUR","")</f>
        <v/>
      </c>
      <c r="HX217" s="9" t="str" cm="1">
        <f t="array" ref="HX217">IF(_xlfn.TEXTJOIN(", ", TRUE, IF(ISNUMBER(SEARCH("WHI", BL217:BT217)), COLUMN(BL217:BT217) - COLUMN(BL217) + 1, ""))&lt;&gt;"","WHI","")</f>
        <v>WHI</v>
      </c>
      <c r="HY217" s="38"/>
      <c r="HZ217" s="38"/>
      <c r="IA217" s="28"/>
      <c r="IB217" s="28"/>
      <c r="IC217" s="39"/>
      <c r="ID217" s="39"/>
      <c r="IE217" s="39"/>
      <c r="IF217" s="39"/>
      <c r="IG217" s="39"/>
      <c r="IH217" s="39"/>
      <c r="II217" s="39"/>
      <c r="IJ217" s="39"/>
      <c r="IK217" s="39"/>
      <c r="IL217" s="9">
        <f t="shared" si="783"/>
        <v>0</v>
      </c>
      <c r="IM217" s="6">
        <f t="shared" si="784"/>
        <v>-3</v>
      </c>
      <c r="IN217" s="40" t="str">
        <f t="shared" si="785"/>
        <v>http://mkweb.bcgsc.ca/color-summarizer/?url=https://upload.wikimedia.org/wikipedia/commons/thumb/a/a9/Bandeira_da_cidade_do_Rio_de_Janeiro.svg/640px-Bandeira_da_cidade_do_Rio_de_Janeiro.svg.png&amp;precision=low&amp;num_clusters=3&amp;text=1</v>
      </c>
      <c r="IO217" s="9" t="str">
        <f t="shared" si="786"/>
        <v/>
      </c>
      <c r="IP217" s="9" t="str">
        <f t="shared" si="787"/>
        <v>"blue"</v>
      </c>
      <c r="IQ217" s="9" t="str">
        <f t="shared" si="788"/>
        <v/>
      </c>
      <c r="IR217" s="9" t="str">
        <f t="shared" si="789"/>
        <v>"red"</v>
      </c>
      <c r="IS217" s="9" t="str">
        <f t="shared" si="790"/>
        <v/>
      </c>
      <c r="IT217" s="9" t="str">
        <f t="shared" si="791"/>
        <v/>
      </c>
      <c r="IU217" s="9" t="str">
        <f t="shared" si="792"/>
        <v/>
      </c>
      <c r="IV217" s="9" t="str">
        <f t="shared" si="793"/>
        <v/>
      </c>
      <c r="IW217" s="9" t="str">
        <f t="shared" si="794"/>
        <v>"white"</v>
      </c>
      <c r="IX217" s="9" t="str">
        <f t="shared" si="795"/>
        <v>{"url":"http://mkweb.bcgsc.ca/color-summarizer/?url=https://upload.wikimedia.org/wikipedia/commons/thumb/a/a9/Bandeira_da_cidade_do_Rio_de_Janeiro.svg/640px-Bandeira_da_cidade_do_Rio_de_Janeiro.svg.png&amp;precision=low&amp;num_clusters=3&amp;text=1","name":"[BRA] Rio de Janeiro (City)"},</v>
      </c>
      <c r="IY217" s="9">
        <v>839</v>
      </c>
    </row>
    <row r="218" spans="1:259" s="9" customFormat="1" ht="38.4" customHeight="1" thickBot="1" x14ac:dyDescent="0.35">
      <c r="A218" s="81" t="s">
        <v>1175</v>
      </c>
      <c r="B218" s="1" t="e" vm="214">
        <v>#VALUE!</v>
      </c>
      <c r="C218" s="2">
        <v>3</v>
      </c>
      <c r="D218" s="3" t="s">
        <v>1176</v>
      </c>
      <c r="E218" s="4" t="s">
        <v>1177</v>
      </c>
      <c r="F218" s="5" t="s">
        <v>0</v>
      </c>
      <c r="G218" s="6">
        <f>COUNTIF($A$1:$A$8312,A218)</f>
        <v>1</v>
      </c>
      <c r="H218" s="7" t="s">
        <v>1140</v>
      </c>
      <c r="I218" s="8" t="s">
        <v>1178</v>
      </c>
      <c r="J218" s="9" t="str">
        <f>""</f>
        <v/>
      </c>
      <c r="K218" s="10"/>
      <c r="L218" s="11"/>
      <c r="M218" s="11"/>
      <c r="N218" s="12" t="s">
        <v>1</v>
      </c>
      <c r="O218" s="13">
        <v>1967</v>
      </c>
      <c r="P218" s="14" t="s">
        <v>1179</v>
      </c>
      <c r="Q218" s="15">
        <v>3</v>
      </c>
      <c r="R218" s="16" t="s">
        <v>1</v>
      </c>
      <c r="S218" s="17">
        <v>2</v>
      </c>
      <c r="T218" s="18" t="s">
        <v>2</v>
      </c>
      <c r="U218" s="19" t="s">
        <v>3</v>
      </c>
      <c r="V218" s="19" t="s">
        <v>3</v>
      </c>
      <c r="W218" s="19" t="s">
        <v>3</v>
      </c>
      <c r="X218" s="19" t="s">
        <v>3</v>
      </c>
      <c r="Y218" s="19" t="s">
        <v>2</v>
      </c>
      <c r="Z218" s="19" t="s">
        <v>3</v>
      </c>
      <c r="AA218" s="19" t="s">
        <v>3</v>
      </c>
      <c r="AB218" s="19" t="s">
        <v>3</v>
      </c>
      <c r="AC218" s="19" t="s">
        <v>3</v>
      </c>
      <c r="AD218" s="19" t="s">
        <v>2</v>
      </c>
      <c r="AE218" s="19" t="s">
        <v>2</v>
      </c>
      <c r="AF218" s="20" t="s">
        <v>2</v>
      </c>
      <c r="AG218" s="20" t="s">
        <v>3</v>
      </c>
      <c r="AH218" s="20" t="s">
        <v>2</v>
      </c>
      <c r="AI218" s="20" t="s">
        <v>2</v>
      </c>
      <c r="AJ218" s="20" t="s">
        <v>3</v>
      </c>
      <c r="AK218" s="20" t="s">
        <v>2</v>
      </c>
      <c r="AL218" s="20" t="s">
        <v>2</v>
      </c>
      <c r="AM218" s="20" t="s">
        <v>2</v>
      </c>
      <c r="AN218" s="20" t="s">
        <v>3</v>
      </c>
      <c r="AO218" s="20" t="s">
        <v>3</v>
      </c>
      <c r="AP218" s="20" t="s">
        <v>2</v>
      </c>
      <c r="AQ218" s="20" t="s">
        <v>3</v>
      </c>
      <c r="AR218" s="20" t="s">
        <v>2</v>
      </c>
      <c r="AS218" s="20" t="s">
        <v>2</v>
      </c>
      <c r="AT218" s="21">
        <v>0</v>
      </c>
      <c r="AU218" s="20" t="s">
        <v>1169</v>
      </c>
      <c r="AV218" s="20" t="str">
        <f>IF(LEFT(A218,1)="[",LEFT(A218,5)&amp;AU218&amp;A218,"")</f>
        <v>[BRA]City, State Capital[BRA] Sao Paulo (City)</v>
      </c>
      <c r="AW218" s="20" t="str">
        <f>C218&amp;H218&amp;A218</f>
        <v>3[BRA] Sao Paulo[BRA] Sao Paulo (City)</v>
      </c>
      <c r="AX218" s="22"/>
      <c r="AY218" s="22"/>
      <c r="AZ218" s="23" t="s">
        <v>8</v>
      </c>
      <c r="BA218" s="23" t="s">
        <v>8</v>
      </c>
      <c r="BB218" s="23"/>
      <c r="BC218" s="24"/>
      <c r="BD218" s="25" t="s">
        <v>4</v>
      </c>
      <c r="BE218" s="8"/>
      <c r="BF218" s="25" t="s">
        <v>4</v>
      </c>
      <c r="BG218" s="25" t="s">
        <v>5</v>
      </c>
      <c r="BH218" s="25" t="s">
        <v>4</v>
      </c>
      <c r="BI218" s="25"/>
      <c r="BJ218" s="25"/>
      <c r="BK218" s="8"/>
      <c r="BL218" s="25" t="s">
        <v>8</v>
      </c>
      <c r="BM218" s="25" t="s">
        <v>4</v>
      </c>
      <c r="BN218" s="25" t="s">
        <v>8</v>
      </c>
      <c r="BO218" s="25" t="s">
        <v>8</v>
      </c>
      <c r="BP218" s="25" t="s">
        <v>8</v>
      </c>
      <c r="BQ218" s="25" t="s">
        <v>8</v>
      </c>
      <c r="BR218" s="25" t="s">
        <v>8</v>
      </c>
      <c r="BS218" s="25" t="s">
        <v>8</v>
      </c>
      <c r="BT218" s="25" t="s">
        <v>5</v>
      </c>
      <c r="BU218" s="26"/>
      <c r="BV218" s="27"/>
      <c r="BW218" s="27">
        <v>0</v>
      </c>
      <c r="BX218" s="8"/>
      <c r="CB218" s="28"/>
      <c r="CC218" s="28"/>
      <c r="CD218" s="29">
        <v>0</v>
      </c>
      <c r="CE218" s="29">
        <v>0</v>
      </c>
      <c r="CF218" s="29" t="e">
        <v>#REF!</v>
      </c>
      <c r="CG218" s="30" cm="1">
        <f t="array" ref="CG218">SUMPRODUCT(--(LEN(TRIM(BL218:BT218))&gt;0))</f>
        <v>2</v>
      </c>
      <c r="CH218" s="20" t="str">
        <f t="shared" si="699"/>
        <v>y</v>
      </c>
      <c r="CI218" s="20" t="str">
        <f t="shared" si="700"/>
        <v>n</v>
      </c>
      <c r="CJ218" s="20" t="str">
        <f t="shared" si="701"/>
        <v>n</v>
      </c>
      <c r="CK218" s="20" t="str">
        <f t="shared" si="702"/>
        <v>n</v>
      </c>
      <c r="CL218" s="20" t="str">
        <f t="shared" si="703"/>
        <v>n</v>
      </c>
      <c r="CM218" s="20" t="str">
        <f t="shared" si="704"/>
        <v>y</v>
      </c>
      <c r="CN218" s="20" t="str">
        <f t="shared" si="705"/>
        <v>n</v>
      </c>
      <c r="CO218" s="20" t="str">
        <f t="shared" si="706"/>
        <v>n</v>
      </c>
      <c r="CP218" s="20" t="str">
        <f t="shared" si="707"/>
        <v>y</v>
      </c>
      <c r="CQ218" s="20" t="str">
        <f t="shared" si="708"/>
        <v>n</v>
      </c>
      <c r="CR218" s="20" t="str">
        <f t="shared" si="709"/>
        <v>n</v>
      </c>
      <c r="CS218" s="20" t="str">
        <f t="shared" si="710"/>
        <v>n</v>
      </c>
      <c r="CT218" s="31" t="str">
        <f t="shared" si="711"/>
        <v>"[BRA] Sao Paulo (City)"</v>
      </c>
      <c r="CU218" s="32" t="str">
        <f t="shared" si="712"/>
        <v>"rgn_South America"</v>
      </c>
      <c r="CV218" s="9" t="str">
        <f t="shared" si="713"/>
        <v>"https://upload.wikimedia.org/wikipedia/commons/thumb/4/4b/Bandeira_da_cidade_de_S%C3%A3o_Paulo.svg/640px-Bandeira_da_cidade_de_S%C3%A3o_Paulo.svg.png"</v>
      </c>
      <c r="CW218" s="9" t="str">
        <f t="shared" si="694"/>
        <v>"2Color",</v>
      </c>
      <c r="CX218" s="9" t="str">
        <f t="shared" si="694"/>
        <v/>
      </c>
      <c r="CY218" s="9" t="str">
        <f t="shared" si="694"/>
        <v/>
      </c>
      <c r="CZ218" s="9" t="str">
        <f t="shared" si="694"/>
        <v/>
      </c>
      <c r="DA218" s="9" t="str">
        <f t="shared" si="714"/>
        <v>"words2",</v>
      </c>
      <c r="DB218" s="9" t="str">
        <f t="shared" si="715"/>
        <v>"words3",</v>
      </c>
      <c r="DC218" s="9" t="str">
        <f t="shared" si="716"/>
        <v/>
      </c>
      <c r="DD218" s="9" t="str">
        <f t="shared" si="717"/>
        <v>"lets08",</v>
      </c>
      <c r="DE218" s="9" t="str">
        <f t="shared" si="718"/>
        <v>"startS",</v>
      </c>
      <c r="DF218" s="9" t="str">
        <f t="shared" si="719"/>
        <v/>
      </c>
      <c r="DG218" s="9" t="str">
        <f t="shared" si="720"/>
        <v/>
      </c>
      <c r="DH218" s="9" t="str">
        <f t="shared" si="721"/>
        <v/>
      </c>
      <c r="DI218" s="9" t="str">
        <f t="shared" si="722"/>
        <v/>
      </c>
      <c r="DJ218" s="9" t="str">
        <f t="shared" si="723"/>
        <v>"with_y",</v>
      </c>
      <c r="DK218" s="9" t="str">
        <f t="shared" si="724"/>
        <v/>
      </c>
      <c r="DL218" s="9" t="str">
        <f t="shared" si="725"/>
        <v>"BLUWHI",</v>
      </c>
      <c r="DM218" s="9" t="str" cm="1">
        <f t="array" ref="DM218">IF(CG218=3,CHAR(34) &amp; _xlfn.TEXTJOIN("", TRUE, RIGHT(HP218:HX218, 2)) &amp; CHAR(34) &amp; ",", "")</f>
        <v/>
      </c>
      <c r="DN218" s="9" t="str">
        <f t="shared" si="726"/>
        <v/>
      </c>
      <c r="DO218" s="9" t="str">
        <f t="shared" si="727"/>
        <v>"year19",</v>
      </c>
      <c r="DP218" s="28" t="str">
        <f t="shared" si="728"/>
        <v/>
      </c>
      <c r="DQ218" s="28" t="str">
        <f t="shared" si="729"/>
        <v/>
      </c>
      <c r="DR218" s="28" t="str">
        <f t="shared" si="730"/>
        <v/>
      </c>
      <c r="DS218" s="28" t="str">
        <f t="shared" si="731"/>
        <v/>
      </c>
      <c r="DT218" s="28" t="str">
        <f t="shared" si="732"/>
        <v/>
      </c>
      <c r="DU218" s="28" t="str">
        <f t="shared" si="733"/>
        <v/>
      </c>
      <c r="DV218" s="9" t="str">
        <f t="shared" si="734"/>
        <v/>
      </c>
      <c r="DW218" s="9" t="str">
        <f t="shared" si="695"/>
        <v/>
      </c>
      <c r="DX218" s="9" t="str">
        <f t="shared" si="695"/>
        <v>"2Bands",</v>
      </c>
      <c r="DY218" s="9" t="str">
        <f t="shared" si="695"/>
        <v/>
      </c>
      <c r="DZ218" s="9" t="str">
        <f t="shared" si="695"/>
        <v/>
      </c>
      <c r="EA218" s="9" t="str">
        <f t="shared" si="696"/>
        <v/>
      </c>
      <c r="EB218" s="9" t="str">
        <f t="shared" si="696"/>
        <v>"Crosse",</v>
      </c>
      <c r="EC218" s="9" t="str">
        <f t="shared" si="696"/>
        <v>"Horizo",</v>
      </c>
      <c r="ED218" s="9" t="str">
        <f t="shared" si="696"/>
        <v>"Vertic",</v>
      </c>
      <c r="EE218" s="9" t="str">
        <f t="shared" si="696"/>
        <v>"Circle",</v>
      </c>
      <c r="EF218" s="9" t="str">
        <f t="shared" si="735"/>
        <v/>
      </c>
      <c r="EG218" s="9" t="str">
        <f t="shared" si="697"/>
        <v>"Bird",</v>
      </c>
      <c r="EH218" s="9" t="str">
        <f t="shared" si="697"/>
        <v>"Plants",</v>
      </c>
      <c r="EI218" s="9" t="str">
        <f t="shared" si="697"/>
        <v>"Texted",</v>
      </c>
      <c r="EJ218" s="9" t="str">
        <f t="shared" si="697"/>
        <v>"Weapon",</v>
      </c>
      <c r="EK218" s="9" t="str">
        <f t="shared" si="697"/>
        <v/>
      </c>
      <c r="EL218" s="9" t="str">
        <f t="shared" si="697"/>
        <v/>
      </c>
      <c r="EM218" s="9" t="str">
        <f t="shared" si="697"/>
        <v/>
      </c>
      <c r="EN218" s="9" t="str">
        <f t="shared" si="697"/>
        <v>"Unequa",</v>
      </c>
      <c r="EO218" s="9" t="str">
        <f t="shared" si="697"/>
        <v/>
      </c>
      <c r="EP218" s="9" t="str">
        <f t="shared" si="697"/>
        <v/>
      </c>
      <c r="EQ218" s="9" t="str">
        <f t="shared" si="697"/>
        <v>"Nordic",</v>
      </c>
      <c r="ER218" s="9" t="str">
        <f t="shared" si="697"/>
        <v/>
      </c>
      <c r="ES218" s="9" t="str">
        <f t="shared" si="697"/>
        <v/>
      </c>
      <c r="ET218" s="9" t="str">
        <f t="shared" si="697"/>
        <v/>
      </c>
      <c r="EU218" s="9" t="str">
        <f t="shared" si="697"/>
        <v>"Humans",</v>
      </c>
      <c r="EV218" s="9" t="str">
        <f t="shared" si="697"/>
        <v>"Builds",</v>
      </c>
      <c r="EW218" s="9" t="str">
        <f t="shared" si="693"/>
        <v/>
      </c>
      <c r="EX218" s="9" t="str">
        <f t="shared" si="693"/>
        <v>"Crowns",</v>
      </c>
      <c r="EY218" s="9" t="str">
        <f t="shared" si="693"/>
        <v/>
      </c>
      <c r="EZ218" s="9" t="str">
        <f t="shared" si="693"/>
        <v/>
      </c>
      <c r="FA218" s="9" t="str">
        <f t="shared" si="736"/>
        <v/>
      </c>
      <c r="FB218" s="9" t="str">
        <f t="shared" si="737"/>
        <v/>
      </c>
      <c r="FC218" s="9" t="str">
        <f t="shared" si="738"/>
        <v/>
      </c>
      <c r="FD218" s="9" t="str">
        <f t="shared" si="739"/>
        <v/>
      </c>
      <c r="FE218" s="9" t="str">
        <f t="shared" si="740"/>
        <v/>
      </c>
      <c r="FF218" s="9" t="str">
        <f t="shared" si="741"/>
        <v/>
      </c>
      <c r="FG218" s="9" t="str">
        <f t="shared" si="742"/>
        <v>"NO_RED",</v>
      </c>
      <c r="FH218" s="9" t="str">
        <f t="shared" si="743"/>
        <v>"NO_GRE",</v>
      </c>
      <c r="FI218" s="9" t="str">
        <f t="shared" si="744"/>
        <v>"NO_YEL",</v>
      </c>
      <c r="FJ218" s="9" t="str">
        <f t="shared" si="745"/>
        <v>"NO_BLA",</v>
      </c>
      <c r="FK218" s="9" t="str">
        <f t="shared" si="746"/>
        <v/>
      </c>
      <c r="FL218" s="9" t="str">
        <f t="shared" si="747"/>
        <v/>
      </c>
      <c r="FM218" s="9" t="str">
        <f t="shared" si="748"/>
        <v/>
      </c>
      <c r="FN218" s="9" t="str">
        <f t="shared" si="749"/>
        <v/>
      </c>
      <c r="FO218" s="9" t="str">
        <f t="shared" si="750"/>
        <v/>
      </c>
      <c r="FP218" s="9" t="str">
        <f t="shared" si="751"/>
        <v/>
      </c>
      <c r="FQ218" s="9" t="str">
        <f t="shared" si="752"/>
        <v>"001BLU",</v>
      </c>
      <c r="FR218" s="9" t="str">
        <f t="shared" si="753"/>
        <v>"002WHI",</v>
      </c>
      <c r="FS218" s="9" t="str">
        <f t="shared" si="754"/>
        <v>"003BLU",</v>
      </c>
      <c r="FT218" s="9" t="str">
        <f t="shared" si="755"/>
        <v>"myrBLU",</v>
      </c>
      <c r="FU218" s="9" t="str">
        <f t="shared" si="756"/>
        <v/>
      </c>
      <c r="FV218" s="9" t="str">
        <f t="shared" si="757"/>
        <v/>
      </c>
      <c r="FW218" s="9" t="str">
        <f t="shared" si="758"/>
        <v/>
      </c>
      <c r="FX218" s="9" t="str">
        <f t="shared" si="759"/>
        <v/>
      </c>
      <c r="FY218" s="9" t="str">
        <f t="shared" si="760"/>
        <v/>
      </c>
      <c r="FZ218" s="9" t="str">
        <f t="shared" si="761"/>
        <v/>
      </c>
      <c r="GA218" s="9" t="str">
        <f t="shared" si="762"/>
        <v/>
      </c>
      <c r="GB218" s="9" t="str">
        <f t="shared" si="763"/>
        <v/>
      </c>
      <c r="GC218" s="9" t="str">
        <f t="shared" si="764"/>
        <v/>
      </c>
      <c r="GD218" s="9" t="str">
        <f t="shared" si="765"/>
        <v/>
      </c>
      <c r="GE218" s="9" t="str">
        <f t="shared" si="766"/>
        <v/>
      </c>
      <c r="GF218" s="9" t="str">
        <f t="shared" si="796"/>
        <v/>
      </c>
      <c r="GG218" s="9" t="str">
        <f t="shared" si="767"/>
        <v/>
      </c>
      <c r="GH218" s="9" t="str">
        <f t="shared" si="768"/>
        <v/>
      </c>
      <c r="GI218" s="9" t="str">
        <f t="shared" si="769"/>
        <v/>
      </c>
      <c r="GJ218" s="9" t="str">
        <f t="shared" si="770"/>
        <v>"NoStar",</v>
      </c>
      <c r="GK218" s="9" t="str">
        <f t="shared" si="771"/>
        <v/>
      </c>
      <c r="GL218" s="9" t="str">
        <f t="shared" si="698"/>
        <v/>
      </c>
      <c r="GM218" s="9" t="str">
        <f t="shared" si="698"/>
        <v/>
      </c>
      <c r="GN218" s="9" t="str">
        <f t="shared" si="698"/>
        <v/>
      </c>
      <c r="GP218" s="9" t="str">
        <f t="shared" si="772"/>
        <v>"City, State Capital"</v>
      </c>
      <c r="GS218" s="9" t="str">
        <f t="shared" si="773"/>
        <v>["2Color","words2","words3","lets08","startS","with_y","BLUWHI","year19","2Bands","Crosse","Horizo","Vertic","Circle","Bird","Plants","Texted","Weapon","Unequa","Nordic","Humans","Builds","Crowns","NO_RED","NO_GRE","NO_YEL","NO_BLA","001BLU","002WHI","003BLU","myrBLU","NoStar"]</v>
      </c>
      <c r="GT218" s="9" t="str">
        <f t="shared" si="692"/>
        <v/>
      </c>
      <c r="GU218" s="9" t="str">
        <f t="shared" si="692"/>
        <v>"cl_BLU",</v>
      </c>
      <c r="GV218" s="9" t="str">
        <f t="shared" si="692"/>
        <v/>
      </c>
      <c r="GW218" s="9" t="str">
        <f t="shared" si="692"/>
        <v/>
      </c>
      <c r="GX218" s="9" t="str">
        <f t="shared" si="692"/>
        <v/>
      </c>
      <c r="GY218" s="9" t="str">
        <f t="shared" si="692"/>
        <v/>
      </c>
      <c r="GZ218" s="9" t="str">
        <f t="shared" si="692"/>
        <v/>
      </c>
      <c r="HA218" s="9" t="str">
        <f t="shared" si="692"/>
        <v/>
      </c>
      <c r="HB218" s="9" t="str">
        <f t="shared" si="692"/>
        <v>"cl_WHI",</v>
      </c>
      <c r="HC218" s="9" t="str">
        <f t="shared" si="774"/>
        <v>["cl_BLU","cl_WHI"]</v>
      </c>
      <c r="HE218" s="33"/>
      <c r="HF218" s="34" t="str">
        <f t="shared" si="775"/>
        <v>{couname:"[BRA] Sao Paulo (City)",year:"1967",region:"rgn_South America",Colors:["cl_BLU","cl_WHI"],Items:["2Color","words2","words3","lets08","startS","with_y","BLUWHI","year19","2Bands","Crosse","Horizo","Vertic","Circle","Bird","Plants","Texted","Weapon","Unequa","Nordic","Humans","Builds","Crowns","NO_RED","NO_GRE","NO_YEL","NO_BLA","001BLU","002WHI","003BLU","myrBLU","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links: "https://simple.m.wikipedia.org/wiki/Flag_of_S%C3%A3o_Paulo_City"},</v>
      </c>
      <c r="HG218" s="35" t="str">
        <f t="shared" si="776"/>
        <v>{couname:"[BRA] Sao Paulo (City)",year:"1967",region:"rgn_South America",Colors:["cl_BLU","cl_WHI"],Items:["2Color","words2","words3","lets08","startS","with_y","BLUWHI","year19","2Bands","Crosse","Horizo","Vertic","Circle","Bird","Plants","Texted","Weapon","Unequa","Nordic","Humans","Builds","Crowns","NO_RED","NO_GRE","NO_YEL","NO_BLA","001BLU","002WHI","003BLU","myrBLU","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links: "https://simple.m.wikipedia.org/wiki/Flag_of_S%C3%A3o_Paulo_City"},</v>
      </c>
      <c r="HH218" s="9" t="str">
        <f t="shared" si="777"/>
        <v>"\nA red nordic cross on a white field with the city's coat of arms over the cross section of the cross."</v>
      </c>
      <c r="HI218" s="9" t="str">
        <f t="shared" si="778"/>
        <v>"\nA red nordic cross on a white field with the city's coat of arms over the cross section of the cross."</v>
      </c>
      <c r="HJ218" s="9" t="str">
        <f t="shared" si="779"/>
        <v>"1967"</v>
      </c>
      <c r="HL218" s="9" t="str">
        <f t="shared" si="780"/>
        <v>"https://simple.m.wikipedia.org/wiki/Flag_of_S%C3%A3o_Paulo_City"</v>
      </c>
      <c r="HM218" s="34" t="str">
        <f t="shared" si="781"/>
        <v>{"couname":"[BRA] Sao Paulo (City)","subtype":"[BRA] Sao Paulo","year":"1967","region":"rgn_South America","Colors":["cl_BLU","cl_WHI"],"Items":["2Color","words2","words3","lets08","startS","with_y","BLUWHI","year19","2Bands","Crosse","Horizo","Vertic","Circle","Bird","Plants","Texted","Weapon","Unequa","Nordic","Humans","Builds","Crowns","NO_RED","NO_GRE","NO_YEL","NO_BLA","001BLU","002WHI","003BLU","myrBLU","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 "links": "https://simple.m.wikipedia.org/wiki/Flag_of_S%C3%A3o_Paulo_City"},</v>
      </c>
      <c r="HN218" s="36" t="str">
        <f t="shared" si="782"/>
        <v>{"couname":"[BRA] Sao Paulo (City)","subtype":"[BRA] Sao Paulo","year":"1967","region":"rgn_South America","Colors":["cl_BLU","cl_WHI"],"Items":["2Color","words2","words3","lets08","startS","with_y","BLUWHI","year19","2Bands","Crosse","Horizo","Vertic","Circle","Bird","Plants","Texted","Weapon","Unequa","Nordic","Humans","Builds","Crowns","NO_RED","NO_GRE","NO_YEL","NO_BLA","001BLU","002WHI","003BLU","myrBLU","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 "links": "https://simple.m.wikipedia.org/wiki/Flag_of_S%C3%A3o_Paulo_City"},</v>
      </c>
      <c r="HO218" s="37">
        <v>45583</v>
      </c>
      <c r="HP218" s="9" t="str" cm="1">
        <f t="array" ref="HP218">IF(_xlfn.TEXTJOIN(", ", TRUE, IF(ISNUMBER(SEARCH("BLA", BL218:BT218)), COLUMN(BL218:BT218) - COLUMN(BL218) + 1, ""))&lt;&gt;"","BLA","")</f>
        <v/>
      </c>
      <c r="HQ218" s="9" t="str" cm="1">
        <f t="array" ref="HQ218">IF(_xlfn.TEXTJOIN(", ", TRUE, IF(ISNUMBER(SEARCH("BLU", BL218:BT218)), COLUMN(BL218:BT218) - COLUMN(BL218) + 1, ""))&lt;&gt;"","BLU","")</f>
        <v>BLU</v>
      </c>
      <c r="HR218" s="9" t="str" cm="1">
        <f t="array" ref="HR218">IF(_xlfn.TEXTJOIN(", ", TRUE, IF(ISNUMBER(SEARCH("GRE", BL218:BT218)), COLUMN(BL218:BT218) - COLUMN(BL218) + 1, ""))&lt;&gt;"","GRE","")</f>
        <v/>
      </c>
      <c r="HS218" s="9" t="str" cm="1">
        <f t="array" ref="HS218">IF(_xlfn.TEXTJOIN(", ", TRUE, IF(ISNUMBER(SEARCH("RED", BL218:BT218)), COLUMN(BL218:BT218) - COLUMN(BL218) + 1, ""))&lt;&gt;"","RED","")</f>
        <v/>
      </c>
      <c r="HT218" s="9" t="str" cm="1">
        <f t="array" ref="HT218">IF(_xlfn.TEXTJOIN(", ", TRUE, IF(ISNUMBER(SEARCH("YEL", BL218:BT218)), COLUMN(BL218:BT218) - COLUMN(BL218) + 1, ""))&lt;&gt;"","YEL","")</f>
        <v/>
      </c>
      <c r="HU218" s="9" t="str" cm="1">
        <f t="array" ref="HU218">IF(_xlfn.TEXTJOIN(", ", TRUE, IF(ISNUMBER(SEARCH("ORA", BL218:BT218)), COLUMN(BL218:BT218) - COLUMN(BL218) + 1, ""))&lt;&gt;"","ORA","")</f>
        <v/>
      </c>
      <c r="HV218" s="9" t="str" cm="1">
        <f t="array" ref="HV218">IF(_xlfn.TEXTJOIN(", ", TRUE, IF(ISNUMBER(SEARCH("BRO", BL218:BT218)), COLUMN(BL218:BT218) - COLUMN(BL218) + 1, ""))&lt;&gt;"","BRO","")</f>
        <v/>
      </c>
      <c r="HW218" s="9" t="str" cm="1">
        <f t="array" ref="HW218">IF(_xlfn.TEXTJOIN(", ", TRUE, IF(ISNUMBER(SEARCH("PUR", BL218:BT218)), COLUMN(BL218:BT218) - COLUMN(BL218) + 1, ""))&lt;&gt;"","PUR","")</f>
        <v/>
      </c>
      <c r="HX218" s="9" t="str" cm="1">
        <f t="array" ref="HX218">IF(_xlfn.TEXTJOIN(", ", TRUE, IF(ISNUMBER(SEARCH("WHI", BL218:BT218)), COLUMN(BL218:BT218) - COLUMN(BL218) + 1, ""))&lt;&gt;"","WHI","")</f>
        <v>WHI</v>
      </c>
      <c r="HY218" s="38"/>
      <c r="HZ218" s="38"/>
      <c r="IA218" s="28"/>
      <c r="IB218" s="28"/>
      <c r="IC218" s="39"/>
      <c r="ID218" s="39"/>
      <c r="IE218" s="39"/>
      <c r="IF218" s="39"/>
      <c r="IG218" s="39"/>
      <c r="IH218" s="39"/>
      <c r="II218" s="39"/>
      <c r="IJ218" s="39"/>
      <c r="IK218" s="39"/>
      <c r="IL218" s="9">
        <f t="shared" si="783"/>
        <v>0</v>
      </c>
      <c r="IM218" s="6">
        <f t="shared" si="784"/>
        <v>-2</v>
      </c>
      <c r="IN218" s="40" t="str">
        <f t="shared" si="785"/>
        <v>http://mkweb.bcgsc.ca/color-summarizer/?url=https://upload.wikimedia.org/wikipedia/commons/thumb/4/4b/Bandeira_da_cidade_de_S%C3%A3o_Paulo.svg/640px-Bandeira_da_cidade_de_S%C3%A3o_Paulo.svg.png&amp;precision=low&amp;num_clusters=2&amp;text=1</v>
      </c>
      <c r="IO218" s="9" t="str">
        <f t="shared" si="786"/>
        <v/>
      </c>
      <c r="IP218" s="9" t="str">
        <f t="shared" si="787"/>
        <v>"blue"</v>
      </c>
      <c r="IQ218" s="9" t="str">
        <f t="shared" si="788"/>
        <v/>
      </c>
      <c r="IR218" s="9" t="str">
        <f t="shared" si="789"/>
        <v/>
      </c>
      <c r="IS218" s="9" t="str">
        <f t="shared" si="790"/>
        <v/>
      </c>
      <c r="IT218" s="9" t="str">
        <f t="shared" si="791"/>
        <v/>
      </c>
      <c r="IU218" s="9" t="str">
        <f t="shared" si="792"/>
        <v/>
      </c>
      <c r="IV218" s="9" t="str">
        <f t="shared" si="793"/>
        <v/>
      </c>
      <c r="IW218" s="9" t="str">
        <f t="shared" si="794"/>
        <v>"white"</v>
      </c>
      <c r="IX218" s="9" t="str">
        <f t="shared" si="795"/>
        <v>{"url":"http://mkweb.bcgsc.ca/color-summarizer/?url=https://upload.wikimedia.org/wikipedia/commons/thumb/4/4b/Bandeira_da_cidade_de_S%C3%A3o_Paulo.svg/640px-Bandeira_da_cidade_de_S%C3%A3o_Paulo.svg.png&amp;precision=low&amp;num_clusters=2&amp;text=1","name":"[BRA] Sao Paulo (City)"},</v>
      </c>
      <c r="IY218" s="9">
        <v>840</v>
      </c>
    </row>
    <row r="219" spans="1:259" s="9" customFormat="1" ht="38.4" customHeight="1" thickBot="1" x14ac:dyDescent="0.35">
      <c r="A219" s="81" t="s">
        <v>1238</v>
      </c>
      <c r="B219" s="1" t="e" vm="215">
        <v>#VALUE!</v>
      </c>
      <c r="C219" s="2">
        <v>3</v>
      </c>
      <c r="D219" s="3" t="s">
        <v>1239</v>
      </c>
      <c r="E219" s="4" t="s">
        <v>1239</v>
      </c>
      <c r="F219" s="5" t="s">
        <v>0</v>
      </c>
      <c r="G219" s="6">
        <f>COUNTIF($A$1:$A$8294,A219)</f>
        <v>1</v>
      </c>
      <c r="H219" s="7" t="s">
        <v>1240</v>
      </c>
      <c r="I219" s="8" t="s">
        <v>1241</v>
      </c>
      <c r="J219" s="9" t="str">
        <f>""</f>
        <v/>
      </c>
      <c r="K219" s="10"/>
      <c r="L219" s="11"/>
      <c r="M219" s="11"/>
      <c r="N219" s="12" t="s">
        <v>1</v>
      </c>
      <c r="O219" s="13">
        <v>1812</v>
      </c>
      <c r="P219" s="14" t="s">
        <v>1242</v>
      </c>
      <c r="Q219" s="15">
        <v>2</v>
      </c>
      <c r="R219" s="16" t="s">
        <v>1</v>
      </c>
      <c r="S219" s="17">
        <v>3</v>
      </c>
      <c r="T219" s="18" t="s">
        <v>2</v>
      </c>
      <c r="U219" s="19" t="s">
        <v>2</v>
      </c>
      <c r="V219" s="19" t="s">
        <v>3</v>
      </c>
      <c r="W219" s="19" t="s">
        <v>2</v>
      </c>
      <c r="X219" s="19" t="s">
        <v>2</v>
      </c>
      <c r="Y219" s="19" t="s">
        <v>2</v>
      </c>
      <c r="Z219" s="19" t="s">
        <v>2</v>
      </c>
      <c r="AA219" s="19" t="s">
        <v>2</v>
      </c>
      <c r="AB219" s="19" t="s">
        <v>2</v>
      </c>
      <c r="AC219" s="19" t="s">
        <v>2</v>
      </c>
      <c r="AD219" s="19" t="s">
        <v>2</v>
      </c>
      <c r="AE219" s="19" t="s">
        <v>2</v>
      </c>
      <c r="AF219" s="20" t="s">
        <v>2</v>
      </c>
      <c r="AG219" s="20" t="s">
        <v>3</v>
      </c>
      <c r="AH219" s="20" t="s">
        <v>2</v>
      </c>
      <c r="AI219" s="20" t="s">
        <v>2</v>
      </c>
      <c r="AJ219" s="20" t="s">
        <v>2</v>
      </c>
      <c r="AK219" s="20" t="s">
        <v>3</v>
      </c>
      <c r="AL219" s="20" t="s">
        <v>2</v>
      </c>
      <c r="AM219" s="20" t="s">
        <v>2</v>
      </c>
      <c r="AN219" s="20" t="s">
        <v>2</v>
      </c>
      <c r="AO219" s="20" t="s">
        <v>2</v>
      </c>
      <c r="AP219" s="20" t="s">
        <v>2</v>
      </c>
      <c r="AQ219" s="20" t="s">
        <v>2</v>
      </c>
      <c r="AR219" s="20" t="s">
        <v>2</v>
      </c>
      <c r="AS219" s="20" t="s">
        <v>2</v>
      </c>
      <c r="AT219" s="21">
        <v>0</v>
      </c>
      <c r="AU219" s="20" t="s">
        <v>267</v>
      </c>
      <c r="AV219" s="20" t="str">
        <f>IF(LEFT(A219,1)="[",LEFT(A219,5)&amp;AU219&amp;A219,"")</f>
        <v>[CHL]Historical[CHL] Chile (1812-1814)</v>
      </c>
      <c r="AW219" s="20" t="str">
        <f>C219&amp;A219</f>
        <v>3[CHL] Chile (1812-1814)</v>
      </c>
      <c r="AX219" s="22"/>
      <c r="AY219" s="22"/>
      <c r="AZ219" s="23" t="s">
        <v>6</v>
      </c>
      <c r="BA219" s="23"/>
      <c r="BB219" s="23"/>
      <c r="BC219" s="24"/>
      <c r="BD219" s="25" t="s">
        <v>4</v>
      </c>
      <c r="BE219" s="8"/>
      <c r="BF219" s="25" t="s">
        <v>8</v>
      </c>
      <c r="BG219" s="25" t="s">
        <v>8</v>
      </c>
      <c r="BH219" s="25" t="s">
        <v>8</v>
      </c>
      <c r="BI219" s="25"/>
      <c r="BJ219" s="25"/>
      <c r="BK219" s="8"/>
      <c r="BL219" s="25" t="s">
        <v>8</v>
      </c>
      <c r="BM219" s="25" t="s">
        <v>4</v>
      </c>
      <c r="BN219" s="25" t="s">
        <v>8</v>
      </c>
      <c r="BO219" s="25" t="s">
        <v>8</v>
      </c>
      <c r="BP219" s="25" t="s">
        <v>6</v>
      </c>
      <c r="BQ219" s="25" t="s">
        <v>8</v>
      </c>
      <c r="BR219" s="25" t="s">
        <v>8</v>
      </c>
      <c r="BS219" s="25" t="s">
        <v>8</v>
      </c>
      <c r="BT219" s="25" t="s">
        <v>8</v>
      </c>
      <c r="BU219" s="26"/>
      <c r="BV219" s="27"/>
      <c r="BW219" s="27">
        <v>0</v>
      </c>
      <c r="BX219" s="8"/>
      <c r="CB219" s="28"/>
      <c r="CC219" s="28"/>
      <c r="CD219" s="29">
        <v>0</v>
      </c>
      <c r="CE219" s="29">
        <v>0</v>
      </c>
      <c r="CF219" s="29" t="e">
        <v>#REF!</v>
      </c>
      <c r="CG219" s="30" cm="1">
        <f t="array" ref="CG219">SUMPRODUCT(--(LEN(TRIM(BL219:BT219))&gt;0))</f>
        <v>2</v>
      </c>
      <c r="CH219" s="20" t="str">
        <f t="shared" si="699"/>
        <v>y</v>
      </c>
      <c r="CI219" s="20" t="str">
        <f t="shared" si="700"/>
        <v>n</v>
      </c>
      <c r="CJ219" s="20" t="str">
        <f t="shared" si="701"/>
        <v>n</v>
      </c>
      <c r="CK219" s="20" t="str">
        <f t="shared" si="702"/>
        <v>n</v>
      </c>
      <c r="CL219" s="20" t="str">
        <f t="shared" si="703"/>
        <v>n</v>
      </c>
      <c r="CM219" s="20" t="str">
        <f t="shared" si="704"/>
        <v>n</v>
      </c>
      <c r="CN219" s="20" t="str">
        <f t="shared" si="705"/>
        <v>y</v>
      </c>
      <c r="CO219" s="20" t="str">
        <f t="shared" si="706"/>
        <v>n</v>
      </c>
      <c r="CP219" s="20" t="str">
        <f t="shared" si="707"/>
        <v>y</v>
      </c>
      <c r="CQ219" s="20" t="str">
        <f t="shared" si="708"/>
        <v>n</v>
      </c>
      <c r="CR219" s="20" t="str">
        <f t="shared" si="709"/>
        <v>n</v>
      </c>
      <c r="CS219" s="20" t="str">
        <f t="shared" si="710"/>
        <v>n</v>
      </c>
      <c r="CT219" s="31" t="str">
        <f t="shared" si="711"/>
        <v>"[CHL] Chile (1812-1814)"</v>
      </c>
      <c r="CU219" s="32" t="str">
        <f t="shared" si="712"/>
        <v>"rgn_South America"</v>
      </c>
      <c r="CV219" s="9" t="str">
        <f t="shared" si="713"/>
        <v>"https://upload.wikimedia.org/wikipedia/commons/thumb/3/35/Flag_of_Chile_%281812-1814%29.svg/1024px-Flag_of_Chile_%281812-1814%29.svg.png"</v>
      </c>
      <c r="CW219" s="9" t="str">
        <f t="shared" si="694"/>
        <v>"2Color",</v>
      </c>
      <c r="CX219" s="9" t="str">
        <f t="shared" si="694"/>
        <v/>
      </c>
      <c r="CY219" s="9" t="str">
        <f t="shared" si="694"/>
        <v/>
      </c>
      <c r="CZ219" s="9" t="str">
        <f t="shared" si="694"/>
        <v/>
      </c>
      <c r="DA219" s="9" t="str">
        <f t="shared" si="714"/>
        <v>"words2",</v>
      </c>
      <c r="DB219" s="9" t="str">
        <f t="shared" si="715"/>
        <v/>
      </c>
      <c r="DC219" s="9" t="str">
        <f t="shared" si="716"/>
        <v>"exact2",</v>
      </c>
      <c r="DD219" s="9" t="str">
        <f t="shared" si="717"/>
        <v>"lets05",</v>
      </c>
      <c r="DE219" s="9" t="str">
        <f t="shared" si="718"/>
        <v>"startC",</v>
      </c>
      <c r="DF219" s="9" t="str">
        <f t="shared" si="719"/>
        <v/>
      </c>
      <c r="DG219" s="9" t="str">
        <f t="shared" si="720"/>
        <v/>
      </c>
      <c r="DH219" s="9" t="str">
        <f t="shared" si="721"/>
        <v/>
      </c>
      <c r="DI219" s="9" t="str">
        <f t="shared" si="722"/>
        <v/>
      </c>
      <c r="DJ219" s="9" t="str">
        <f t="shared" si="723"/>
        <v/>
      </c>
      <c r="DK219" s="9" t="str">
        <f t="shared" si="724"/>
        <v/>
      </c>
      <c r="DL219" s="9" t="str">
        <f t="shared" si="725"/>
        <v>"BLUYEL",</v>
      </c>
      <c r="DM219" s="9" t="str" cm="1">
        <f t="array" ref="DM219">IF(CG219=3,CHAR(34) &amp; _xlfn.TEXTJOIN("", TRUE, RIGHT(HP219:HX219, 2)) &amp; CHAR(34) &amp; ",", "")</f>
        <v/>
      </c>
      <c r="DN219" s="9" t="str">
        <f t="shared" si="726"/>
        <v>"year18",</v>
      </c>
      <c r="DO219" s="9" t="str">
        <f t="shared" si="727"/>
        <v/>
      </c>
      <c r="DP219" s="28" t="str">
        <f t="shared" si="728"/>
        <v/>
      </c>
      <c r="DQ219" s="28" t="str">
        <f t="shared" si="729"/>
        <v/>
      </c>
      <c r="DR219" s="28" t="str">
        <f t="shared" si="730"/>
        <v/>
      </c>
      <c r="DS219" s="28" t="str">
        <f t="shared" si="731"/>
        <v/>
      </c>
      <c r="DT219" s="28" t="str">
        <f t="shared" si="732"/>
        <v>"allhor",</v>
      </c>
      <c r="DU219" s="28" t="str">
        <f t="shared" si="733"/>
        <v/>
      </c>
      <c r="DV219" s="9" t="str">
        <f t="shared" si="734"/>
        <v/>
      </c>
      <c r="DW219" s="9" t="str">
        <f t="shared" si="695"/>
        <v/>
      </c>
      <c r="DX219" s="9" t="str">
        <f t="shared" si="695"/>
        <v/>
      </c>
      <c r="DY219" s="9" t="str">
        <f t="shared" si="695"/>
        <v>"3Bands",</v>
      </c>
      <c r="DZ219" s="9" t="str">
        <f t="shared" si="695"/>
        <v/>
      </c>
      <c r="EA219" s="9" t="str">
        <f t="shared" si="696"/>
        <v/>
      </c>
      <c r="EB219" s="9" t="str">
        <f t="shared" si="696"/>
        <v/>
      </c>
      <c r="EC219" s="9" t="str">
        <f t="shared" si="696"/>
        <v>"Horizo",</v>
      </c>
      <c r="ED219" s="9" t="str">
        <f t="shared" si="696"/>
        <v/>
      </c>
      <c r="EE219" s="9" t="str">
        <f t="shared" si="696"/>
        <v/>
      </c>
      <c r="EF219" s="9" t="str">
        <f t="shared" si="735"/>
        <v/>
      </c>
      <c r="EG219" s="9" t="str">
        <f t="shared" si="697"/>
        <v/>
      </c>
      <c r="EH219" s="9" t="str">
        <f t="shared" si="697"/>
        <v/>
      </c>
      <c r="EI219" s="9" t="str">
        <f t="shared" si="697"/>
        <v/>
      </c>
      <c r="EJ219" s="9" t="str">
        <f t="shared" si="697"/>
        <v/>
      </c>
      <c r="EK219" s="9" t="str">
        <f t="shared" si="697"/>
        <v/>
      </c>
      <c r="EL219" s="9" t="str">
        <f t="shared" si="697"/>
        <v/>
      </c>
      <c r="EM219" s="9" t="str">
        <f t="shared" si="697"/>
        <v/>
      </c>
      <c r="EN219" s="9" t="str">
        <f t="shared" si="697"/>
        <v>"Unequa",</v>
      </c>
      <c r="EO219" s="9" t="str">
        <f t="shared" si="697"/>
        <v/>
      </c>
      <c r="EP219" s="9" t="str">
        <f t="shared" si="697"/>
        <v/>
      </c>
      <c r="EQ219" s="9" t="str">
        <f t="shared" si="697"/>
        <v/>
      </c>
      <c r="ER219" s="9" t="str">
        <f t="shared" si="697"/>
        <v>"OnlyBa",</v>
      </c>
      <c r="ES219" s="9" t="str">
        <f t="shared" si="697"/>
        <v/>
      </c>
      <c r="ET219" s="9" t="str">
        <f t="shared" si="697"/>
        <v/>
      </c>
      <c r="EU219" s="9" t="str">
        <f t="shared" si="697"/>
        <v/>
      </c>
      <c r="EV219" s="9" t="str">
        <f t="shared" si="697"/>
        <v/>
      </c>
      <c r="EW219" s="9" t="str">
        <f t="shared" si="693"/>
        <v/>
      </c>
      <c r="EX219" s="9" t="str">
        <f t="shared" si="693"/>
        <v/>
      </c>
      <c r="EY219" s="9" t="str">
        <f t="shared" si="693"/>
        <v/>
      </c>
      <c r="EZ219" s="9" t="str">
        <f t="shared" si="693"/>
        <v/>
      </c>
      <c r="FA219" s="9" t="str">
        <f t="shared" si="736"/>
        <v/>
      </c>
      <c r="FB219" s="9" t="str">
        <f t="shared" si="737"/>
        <v/>
      </c>
      <c r="FC219" s="9" t="str">
        <f t="shared" si="738"/>
        <v/>
      </c>
      <c r="FD219" s="9" t="str">
        <f t="shared" si="739"/>
        <v/>
      </c>
      <c r="FE219" s="9" t="str">
        <f t="shared" si="740"/>
        <v/>
      </c>
      <c r="FF219" s="9" t="str">
        <f t="shared" si="741"/>
        <v>"NO_WHI",</v>
      </c>
      <c r="FG219" s="9" t="str">
        <f t="shared" si="742"/>
        <v>"NO_RED",</v>
      </c>
      <c r="FH219" s="9" t="str">
        <f t="shared" si="743"/>
        <v>"NO_GRE",</v>
      </c>
      <c r="FI219" s="9" t="str">
        <f t="shared" si="744"/>
        <v/>
      </c>
      <c r="FJ219" s="9" t="str">
        <f t="shared" si="745"/>
        <v>"NO_BLA",</v>
      </c>
      <c r="FK219" s="9" t="str">
        <f t="shared" si="746"/>
        <v>"WHGRNO",</v>
      </c>
      <c r="FL219" s="9" t="str">
        <f t="shared" si="747"/>
        <v/>
      </c>
      <c r="FM219" s="9" t="str">
        <f t="shared" si="748"/>
        <v>"BAWHNO",</v>
      </c>
      <c r="FN219" s="9" t="str">
        <f t="shared" si="749"/>
        <v/>
      </c>
      <c r="FO219" s="9" t="str">
        <f t="shared" si="750"/>
        <v/>
      </c>
      <c r="FP219" s="9" t="str">
        <f t="shared" si="751"/>
        <v>"WHRENO",</v>
      </c>
      <c r="FQ219" s="9" t="str">
        <f t="shared" si="752"/>
        <v/>
      </c>
      <c r="FR219" s="9" t="str">
        <f t="shared" si="753"/>
        <v/>
      </c>
      <c r="FS219" s="9" t="str">
        <f t="shared" si="754"/>
        <v/>
      </c>
      <c r="FT219" s="9" t="str">
        <f t="shared" si="755"/>
        <v>"myrBLU",</v>
      </c>
      <c r="FU219" s="9" t="str">
        <f t="shared" si="756"/>
        <v/>
      </c>
      <c r="FV219" s="9" t="str">
        <f t="shared" si="757"/>
        <v/>
      </c>
      <c r="FW219" s="9" t="str">
        <f t="shared" si="758"/>
        <v/>
      </c>
      <c r="FX219" s="9" t="str">
        <f t="shared" si="759"/>
        <v/>
      </c>
      <c r="FY219" s="9" t="str">
        <f t="shared" si="760"/>
        <v/>
      </c>
      <c r="FZ219" s="9" t="str">
        <f t="shared" si="761"/>
        <v/>
      </c>
      <c r="GA219" s="9" t="str">
        <f t="shared" si="762"/>
        <v/>
      </c>
      <c r="GB219" s="9" t="str">
        <f t="shared" si="763"/>
        <v/>
      </c>
      <c r="GC219" s="9" t="str">
        <f t="shared" si="764"/>
        <v/>
      </c>
      <c r="GD219" s="9" t="str">
        <f t="shared" si="765"/>
        <v/>
      </c>
      <c r="GE219" s="9" t="str">
        <f t="shared" si="766"/>
        <v/>
      </c>
      <c r="GF219" s="9" t="str">
        <f t="shared" si="796"/>
        <v>"histor",</v>
      </c>
      <c r="GG219" s="9" t="str">
        <f t="shared" si="767"/>
        <v/>
      </c>
      <c r="GH219" s="9" t="str">
        <f t="shared" si="768"/>
        <v/>
      </c>
      <c r="GI219" s="9" t="str">
        <f t="shared" si="769"/>
        <v/>
      </c>
      <c r="GJ219" s="9" t="str">
        <f t="shared" si="770"/>
        <v>"NoStar",</v>
      </c>
      <c r="GK219" s="9" t="str">
        <f t="shared" si="771"/>
        <v/>
      </c>
      <c r="GL219" s="9" t="str">
        <f t="shared" si="698"/>
        <v/>
      </c>
      <c r="GM219" s="9" t="str">
        <f t="shared" si="698"/>
        <v/>
      </c>
      <c r="GN219" s="9" t="str">
        <f t="shared" si="698"/>
        <v/>
      </c>
      <c r="GP219" s="9" t="str">
        <f t="shared" si="772"/>
        <v>"Historical"</v>
      </c>
      <c r="GS219" s="9" t="str">
        <f t="shared" si="773"/>
        <v>["2Color","words2","exact2","lets05","startC","BLUYEL","year18","allhor","3Bands","Horizo","Unequa","OnlyBa","NO_WHI","NO_RED","NO_GRE","NO_BLA","WHGRNO","BAWHNO","WHRENO","myrBLU","histor","NoStar"]</v>
      </c>
      <c r="GT219" s="9" t="str">
        <f t="shared" si="692"/>
        <v/>
      </c>
      <c r="GU219" s="9" t="str">
        <f t="shared" si="692"/>
        <v>"cl_BLU",</v>
      </c>
      <c r="GV219" s="9" t="str">
        <f t="shared" si="692"/>
        <v/>
      </c>
      <c r="GW219" s="9" t="str">
        <f t="shared" si="692"/>
        <v/>
      </c>
      <c r="GX219" s="9" t="str">
        <f t="shared" si="692"/>
        <v>"cl_YEL",</v>
      </c>
      <c r="GY219" s="9" t="str">
        <f t="shared" si="692"/>
        <v/>
      </c>
      <c r="GZ219" s="9" t="str">
        <f t="shared" si="692"/>
        <v/>
      </c>
      <c r="HA219" s="9" t="str">
        <f t="shared" si="692"/>
        <v/>
      </c>
      <c r="HB219" s="9" t="str">
        <f t="shared" si="692"/>
        <v/>
      </c>
      <c r="HC219" s="9" t="str">
        <f t="shared" si="774"/>
        <v>["cl_BLU","cl_YEL"]</v>
      </c>
      <c r="HE219" s="33"/>
      <c r="HF219" s="34" t="str">
        <f t="shared" si="775"/>
        <v>{couname:"[CHL] Chile (1812-1814)",year:"1812",region:"rgn_South America",Colors:["cl_BLU","cl_YEL"],Items:["2Color","words2","exact2","lets05","startC","BLUYEL","year18","allhor","3Bands","Horizo","Unequa","OnlyBa","NO_WHI","NO_RED","NO_GRE","NO_BLA","WHGRNO","BAWHNO","WHRENO","myrBLU","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isnew:".", links: "https://www.crwflags.com/fotw/flags/cl_hist.html"},</v>
      </c>
      <c r="HG219" s="35" t="str">
        <f t="shared" si="776"/>
        <v>{couname:"[CHL] Chile (1812-1814)",year:"1812",region:"rgn_South America",Colors:["cl_BLU","cl_YEL"],Items:["2Color","words2","exact2","lets05","startC","BLUYEL","year18","allhor","3Bands","Horizo","Unequa","OnlyBa","NO_WHI","NO_RED","NO_GRE","NO_BLA","WHGRNO","BAWHNO","WHRENO","myrBLU","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links: "https://www.crwflags.com/fotw/flags/cl_hist.html"},</v>
      </c>
      <c r="HH219" s="9" t="str">
        <f t="shared" si="777"/>
        <v>"\nChile’s first national flag was a tricolor of blue, white and yellow. According to Camilo Henríquez, who is considered the founding father of the Republic of Chile, the flag “represented the three values of the State: majesty, law and force.'"</v>
      </c>
      <c r="HI219" s="9" t="str">
        <f t="shared" si="778"/>
        <v>"\nChile’s first national flag was a tricolor of blue, white and yellow. According to Camilo Henríquez, who is considered the founding father of the Republic of Chile, the flag “represented the three values of the State: majesty, law and force.'"</v>
      </c>
      <c r="HJ219" s="9" t="str">
        <f t="shared" si="779"/>
        <v>"1812"</v>
      </c>
      <c r="HL219" s="9" t="str">
        <f t="shared" si="780"/>
        <v>"https://www.crwflags.com/fotw/flags/cl_hist.html"</v>
      </c>
      <c r="HM219" s="34" t="str">
        <f t="shared" si="781"/>
        <v>{"couname":"[CHL] Chile (1812-1814)","subtype":"[CHL] Other","year":"1812","region":"rgn_South America","Colors":["cl_BLU","cl_YEL"],"Items":["2Color","words2","exact2","lets05","startC","BLUYEL","year18","allhor","3Bands","Horizo","Unequa","OnlyBa","NO_WHI","NO_RED","NO_GRE","NO_BLA","WHGRNO","BAWHNO","WHRENO","myrBLU","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"isnew": ".", "links": "https://www.crwflags.com/fotw/flags/cl_hist.html"},</v>
      </c>
      <c r="HN219" s="36" t="str">
        <f t="shared" si="782"/>
        <v>{"couname":"[CHL] Chile (1812-1814)","subtype":"[CHL] Other","year":"1812","region":"rgn_South America","Colors":["cl_BLU","cl_YEL"],"Items":["2Color","words2","exact2","lets05","startC","BLUYEL","year18","allhor","3Bands","Horizo","Unequa","OnlyBa","NO_WHI","NO_RED","NO_GRE","NO_BLA","WHGRNO","BAWHNO","WHRENO","myrBLU","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"isnew": ".", "links": "https://www.crwflags.com/fotw/flags/cl_hist.html"},</v>
      </c>
      <c r="HO219" s="37">
        <v>45576</v>
      </c>
      <c r="HP219" s="9" t="str" cm="1">
        <f t="array" ref="HP219">IF(_xlfn.TEXTJOIN(", ", TRUE, IF(ISNUMBER(SEARCH("BLA", BL219:BT219)), COLUMN(BL219:BT219) - COLUMN(BL219) + 1, ""))&lt;&gt;"","BLA","")</f>
        <v/>
      </c>
      <c r="HQ219" s="9" t="str" cm="1">
        <f t="array" ref="HQ219">IF(_xlfn.TEXTJOIN(", ", TRUE, IF(ISNUMBER(SEARCH("BLU", BL219:BT219)), COLUMN(BL219:BT219) - COLUMN(BL219) + 1, ""))&lt;&gt;"","BLU","")</f>
        <v>BLU</v>
      </c>
      <c r="HR219" s="9" t="str" cm="1">
        <f t="array" ref="HR219">IF(_xlfn.TEXTJOIN(", ", TRUE, IF(ISNUMBER(SEARCH("GRE", BL219:BT219)), COLUMN(BL219:BT219) - COLUMN(BL219) + 1, ""))&lt;&gt;"","GRE","")</f>
        <v/>
      </c>
      <c r="HS219" s="9" t="str" cm="1">
        <f t="array" ref="HS219">IF(_xlfn.TEXTJOIN(", ", TRUE, IF(ISNUMBER(SEARCH("RED", BL219:BT219)), COLUMN(BL219:BT219) - COLUMN(BL219) + 1, ""))&lt;&gt;"","RED","")</f>
        <v/>
      </c>
      <c r="HT219" s="9" t="str" cm="1">
        <f t="array" ref="HT219">IF(_xlfn.TEXTJOIN(", ", TRUE, IF(ISNUMBER(SEARCH("YEL", BL219:BT219)), COLUMN(BL219:BT219) - COLUMN(BL219) + 1, ""))&lt;&gt;"","YEL","")</f>
        <v>YEL</v>
      </c>
      <c r="HU219" s="9" t="str" cm="1">
        <f t="array" ref="HU219">IF(_xlfn.TEXTJOIN(", ", TRUE, IF(ISNUMBER(SEARCH("ORA", BL219:BT219)), COLUMN(BL219:BT219) - COLUMN(BL219) + 1, ""))&lt;&gt;"","ORA","")</f>
        <v/>
      </c>
      <c r="HV219" s="9" t="str" cm="1">
        <f t="array" ref="HV219">IF(_xlfn.TEXTJOIN(", ", TRUE, IF(ISNUMBER(SEARCH("BRO", BL219:BT219)), COLUMN(BL219:BT219) - COLUMN(BL219) + 1, ""))&lt;&gt;"","BRO","")</f>
        <v/>
      </c>
      <c r="HW219" s="9" t="str" cm="1">
        <f t="array" ref="HW219">IF(_xlfn.TEXTJOIN(", ", TRUE, IF(ISNUMBER(SEARCH("PUR", BL219:BT219)), COLUMN(BL219:BT219) - COLUMN(BL219) + 1, ""))&lt;&gt;"","PUR","")</f>
        <v/>
      </c>
      <c r="HX219" s="9" t="str" cm="1">
        <f t="array" ref="HX219">IF(_xlfn.TEXTJOIN(", ", TRUE, IF(ISNUMBER(SEARCH("WHI", BL219:BT219)), COLUMN(BL219:BT219) - COLUMN(BL219) + 1, ""))&lt;&gt;"","WHI","")</f>
        <v/>
      </c>
      <c r="HY219" s="38"/>
      <c r="HZ219" s="38"/>
      <c r="IA219" s="28"/>
      <c r="IB219" s="28"/>
      <c r="IC219" s="39"/>
      <c r="ID219" s="39"/>
      <c r="IE219" s="39"/>
      <c r="IF219" s="39"/>
      <c r="IG219" s="39"/>
      <c r="IH219" s="39"/>
      <c r="II219" s="39"/>
      <c r="IJ219" s="39"/>
      <c r="IK219" s="39"/>
      <c r="IL219" s="9">
        <f t="shared" si="783"/>
        <v>0</v>
      </c>
      <c r="IM219" s="6">
        <f t="shared" si="784"/>
        <v>-2</v>
      </c>
      <c r="IN219" s="40" t="str">
        <f t="shared" si="785"/>
        <v>http://mkweb.bcgsc.ca/color-summarizer/?url=https://upload.wikimedia.org/wikipedia/commons/thumb/3/35/Flag_of_Chile_%281812-1814%29.svg/1024px-Flag_of_Chile_%281812-1814%29.svg.png&amp;precision=low&amp;num_clusters=2&amp;text=1</v>
      </c>
      <c r="IO219" s="9" t="str">
        <f t="shared" si="786"/>
        <v/>
      </c>
      <c r="IP219" s="9" t="str">
        <f t="shared" si="787"/>
        <v>"blue"</v>
      </c>
      <c r="IQ219" s="9" t="str">
        <f t="shared" si="788"/>
        <v/>
      </c>
      <c r="IR219" s="9" t="str">
        <f t="shared" si="789"/>
        <v/>
      </c>
      <c r="IS219" s="9" t="str">
        <f t="shared" si="790"/>
        <v>"yellow"</v>
      </c>
      <c r="IT219" s="9" t="str">
        <f t="shared" si="791"/>
        <v/>
      </c>
      <c r="IU219" s="9" t="str">
        <f t="shared" si="792"/>
        <v/>
      </c>
      <c r="IV219" s="9" t="str">
        <f t="shared" si="793"/>
        <v/>
      </c>
      <c r="IW219" s="9" t="str">
        <f t="shared" si="794"/>
        <v/>
      </c>
      <c r="IX219" s="9" t="str">
        <f t="shared" si="795"/>
        <v>{"url":"http://mkweb.bcgsc.ca/color-summarizer/?url=https://upload.wikimedia.org/wikipedia/commons/thumb/3/35/Flag_of_Chile_%281812-1814%29.svg/1024px-Flag_of_Chile_%281812-1814%29.svg.png&amp;precision=low&amp;num_clusters=2&amp;text=1","name":"[CHL] Chile (1812-1814)"},</v>
      </c>
      <c r="IY219" s="9">
        <v>841</v>
      </c>
    </row>
    <row r="220" spans="1:259" s="9" customFormat="1" ht="38.4" customHeight="1" thickBot="1" x14ac:dyDescent="0.35">
      <c r="A220" s="81" t="s">
        <v>1243</v>
      </c>
      <c r="B220" s="1" t="e" vm="216">
        <v>#VALUE!</v>
      </c>
      <c r="C220" s="2">
        <v>3</v>
      </c>
      <c r="D220" s="3" t="s">
        <v>1244</v>
      </c>
      <c r="E220" s="4" t="s">
        <v>1245</v>
      </c>
      <c r="F220" s="5" t="s">
        <v>0</v>
      </c>
      <c r="G220" s="6">
        <f>COUNTIF($A$1:$A$8294,A220)</f>
        <v>1</v>
      </c>
      <c r="H220" s="7" t="s">
        <v>1240</v>
      </c>
      <c r="I220" s="8" t="s">
        <v>1246</v>
      </c>
      <c r="J220" s="9" t="str">
        <f>""</f>
        <v/>
      </c>
      <c r="K220" s="10"/>
      <c r="L220" s="11"/>
      <c r="M220" s="11"/>
      <c r="N220" s="12" t="s">
        <v>1</v>
      </c>
      <c r="O220" s="13">
        <v>1991</v>
      </c>
      <c r="P220" s="14" t="s">
        <v>1247</v>
      </c>
      <c r="Q220" s="15">
        <v>1</v>
      </c>
      <c r="R220" s="16" t="s">
        <v>1</v>
      </c>
      <c r="S220" s="17">
        <v>5</v>
      </c>
      <c r="T220" s="18" t="s">
        <v>3</v>
      </c>
      <c r="U220" s="19" t="s">
        <v>3</v>
      </c>
      <c r="V220" s="19" t="s">
        <v>3</v>
      </c>
      <c r="W220" s="19" t="s">
        <v>3</v>
      </c>
      <c r="X220" s="19" t="s">
        <v>3</v>
      </c>
      <c r="Y220" s="19" t="s">
        <v>2</v>
      </c>
      <c r="Z220" s="19" t="s">
        <v>2</v>
      </c>
      <c r="AA220" s="19" t="s">
        <v>2</v>
      </c>
      <c r="AB220" s="19" t="s">
        <v>2</v>
      </c>
      <c r="AC220" s="19" t="s">
        <v>2</v>
      </c>
      <c r="AD220" s="19" t="s">
        <v>3</v>
      </c>
      <c r="AE220" s="19" t="s">
        <v>3</v>
      </c>
      <c r="AF220" s="20" t="s">
        <v>2</v>
      </c>
      <c r="AG220" s="20" t="s">
        <v>2</v>
      </c>
      <c r="AH220" s="20" t="s">
        <v>3</v>
      </c>
      <c r="AI220" s="20" t="s">
        <v>2</v>
      </c>
      <c r="AJ220" s="20" t="s">
        <v>2</v>
      </c>
      <c r="AK220" s="20" t="s">
        <v>2</v>
      </c>
      <c r="AL220" s="20" t="s">
        <v>2</v>
      </c>
      <c r="AM220" s="20" t="s">
        <v>2</v>
      </c>
      <c r="AN220" s="20" t="s">
        <v>2</v>
      </c>
      <c r="AO220" s="20" t="s">
        <v>2</v>
      </c>
      <c r="AP220" s="20" t="s">
        <v>2</v>
      </c>
      <c r="AQ220" s="20" t="s">
        <v>2</v>
      </c>
      <c r="AR220" s="20" t="s">
        <v>2</v>
      </c>
      <c r="AS220" s="20" t="s">
        <v>2</v>
      </c>
      <c r="AT220" s="21">
        <v>1</v>
      </c>
      <c r="AU220" s="20" t="s">
        <v>260</v>
      </c>
      <c r="AV220" s="20" t="str">
        <f>IF(LEFT(A220,1)="[",LEFT(A220,5)&amp;AU220&amp;A220,"")</f>
        <v>[CHL]People[CHL] Wenufoye</v>
      </c>
      <c r="AW220" s="20" t="str">
        <f>C220&amp;A220</f>
        <v>3[CHL] Wenufoye</v>
      </c>
      <c r="AX220" s="22"/>
      <c r="AY220" s="22"/>
      <c r="AZ220" s="23" t="s">
        <v>8</v>
      </c>
      <c r="BA220" s="23" t="s">
        <v>8</v>
      </c>
      <c r="BB220" s="23"/>
      <c r="BC220" s="24"/>
      <c r="BD220" s="25" t="s">
        <v>5</v>
      </c>
      <c r="BE220" s="8"/>
      <c r="BF220" s="25" t="s">
        <v>8</v>
      </c>
      <c r="BG220" s="25" t="s">
        <v>8</v>
      </c>
      <c r="BH220" s="25" t="s">
        <v>8</v>
      </c>
      <c r="BI220" s="25"/>
      <c r="BJ220" s="25"/>
      <c r="BK220" s="8"/>
      <c r="BL220" s="25" t="s">
        <v>12</v>
      </c>
      <c r="BM220" s="25" t="s">
        <v>4</v>
      </c>
      <c r="BN220" s="25" t="s">
        <v>10</v>
      </c>
      <c r="BO220" s="25" t="s">
        <v>8</v>
      </c>
      <c r="BP220" s="25" t="s">
        <v>6</v>
      </c>
      <c r="BQ220" s="25" t="s">
        <v>11</v>
      </c>
      <c r="BR220" s="25" t="s">
        <v>13</v>
      </c>
      <c r="BS220" s="25"/>
      <c r="BT220" s="25" t="s">
        <v>5</v>
      </c>
      <c r="BU220" s="26"/>
      <c r="BV220" s="27"/>
      <c r="BW220" s="27">
        <v>0</v>
      </c>
      <c r="BX220" s="8"/>
      <c r="CB220" s="28"/>
      <c r="CC220" s="28"/>
      <c r="CD220" s="29">
        <v>0</v>
      </c>
      <c r="CE220" s="29">
        <v>0</v>
      </c>
      <c r="CF220" s="29" t="e">
        <v>#REF!</v>
      </c>
      <c r="CG220" s="30" cm="1">
        <f t="array" ref="CG220">SUMPRODUCT(--(LEN(TRIM(BL220:BT220))&gt;0))</f>
        <v>7</v>
      </c>
      <c r="CH220" s="20" t="str">
        <f t="shared" si="699"/>
        <v>n</v>
      </c>
      <c r="CI220" s="20" t="str">
        <f t="shared" si="700"/>
        <v>n</v>
      </c>
      <c r="CJ220" s="20" t="str">
        <f t="shared" si="701"/>
        <v>n</v>
      </c>
      <c r="CK220" s="20" t="str">
        <f t="shared" si="702"/>
        <v>y</v>
      </c>
      <c r="CL220" s="20" t="str">
        <f t="shared" si="703"/>
        <v>n</v>
      </c>
      <c r="CM220" s="20" t="str">
        <f t="shared" si="704"/>
        <v>n</v>
      </c>
      <c r="CN220" s="20" t="str">
        <f t="shared" si="705"/>
        <v>n</v>
      </c>
      <c r="CO220" s="20" t="str">
        <f t="shared" si="706"/>
        <v>y</v>
      </c>
      <c r="CP220" s="20" t="str">
        <f t="shared" si="707"/>
        <v>n</v>
      </c>
      <c r="CQ220" s="20" t="str">
        <f t="shared" si="708"/>
        <v>y</v>
      </c>
      <c r="CR220" s="20" t="str">
        <f t="shared" si="709"/>
        <v>n</v>
      </c>
      <c r="CS220" s="20" t="str">
        <f t="shared" si="710"/>
        <v>n</v>
      </c>
      <c r="CT220" s="31" t="str">
        <f t="shared" si="711"/>
        <v>"[CHL] Wenufoye"</v>
      </c>
      <c r="CU220" s="32" t="str">
        <f t="shared" si="712"/>
        <v>"rgn_South America"</v>
      </c>
      <c r="CV220" s="9" t="str">
        <f t="shared" si="713"/>
        <v>"https://upload.wikimedia.org/wikipedia/commons/thumb/2/20/Flag_of_the_Mapuches_%281992%29.svg/320px-Flag_of_the_Mapuches_%281992%29.svg.png"</v>
      </c>
      <c r="CW220" s="9" t="str">
        <f t="shared" si="694"/>
        <v/>
      </c>
      <c r="CX220" s="9" t="str">
        <f t="shared" si="694"/>
        <v/>
      </c>
      <c r="CY220" s="9" t="str">
        <f t="shared" si="694"/>
        <v/>
      </c>
      <c r="CZ220" s="9" t="str">
        <f t="shared" si="694"/>
        <v>"5+Colo",</v>
      </c>
      <c r="DA220" s="9" t="str">
        <f t="shared" si="714"/>
        <v/>
      </c>
      <c r="DB220" s="9" t="str">
        <f t="shared" si="715"/>
        <v/>
      </c>
      <c r="DC220" s="9" t="str">
        <f t="shared" si="716"/>
        <v/>
      </c>
      <c r="DD220" s="9" t="str">
        <f t="shared" si="717"/>
        <v>"lets08",</v>
      </c>
      <c r="DE220" s="9" t="str">
        <f t="shared" si="718"/>
        <v>"startW",</v>
      </c>
      <c r="DF220" s="9" t="str">
        <f t="shared" si="719"/>
        <v/>
      </c>
      <c r="DG220" s="9" t="str">
        <f t="shared" si="720"/>
        <v/>
      </c>
      <c r="DH220" s="9" t="str">
        <f t="shared" si="721"/>
        <v/>
      </c>
      <c r="DI220" s="9" t="str">
        <f t="shared" si="722"/>
        <v>"with_w",</v>
      </c>
      <c r="DJ220" s="9" t="str">
        <f t="shared" si="723"/>
        <v>"with_y",</v>
      </c>
      <c r="DK220" s="9" t="str">
        <f t="shared" si="724"/>
        <v/>
      </c>
      <c r="DL220" s="9" t="str">
        <f t="shared" si="725"/>
        <v/>
      </c>
      <c r="DM220" s="9" t="str" cm="1">
        <f t="array" ref="DM220">IF(CG220=3,CHAR(34) &amp; _xlfn.TEXTJOIN("", TRUE, RIGHT(HP220:HX220, 2)) &amp; CHAR(34) &amp; ",", "")</f>
        <v/>
      </c>
      <c r="DN220" s="9" t="str">
        <f t="shared" si="726"/>
        <v/>
      </c>
      <c r="DO220" s="9" t="str">
        <f t="shared" si="727"/>
        <v>"year19",</v>
      </c>
      <c r="DP220" s="28" t="str">
        <f t="shared" si="728"/>
        <v/>
      </c>
      <c r="DQ220" s="28" t="str">
        <f t="shared" si="729"/>
        <v/>
      </c>
      <c r="DR220" s="28" t="str">
        <f t="shared" si="730"/>
        <v/>
      </c>
      <c r="DS220" s="28" t="str">
        <f t="shared" si="731"/>
        <v/>
      </c>
      <c r="DT220" s="28" t="str">
        <f t="shared" si="732"/>
        <v/>
      </c>
      <c r="DU220" s="28" t="str">
        <f t="shared" si="733"/>
        <v/>
      </c>
      <c r="DV220" s="9" t="str">
        <f t="shared" si="734"/>
        <v/>
      </c>
      <c r="DW220" s="9" t="str">
        <f t="shared" si="695"/>
        <v/>
      </c>
      <c r="DX220" s="9" t="str">
        <f t="shared" si="695"/>
        <v/>
      </c>
      <c r="DY220" s="9" t="str">
        <f t="shared" si="695"/>
        <v/>
      </c>
      <c r="DZ220" s="9" t="str">
        <f t="shared" si="695"/>
        <v>"4+Band",</v>
      </c>
      <c r="EA220" s="9" t="str">
        <f t="shared" si="696"/>
        <v>"Diagon",</v>
      </c>
      <c r="EB220" s="9" t="str">
        <f t="shared" si="696"/>
        <v>"Crosse",</v>
      </c>
      <c r="EC220" s="9" t="str">
        <f t="shared" si="696"/>
        <v>"Horizo",</v>
      </c>
      <c r="ED220" s="9" t="str">
        <f t="shared" si="696"/>
        <v>"Vertic",</v>
      </c>
      <c r="EE220" s="9" t="str">
        <f t="shared" si="696"/>
        <v>"Circle",</v>
      </c>
      <c r="EF220" s="9" t="str">
        <f t="shared" si="735"/>
        <v/>
      </c>
      <c r="EG220" s="9" t="str">
        <f t="shared" si="697"/>
        <v/>
      </c>
      <c r="EH220" s="9" t="str">
        <f t="shared" si="697"/>
        <v/>
      </c>
      <c r="EI220" s="9" t="str">
        <f t="shared" si="697"/>
        <v/>
      </c>
      <c r="EJ220" s="9" t="str">
        <f t="shared" si="697"/>
        <v/>
      </c>
      <c r="EK220" s="9" t="str">
        <f t="shared" si="697"/>
        <v>"HasSun",</v>
      </c>
      <c r="EL220" s="9" t="str">
        <f t="shared" si="697"/>
        <v>"IsMoon",</v>
      </c>
      <c r="EM220" s="9" t="str">
        <f t="shared" si="697"/>
        <v/>
      </c>
      <c r="EN220" s="9" t="str">
        <f t="shared" si="697"/>
        <v/>
      </c>
      <c r="EO220" s="9" t="str">
        <f t="shared" si="697"/>
        <v>"Center",</v>
      </c>
      <c r="EP220" s="9" t="str">
        <f t="shared" si="697"/>
        <v/>
      </c>
      <c r="EQ220" s="9" t="str">
        <f t="shared" si="697"/>
        <v/>
      </c>
      <c r="ER220" s="9" t="str">
        <f t="shared" si="697"/>
        <v/>
      </c>
      <c r="ES220" s="9" t="str">
        <f t="shared" si="697"/>
        <v/>
      </c>
      <c r="ET220" s="9" t="str">
        <f t="shared" si="697"/>
        <v/>
      </c>
      <c r="EU220" s="9" t="str">
        <f t="shared" si="697"/>
        <v/>
      </c>
      <c r="EV220" s="9" t="str">
        <f t="shared" si="697"/>
        <v/>
      </c>
      <c r="EW220" s="9" t="str">
        <f t="shared" si="693"/>
        <v/>
      </c>
      <c r="EX220" s="9" t="str">
        <f t="shared" si="693"/>
        <v/>
      </c>
      <c r="EY220" s="9" t="str">
        <f t="shared" si="693"/>
        <v/>
      </c>
      <c r="EZ220" s="9" t="str">
        <f t="shared" si="693"/>
        <v/>
      </c>
      <c r="FA220" s="9" t="str">
        <f t="shared" si="736"/>
        <v>"sta",</v>
      </c>
      <c r="FB220" s="9" t="str">
        <f t="shared" si="737"/>
        <v/>
      </c>
      <c r="FC220" s="9" t="str">
        <f t="shared" si="738"/>
        <v/>
      </c>
      <c r="FD220" s="9" t="str">
        <f t="shared" si="739"/>
        <v/>
      </c>
      <c r="FE220" s="9" t="str">
        <f t="shared" si="740"/>
        <v/>
      </c>
      <c r="FF220" s="9" t="str">
        <f t="shared" si="741"/>
        <v/>
      </c>
      <c r="FG220" s="9" t="str">
        <f t="shared" si="742"/>
        <v>"NO_RED",</v>
      </c>
      <c r="FH220" s="9" t="str">
        <f t="shared" si="743"/>
        <v/>
      </c>
      <c r="FI220" s="9" t="str">
        <f t="shared" si="744"/>
        <v/>
      </c>
      <c r="FJ220" s="9" t="str">
        <f t="shared" si="745"/>
        <v/>
      </c>
      <c r="FK220" s="9" t="str">
        <f t="shared" si="746"/>
        <v/>
      </c>
      <c r="FL220" s="9" t="str">
        <f t="shared" si="747"/>
        <v/>
      </c>
      <c r="FM220" s="9" t="str">
        <f t="shared" si="748"/>
        <v/>
      </c>
      <c r="FN220" s="9" t="str">
        <f t="shared" si="749"/>
        <v/>
      </c>
      <c r="FO220" s="9" t="str">
        <f t="shared" si="750"/>
        <v/>
      </c>
      <c r="FP220" s="9" t="str">
        <f t="shared" si="751"/>
        <v/>
      </c>
      <c r="FQ220" s="9" t="str">
        <f t="shared" si="752"/>
        <v/>
      </c>
      <c r="FR220" s="9" t="str">
        <f t="shared" si="753"/>
        <v/>
      </c>
      <c r="FS220" s="9" t="str">
        <f t="shared" si="754"/>
        <v/>
      </c>
      <c r="FT220" s="9" t="str">
        <f t="shared" si="755"/>
        <v>"myrWHI",</v>
      </c>
      <c r="FU220" s="9" t="str">
        <f t="shared" si="756"/>
        <v/>
      </c>
      <c r="FV220" s="9" t="str">
        <f t="shared" si="757"/>
        <v/>
      </c>
      <c r="FW220" s="9" t="str">
        <f t="shared" si="758"/>
        <v/>
      </c>
      <c r="FX220" s="9" t="str">
        <f t="shared" si="759"/>
        <v/>
      </c>
      <c r="FY220" s="9" t="str">
        <f t="shared" si="760"/>
        <v/>
      </c>
      <c r="FZ220" s="9" t="str">
        <f t="shared" si="761"/>
        <v/>
      </c>
      <c r="GA220" s="9" t="str">
        <f t="shared" si="762"/>
        <v/>
      </c>
      <c r="GB220" s="9" t="str">
        <f t="shared" si="763"/>
        <v/>
      </c>
      <c r="GC220" s="9" t="str">
        <f t="shared" si="764"/>
        <v/>
      </c>
      <c r="GD220" s="9" t="str">
        <f t="shared" si="765"/>
        <v/>
      </c>
      <c r="GE220" s="9" t="str">
        <f t="shared" si="766"/>
        <v/>
      </c>
      <c r="GF220" s="9" t="str">
        <f t="shared" si="796"/>
        <v/>
      </c>
      <c r="GG220" s="9" t="str">
        <f t="shared" si="767"/>
        <v/>
      </c>
      <c r="GH220" s="9" t="str">
        <f t="shared" si="768"/>
        <v/>
      </c>
      <c r="GI220" s="9" t="str">
        <f t="shared" si="769"/>
        <v/>
      </c>
      <c r="GJ220" s="9" t="str">
        <f t="shared" si="770"/>
        <v/>
      </c>
      <c r="GK220" s="9" t="str">
        <f t="shared" si="771"/>
        <v>"HasSta",</v>
      </c>
      <c r="GL220" s="9" t="str">
        <f t="shared" si="698"/>
        <v>"1Stars",</v>
      </c>
      <c r="GM220" s="9" t="str">
        <f t="shared" si="698"/>
        <v/>
      </c>
      <c r="GN220" s="9" t="str">
        <f t="shared" si="698"/>
        <v/>
      </c>
      <c r="GP220" s="9" t="str">
        <f t="shared" si="772"/>
        <v>"People"</v>
      </c>
      <c r="GS220" s="9" t="str">
        <f t="shared" si="773"/>
        <v>["5+Colo","lets08","startW","with_w","with_y","year19","4+Band","Diagon","Crosse","Horizo","Vertic","Circle","HasSun","IsMoon","Center","sta","NO_RED","myrWHI","HasSta","1Stars"]</v>
      </c>
      <c r="GT220" s="9" t="str">
        <f t="shared" si="692"/>
        <v>"cl_BLA",</v>
      </c>
      <c r="GU220" s="9" t="str">
        <f t="shared" si="692"/>
        <v>"cl_BLU",</v>
      </c>
      <c r="GV220" s="9" t="str">
        <f t="shared" si="692"/>
        <v>"cl_GRE",</v>
      </c>
      <c r="GW220" s="9" t="str">
        <f t="shared" si="692"/>
        <v/>
      </c>
      <c r="GX220" s="9" t="str">
        <f t="shared" si="692"/>
        <v>"cl_YEL",</v>
      </c>
      <c r="GY220" s="9" t="str">
        <f t="shared" si="692"/>
        <v>"cl_ORA",</v>
      </c>
      <c r="GZ220" s="9" t="str">
        <f t="shared" si="692"/>
        <v>"cl_BRO",</v>
      </c>
      <c r="HA220" s="9" t="str">
        <f t="shared" si="692"/>
        <v/>
      </c>
      <c r="HB220" s="9" t="str">
        <f t="shared" si="692"/>
        <v>"cl_WHI",</v>
      </c>
      <c r="HC220" s="9" t="str">
        <f t="shared" si="774"/>
        <v>["cl_BLA","cl_BLU","cl_GRE","cl_YEL","cl_ORA","cl_BRO","cl_WHI"]</v>
      </c>
      <c r="HE220" s="33"/>
      <c r="HF220" s="34" t="str">
        <f t="shared" si="775"/>
        <v>{couname:"[CHL] Wenufoye",year:"1991",region:"rgn_South America",Colors:["cl_BLA","cl_BLU","cl_GRE","cl_YEL","cl_ORA","cl_BRO","cl_WHI"],Items:["5+Colo","lets08","startW","with_w","with_y","year19","4+Band","Diagon","Crosse","Horizo","Vertic","Circle","HasSun","IsMoon","Center","sta","NO_RED","myrWHI","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isnew:".", links: "https://en.wikipedia.org/wiki/Flag_of_the_Mapuches"},</v>
      </c>
      <c r="HG220" s="35" t="str">
        <f t="shared" si="776"/>
        <v>{couname:"[CHL] Wenufoye",year:"1991",region:"rgn_South America",Colors:["cl_BLA","cl_BLU","cl_GRE","cl_YEL","cl_ORA","cl_BRO","cl_WHI"],Items:["5+Colo","lets08","startW","with_w","with_y","year19","4+Band","Diagon","Crosse","Horizo","Vertic","Circle","HasSun","IsMoon","Center","sta","NO_RED","myrWHI","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links: "https://en.wikipedia.org/wiki/Flag_of_the_Mapuches"},</v>
      </c>
      <c r="HH220" s="9" t="str">
        <f t="shared" si="777"/>
        <v>"\nThe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v>
      </c>
      <c r="HI220" s="9" t="str">
        <f t="shared" si="778"/>
        <v>"\nThe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v>
      </c>
      <c r="HJ220" s="9" t="str">
        <f t="shared" si="779"/>
        <v>"1991"</v>
      </c>
      <c r="HL220" s="9" t="str">
        <f t="shared" si="780"/>
        <v>"https://en.wikipedia.org/wiki/Flag_of_the_Mapuches"</v>
      </c>
      <c r="HM220" s="34" t="str">
        <f t="shared" si="781"/>
        <v>{"couname":"[CHL] Wenufoye","subtype":"[CHL] Other","year":"1991","region":"rgn_South America","Colors":["cl_BLA","cl_BLU","cl_GRE","cl_YEL","cl_ORA","cl_BRO","cl_WHI"],"Items":["5+Colo","lets08","startW","with_w","with_y","year19","4+Band","Diagon","Crosse","Horizo","Vertic","Circle","HasSun","IsMoon","Center","sta","NO_RED","myrWHI","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"isnew": ".", "links": "https://en.wikipedia.org/wiki/Flag_of_the_Mapuches"},</v>
      </c>
      <c r="HN220" s="36" t="str">
        <f t="shared" si="782"/>
        <v>{"couname":"[CHL] Wenufoye","subtype":"[CHL] Other","year":"1991","region":"rgn_South America","Colors":["cl_BLA","cl_BLU","cl_GRE","cl_YEL","cl_ORA","cl_BRO","cl_WHI"],"Items":["5+Colo","lets08","startW","with_w","with_y","year19","4+Band","Diagon","Crosse","Horizo","Vertic","Circle","HasSun","IsMoon","Center","sta","NO_RED","myrWHI","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"isnew": ".", "links": "https://en.wikipedia.org/wiki/Flag_of_the_Mapuches"},</v>
      </c>
      <c r="HO220" s="37">
        <v>45583</v>
      </c>
      <c r="HP220" s="9" t="str" cm="1">
        <f t="array" ref="HP220">IF(_xlfn.TEXTJOIN(", ", TRUE, IF(ISNUMBER(SEARCH("BLA", BL220:BT220)), COLUMN(BL220:BT220) - COLUMN(BL220) + 1, ""))&lt;&gt;"","BLA","")</f>
        <v>BLA</v>
      </c>
      <c r="HQ220" s="9" t="str" cm="1">
        <f t="array" ref="HQ220">IF(_xlfn.TEXTJOIN(", ", TRUE, IF(ISNUMBER(SEARCH("BLU", BL220:BT220)), COLUMN(BL220:BT220) - COLUMN(BL220) + 1, ""))&lt;&gt;"","BLU","")</f>
        <v>BLU</v>
      </c>
      <c r="HR220" s="9" t="str" cm="1">
        <f t="array" ref="HR220">IF(_xlfn.TEXTJOIN(", ", TRUE, IF(ISNUMBER(SEARCH("GRE", BL220:BT220)), COLUMN(BL220:BT220) - COLUMN(BL220) + 1, ""))&lt;&gt;"","GRE","")</f>
        <v>GRE</v>
      </c>
      <c r="HS220" s="9" t="str" cm="1">
        <f t="array" ref="HS220">IF(_xlfn.TEXTJOIN(", ", TRUE, IF(ISNUMBER(SEARCH("RED", BL220:BT220)), COLUMN(BL220:BT220) - COLUMN(BL220) + 1, ""))&lt;&gt;"","RED","")</f>
        <v/>
      </c>
      <c r="HT220" s="9" t="str" cm="1">
        <f t="array" ref="HT220">IF(_xlfn.TEXTJOIN(", ", TRUE, IF(ISNUMBER(SEARCH("YEL", BL220:BT220)), COLUMN(BL220:BT220) - COLUMN(BL220) + 1, ""))&lt;&gt;"","YEL","")</f>
        <v>YEL</v>
      </c>
      <c r="HU220" s="9" t="str" cm="1">
        <f t="array" ref="HU220">IF(_xlfn.TEXTJOIN(", ", TRUE, IF(ISNUMBER(SEARCH("ORA", BL220:BT220)), COLUMN(BL220:BT220) - COLUMN(BL220) + 1, ""))&lt;&gt;"","ORA","")</f>
        <v>ORA</v>
      </c>
      <c r="HV220" s="9" t="str" cm="1">
        <f t="array" ref="HV220">IF(_xlfn.TEXTJOIN(", ", TRUE, IF(ISNUMBER(SEARCH("BRO", BL220:BT220)), COLUMN(BL220:BT220) - COLUMN(BL220) + 1, ""))&lt;&gt;"","BRO","")</f>
        <v>BRO</v>
      </c>
      <c r="HW220" s="9" t="str" cm="1">
        <f t="array" ref="HW220">IF(_xlfn.TEXTJOIN(", ", TRUE, IF(ISNUMBER(SEARCH("PUR", BL220:BT220)), COLUMN(BL220:BT220) - COLUMN(BL220) + 1, ""))&lt;&gt;"","PUR","")</f>
        <v/>
      </c>
      <c r="HX220" s="9" t="str" cm="1">
        <f t="array" ref="HX220">IF(_xlfn.TEXTJOIN(", ", TRUE, IF(ISNUMBER(SEARCH("WHI", BL220:BT220)), COLUMN(BL220:BT220) - COLUMN(BL220) + 1, ""))&lt;&gt;"","WHI","")</f>
        <v>WHI</v>
      </c>
      <c r="HY220" s="38"/>
      <c r="HZ220" s="38"/>
      <c r="IA220" s="28"/>
      <c r="IB220" s="28"/>
      <c r="IC220" s="39"/>
      <c r="ID220" s="39"/>
      <c r="IE220" s="39"/>
      <c r="IF220" s="39"/>
      <c r="IG220" s="39"/>
      <c r="IH220" s="39"/>
      <c r="II220" s="39"/>
      <c r="IJ220" s="39"/>
      <c r="IK220" s="39"/>
      <c r="IL220" s="9">
        <f t="shared" si="783"/>
        <v>0</v>
      </c>
      <c r="IM220" s="6">
        <f t="shared" si="784"/>
        <v>-7</v>
      </c>
      <c r="IN220" s="40" t="str">
        <f t="shared" si="785"/>
        <v>http://mkweb.bcgsc.ca/color-summarizer/?url=https://upload.wikimedia.org/wikipedia/commons/thumb/2/20/Flag_of_the_Mapuches_%281992%29.svg/320px-Flag_of_the_Mapuches_%281992%29.svg.png&amp;precision=low&amp;num_clusters=7&amp;text=1</v>
      </c>
      <c r="IO220" s="9" t="str">
        <f t="shared" si="786"/>
        <v>"black"</v>
      </c>
      <c r="IP220" s="9" t="str">
        <f t="shared" si="787"/>
        <v>"blue"</v>
      </c>
      <c r="IQ220" s="9" t="str">
        <f t="shared" si="788"/>
        <v>"green"</v>
      </c>
      <c r="IR220" s="9" t="str">
        <f t="shared" si="789"/>
        <v/>
      </c>
      <c r="IS220" s="9" t="str">
        <f t="shared" si="790"/>
        <v>"yellow"</v>
      </c>
      <c r="IT220" s="9" t="str">
        <f t="shared" si="791"/>
        <v>"orange"</v>
      </c>
      <c r="IU220" s="9" t="str">
        <f t="shared" si="792"/>
        <v>"brown"</v>
      </c>
      <c r="IV220" s="9" t="str">
        <f t="shared" si="793"/>
        <v/>
      </c>
      <c r="IW220" s="9" t="str">
        <f t="shared" si="794"/>
        <v>"white"</v>
      </c>
      <c r="IX220" s="9" t="str">
        <f t="shared" si="795"/>
        <v>{"url":"http://mkweb.bcgsc.ca/color-summarizer/?url=https://upload.wikimedia.org/wikipedia/commons/thumb/2/20/Flag_of_the_Mapuches_%281992%29.svg/320px-Flag_of_the_Mapuches_%281992%29.svg.png&amp;precision=low&amp;num_clusters=7&amp;text=1","name":"[CHL] Wenufoye"},</v>
      </c>
      <c r="IY220" s="9">
        <v>842</v>
      </c>
    </row>
    <row r="221" spans="1:259" s="9" customFormat="1" ht="38.4" customHeight="1" thickBot="1" x14ac:dyDescent="0.35">
      <c r="A221" s="81" t="s">
        <v>334</v>
      </c>
      <c r="B221" s="1" t="e" vm="217">
        <v>#VALUE!</v>
      </c>
      <c r="C221" s="2">
        <v>3</v>
      </c>
      <c r="D221" s="3" t="s">
        <v>335</v>
      </c>
      <c r="E221" s="4" t="s">
        <v>336</v>
      </c>
      <c r="F221" s="5" t="s">
        <v>0</v>
      </c>
      <c r="G221" s="6">
        <f>COUNTIF($A$1:$A$8270,A221)</f>
        <v>1</v>
      </c>
      <c r="H221" s="7"/>
      <c r="I221" s="8" t="s">
        <v>337</v>
      </c>
      <c r="J221" s="9" t="str">
        <f>""</f>
        <v/>
      </c>
      <c r="K221" s="10"/>
      <c r="L221" s="11"/>
      <c r="M221" s="11"/>
      <c r="N221" s="12" t="s">
        <v>169</v>
      </c>
      <c r="O221" s="13">
        <v>1891</v>
      </c>
      <c r="P221" s="14" t="s">
        <v>338</v>
      </c>
      <c r="Q221" s="15">
        <v>4</v>
      </c>
      <c r="R221" s="16" t="s">
        <v>169</v>
      </c>
      <c r="S221" s="17">
        <v>3</v>
      </c>
      <c r="T221" s="18" t="s">
        <v>3</v>
      </c>
      <c r="U221" s="19" t="s">
        <v>3</v>
      </c>
      <c r="V221" s="19" t="s">
        <v>3</v>
      </c>
      <c r="W221" s="19" t="s">
        <v>3</v>
      </c>
      <c r="X221" s="19" t="s">
        <v>3</v>
      </c>
      <c r="Y221" s="19" t="s">
        <v>2</v>
      </c>
      <c r="Z221" s="19" t="s">
        <v>2</v>
      </c>
      <c r="AA221" s="19" t="s">
        <v>3</v>
      </c>
      <c r="AB221" s="19" t="s">
        <v>2</v>
      </c>
      <c r="AC221" s="19" t="s">
        <v>2</v>
      </c>
      <c r="AD221" s="19" t="s">
        <v>2</v>
      </c>
      <c r="AE221" s="19" t="s">
        <v>2</v>
      </c>
      <c r="AF221" s="20" t="s">
        <v>2</v>
      </c>
      <c r="AG221" s="20" t="s">
        <v>3</v>
      </c>
      <c r="AH221" s="20" t="s">
        <v>2</v>
      </c>
      <c r="AI221" s="20" t="s">
        <v>3</v>
      </c>
      <c r="AJ221" s="20" t="s">
        <v>2</v>
      </c>
      <c r="AK221" s="20" t="s">
        <v>2</v>
      </c>
      <c r="AL221" s="20" t="s">
        <v>2</v>
      </c>
      <c r="AM221" s="20" t="s">
        <v>3</v>
      </c>
      <c r="AN221" s="20" t="s">
        <v>2</v>
      </c>
      <c r="AO221" s="20" t="s">
        <v>2</v>
      </c>
      <c r="AP221" s="20" t="s">
        <v>2</v>
      </c>
      <c r="AQ221" s="20" t="s">
        <v>2</v>
      </c>
      <c r="AR221" s="20" t="s">
        <v>2</v>
      </c>
      <c r="AS221" s="20" t="s">
        <v>2</v>
      </c>
      <c r="AT221" s="21">
        <v>0</v>
      </c>
      <c r="AU221" s="20" t="s">
        <v>339</v>
      </c>
      <c r="AV221" s="20" t="str">
        <f>IF(LEFT(A221,1)="[",LEFT(A221,5)&amp;AU221&amp;A221,"")</f>
        <v>[CKI]Historical, Colony[CKI] Cook Islands Federation</v>
      </c>
      <c r="AW221" s="20" t="str">
        <f>C221&amp;H221&amp;A221</f>
        <v>3[CKI] Cook Islands Federation</v>
      </c>
      <c r="AX221" s="22"/>
      <c r="AY221" s="22"/>
      <c r="AZ221" s="23" t="s">
        <v>8</v>
      </c>
      <c r="BA221" s="23"/>
      <c r="BB221" s="23"/>
      <c r="BC221" s="24"/>
      <c r="BD221" s="25" t="s">
        <v>168</v>
      </c>
      <c r="BE221" s="8"/>
      <c r="BF221" s="25" t="s">
        <v>4</v>
      </c>
      <c r="BG221" s="25" t="s">
        <v>5</v>
      </c>
      <c r="BH221" s="25" t="s">
        <v>9</v>
      </c>
      <c r="BI221" s="25"/>
      <c r="BJ221" s="25"/>
      <c r="BK221" s="8"/>
      <c r="BL221" s="25" t="s">
        <v>12</v>
      </c>
      <c r="BM221" s="25" t="s">
        <v>4</v>
      </c>
      <c r="BN221" s="25" t="s">
        <v>8</v>
      </c>
      <c r="BO221" s="25" t="s">
        <v>9</v>
      </c>
      <c r="BP221" s="25" t="s">
        <v>8</v>
      </c>
      <c r="BQ221" s="25" t="s">
        <v>8</v>
      </c>
      <c r="BR221" s="25" t="s">
        <v>8</v>
      </c>
      <c r="BS221" s="25" t="s">
        <v>8</v>
      </c>
      <c r="BT221" s="25" t="s">
        <v>5</v>
      </c>
      <c r="BU221" s="26"/>
      <c r="BV221" s="27"/>
      <c r="BW221" s="27">
        <v>0</v>
      </c>
      <c r="BX221" s="8"/>
      <c r="CB221" s="28"/>
      <c r="CC221" s="28"/>
      <c r="CD221" s="29">
        <v>0</v>
      </c>
      <c r="CE221" s="29">
        <v>0</v>
      </c>
      <c r="CF221" s="29" t="e">
        <v>#REF!</v>
      </c>
      <c r="CG221" s="30" cm="1">
        <f t="array" ref="CG221">SUMPRODUCT(--(LEN(TRIM(BL221:BT221))&gt;0))</f>
        <v>4</v>
      </c>
      <c r="CH221" s="20" t="str">
        <f t="shared" si="699"/>
        <v>n</v>
      </c>
      <c r="CI221" s="20" t="str">
        <f t="shared" si="700"/>
        <v>n</v>
      </c>
      <c r="CJ221" s="20" t="str">
        <f t="shared" si="701"/>
        <v>y</v>
      </c>
      <c r="CK221" s="20" t="str">
        <f t="shared" si="702"/>
        <v>n</v>
      </c>
      <c r="CL221" s="20" t="str">
        <f t="shared" si="703"/>
        <v>n</v>
      </c>
      <c r="CM221" s="20" t="str">
        <f t="shared" si="704"/>
        <v>n</v>
      </c>
      <c r="CN221" s="20" t="str">
        <f t="shared" si="705"/>
        <v>y</v>
      </c>
      <c r="CO221" s="20" t="str">
        <f t="shared" si="706"/>
        <v>n</v>
      </c>
      <c r="CP221" s="20" t="str">
        <f t="shared" si="707"/>
        <v>y</v>
      </c>
      <c r="CQ221" s="20" t="str">
        <f t="shared" si="708"/>
        <v>n</v>
      </c>
      <c r="CR221" s="20" t="str">
        <f t="shared" si="709"/>
        <v>n</v>
      </c>
      <c r="CS221" s="20" t="str">
        <f t="shared" si="710"/>
        <v>n</v>
      </c>
      <c r="CT221" s="31" t="str">
        <f t="shared" si="711"/>
        <v>"[CKI] Cook Islands Federation"</v>
      </c>
      <c r="CU221" s="32" t="str">
        <f t="shared" si="712"/>
        <v>"rgn_Oceania"</v>
      </c>
      <c r="CV221" s="9" t="str">
        <f t="shared" si="713"/>
        <v>"https://upload.wikimedia.org/wikipedia/commons/thumb/2/26/Flag_of_the_Cook_Islands_Federation.svg/640px-Flag_of_the_Cook_Islands_Federation.svg.png"</v>
      </c>
      <c r="CW221" s="9" t="str">
        <f t="shared" si="694"/>
        <v/>
      </c>
      <c r="CX221" s="9" t="str">
        <f t="shared" si="694"/>
        <v/>
      </c>
      <c r="CY221" s="9" t="str">
        <f t="shared" si="694"/>
        <v>"4Color",</v>
      </c>
      <c r="CZ221" s="9" t="str">
        <f t="shared" si="694"/>
        <v/>
      </c>
      <c r="DA221" s="9" t="str">
        <f t="shared" si="714"/>
        <v>"words2",</v>
      </c>
      <c r="DB221" s="9" t="str">
        <f t="shared" si="715"/>
        <v>"words3",</v>
      </c>
      <c r="DC221" s="9" t="str">
        <f t="shared" si="716"/>
        <v/>
      </c>
      <c r="DD221" s="9" t="str">
        <f t="shared" si="717"/>
        <v>"lets21",</v>
      </c>
      <c r="DE221" s="9" t="str">
        <f t="shared" si="718"/>
        <v>"startC",</v>
      </c>
      <c r="DF221" s="9" t="str">
        <f t="shared" si="719"/>
        <v/>
      </c>
      <c r="DG221" s="9" t="str">
        <f t="shared" si="720"/>
        <v/>
      </c>
      <c r="DH221" s="9" t="str">
        <f t="shared" si="721"/>
        <v/>
      </c>
      <c r="DI221" s="9" t="str">
        <f t="shared" si="722"/>
        <v/>
      </c>
      <c r="DJ221" s="9" t="str">
        <f t="shared" si="723"/>
        <v/>
      </c>
      <c r="DK221" s="9" t="str">
        <f t="shared" si="724"/>
        <v/>
      </c>
      <c r="DL221" s="9" t="str">
        <f t="shared" si="725"/>
        <v/>
      </c>
      <c r="DM221" s="9" t="str" cm="1">
        <f t="array" ref="DM221">IF(CG221=3,CHAR(34) &amp; _xlfn.TEXTJOIN("", TRUE, RIGHT(HP221:HX221, 2)) &amp; CHAR(34) &amp; ",", "")</f>
        <v/>
      </c>
      <c r="DN221" s="9" t="str">
        <f t="shared" si="726"/>
        <v>"year18",</v>
      </c>
      <c r="DO221" s="9" t="str">
        <f t="shared" si="727"/>
        <v/>
      </c>
      <c r="DP221" s="28" t="str">
        <f t="shared" si="728"/>
        <v/>
      </c>
      <c r="DQ221" s="28" t="str">
        <f t="shared" si="729"/>
        <v/>
      </c>
      <c r="DR221" s="28" t="str">
        <f t="shared" si="730"/>
        <v/>
      </c>
      <c r="DS221" s="28" t="str">
        <f t="shared" si="731"/>
        <v/>
      </c>
      <c r="DT221" s="28" t="str">
        <f t="shared" si="732"/>
        <v/>
      </c>
      <c r="DU221" s="28" t="str">
        <f t="shared" si="733"/>
        <v/>
      </c>
      <c r="DV221" s="9" t="str">
        <f t="shared" si="734"/>
        <v/>
      </c>
      <c r="DW221" s="9" t="str">
        <f t="shared" si="695"/>
        <v/>
      </c>
      <c r="DX221" s="9" t="str">
        <f t="shared" si="695"/>
        <v/>
      </c>
      <c r="DY221" s="9" t="str">
        <f t="shared" si="695"/>
        <v>"3Bands",</v>
      </c>
      <c r="DZ221" s="9" t="str">
        <f t="shared" si="695"/>
        <v/>
      </c>
      <c r="EA221" s="9" t="str">
        <f t="shared" si="696"/>
        <v>"Diagon",</v>
      </c>
      <c r="EB221" s="9" t="str">
        <f t="shared" si="696"/>
        <v>"Crosse",</v>
      </c>
      <c r="EC221" s="9" t="str">
        <f t="shared" si="696"/>
        <v>"Horizo",</v>
      </c>
      <c r="ED221" s="9" t="str">
        <f t="shared" si="696"/>
        <v>"Vertic",</v>
      </c>
      <c r="EE221" s="9" t="str">
        <f t="shared" si="696"/>
        <v>"Circle",</v>
      </c>
      <c r="EF221" s="9" t="str">
        <f t="shared" si="735"/>
        <v/>
      </c>
      <c r="EG221" s="9" t="str">
        <f t="shared" si="697"/>
        <v/>
      </c>
      <c r="EH221" s="9" t="str">
        <f t="shared" si="697"/>
        <v>"Plants",</v>
      </c>
      <c r="EI221" s="9" t="str">
        <f t="shared" si="697"/>
        <v/>
      </c>
      <c r="EJ221" s="9" t="str">
        <f t="shared" si="697"/>
        <v/>
      </c>
      <c r="EK221" s="9" t="str">
        <f t="shared" si="697"/>
        <v/>
      </c>
      <c r="EL221" s="9" t="str">
        <f t="shared" si="697"/>
        <v/>
      </c>
      <c r="EM221" s="9" t="str">
        <f t="shared" si="697"/>
        <v/>
      </c>
      <c r="EN221" s="9" t="str">
        <f t="shared" si="697"/>
        <v>"Unequa",</v>
      </c>
      <c r="EO221" s="9" t="str">
        <f t="shared" si="697"/>
        <v/>
      </c>
      <c r="EP221" s="9" t="str">
        <f t="shared" si="697"/>
        <v>"Canton",</v>
      </c>
      <c r="EQ221" s="9" t="str">
        <f t="shared" si="697"/>
        <v/>
      </c>
      <c r="ER221" s="9" t="str">
        <f t="shared" si="697"/>
        <v/>
      </c>
      <c r="ES221" s="9" t="str">
        <f t="shared" si="697"/>
        <v/>
      </c>
      <c r="ET221" s="9" t="str">
        <f t="shared" si="697"/>
        <v>"Geogrh",</v>
      </c>
      <c r="EU221" s="9" t="str">
        <f t="shared" si="697"/>
        <v/>
      </c>
      <c r="EV221" s="9" t="str">
        <f t="shared" si="697"/>
        <v/>
      </c>
      <c r="EW221" s="9" t="str">
        <f t="shared" si="693"/>
        <v/>
      </c>
      <c r="EX221" s="9" t="str">
        <f t="shared" si="693"/>
        <v/>
      </c>
      <c r="EY221" s="9" t="str">
        <f t="shared" si="693"/>
        <v/>
      </c>
      <c r="EZ221" s="9" t="str">
        <f t="shared" si="693"/>
        <v/>
      </c>
      <c r="FA221" s="9" t="str">
        <f t="shared" si="736"/>
        <v/>
      </c>
      <c r="FB221" s="9" t="str">
        <f t="shared" si="737"/>
        <v/>
      </c>
      <c r="FC221" s="9" t="str">
        <f t="shared" si="738"/>
        <v/>
      </c>
      <c r="FD221" s="9" t="str">
        <f t="shared" si="739"/>
        <v/>
      </c>
      <c r="FE221" s="9" t="str">
        <f t="shared" si="740"/>
        <v/>
      </c>
      <c r="FF221" s="9" t="str">
        <f t="shared" si="741"/>
        <v/>
      </c>
      <c r="FG221" s="9" t="str">
        <f t="shared" si="742"/>
        <v/>
      </c>
      <c r="FH221" s="9" t="str">
        <f t="shared" si="743"/>
        <v>"NO_GRE",</v>
      </c>
      <c r="FI221" s="9" t="str">
        <f t="shared" si="744"/>
        <v>"NO_YEL",</v>
      </c>
      <c r="FJ221" s="9" t="str">
        <f t="shared" si="745"/>
        <v/>
      </c>
      <c r="FK221" s="9" t="str">
        <f t="shared" si="746"/>
        <v/>
      </c>
      <c r="FL221" s="9" t="str">
        <f t="shared" si="747"/>
        <v/>
      </c>
      <c r="FM221" s="9" t="str">
        <f t="shared" si="748"/>
        <v/>
      </c>
      <c r="FN221" s="9" t="str">
        <f t="shared" si="749"/>
        <v/>
      </c>
      <c r="FO221" s="9" t="str">
        <f t="shared" si="750"/>
        <v/>
      </c>
      <c r="FP221" s="9" t="str">
        <f t="shared" si="751"/>
        <v/>
      </c>
      <c r="FQ221" s="9" t="str">
        <f t="shared" si="752"/>
        <v>"001BLU",</v>
      </c>
      <c r="FR221" s="9" t="str">
        <f t="shared" si="753"/>
        <v>"002WHI",</v>
      </c>
      <c r="FS221" s="9" t="str">
        <f t="shared" si="754"/>
        <v>"003RED",</v>
      </c>
      <c r="FT221" s="9" t="str">
        <f t="shared" si="755"/>
        <v>"myrEQ",</v>
      </c>
      <c r="FU221" s="9" t="str">
        <f t="shared" si="756"/>
        <v/>
      </c>
      <c r="FV221" s="9" t="str">
        <f t="shared" si="757"/>
        <v/>
      </c>
      <c r="FW221" s="9" t="str">
        <f t="shared" si="758"/>
        <v/>
      </c>
      <c r="FX221" s="9" t="str">
        <f t="shared" si="759"/>
        <v/>
      </c>
      <c r="FY221" s="9" t="str">
        <f t="shared" si="760"/>
        <v/>
      </c>
      <c r="FZ221" s="9" t="str">
        <f t="shared" si="761"/>
        <v/>
      </c>
      <c r="GA221" s="9" t="str">
        <f t="shared" si="762"/>
        <v/>
      </c>
      <c r="GB221" s="9" t="str">
        <f t="shared" si="763"/>
        <v/>
      </c>
      <c r="GC221" s="9" t="str">
        <f t="shared" si="764"/>
        <v/>
      </c>
      <c r="GD221" s="9" t="str">
        <f t="shared" si="765"/>
        <v/>
      </c>
      <c r="GE221" s="9" t="str">
        <f t="shared" si="766"/>
        <v/>
      </c>
      <c r="GF221" s="9" t="str">
        <f t="shared" si="796"/>
        <v>"histor",</v>
      </c>
      <c r="GG221" s="9" t="str">
        <f t="shared" si="767"/>
        <v/>
      </c>
      <c r="GH221" s="9" t="str">
        <f t="shared" si="768"/>
        <v/>
      </c>
      <c r="GI221" s="9" t="str">
        <f t="shared" si="769"/>
        <v/>
      </c>
      <c r="GJ221" s="9" t="str">
        <f t="shared" si="770"/>
        <v>"NoStar",</v>
      </c>
      <c r="GK221" s="9" t="str">
        <f t="shared" si="771"/>
        <v/>
      </c>
      <c r="GL221" s="9" t="str">
        <f t="shared" si="698"/>
        <v/>
      </c>
      <c r="GM221" s="9" t="str">
        <f t="shared" si="698"/>
        <v/>
      </c>
      <c r="GN221" s="9" t="str">
        <f t="shared" si="698"/>
        <v/>
      </c>
      <c r="GP221" s="9" t="str">
        <f t="shared" si="772"/>
        <v>"Historical, Colony"</v>
      </c>
      <c r="GS221" s="9" t="str">
        <f t="shared" si="773"/>
        <v>["4Color","words2","words3","lets21","startC","year18","3Bands","Diagon","Crosse","Horizo","Vertic","Circle","Plants","Unequa","Canton","Geogrh","NO_GRE","NO_YEL","001BLU","002WHI","003RED","myrEQ","histor","NoStar"]</v>
      </c>
      <c r="GT221" s="9" t="str">
        <f t="shared" si="692"/>
        <v>"cl_BLA",</v>
      </c>
      <c r="GU221" s="9" t="str">
        <f t="shared" si="692"/>
        <v>"cl_BLU",</v>
      </c>
      <c r="GV221" s="9" t="str">
        <f t="shared" si="692"/>
        <v/>
      </c>
      <c r="GW221" s="9" t="str">
        <f t="shared" si="692"/>
        <v>"cl_RED",</v>
      </c>
      <c r="GX221" s="9" t="str">
        <f t="shared" si="692"/>
        <v/>
      </c>
      <c r="GY221" s="9" t="str">
        <f t="shared" si="692"/>
        <v/>
      </c>
      <c r="GZ221" s="9" t="str">
        <f t="shared" si="692"/>
        <v/>
      </c>
      <c r="HA221" s="9" t="str">
        <f t="shared" si="692"/>
        <v/>
      </c>
      <c r="HB221" s="9" t="str">
        <f t="shared" si="692"/>
        <v>"cl_WHI",</v>
      </c>
      <c r="HC221" s="9" t="str">
        <f t="shared" si="774"/>
        <v>["cl_BLA","cl_BLU","cl_RED","cl_WHI"]</v>
      </c>
      <c r="HE221" s="33"/>
      <c r="HF221" s="34" t="str">
        <f t="shared" si="775"/>
        <v>{couname:"[CKI] Cook Islands Federation",year:"1891",region:"rgn_Oceania",Colors:["cl_BLA","cl_BLU","cl_RED","cl_WHI"],Items:["4Color","words2","words3","lets21","startC","year18","3Bands","Diagon","Crosse","Horizo","Vertic","Circle","Plants","Unequa","Canton","Geogrh","NO_GRE","NO_YEL","001BLU","002WHI","003RED","myrEQ","histor","NoStar"],Flag:"https://upload.wikimedia.org/wikipedia/commons/thumb/2/26/Flag_of_the_Cook_Islands_Federation.svg/640px-Flag_of_the_Cook_Islands_Federation.svg.png",HDFlag:"https://upload.wikimedia.org/wikipedia/commons/thumb/2/26/Flag_of_the_Cook_Islands_Federation.svg/1280px-Flag_of_the_Cook_Islands_Federation.svg.png",type:"Historical, Colony", describe: "\nA horizontal triband of red, white, and red with the British Union Jack in the canton of the flag. The Union Jack has a palm tree superimposed on it. ", isnew:".", links: "https://en.m.wikipedia.org/wiki/Cook_Islands_Federation"},</v>
      </c>
      <c r="HG221" s="35" t="str">
        <f t="shared" si="776"/>
        <v>{couname:"[CKI] Cook Islands Federation",year:"1891",region:"rgn_Oceania",Colors:["cl_BLA","cl_BLU","cl_RED","cl_WHI"],Items:["4Color","words2","words3","lets21","startC","year18","3Bands","Diagon","Crosse","Horizo","Vertic","Circle","Plants","Unequa","Canton","Geogrh","NO_GRE","NO_YEL","001BLU","002WHI","003RED","myrEQ","histor","NoStar"],Flag:"https://upload.wikimedia.org/wikipedia/commons/thumb/2/26/Flag_of_the_Cook_Islands_Federation.svg/640px-Flag_of_the_Cook_Islands_Federation.svg.png",HDFlag:"https://upload.wikimedia.org/wikipedia/commons/thumb/2/26/Flag_of_the_Cook_Islands_Federation.svg/1280px-Flag_of_the_Cook_Islands_Federation.svg.png",type:"Historical, Colony", describe: "\nA horizontal triband of red, white, and red with the British Union Jack in the canton of the flag. The Union Jack has a palm tree superimposed on it. ", links: "https://en.m.wikipedia.org/wiki/Cook_Islands_Federation"},</v>
      </c>
      <c r="HH221" s="9" t="str">
        <f t="shared" si="777"/>
        <v>"\nA horizontal triband of red, white, and red with the British Union Jack in the canton of the flag. The Union Jack has a palm tree superimposed on it. "</v>
      </c>
      <c r="HI221" s="9" t="str">
        <f t="shared" si="778"/>
        <v>"\nA horizontal triband of red, white, and red with the British Union Jack in the canton of the flag. The Union Jack has a palm tree superimposed on it. "</v>
      </c>
      <c r="HJ221" s="9" t="str">
        <f t="shared" si="779"/>
        <v>"1891"</v>
      </c>
      <c r="HL221" s="9" t="str">
        <f t="shared" si="780"/>
        <v>"https://en.m.wikipedia.org/wiki/Cook_Islands_Federation"</v>
      </c>
      <c r="HM221" s="34" t="str">
        <f t="shared" si="781"/>
        <v>{"couname":"[CKI] Cook Islands Federation","year":"1891","region":"rgn_Oceania","Colors":["cl_BLA","cl_BLU","cl_RED","cl_WHI"],"Items":["4Color","words2","words3","lets21","startC","year18","3Bands","Diagon","Crosse","Horizo","Vertic","Circle","Plants","Unequa","Canton","Geogrh","NO_GRE","NO_YEL","001BLU","002WHI","003RED","myrEQ","histor","NoStar"],"Flag":"https://upload.wikimedia.org/wikipedia/commons/thumb/2/26/Flag_of_the_Cook_Islands_Federation.svg/640px-Flag_of_the_Cook_Islands_Federation.svg.png","HDFlag":"https://upload.wikimedia.org/wikipedia/commons/thumb/2/26/Flag_of_the_Cook_Islands_Federation.svg/1280px-Flag_of_the_Cook_Islands_Federation.svg.png","type":"Historical, Colony", "describe": "\nA horizontal triband of red, white, and red with the British Union Jack in the canton of the flag. The Union Jack has a palm tree superimposed on it. ", "isnew": ".", "links": "https://en.m.wikipedia.org/wiki/Cook_Islands_Federation"},</v>
      </c>
      <c r="HN221" s="36" t="str">
        <f t="shared" si="782"/>
        <v>{"couname":"[CKI] Cook Islands Federation","year":"1891","region":"rgn_Oceania","Colors":["cl_BLA","cl_BLU","cl_RED","cl_WHI"],"Items":["4Color","words2","words3","lets21","startC","year18","3Bands","Diagon","Crosse","Horizo","Vertic","Circle","Plants","Unequa","Canton","Geogrh","NO_GRE","NO_YEL","001BLU","002WHI","003RED","myrEQ","histor","NoStar"],"Flag":"https://upload.wikimedia.org/wikipedia/commons/thumb/2/26/Flag_of_the_Cook_Islands_Federation.svg/640px-Flag_of_the_Cook_Islands_Federation.svg.png","HDFlag":"https://upload.wikimedia.org/wikipedia/commons/thumb/2/26/Flag_of_the_Cook_Islands_Federation.svg/1280px-Flag_of_the_Cook_Islands_Federation.svg.png","type":"Historical, Colony", "describe": "\nA horizontal triband of red, white, and red with the British Union Jack in the canton of the flag. The Union Jack has a palm tree superimposed on it. ", "isnew": ".", "links": "https://en.m.wikipedia.org/wiki/Cook_Islands_Federation"},</v>
      </c>
      <c r="HO221" s="37">
        <v>45576</v>
      </c>
      <c r="HP221" s="9" t="str" cm="1">
        <f t="array" ref="HP221">IF(_xlfn.TEXTJOIN(", ", TRUE, IF(ISNUMBER(SEARCH("BLA", BL221:BT221)), COLUMN(BL221:BT221) - COLUMN(BL221) + 1, ""))&lt;&gt;"","BLA","")</f>
        <v>BLA</v>
      </c>
      <c r="HQ221" s="9" t="str" cm="1">
        <f t="array" ref="HQ221">IF(_xlfn.TEXTJOIN(", ", TRUE, IF(ISNUMBER(SEARCH("BLU", BL221:BT221)), COLUMN(BL221:BT221) - COLUMN(BL221) + 1, ""))&lt;&gt;"","BLU","")</f>
        <v>BLU</v>
      </c>
      <c r="HR221" s="9" t="str" cm="1">
        <f t="array" ref="HR221">IF(_xlfn.TEXTJOIN(", ", TRUE, IF(ISNUMBER(SEARCH("GRE", BL221:BT221)), COLUMN(BL221:BT221) - COLUMN(BL221) + 1, ""))&lt;&gt;"","GRE","")</f>
        <v/>
      </c>
      <c r="HS221" s="9" t="str" cm="1">
        <f t="array" ref="HS221">IF(_xlfn.TEXTJOIN(", ", TRUE, IF(ISNUMBER(SEARCH("RED", BL221:BT221)), COLUMN(BL221:BT221) - COLUMN(BL221) + 1, ""))&lt;&gt;"","RED","")</f>
        <v>RED</v>
      </c>
      <c r="HT221" s="9" t="str" cm="1">
        <f t="array" ref="HT221">IF(_xlfn.TEXTJOIN(", ", TRUE, IF(ISNUMBER(SEARCH("YEL", BL221:BT221)), COLUMN(BL221:BT221) - COLUMN(BL221) + 1, ""))&lt;&gt;"","YEL","")</f>
        <v/>
      </c>
      <c r="HU221" s="9" t="str" cm="1">
        <f t="array" ref="HU221">IF(_xlfn.TEXTJOIN(", ", TRUE, IF(ISNUMBER(SEARCH("ORA", BL221:BT221)), COLUMN(BL221:BT221) - COLUMN(BL221) + 1, ""))&lt;&gt;"","ORA","")</f>
        <v/>
      </c>
      <c r="HV221" s="9" t="str" cm="1">
        <f t="array" ref="HV221">IF(_xlfn.TEXTJOIN(", ", TRUE, IF(ISNUMBER(SEARCH("BRO", BL221:BT221)), COLUMN(BL221:BT221) - COLUMN(BL221) + 1, ""))&lt;&gt;"","BRO","")</f>
        <v/>
      </c>
      <c r="HW221" s="9" t="str" cm="1">
        <f t="array" ref="HW221">IF(_xlfn.TEXTJOIN(", ", TRUE, IF(ISNUMBER(SEARCH("PUR", BL221:BT221)), COLUMN(BL221:BT221) - COLUMN(BL221) + 1, ""))&lt;&gt;"","PUR","")</f>
        <v/>
      </c>
      <c r="HX221" s="9" t="str" cm="1">
        <f t="array" ref="HX221">IF(_xlfn.TEXTJOIN(", ", TRUE, IF(ISNUMBER(SEARCH("WHI", BL221:BT221)), COLUMN(BL221:BT221) - COLUMN(BL221) + 1, ""))&lt;&gt;"","WHI","")</f>
        <v>WHI</v>
      </c>
      <c r="HY221" s="38"/>
      <c r="HZ221" s="38"/>
      <c r="IA221" s="28"/>
      <c r="IB221" s="28"/>
      <c r="IC221" s="39"/>
      <c r="ID221" s="39"/>
      <c r="IE221" s="39"/>
      <c r="IF221" s="39"/>
      <c r="IG221" s="39"/>
      <c r="IH221" s="39"/>
      <c r="II221" s="39"/>
      <c r="IJ221" s="39"/>
      <c r="IK221" s="39"/>
      <c r="IL221" s="9">
        <f t="shared" si="783"/>
        <v>0</v>
      </c>
      <c r="IM221" s="6">
        <f t="shared" si="784"/>
        <v>-4</v>
      </c>
      <c r="IN221" s="40" t="str">
        <f t="shared" si="785"/>
        <v>http://mkweb.bcgsc.ca/color-summarizer/?url=https://upload.wikimedia.org/wikipedia/commons/thumb/2/26/Flag_of_the_Cook_Islands_Federation.svg/640px-Flag_of_the_Cook_Islands_Federation.svg.png&amp;precision=low&amp;num_clusters=4&amp;text=1</v>
      </c>
      <c r="IO221" s="9" t="str">
        <f t="shared" si="786"/>
        <v>"black"</v>
      </c>
      <c r="IP221" s="9" t="str">
        <f t="shared" si="787"/>
        <v>"blue"</v>
      </c>
      <c r="IQ221" s="9" t="str">
        <f t="shared" si="788"/>
        <v/>
      </c>
      <c r="IR221" s="9" t="str">
        <f t="shared" si="789"/>
        <v>"red"</v>
      </c>
      <c r="IS221" s="9" t="str">
        <f t="shared" si="790"/>
        <v/>
      </c>
      <c r="IT221" s="9" t="str">
        <f t="shared" si="791"/>
        <v/>
      </c>
      <c r="IU221" s="9" t="str">
        <f t="shared" si="792"/>
        <v/>
      </c>
      <c r="IV221" s="9" t="str">
        <f t="shared" si="793"/>
        <v/>
      </c>
      <c r="IW221" s="9" t="str">
        <f t="shared" si="794"/>
        <v>"white"</v>
      </c>
      <c r="IX221" s="9" t="str">
        <f t="shared" si="795"/>
        <v>{"url":"http://mkweb.bcgsc.ca/color-summarizer/?url=https://upload.wikimedia.org/wikipedia/commons/thumb/2/26/Flag_of_the_Cook_Islands_Federation.svg/640px-Flag_of_the_Cook_Islands_Federation.svg.png&amp;precision=low&amp;num_clusters=4&amp;text=1","name":"[CKI] Cook Islands Federation"},</v>
      </c>
      <c r="IY221" s="9">
        <v>844</v>
      </c>
    </row>
    <row r="222" spans="1:259" s="9" customFormat="1" ht="38.4" customHeight="1" thickBot="1" x14ac:dyDescent="0.35">
      <c r="A222" s="81" t="s">
        <v>340</v>
      </c>
      <c r="B222" s="1" t="e" vm="218">
        <v>#VALUE!</v>
      </c>
      <c r="C222" s="2">
        <v>3</v>
      </c>
      <c r="D222" s="3" t="s">
        <v>341</v>
      </c>
      <c r="E222" s="4" t="s">
        <v>342</v>
      </c>
      <c r="F222" s="5" t="s">
        <v>0</v>
      </c>
      <c r="G222" s="6">
        <f>COUNTIF($A$1:$A$8270,A222)</f>
        <v>1</v>
      </c>
      <c r="H222" s="7"/>
      <c r="I222" s="8" t="s">
        <v>343</v>
      </c>
      <c r="J222" s="9" t="str">
        <f>""</f>
        <v/>
      </c>
      <c r="K222" s="10"/>
      <c r="L222" s="11"/>
      <c r="M222" s="11"/>
      <c r="N222" s="12" t="s">
        <v>169</v>
      </c>
      <c r="O222" s="13">
        <v>1858</v>
      </c>
      <c r="P222" s="14" t="s">
        <v>344</v>
      </c>
      <c r="Q222" s="15">
        <v>5</v>
      </c>
      <c r="R222" s="16" t="s">
        <v>169</v>
      </c>
      <c r="S222" s="17">
        <v>3</v>
      </c>
      <c r="T222" s="18" t="s">
        <v>2</v>
      </c>
      <c r="U222" s="19" t="s">
        <v>2</v>
      </c>
      <c r="V222" s="19" t="s">
        <v>3</v>
      </c>
      <c r="W222" s="19" t="s">
        <v>2</v>
      </c>
      <c r="X222" s="19" t="s">
        <v>2</v>
      </c>
      <c r="Y222" s="19" t="s">
        <v>2</v>
      </c>
      <c r="Z222" s="19" t="s">
        <v>2</v>
      </c>
      <c r="AA222" s="19" t="s">
        <v>2</v>
      </c>
      <c r="AB222" s="19" t="s">
        <v>2</v>
      </c>
      <c r="AC222" s="19" t="s">
        <v>2</v>
      </c>
      <c r="AD222" s="19" t="s">
        <v>2</v>
      </c>
      <c r="AE222" s="19" t="s">
        <v>2</v>
      </c>
      <c r="AF222" s="20" t="s">
        <v>2</v>
      </c>
      <c r="AG222" s="20" t="s">
        <v>3</v>
      </c>
      <c r="AH222" s="20" t="s">
        <v>2</v>
      </c>
      <c r="AI222" s="20" t="s">
        <v>2</v>
      </c>
      <c r="AJ222" s="20" t="s">
        <v>2</v>
      </c>
      <c r="AK222" s="20" t="s">
        <v>2</v>
      </c>
      <c r="AL222" s="20" t="s">
        <v>2</v>
      </c>
      <c r="AM222" s="20" t="s">
        <v>2</v>
      </c>
      <c r="AN222" s="20" t="s">
        <v>2</v>
      </c>
      <c r="AO222" s="20" t="s">
        <v>2</v>
      </c>
      <c r="AP222" s="20" t="s">
        <v>2</v>
      </c>
      <c r="AQ222" s="20" t="s">
        <v>2</v>
      </c>
      <c r="AR222" s="20" t="s">
        <v>2</v>
      </c>
      <c r="AS222" s="20" t="s">
        <v>2</v>
      </c>
      <c r="AT222" s="21">
        <v>3</v>
      </c>
      <c r="AU222" s="20" t="s">
        <v>345</v>
      </c>
      <c r="AV222" s="20" t="str">
        <f>IF(LEFT(A222,1)="[",LEFT(A222,5)&amp;AU222&amp;A222,"")</f>
        <v>[CKI]Historical, Country[CKI] Kingdom of Rarotonga (1858-1888)</v>
      </c>
      <c r="AW222" s="20" t="str">
        <f>C222&amp;H222&amp;A222</f>
        <v>3[CKI] Kingdom of Rarotonga (1858-1888)</v>
      </c>
      <c r="AX222" s="22"/>
      <c r="AY222" s="22"/>
      <c r="AZ222" s="23" t="s">
        <v>8</v>
      </c>
      <c r="BA222" s="23" t="s">
        <v>8</v>
      </c>
      <c r="BB222" s="23"/>
      <c r="BC222" s="24"/>
      <c r="BD222" s="25" t="s">
        <v>5</v>
      </c>
      <c r="BE222" s="8"/>
      <c r="BF222" s="25"/>
      <c r="BG222" s="25" t="s">
        <v>8</v>
      </c>
      <c r="BH222" s="25"/>
      <c r="BI222" s="25"/>
      <c r="BJ222" s="25"/>
      <c r="BK222" s="8"/>
      <c r="BL222" s="25" t="s">
        <v>8</v>
      </c>
      <c r="BM222" s="25" t="s">
        <v>4</v>
      </c>
      <c r="BN222" s="25" t="s">
        <v>8</v>
      </c>
      <c r="BO222" s="25" t="s">
        <v>8</v>
      </c>
      <c r="BP222" s="25" t="s">
        <v>6</v>
      </c>
      <c r="BQ222" s="25" t="s">
        <v>8</v>
      </c>
      <c r="BR222" s="25" t="s">
        <v>13</v>
      </c>
      <c r="BS222" s="25" t="s">
        <v>8</v>
      </c>
      <c r="BT222" s="25" t="s">
        <v>5</v>
      </c>
      <c r="BU222" s="26"/>
      <c r="BV222" s="27"/>
      <c r="BW222" s="27">
        <v>0</v>
      </c>
      <c r="BX222" s="8"/>
      <c r="BY222" s="9" t="s">
        <v>3</v>
      </c>
      <c r="CB222" s="28"/>
      <c r="CC222" s="28"/>
      <c r="CD222" s="29">
        <v>0</v>
      </c>
      <c r="CE222" s="29">
        <v>0</v>
      </c>
      <c r="CF222" s="29" t="e">
        <v>#REF!</v>
      </c>
      <c r="CG222" s="30" cm="1">
        <f t="array" ref="CG222">SUMPRODUCT(--(LEN(TRIM(BL222:BT222))&gt;0))</f>
        <v>4</v>
      </c>
      <c r="CH222" s="20" t="str">
        <f t="shared" si="699"/>
        <v>n</v>
      </c>
      <c r="CI222" s="20" t="str">
        <f t="shared" si="700"/>
        <v>n</v>
      </c>
      <c r="CJ222" s="20" t="str">
        <f t="shared" si="701"/>
        <v>y</v>
      </c>
      <c r="CK222" s="20" t="str">
        <f t="shared" si="702"/>
        <v>n</v>
      </c>
      <c r="CL222" s="20" t="str">
        <f t="shared" si="703"/>
        <v>n</v>
      </c>
      <c r="CM222" s="20" t="str">
        <f t="shared" si="704"/>
        <v>n</v>
      </c>
      <c r="CN222" s="20" t="str">
        <f t="shared" si="705"/>
        <v>y</v>
      </c>
      <c r="CO222" s="20" t="str">
        <f t="shared" si="706"/>
        <v>n</v>
      </c>
      <c r="CP222" s="20" t="str">
        <f t="shared" si="707"/>
        <v>n</v>
      </c>
      <c r="CQ222" s="20" t="str">
        <f t="shared" si="708"/>
        <v>n</v>
      </c>
      <c r="CR222" s="20" t="str">
        <f t="shared" si="709"/>
        <v>n</v>
      </c>
      <c r="CS222" s="20" t="str">
        <f t="shared" si="710"/>
        <v>y</v>
      </c>
      <c r="CT222" s="31" t="str">
        <f t="shared" si="711"/>
        <v>"[CKI] Kingdom of Rarotonga (1858-1888)"</v>
      </c>
      <c r="CU222" s="32" t="str">
        <f t="shared" si="712"/>
        <v>"rgn_Oceania"</v>
      </c>
      <c r="CV222" s="9" t="str">
        <f t="shared" si="713"/>
        <v>"https://upload.wikimedia.org/wikipedia/commons/thumb/c/c3/Flag_of_Rarotonga_1858-1888.svg/640px-Flag_of_Rarotonga_1858-1888.svg.png"</v>
      </c>
      <c r="CW222" s="9" t="str">
        <f t="shared" si="694"/>
        <v/>
      </c>
      <c r="CX222" s="9" t="str">
        <f t="shared" si="694"/>
        <v/>
      </c>
      <c r="CY222" s="9" t="str">
        <f t="shared" si="694"/>
        <v>"4Color",</v>
      </c>
      <c r="CZ222" s="9" t="str">
        <f t="shared" si="694"/>
        <v/>
      </c>
      <c r="DA222" s="9" t="str">
        <f t="shared" si="714"/>
        <v>"words2",</v>
      </c>
      <c r="DB222" s="9" t="str">
        <f t="shared" si="715"/>
        <v>"words3",</v>
      </c>
      <c r="DD222" s="9" t="str">
        <f>IF(LEN(CHAR(34)&amp;"lets"&amp;LEN(SUBSTITUTE(SUBSTITUTE(IFERROR(TRIM(SUBSTITUTE(A222,MID(A222,FIND("[",A222),FIND("]",A222)-FIND("[",A222)+1),"")),A222)," ",""),"-",""))&amp;CHAR(34)&amp;",")=9,CHAR(34)&amp;"lets"&amp;LEN(SUBSTITUTE(SUBSTITUTE(IFERROR(TRIM(SUBSTITUTE(A222,MID(A222,FIND("[",A222),FIND("]",A222)-FIND("[",A222)+1),"")),A222)," ",""),"-",""))&amp;CHAR(34)&amp;",",CHAR(34)&amp;"lets0"&amp;LEN(SUBSTITUTE(SUBSTITUTE(IFERROR(TRIM(SUBSTITUTE(A222,MID(A222,FIND("[",A222),FIND("]",A222)-FIND("[",A222)+1),"")),A222)," ",""),"-",""))&amp;CHAR(34)&amp;",")</f>
        <v>"lets28",</v>
      </c>
      <c r="DE222" s="9" t="str">
        <f>CHAR(34)&amp;"start"&amp;IFERROR(LEFT(SUBSTITUTE(A222,"["&amp;MID(A222,FIND("[",A222)+1,FIND("]",A222)-FIND("[",A222)-1)&amp;"] ",""),1),LEFT(A222,1))&amp;CHAR(34)&amp;","</f>
        <v>"startK",</v>
      </c>
      <c r="DF222" s="9" t="str">
        <f t="shared" si="719"/>
        <v/>
      </c>
      <c r="DG222" s="9" t="str">
        <f t="shared" si="720"/>
        <v/>
      </c>
      <c r="DH222" s="9" t="str">
        <f t="shared" si="721"/>
        <v/>
      </c>
      <c r="DI222" s="9" t="str">
        <f t="shared" si="722"/>
        <v/>
      </c>
      <c r="DJ222" s="9" t="str">
        <f t="shared" si="723"/>
        <v/>
      </c>
      <c r="DK222" s="9" t="str">
        <f t="shared" si="724"/>
        <v/>
      </c>
      <c r="DL222" s="9" t="str">
        <f t="shared" si="725"/>
        <v/>
      </c>
      <c r="DM222" s="9" t="str" cm="1">
        <f t="array" ref="DM222">IF(CG222=3,CHAR(34) &amp; _xlfn.TEXTJOIN("", TRUE, RIGHT(HP222:HX222, 2)) &amp; CHAR(34) &amp; ",", "")</f>
        <v/>
      </c>
      <c r="DN222" s="9" t="str">
        <f t="shared" si="726"/>
        <v>"year18",</v>
      </c>
      <c r="DO222" s="9" t="str">
        <f t="shared" si="727"/>
        <v/>
      </c>
      <c r="DP222" s="28" t="str">
        <f t="shared" si="728"/>
        <v/>
      </c>
      <c r="DQ222" s="28" t="str">
        <f t="shared" si="729"/>
        <v/>
      </c>
      <c r="DR222" s="28" t="str">
        <f t="shared" si="730"/>
        <v>"dgband",</v>
      </c>
      <c r="DS222" s="28" t="str">
        <f t="shared" si="731"/>
        <v/>
      </c>
      <c r="DT222" s="28" t="str">
        <f t="shared" si="732"/>
        <v/>
      </c>
      <c r="DU222" s="28" t="str">
        <f t="shared" si="733"/>
        <v/>
      </c>
      <c r="DW222" s="9" t="str">
        <f t="shared" si="695"/>
        <v/>
      </c>
      <c r="DX222" s="9" t="str">
        <f t="shared" si="695"/>
        <v/>
      </c>
      <c r="DY222" s="9" t="str">
        <f t="shared" si="695"/>
        <v>"3Bands",</v>
      </c>
      <c r="DZ222" s="9" t="str">
        <f t="shared" si="695"/>
        <v/>
      </c>
      <c r="EA222" s="9" t="str">
        <f t="shared" si="696"/>
        <v/>
      </c>
      <c r="EB222" s="9" t="str">
        <f t="shared" si="696"/>
        <v/>
      </c>
      <c r="EC222" s="9" t="str">
        <f t="shared" si="696"/>
        <v>"Horizo",</v>
      </c>
      <c r="ED222" s="9" t="str">
        <f t="shared" si="696"/>
        <v/>
      </c>
      <c r="EE222" s="9" t="str">
        <f t="shared" si="696"/>
        <v/>
      </c>
      <c r="EF222" s="9" t="str">
        <f t="shared" si="735"/>
        <v/>
      </c>
      <c r="EG222" s="9" t="str">
        <f t="shared" si="697"/>
        <v/>
      </c>
      <c r="EH222" s="9" t="str">
        <f t="shared" si="697"/>
        <v/>
      </c>
      <c r="EI222" s="9" t="str">
        <f t="shared" si="697"/>
        <v/>
      </c>
      <c r="EJ222" s="9" t="str">
        <f t="shared" si="697"/>
        <v/>
      </c>
      <c r="EK222" s="9" t="str">
        <f t="shared" si="697"/>
        <v/>
      </c>
      <c r="EL222" s="9" t="str">
        <f t="shared" si="697"/>
        <v/>
      </c>
      <c r="EM222" s="9" t="str">
        <f t="shared" si="697"/>
        <v/>
      </c>
      <c r="EN222" s="9" t="str">
        <f t="shared" si="697"/>
        <v>"Unequa",</v>
      </c>
      <c r="EO222" s="9" t="str">
        <f t="shared" si="697"/>
        <v/>
      </c>
      <c r="EP222" s="9" t="str">
        <f t="shared" si="697"/>
        <v/>
      </c>
      <c r="EQ222" s="9" t="str">
        <f t="shared" si="697"/>
        <v/>
      </c>
      <c r="ER222" s="9" t="str">
        <f t="shared" si="697"/>
        <v/>
      </c>
      <c r="ES222" s="9" t="str">
        <f t="shared" si="697"/>
        <v/>
      </c>
      <c r="ET222" s="9" t="str">
        <f t="shared" si="697"/>
        <v/>
      </c>
      <c r="EU222" s="9" t="str">
        <f t="shared" si="697"/>
        <v/>
      </c>
      <c r="EV222" s="9" t="str">
        <f t="shared" si="697"/>
        <v/>
      </c>
      <c r="EW222" s="9" t="str">
        <f t="shared" si="693"/>
        <v/>
      </c>
      <c r="EX222" s="9" t="str">
        <f t="shared" si="693"/>
        <v/>
      </c>
      <c r="EY222" s="9" t="str">
        <f t="shared" si="693"/>
        <v/>
      </c>
      <c r="EZ222" s="9" t="str">
        <f t="shared" si="693"/>
        <v/>
      </c>
      <c r="FA222" s="9" t="str">
        <f t="shared" si="736"/>
        <v>"sta",</v>
      </c>
      <c r="FB222" s="9" t="str">
        <f t="shared" si="737"/>
        <v/>
      </c>
      <c r="FD222" s="9" t="str">
        <f t="shared" si="739"/>
        <v/>
      </c>
      <c r="FE222" s="9" t="str">
        <f t="shared" si="740"/>
        <v/>
      </c>
      <c r="FF222" s="9" t="str">
        <f t="shared" si="741"/>
        <v/>
      </c>
      <c r="FG222" s="9" t="str">
        <f t="shared" si="742"/>
        <v>"NO_RED",</v>
      </c>
      <c r="FH222" s="9" t="str">
        <f t="shared" si="743"/>
        <v>"NO_GRE",</v>
      </c>
      <c r="FI222" s="9" t="str">
        <f t="shared" si="744"/>
        <v/>
      </c>
      <c r="FJ222" s="9" t="str">
        <f t="shared" si="745"/>
        <v>"NO_BLA",</v>
      </c>
      <c r="FK222" s="9" t="str">
        <f t="shared" si="746"/>
        <v/>
      </c>
      <c r="FL222" s="9" t="str">
        <f t="shared" si="747"/>
        <v/>
      </c>
      <c r="FM222" s="9" t="str">
        <f t="shared" si="748"/>
        <v/>
      </c>
      <c r="FN222" s="9" t="str">
        <f t="shared" si="749"/>
        <v/>
      </c>
      <c r="FO222" s="9" t="str">
        <f t="shared" si="750"/>
        <v/>
      </c>
      <c r="FP222" s="9" t="str">
        <f t="shared" si="751"/>
        <v/>
      </c>
      <c r="FQ222" s="9" t="str">
        <f t="shared" si="752"/>
        <v/>
      </c>
      <c r="FR222" s="9" t="str">
        <f t="shared" si="753"/>
        <v/>
      </c>
      <c r="FS222" s="9" t="str">
        <f t="shared" si="754"/>
        <v/>
      </c>
      <c r="FT222" s="9" t="str">
        <f t="shared" si="755"/>
        <v>"myrWHI",</v>
      </c>
      <c r="FU222" s="9" t="str">
        <f t="shared" si="756"/>
        <v/>
      </c>
      <c r="FV222" s="9" t="str">
        <f t="shared" si="757"/>
        <v/>
      </c>
      <c r="FW222" s="9" t="str">
        <f t="shared" si="758"/>
        <v/>
      </c>
      <c r="FY222" s="9" t="str">
        <f t="shared" si="760"/>
        <v/>
      </c>
      <c r="FZ222" s="9" t="str">
        <f t="shared" si="761"/>
        <v/>
      </c>
      <c r="GA222" s="9" t="str">
        <f t="shared" si="762"/>
        <v/>
      </c>
      <c r="GB222" s="9" t="str">
        <f t="shared" si="763"/>
        <v/>
      </c>
      <c r="GE222" s="9" t="str">
        <f t="shared" si="766"/>
        <v/>
      </c>
      <c r="GF222" s="9" t="str">
        <f t="shared" si="796"/>
        <v>"histor",</v>
      </c>
      <c r="GG222" s="9" t="str">
        <f t="shared" si="767"/>
        <v/>
      </c>
      <c r="GH222" s="9" t="str">
        <f t="shared" si="768"/>
        <v/>
      </c>
      <c r="GI222" s="9" t="str">
        <f t="shared" si="769"/>
        <v/>
      </c>
      <c r="GJ222" s="9" t="str">
        <f t="shared" si="770"/>
        <v/>
      </c>
      <c r="GK222" s="9" t="str">
        <f t="shared" si="771"/>
        <v>"HasSta",</v>
      </c>
      <c r="GL222" s="9" t="str">
        <f t="shared" si="698"/>
        <v/>
      </c>
      <c r="GM222" s="9" t="str">
        <f t="shared" si="698"/>
        <v/>
      </c>
      <c r="GN222" s="9" t="str">
        <f t="shared" si="698"/>
        <v>"3+Star",</v>
      </c>
      <c r="GP222" s="9" t="str">
        <f t="shared" si="772"/>
        <v>"Historical, Country"</v>
      </c>
      <c r="GS222" s="9" t="str">
        <f t="shared" si="773"/>
        <v>["4Color","words2","words3","lets28","startK","year18","dgband","3Bands","Horizo","Unequa","sta","NO_RED","NO_GRE","NO_BLA","myrWHI","histor","HasSta","3+Star"]</v>
      </c>
      <c r="GT222" s="9" t="str">
        <f t="shared" si="692"/>
        <v/>
      </c>
      <c r="GU222" s="9" t="str">
        <f t="shared" si="692"/>
        <v>"cl_BLU",</v>
      </c>
      <c r="GV222" s="9" t="str">
        <f t="shared" si="692"/>
        <v/>
      </c>
      <c r="GW222" s="9" t="str">
        <f t="shared" si="692"/>
        <v/>
      </c>
      <c r="GX222" s="9" t="str">
        <f t="shared" si="692"/>
        <v>"cl_YEL",</v>
      </c>
      <c r="GY222" s="9" t="str">
        <f t="shared" si="692"/>
        <v/>
      </c>
      <c r="GZ222" s="9" t="str">
        <f t="shared" si="692"/>
        <v>"cl_BRO",</v>
      </c>
      <c r="HA222" s="9" t="str">
        <f t="shared" si="692"/>
        <v/>
      </c>
      <c r="HB222" s="9" t="str">
        <f t="shared" si="692"/>
        <v>"cl_WHI",</v>
      </c>
      <c r="HC222" s="9" t="str">
        <f t="shared" si="774"/>
        <v>["cl_BLU","cl_YEL","cl_BRO","cl_WHI"]</v>
      </c>
      <c r="HE222" s="33"/>
      <c r="HF222" s="34" t="str">
        <f t="shared" si="775"/>
        <v>{couname:"[CKI] Kingdom of Rarotonga (1858-1888)",year:"1858",region:"rgn_Oceania",Colors:["cl_BLU","cl_YEL","cl_BRO","cl_WHI"],Items:["4Color","words2","words3","lets28","startK","year18","dgband","3Bands","Horizo","Unequa","sta","NO_RED","NO_GRE","NO_BLA","myrWHI","histor","HasSta","3+Star"],Flag:"https://upload.wikimedia.org/wikipedia/commons/thumb/c/c3/Flag_of_Rarotonga_1858-1888.svg/640px-Flag_of_Rarotonga_1858-1888.svg.png",HDFlag:"https://upload.wikimedia.org/wikipedia/commons/thumb/c/c3/Flag_of_Rarotonga_1858-1888.svg/1280px-Flag_of_Rarotonga_1858-1888.svg.png",type:"Historical, Country", describe: "\nA horizontal triband of red, white, and red with three blue stars on the white band.", isnew:".", links: "https://en.m.wikipedia.org/wiki/Kingdom_of_Rarotonga"},</v>
      </c>
      <c r="HG222" s="35" t="str">
        <f t="shared" si="776"/>
        <v>{couname:"[CKI] Kingdom of Rarotonga (1858-1888)",year:"1858",region:"rgn_Oceania",Colors:["cl_BLU","cl_YEL","cl_BRO","cl_WHI"],Items:["4Color","words2","words3","lets28","startK","year18","dgband","3Bands","Horizo","Unequa","sta","NO_RED","NO_GRE","NO_BLA","myrWHI","histor","HasSta","3+Star"],Flag:"https://upload.wikimedia.org/wikipedia/commons/thumb/c/c3/Flag_of_Rarotonga_1858-1888.svg/640px-Flag_of_Rarotonga_1858-1888.svg.png",HDFlag:"https://upload.wikimedia.org/wikipedia/commons/thumb/c/c3/Flag_of_Rarotonga_1858-1888.svg/1280px-Flag_of_Rarotonga_1858-1888.svg.png",type:"Historical, Country", describe: "\nA horizontal triband of red, white, and red with three blue stars on the white band.", links: "https://en.m.wikipedia.org/wiki/Kingdom_of_Rarotonga"},</v>
      </c>
      <c r="HH222" s="9" t="str">
        <f t="shared" si="777"/>
        <v>"\nA horizontal triband of red, white, and red with three blue stars on the white band."</v>
      </c>
      <c r="HI222" s="9" t="str">
        <f t="shared" si="778"/>
        <v>"\nA horizontal triband of red, white, and red with three blue stars on the white band."</v>
      </c>
      <c r="HJ222" s="9" t="str">
        <f t="shared" si="779"/>
        <v>"1858"</v>
      </c>
      <c r="HL222" s="9" t="str">
        <f t="shared" si="780"/>
        <v>"https://en.m.wikipedia.org/wiki/Kingdom_of_Rarotonga"</v>
      </c>
      <c r="HM222" s="34" t="str">
        <f t="shared" si="781"/>
        <v>{"couname":"[CKI] Kingdom of Rarotonga (1858-1888)","year":"1858","region":"rgn_Oceania","Colors":["cl_BLU","cl_YEL","cl_BRO","cl_WHI"],"Items":["4Color","words2","words3","lets28","startK","year18","dgband","3Bands","Horizo","Unequa","sta","NO_RED","NO_GRE","NO_BLA","myrWHI","histor","HasSta","3+Star"],"Flag":"https://upload.wikimedia.org/wikipedia/commons/thumb/c/c3/Flag_of_Rarotonga_1858-1888.svg/640px-Flag_of_Rarotonga_1858-1888.svg.png","HDFlag":"https://upload.wikimedia.org/wikipedia/commons/thumb/c/c3/Flag_of_Rarotonga_1858-1888.svg/1280px-Flag_of_Rarotonga_1858-1888.svg.png","type":"Historical, Country", "describe": "\nA horizontal triband of red, white, and red with three blue stars on the white band.", "isnew": ".", "links": "https://en.m.wikipedia.org/wiki/Kingdom_of_Rarotonga"},</v>
      </c>
      <c r="HN222" s="36" t="str">
        <f t="shared" si="782"/>
        <v>{"couname":"[CKI] Kingdom of Rarotonga (1858-1888)","year":"1858","region":"rgn_Oceania","Colors":["cl_BLU","cl_YEL","cl_BRO","cl_WHI"],"Items":["4Color","words2","words3","lets28","startK","year18","dgband","3Bands","Horizo","Unequa","sta","NO_RED","NO_GRE","NO_BLA","myrWHI","histor","HasSta","3+Star"],"Flag":"https://upload.wikimedia.org/wikipedia/commons/thumb/c/c3/Flag_of_Rarotonga_1858-1888.svg/640px-Flag_of_Rarotonga_1858-1888.svg.png","HDFlag":"https://upload.wikimedia.org/wikipedia/commons/thumb/c/c3/Flag_of_Rarotonga_1858-1888.svg/1280px-Flag_of_Rarotonga_1858-1888.svg.png","type":"Historical, Country", "describe": "\nA horizontal triband of red, white, and red with three blue stars on the white band.", "isnew": ".", "links": "https://en.m.wikipedia.org/wiki/Kingdom_of_Rarotonga"},</v>
      </c>
      <c r="HO222" s="37">
        <v>45610</v>
      </c>
      <c r="HP222" s="9" t="str" cm="1">
        <f t="array" ref="HP222">IF(_xlfn.TEXTJOIN(", ", TRUE, IF(ISNUMBER(SEARCH("BLA", BL222:BT222)), COLUMN(BL222:BT222) - COLUMN(BL222) + 1, ""))&lt;&gt;"","BLA","")</f>
        <v/>
      </c>
      <c r="HQ222" s="9" t="str" cm="1">
        <f t="array" ref="HQ222">IF(_xlfn.TEXTJOIN(", ", TRUE, IF(ISNUMBER(SEARCH("BLU", BL222:BT222)), COLUMN(BL222:BT222) - COLUMN(BL222) + 1, ""))&lt;&gt;"","BLU","")</f>
        <v>BLU</v>
      </c>
      <c r="HR222" s="9" t="str" cm="1">
        <f t="array" ref="HR222">IF(_xlfn.TEXTJOIN(", ", TRUE, IF(ISNUMBER(SEARCH("GRE", BL222:BT222)), COLUMN(BL222:BT222) - COLUMN(BL222) + 1, ""))&lt;&gt;"","GRE","")</f>
        <v/>
      </c>
      <c r="HS222" s="9" t="str" cm="1">
        <f t="array" ref="HS222">IF(_xlfn.TEXTJOIN(", ", TRUE, IF(ISNUMBER(SEARCH("RED", BL222:BT222)), COLUMN(BL222:BT222) - COLUMN(BL222) + 1, ""))&lt;&gt;"","RED","")</f>
        <v/>
      </c>
      <c r="HT222" s="9" t="str" cm="1">
        <f t="array" ref="HT222">IF(_xlfn.TEXTJOIN(", ", TRUE, IF(ISNUMBER(SEARCH("YEL", BL222:BT222)), COLUMN(BL222:BT222) - COLUMN(BL222) + 1, ""))&lt;&gt;"","YEL","")</f>
        <v>YEL</v>
      </c>
      <c r="HU222" s="9" t="str" cm="1">
        <f t="array" ref="HU222">IF(_xlfn.TEXTJOIN(", ", TRUE, IF(ISNUMBER(SEARCH("ORA", BL222:BT222)), COLUMN(BL222:BT222) - COLUMN(BL222) + 1, ""))&lt;&gt;"","ORA","")</f>
        <v/>
      </c>
      <c r="HV222" s="9" t="str" cm="1">
        <f t="array" ref="HV222">IF(_xlfn.TEXTJOIN(", ", TRUE, IF(ISNUMBER(SEARCH("BRO", BL222:BT222)), COLUMN(BL222:BT222) - COLUMN(BL222) + 1, ""))&lt;&gt;"","BRO","")</f>
        <v>BRO</v>
      </c>
      <c r="HW222" s="9" t="str" cm="1">
        <f t="array" ref="HW222">IF(_xlfn.TEXTJOIN(", ", TRUE, IF(ISNUMBER(SEARCH("PUR", BL222:BT222)), COLUMN(BL222:BT222) - COLUMN(BL222) + 1, ""))&lt;&gt;"","PUR","")</f>
        <v/>
      </c>
      <c r="HX222" s="9" t="str" cm="1">
        <f t="array" ref="HX222">IF(_xlfn.TEXTJOIN(", ", TRUE, IF(ISNUMBER(SEARCH("WHI", BL222:BT222)), COLUMN(BL222:BT222) - COLUMN(BL222) + 1, ""))&lt;&gt;"","WHI","")</f>
        <v>WHI</v>
      </c>
      <c r="HY222" s="38"/>
      <c r="HZ222" s="38"/>
      <c r="IA222" s="28"/>
      <c r="IB222" s="28"/>
      <c r="IC222" s="39"/>
      <c r="ID222" s="39"/>
      <c r="IE222" s="39"/>
      <c r="IF222" s="39"/>
      <c r="IG222" s="39"/>
      <c r="IH222" s="39"/>
      <c r="II222" s="39"/>
      <c r="IJ222" s="39"/>
      <c r="IK222" s="39"/>
      <c r="IM222" s="6">
        <f t="shared" si="784"/>
        <v>-4</v>
      </c>
      <c r="IN222" s="40" t="str">
        <f t="shared" si="785"/>
        <v>http://mkweb.bcgsc.ca/color-summarizer/?url=https://upload.wikimedia.org/wikipedia/commons/thumb/c/c3/Flag_of_Rarotonga_1858-1888.svg/640px-Flag_of_Rarotonga_1858-1888.svg.png&amp;precision=low&amp;num_clusters=4&amp;text=1</v>
      </c>
      <c r="IO222" s="9" t="str">
        <f t="shared" si="786"/>
        <v/>
      </c>
      <c r="IP222" s="9" t="str">
        <f t="shared" si="787"/>
        <v>"blue"</v>
      </c>
      <c r="IQ222" s="9" t="str">
        <f t="shared" si="788"/>
        <v/>
      </c>
      <c r="IR222" s="9" t="str">
        <f t="shared" si="789"/>
        <v/>
      </c>
      <c r="IS222" s="9" t="str">
        <f t="shared" si="790"/>
        <v>"yellow"</v>
      </c>
      <c r="IT222" s="9" t="str">
        <f t="shared" si="791"/>
        <v/>
      </c>
      <c r="IU222" s="9" t="str">
        <f t="shared" si="792"/>
        <v>"brown"</v>
      </c>
      <c r="IV222" s="9" t="str">
        <f t="shared" si="793"/>
        <v/>
      </c>
      <c r="IW222" s="9" t="str">
        <f t="shared" si="794"/>
        <v>"white"</v>
      </c>
      <c r="IX222" s="9" t="str">
        <f t="shared" si="795"/>
        <v>{"url":"http://mkweb.bcgsc.ca/color-summarizer/?url=https://upload.wikimedia.org/wikipedia/commons/thumb/c/c3/Flag_of_Rarotonga_1858-1888.svg/640px-Flag_of_Rarotonga_1858-1888.svg.png&amp;precision=low&amp;num_clusters=4&amp;text=1","name":"[CKI] Kingdom of Rarotonga (1858-1888)"},</v>
      </c>
      <c r="IY222" s="9">
        <v>1430</v>
      </c>
    </row>
    <row r="223" spans="1:259" s="9" customFormat="1" ht="38.4" customHeight="1" thickBot="1" x14ac:dyDescent="0.35">
      <c r="A223" s="81" t="s">
        <v>346</v>
      </c>
      <c r="B223" s="1" t="e" vm="219">
        <v>#VALUE!</v>
      </c>
      <c r="C223" s="2">
        <v>3</v>
      </c>
      <c r="D223" s="3" t="s">
        <v>347</v>
      </c>
      <c r="E223" s="4" t="s">
        <v>348</v>
      </c>
      <c r="F223" s="5" t="s">
        <v>0</v>
      </c>
      <c r="G223" s="6">
        <f>COUNTIF($A$1:$A$8270,A223)</f>
        <v>1</v>
      </c>
      <c r="H223" s="7"/>
      <c r="I223" s="8" t="s">
        <v>343</v>
      </c>
      <c r="J223" s="9" t="str">
        <f>""</f>
        <v/>
      </c>
      <c r="K223" s="10"/>
      <c r="L223" s="11"/>
      <c r="M223" s="11"/>
      <c r="N223" s="12" t="s">
        <v>169</v>
      </c>
      <c r="O223" s="13">
        <v>1888</v>
      </c>
      <c r="P223" s="14" t="s">
        <v>349</v>
      </c>
      <c r="Q223" s="15">
        <v>5</v>
      </c>
      <c r="R223" s="16" t="s">
        <v>169</v>
      </c>
      <c r="S223" s="17">
        <v>3</v>
      </c>
      <c r="T223" s="18" t="s">
        <v>3</v>
      </c>
      <c r="U223" s="19" t="s">
        <v>3</v>
      </c>
      <c r="V223" s="19" t="s">
        <v>3</v>
      </c>
      <c r="W223" s="19" t="s">
        <v>3</v>
      </c>
      <c r="X223" s="19" t="s">
        <v>2</v>
      </c>
      <c r="Y223" s="19" t="s">
        <v>2</v>
      </c>
      <c r="Z223" s="19" t="s">
        <v>2</v>
      </c>
      <c r="AA223" s="19" t="s">
        <v>2</v>
      </c>
      <c r="AB223" s="19" t="s">
        <v>2</v>
      </c>
      <c r="AC223" s="19" t="s">
        <v>2</v>
      </c>
      <c r="AD223" s="19" t="s">
        <v>2</v>
      </c>
      <c r="AE223" s="19" t="s">
        <v>2</v>
      </c>
      <c r="AF223" s="20" t="s">
        <v>2</v>
      </c>
      <c r="AG223" s="20" t="s">
        <v>3</v>
      </c>
      <c r="AH223" s="20" t="s">
        <v>2</v>
      </c>
      <c r="AI223" s="20" t="s">
        <v>3</v>
      </c>
      <c r="AJ223" s="20" t="s">
        <v>2</v>
      </c>
      <c r="AK223" s="20" t="s">
        <v>2</v>
      </c>
      <c r="AL223" s="20" t="s">
        <v>2</v>
      </c>
      <c r="AM223" s="20" t="s">
        <v>2</v>
      </c>
      <c r="AN223" s="20" t="s">
        <v>2</v>
      </c>
      <c r="AO223" s="20" t="s">
        <v>2</v>
      </c>
      <c r="AP223" s="20" t="s">
        <v>2</v>
      </c>
      <c r="AQ223" s="20" t="s">
        <v>2</v>
      </c>
      <c r="AR223" s="20" t="s">
        <v>2</v>
      </c>
      <c r="AS223" s="20" t="s">
        <v>2</v>
      </c>
      <c r="AT223" s="21">
        <v>3</v>
      </c>
      <c r="AU223" s="20" t="s">
        <v>350</v>
      </c>
      <c r="AV223" s="20" t="str">
        <f>IF(LEFT(A223,1)="[",LEFT(A223,5)&amp;AU223&amp;A223,"")</f>
        <v>[CKI]Historical, Protectorate[CKI] Kingdom of Rarotonga (1888-1893)</v>
      </c>
      <c r="AW223" s="20" t="str">
        <f>C223&amp;H223&amp;A223</f>
        <v>3[CKI] Kingdom of Rarotonga (1888-1893)</v>
      </c>
      <c r="AX223" s="22" t="str">
        <f>_xlfn.TEXTJOIN(";",TRUE,AU223:AW223)</f>
        <v>Historical, Protectorate;[CKI]Historical, Protectorate[CKI] Kingdom of Rarotonga (1888-1893);3[CKI] Kingdom of Rarotonga (1888-1893)</v>
      </c>
      <c r="AY223" s="22"/>
      <c r="AZ223" s="23" t="s">
        <v>5</v>
      </c>
      <c r="BA223" s="23"/>
      <c r="BB223" s="23"/>
      <c r="BC223" s="24"/>
      <c r="BD223" s="25" t="s">
        <v>168</v>
      </c>
      <c r="BE223" s="8"/>
      <c r="BF223" s="25" t="s">
        <v>6</v>
      </c>
      <c r="BG223" s="25" t="s">
        <v>4</v>
      </c>
      <c r="BH223" s="25" t="s">
        <v>9</v>
      </c>
      <c r="BI223" s="25"/>
      <c r="BJ223" s="25"/>
      <c r="BK223" s="8"/>
      <c r="BL223" s="25" t="s">
        <v>6</v>
      </c>
      <c r="BM223" s="25" t="s">
        <v>4</v>
      </c>
      <c r="BN223" s="25" t="s">
        <v>9</v>
      </c>
      <c r="BO223" s="25" t="s">
        <v>5</v>
      </c>
      <c r="BP223" s="25"/>
      <c r="BQ223" s="25"/>
      <c r="BR223" s="25"/>
      <c r="BS223" s="25"/>
      <c r="BT223" s="25"/>
      <c r="BU223" s="26"/>
      <c r="BV223" s="27" t="s">
        <v>3</v>
      </c>
      <c r="BW223" s="27" t="s">
        <v>397</v>
      </c>
      <c r="BX223" s="8"/>
      <c r="CB223" s="28" t="s">
        <v>7</v>
      </c>
      <c r="CC223" s="28"/>
      <c r="CD223" s="29">
        <v>0</v>
      </c>
      <c r="CE223" s="29">
        <v>0</v>
      </c>
      <c r="CF223" s="29" t="e">
        <v>#REF!</v>
      </c>
      <c r="CG223" s="30" cm="1">
        <f t="array" ref="CG223">SUMPRODUCT(--(LEN(TRIM(BL223:BT223))&gt;0))</f>
        <v>4</v>
      </c>
      <c r="CH223" s="20" t="str">
        <f t="shared" si="699"/>
        <v>n</v>
      </c>
      <c r="CI223" s="20" t="str">
        <f t="shared" si="700"/>
        <v>n</v>
      </c>
      <c r="CJ223" s="20" t="str">
        <f t="shared" si="701"/>
        <v>y</v>
      </c>
      <c r="CK223" s="20" t="str">
        <f t="shared" si="702"/>
        <v>n</v>
      </c>
      <c r="CL223" s="20" t="str">
        <f t="shared" si="703"/>
        <v>n</v>
      </c>
      <c r="CM223" s="20" t="str">
        <f t="shared" si="704"/>
        <v>n</v>
      </c>
      <c r="CN223" s="20" t="str">
        <f t="shared" si="705"/>
        <v>y</v>
      </c>
      <c r="CO223" s="20" t="str">
        <f t="shared" si="706"/>
        <v>n</v>
      </c>
      <c r="CP223" s="20" t="str">
        <f t="shared" si="707"/>
        <v>n</v>
      </c>
      <c r="CQ223" s="20" t="str">
        <f t="shared" si="708"/>
        <v>n</v>
      </c>
      <c r="CR223" s="20" t="str">
        <f t="shared" si="709"/>
        <v>n</v>
      </c>
      <c r="CS223" s="20" t="str">
        <f t="shared" si="710"/>
        <v>y</v>
      </c>
      <c r="CT223" s="31" t="str">
        <f t="shared" si="711"/>
        <v>"[CKI] Kingdom of Rarotonga (1888-1893)"</v>
      </c>
      <c r="CU223" s="32" t="str">
        <f t="shared" si="712"/>
        <v>"rgn_Oceania"</v>
      </c>
      <c r="CV223" s="9" t="str">
        <f t="shared" si="713"/>
        <v>"https://upload.wikimedia.org/wikipedia/commons/thumb/b/b7/Flag_of_Rarotonga_1888-1893.svg/640px-Flag_of_Rarotonga_1888-1893.svg.png"</v>
      </c>
      <c r="CW223" s="9" t="str">
        <f t="shared" si="694"/>
        <v/>
      </c>
      <c r="CX223" s="9" t="str">
        <f t="shared" si="694"/>
        <v/>
      </c>
      <c r="CY223" s="9" t="str">
        <f t="shared" si="694"/>
        <v>"4Color",</v>
      </c>
      <c r="CZ223" s="9" t="str">
        <f t="shared" si="694"/>
        <v/>
      </c>
      <c r="DA223" s="9" t="str">
        <f t="shared" si="714"/>
        <v>"words2",</v>
      </c>
      <c r="DB223" s="9" t="str">
        <f t="shared" si="715"/>
        <v>"words3",</v>
      </c>
      <c r="DC223" s="9" t="str">
        <f>IF(Q223=2,CHAR(34)&amp;"exact2"&amp;CHAR(34)&amp;",","")</f>
        <v/>
      </c>
      <c r="DD223" s="9" t="str">
        <f>IF(LEN(CHAR(34)&amp;"lets"&amp;LEN(SUBSTITUTE(SUBSTITUTE(IFERROR(TRIM(SUBSTITUTE(SUBSTITUTE(SUBSTITUTE(IFERROR(TRIM(SUBSTITUTE(A223,MID(A223,FIND("(",A223),FIND(")",A223)-FIND("(",A223)+1),"")),A223)," ",""),"-",""),MID(SUBSTITUTE(SUBSTITUTE(IFERROR(TRIM(SUBSTITUTE(A223,MID(A223,FIND("(",A223),FIND(")",A223)-FIND("(",A223)+1),"")),A223)," ",""),"-",""),FIND("[",SUBSTITUTE(SUBSTITUTE(IFERROR(TRIM(SUBSTITUTE(A223,MID(A223,FIND("(",A223),FIND(")",A223)-FIND("(",A223)+1),"")),A223)," ",""),"-","")),FIND("]",SUBSTITUTE(SUBSTITUTE(IFERROR(TRIM(SUBSTITUTE(A223,MID(A223,FIND("(",A223),FIND(")",A223)-FIND("(",A223)+1),"")),A223)," ",""),"-",""))-FIND("[",SUBSTITUTE(SUBSTITUTE(IFERROR(TRIM(SUBSTITUTE(A223,MID(A223,FIND("(",A223),FIND(")",A223)-FIND("(",A223)+1),"")),A223)," ",""),"-",""))+1),"")),SUBSTITUTE(SUBSTITUTE(IFERROR(TRIM(SUBSTITUTE(A223,MID(A223,FIND("(",A223),FIND(")",A223)-FIND("(",A223)+1),"")),A223)," ",""),"-",""))," ",""),"-",""))&amp;CHAR(34)&amp;",")=9,CHAR(34)&amp;"lets"&amp;LEN(SUBSTITUTE(SUBSTITUTE(IFERROR(TRIM(SUBSTITUTE(SUBSTITUTE(SUBSTITUTE(IFERROR(TRIM(SUBSTITUTE(A223,MID(A223,FIND("(",A223),FIND(")",A223)-FIND("(",A223)+1),"")),A223)," ",""),"-",""),MID(SUBSTITUTE(SUBSTITUTE(IFERROR(TRIM(SUBSTITUTE(A223,MID(A223,FIND("(",A223),FIND(")",A223)-FIND("(",A223)+1),"")),A223)," ",""),"-",""),FIND("[",SUBSTITUTE(SUBSTITUTE(IFERROR(TRIM(SUBSTITUTE(A223,MID(A223,FIND("(",A223),FIND(")",A223)-FIND("(",A223)+1),"")),A223)," ",""),"-","")),FIND("]",SUBSTITUTE(SUBSTITUTE(IFERROR(TRIM(SUBSTITUTE(A223,MID(A223,FIND("(",A223),FIND(")",A223)-FIND("(",A223)+1),"")),A223)," ",""),"-",""))-FIND("[",SUBSTITUTE(SUBSTITUTE(IFERROR(TRIM(SUBSTITUTE(A223,MID(A223,FIND("(",A223),FIND(")",A223)-FIND("(",A223)+1),"")),A223)," ",""),"-",""))+1),"")),SUBSTITUTE(SUBSTITUTE(IFERROR(TRIM(SUBSTITUTE(A223,MID(A223,FIND("(",A223),FIND(")",A223)-FIND("(",A223)+1),"")),A223)," ",""),"-",""))," ",""),"-",""))&amp;CHAR(34)&amp;",",CHAR(34)&amp;"lets0"&amp;LEN(SUBSTITUTE(SUBSTITUTE(IFERROR(TRIM(SUBSTITUTE(SUBSTITUTE(SUBSTITUTE(IFERROR(TRIM(SUBSTITUTE(A223,MID(A223,FIND("(",A223),FIND(")",A223)-FIND("(",A223)+1),"")),A223)," ",""),"-",""),MID(SUBSTITUTE(SUBSTITUTE(IFERROR(TRIM(SUBSTITUTE(A223,MID(A223,FIND("(",A223),FIND(")",A223)-FIND("(",A223)+1),"")),A223)," ",""),"-",""),FIND("[",SUBSTITUTE(SUBSTITUTE(IFERROR(TRIM(SUBSTITUTE(A223,MID(A223,FIND("(",A223),FIND(")",A223)-FIND("(",A223)+1),"")),A223)," ",""),"-","")),FIND("]",SUBSTITUTE(SUBSTITUTE(IFERROR(TRIM(SUBSTITUTE(A223,MID(A223,FIND("(",A223),FIND(")",A223)-FIND("(",A223)+1),"")),A223)," ",""),"-",""))-FIND("[",SUBSTITUTE(SUBSTITUTE(IFERROR(TRIM(SUBSTITUTE(A223,MID(A223,FIND("(",A223),FIND(")",A223)-FIND("(",A223)+1),"")),A223)," ",""),"-",""))+1),"")),SUBSTITUTE(SUBSTITUTE(IFERROR(TRIM(SUBSTITUTE(A223,MID(A223,FIND("(",A223),FIND(")",A223)-FIND("(",A223)+1),"")),A223)," ",""),"-",""))," ",""),"-",""))&amp;CHAR(34)&amp;",")</f>
        <v>"lets18",</v>
      </c>
      <c r="DE223" s="9" t="str">
        <f>IFERROR(CHAR(34)&amp;"start"&amp;LEFT(TRIM(SUBSTITUTE(SUBSTITUTE(TRIM(SUBSTITUTE(SUBSTITUTE(A223, MID(A223, FIND("[", A223), FIND("]", A223) - FIND("[", A223) + 1), ""), "  ", " ")), MID(TRIM(SUBSTITUTE(SUBSTITUTE(A223, MID(A223, FIND("[", A223), FIND("]", A223) - FIND("[", A223) + 1), ""), "  ", " ")), FIND("[", TRIM(SUBSTITUTE(SUBSTITUTE(A223, MID(A223, FIND("[", A223), FIND("]", A223) - FIND("[", A223) + 1), ""), "  ", " "))), FIND("]", TRIM(SUBSTITUTE(SUBSTITUTE(A223, MID(A223, FIND("[", A223), FIND("]", A223) - FIND("[", A223) + 1), ""), "  ", " "))) - FIND("[", TRIM(SUBSTITUTE(SUBSTITUTE(A223, MID(A223, FIND("[", A223), FIND("]", A223) - FIND("[", A223) + 1), ""), "  ", " "))) + 1), ""), "  ", " ")),1)&amp;CHAR(34)&amp;",",CHAR(34)&amp;"start"&amp;IFERROR(LEFT(SUBSTITUTE(A223,"["&amp;MID(A223,FIND("[",A223)+1,FIND("]",A223)-FIND("[",A223)-1)&amp;"] ",""),1),LEFT(A223,1))&amp;CHAR(34)&amp;",")</f>
        <v>"startK",</v>
      </c>
      <c r="DF223" s="9" t="str">
        <f t="shared" si="719"/>
        <v/>
      </c>
      <c r="DG223" s="9" t="str">
        <f t="shared" si="720"/>
        <v/>
      </c>
      <c r="DH223" s="9" t="str">
        <f t="shared" si="721"/>
        <v/>
      </c>
      <c r="DI223" s="9" t="str">
        <f t="shared" si="722"/>
        <v/>
      </c>
      <c r="DJ223" s="9" t="str">
        <f t="shared" si="723"/>
        <v/>
      </c>
      <c r="DK223" s="9" t="str">
        <f t="shared" si="724"/>
        <v/>
      </c>
      <c r="DL223" s="9" t="str">
        <f t="shared" si="725"/>
        <v/>
      </c>
      <c r="DM223" s="9" t="str" cm="1">
        <f t="array" ref="DM223">IF(CG223=3,CHAR(34) &amp; _xlfn.TEXTJOIN("", TRUE, RIGHT(HP223:HX223, 2)) &amp; CHAR(34) &amp; ",", "")</f>
        <v/>
      </c>
      <c r="DN223" s="9" t="str">
        <f t="shared" si="726"/>
        <v>"year18",</v>
      </c>
      <c r="DO223" s="9" t="str">
        <f t="shared" si="727"/>
        <v/>
      </c>
      <c r="DP223" s="28" t="str">
        <f t="shared" si="728"/>
        <v/>
      </c>
      <c r="DQ223" s="28" t="str">
        <f t="shared" si="729"/>
        <v/>
      </c>
      <c r="DR223" s="28" t="str">
        <f t="shared" si="730"/>
        <v/>
      </c>
      <c r="DS223" s="28" t="str">
        <f t="shared" si="731"/>
        <v/>
      </c>
      <c r="DT223" s="28" t="str">
        <f t="shared" si="732"/>
        <v/>
      </c>
      <c r="DU223" s="28" t="str">
        <f t="shared" si="733"/>
        <v/>
      </c>
      <c r="DV223" s="9" t="str">
        <f>IF(IA223&lt;&gt;"",(IF(IA223="y",CHAR(34)&amp;"largec"&amp;CHAR(34)&amp;",",CHAR(34)&amp;"smallc"&amp;CHAR(34)&amp;",")),"")</f>
        <v/>
      </c>
      <c r="DW223" s="9" t="str">
        <f t="shared" si="695"/>
        <v/>
      </c>
      <c r="DX223" s="9" t="str">
        <f t="shared" si="695"/>
        <v/>
      </c>
      <c r="DY223" s="9" t="str">
        <f t="shared" si="695"/>
        <v>"3Bands",</v>
      </c>
      <c r="DZ223" s="9" t="str">
        <f t="shared" si="695"/>
        <v/>
      </c>
      <c r="EA223" s="9" t="str">
        <f t="shared" si="696"/>
        <v>"Diagon",</v>
      </c>
      <c r="EB223" s="9" t="str">
        <f t="shared" si="696"/>
        <v>"Crosse",</v>
      </c>
      <c r="EC223" s="9" t="str">
        <f t="shared" si="696"/>
        <v>"Horizo",</v>
      </c>
      <c r="ED223" s="9" t="str">
        <f t="shared" si="696"/>
        <v>"Vertic",</v>
      </c>
      <c r="EE223" s="9" t="str">
        <f t="shared" si="696"/>
        <v/>
      </c>
      <c r="EF223" s="9" t="str">
        <f t="shared" si="735"/>
        <v/>
      </c>
      <c r="EG223" s="9" t="str">
        <f t="shared" si="697"/>
        <v/>
      </c>
      <c r="EH223" s="9" t="str">
        <f t="shared" si="697"/>
        <v/>
      </c>
      <c r="EI223" s="9" t="str">
        <f t="shared" si="697"/>
        <v/>
      </c>
      <c r="EJ223" s="9" t="str">
        <f t="shared" si="697"/>
        <v/>
      </c>
      <c r="EK223" s="9" t="str">
        <f t="shared" si="697"/>
        <v/>
      </c>
      <c r="EL223" s="9" t="str">
        <f t="shared" si="697"/>
        <v/>
      </c>
      <c r="EM223" s="9" t="str">
        <f t="shared" si="697"/>
        <v/>
      </c>
      <c r="EN223" s="9" t="str">
        <f t="shared" si="697"/>
        <v>"Unequa",</v>
      </c>
      <c r="EO223" s="9" t="str">
        <f t="shared" si="697"/>
        <v/>
      </c>
      <c r="EP223" s="9" t="str">
        <f t="shared" si="697"/>
        <v>"Canton",</v>
      </c>
      <c r="EQ223" s="9" t="str">
        <f t="shared" si="697"/>
        <v/>
      </c>
      <c r="ER223" s="9" t="str">
        <f t="shared" si="697"/>
        <v/>
      </c>
      <c r="ES223" s="9" t="str">
        <f t="shared" si="697"/>
        <v/>
      </c>
      <c r="ET223" s="9" t="str">
        <f t="shared" si="697"/>
        <v/>
      </c>
      <c r="EU223" s="9" t="str">
        <f t="shared" si="697"/>
        <v/>
      </c>
      <c r="EV223" s="9" t="str">
        <f t="shared" si="697"/>
        <v/>
      </c>
      <c r="EW223" s="9" t="str">
        <f t="shared" si="693"/>
        <v/>
      </c>
      <c r="EX223" s="9" t="str">
        <f t="shared" si="693"/>
        <v/>
      </c>
      <c r="EY223" s="9" t="str">
        <f t="shared" si="693"/>
        <v/>
      </c>
      <c r="EZ223" s="9" t="str">
        <f t="shared" si="693"/>
        <v/>
      </c>
      <c r="FA223" s="9" t="str">
        <f t="shared" si="736"/>
        <v>"staWHI",</v>
      </c>
      <c r="FB223" s="9" t="str">
        <f t="shared" si="737"/>
        <v/>
      </c>
      <c r="FC223" s="9" t="str">
        <f>IF(AND(AT223&gt;0,BB223&lt;&gt;""),CHAR(34)&amp;"sta"&amp;BB223&amp;CHAR(34)&amp;",","")</f>
        <v/>
      </c>
      <c r="FD223" s="9" t="str">
        <f t="shared" si="739"/>
        <v>"ntWHYE",</v>
      </c>
      <c r="FE223" s="9" t="str">
        <f t="shared" si="740"/>
        <v/>
      </c>
      <c r="FF223" s="9" t="str">
        <f t="shared" si="741"/>
        <v/>
      </c>
      <c r="FG223" s="9" t="str">
        <f t="shared" si="742"/>
        <v/>
      </c>
      <c r="FH223" s="9" t="str">
        <f t="shared" si="743"/>
        <v>"NO_GRE",</v>
      </c>
      <c r="FI223" s="9" t="str">
        <f t="shared" si="744"/>
        <v/>
      </c>
      <c r="FJ223" s="9" t="str">
        <f t="shared" si="745"/>
        <v>"NO_BLA",</v>
      </c>
      <c r="FK223" s="9" t="str">
        <f t="shared" si="746"/>
        <v/>
      </c>
      <c r="FL223" s="9" t="str">
        <f t="shared" si="747"/>
        <v/>
      </c>
      <c r="FM223" s="9" t="str">
        <f t="shared" si="748"/>
        <v/>
      </c>
      <c r="FN223" s="9" t="str">
        <f t="shared" si="749"/>
        <v/>
      </c>
      <c r="FO223" s="9" t="str">
        <f t="shared" si="750"/>
        <v/>
      </c>
      <c r="FP223" s="9" t="str">
        <f t="shared" si="751"/>
        <v/>
      </c>
      <c r="FQ223" s="9" t="str">
        <f t="shared" si="752"/>
        <v>"001YEL",</v>
      </c>
      <c r="FR223" s="9" t="str">
        <f t="shared" si="753"/>
        <v>"002BLU",</v>
      </c>
      <c r="FS223" s="9" t="str">
        <f t="shared" si="754"/>
        <v>"003RED",</v>
      </c>
      <c r="FT223" s="9" t="str">
        <f t="shared" si="755"/>
        <v>"myrEQ",</v>
      </c>
      <c r="FU223" s="9" t="str">
        <f t="shared" si="756"/>
        <v/>
      </c>
      <c r="FV223" s="9" t="str">
        <f t="shared" si="757"/>
        <v/>
      </c>
      <c r="FW223" s="9" t="str">
        <f t="shared" si="758"/>
        <v/>
      </c>
      <c r="FX223" s="9" t="str">
        <f>SUBSTITUTE(IFERROR(SEARCH("[",A223),IFERROR(IF(AND(CA223&lt;&gt;"y",SEARCH("Europe",R223)&gt;0),CHAR(34)&amp;"noeuni"&amp;CHAR(34)&amp;",",""),"")),"1","")</f>
        <v/>
      </c>
      <c r="FY223" s="9" t="str">
        <f t="shared" si="760"/>
        <v/>
      </c>
      <c r="FZ223" s="9" t="str">
        <f t="shared" si="761"/>
        <v/>
      </c>
      <c r="GA223" s="9" t="str">
        <f t="shared" si="762"/>
        <v/>
      </c>
      <c r="GB223" s="9" t="str">
        <f t="shared" si="763"/>
        <v>"spanis",</v>
      </c>
      <c r="GC223" s="9" t="str">
        <f>IFERROR(IF(SEARCH("Portuguese",CB223)&gt;0,CHAR(34)&amp;"portug"&amp;CHAR(34)&amp;",",""),"")</f>
        <v/>
      </c>
      <c r="GD223" s="9" t="str">
        <f>IFERROR(IF(SEARCH("German",CB223)&gt;0,CHAR(34)&amp;"german"&amp;CHAR(34)&amp;",",""),"")</f>
        <v/>
      </c>
      <c r="GE223" s="9" t="str">
        <f t="shared" si="766"/>
        <v/>
      </c>
      <c r="GF223" s="9" t="str">
        <f>IFERROR(IF(SEARCH("Histor",AU223)&gt;0,CHAR(34)&amp;"histor"&amp;CHAR(34)&amp;",",""),"")</f>
        <v>"histor",</v>
      </c>
      <c r="GG223" s="9" t="str">
        <f t="shared" si="767"/>
        <v/>
      </c>
      <c r="GH223" s="9" t="str">
        <f t="shared" si="768"/>
        <v/>
      </c>
      <c r="GI223" s="9" t="str">
        <f t="shared" si="769"/>
        <v/>
      </c>
      <c r="GJ223" s="9" t="str">
        <f t="shared" si="770"/>
        <v/>
      </c>
      <c r="GK223" s="9" t="str">
        <f t="shared" si="771"/>
        <v>"HasSta",</v>
      </c>
      <c r="GL223" s="9" t="str">
        <f t="shared" si="698"/>
        <v/>
      </c>
      <c r="GM223" s="9" t="str">
        <f t="shared" si="698"/>
        <v/>
      </c>
      <c r="GN223" s="9" t="str">
        <f t="shared" si="698"/>
        <v>"3+Star",</v>
      </c>
      <c r="GP223" s="9" t="str">
        <f t="shared" si="772"/>
        <v>"Historical, Protectorate"</v>
      </c>
      <c r="GS223" s="9" t="str">
        <f t="shared" si="773"/>
        <v>["4Color","words2","words3","lets18","startK","year18","3Bands","Diagon","Crosse","Horizo","Vertic","Unequa","Canton","staWHI","ntWHYE","NO_GRE","NO_BLA","001YEL","002BLU","003RED","myrEQ","spanis","histor","HasSta","3+Star"]</v>
      </c>
      <c r="GT223" s="9" t="str">
        <f t="shared" ref="GT223:HB247" si="797">IF(BL223&lt;&gt;"",CHAR(34)&amp;"cl_"&amp;BL223&amp;CHAR(34)&amp;",","")</f>
        <v>"cl_YEL",</v>
      </c>
      <c r="GU223" s="9" t="str">
        <f t="shared" si="797"/>
        <v>"cl_BLU",</v>
      </c>
      <c r="GV223" s="9" t="str">
        <f t="shared" si="797"/>
        <v>"cl_RED",</v>
      </c>
      <c r="GW223" s="9" t="str">
        <f t="shared" si="797"/>
        <v>"cl_WHI",</v>
      </c>
      <c r="GX223" s="9" t="str">
        <f t="shared" si="797"/>
        <v/>
      </c>
      <c r="GY223" s="9" t="str">
        <f t="shared" si="797"/>
        <v/>
      </c>
      <c r="GZ223" s="9" t="str">
        <f t="shared" si="797"/>
        <v/>
      </c>
      <c r="HA223" s="9" t="str">
        <f t="shared" si="797"/>
        <v/>
      </c>
      <c r="HB223" s="9" t="str">
        <f t="shared" si="797"/>
        <v/>
      </c>
      <c r="HC223" s="9" t="str">
        <f t="shared" si="774"/>
        <v>["cl_YEL","cl_BLU","cl_RED","cl_WHI"]</v>
      </c>
      <c r="HE223" s="33"/>
      <c r="HF223" s="34" t="str">
        <f t="shared" si="775"/>
        <v>{couname:"[CKI] Kingdom of Rarotonga (1888-1893)",year:"1888",region:"rgn_Oceania",Colors:["cl_YEL","cl_BLU","cl_RED","cl_WHI"],Items:["4Color","words2","words3","lets18","startK","year18","3Bands","Diagon","Crosse","Horizo","Vertic","Unequa","Canton","staWHI","ntWHYE","NO_GRE","NO_BLA","001YEL","002BLU","003RED","myrEQ","spanis","histor","HasSta","3+Star"],Flag:"https://upload.wikimedia.org/wikipedia/commons/thumb/b/b7/Flag_of_Rarotonga_1888-1893.svg/640px-Flag_of_Rarotonga_1888-1893.svg.png",HDFlag:"https://upload.wikimedia.org/wikipedia/commons/thumb/b/b7/Flag_of_Rarotonga_1888-1893.svg/1280px-Flag_of_Rarotonga_1888-1893.svg.png",type:"Historical, Protectorate", describe: "\nA horizontal triband of red, white, and red with three blue stars off set on the right side of the white band. There's a British Union Jack in the canton of the flag.", isnew:".", links: "https://en.m.wikipedia.org/wiki/Kingdom_of_Rarotonga"},</v>
      </c>
      <c r="HG223" s="35" t="str">
        <f t="shared" si="776"/>
        <v>{couname:"[CKI] Kingdom of Rarotonga (1888-1893)",year:"1888",region:"rgn_Oceania",Colors:["cl_YEL","cl_BLU","cl_RED","cl_WHI"],Items:["4Color","words2","words3","lets18","startK","year18","3Bands","Diagon","Crosse","Horizo","Vertic","Unequa","Canton","staWHI","ntWHYE","NO_GRE","NO_BLA","001YEL","002BLU","003RED","myrEQ","spanis","histor","HasSta","3+Star"],Flag:"https://upload.wikimedia.org/wikipedia/commons/thumb/b/b7/Flag_of_Rarotonga_1888-1893.svg/640px-Flag_of_Rarotonga_1888-1893.svg.png",HDFlag:"https://upload.wikimedia.org/wikipedia/commons/thumb/b/b7/Flag_of_Rarotonga_1888-1893.svg/1280px-Flag_of_Rarotonga_1888-1893.svg.png",type:"Historical, Protectorate", describe: "\nA horizontal triband of red, white, and red with three blue stars off set on the right side of the white band. There's a British Union Jack in the canton of the flag.", links: "https://en.m.wikipedia.org/wiki/Kingdom_of_Rarotonga"},</v>
      </c>
      <c r="HH223" s="9" t="str">
        <f t="shared" si="777"/>
        <v>"\nA horizontal triband of red, white, and red with three blue stars off set on the right side of the white band. There's a British Union Jack in the canton of the flag."</v>
      </c>
      <c r="HI223" s="9" t="str">
        <f t="shared" si="778"/>
        <v>"\nA horizontal triband of red, white, and red with three blue stars off set on the right side of the white band. There's a British Union Jack in the canton of the flag."</v>
      </c>
      <c r="HJ223" s="9" t="str">
        <f t="shared" si="779"/>
        <v>"1888"</v>
      </c>
      <c r="HL223" s="9" t="str">
        <f t="shared" si="780"/>
        <v>"https://en.m.wikipedia.org/wiki/Kingdom_of_Rarotonga"</v>
      </c>
      <c r="HM223" s="34" t="str">
        <f t="shared" si="781"/>
        <v>{"couname":"[CKI] Kingdom of Rarotonga (1888-1893)","year":"1888","region":"rgn_Oceania","Colors":["cl_YEL","cl_BLU","cl_RED","cl_WHI"],"Items":["4Color","words2","words3","lets18","startK","year18","3Bands","Diagon","Crosse","Horizo","Vertic","Unequa","Canton","staWHI","ntWHYE","NO_GRE","NO_BLA","001YEL","002BLU","003RED","myrEQ","spanis","histor","HasSta","3+Star"],"Flag":"https://upload.wikimedia.org/wikipedia/commons/thumb/b/b7/Flag_of_Rarotonga_1888-1893.svg/640px-Flag_of_Rarotonga_1888-1893.svg.png","HDFlag":"https://upload.wikimedia.org/wikipedia/commons/thumb/b/b7/Flag_of_Rarotonga_1888-1893.svg/1280px-Flag_of_Rarotonga_1888-1893.svg.png","type":"Historical, Protectorate", "describe": "\nA horizontal triband of red, white, and red with three blue stars off set on the right side of the white band. There's a British Union Jack in the canton of the flag.", "isnew": ".", "links": "https://en.m.wikipedia.org/wiki/Kingdom_of_Rarotonga"},</v>
      </c>
      <c r="HN223" s="36" t="str">
        <f t="shared" si="782"/>
        <v>{"couname":"[CKI] Kingdom of Rarotonga (1888-1893)","year":"1888","region":"rgn_Oceania","Colors":["cl_YEL","cl_BLU","cl_RED","cl_WHI"],"Items":["4Color","words2","words3","lets18","startK","year18","3Bands","Diagon","Crosse","Horizo","Vertic","Unequa","Canton","staWHI","ntWHYE","NO_GRE","NO_BLA","001YEL","002BLU","003RED","myrEQ","spanis","histor","HasSta","3+Star"],"Flag":"https://upload.wikimedia.org/wikipedia/commons/thumb/b/b7/Flag_of_Rarotonga_1888-1893.svg/640px-Flag_of_Rarotonga_1888-1893.svg.png","HDFlag":"https://upload.wikimedia.org/wikipedia/commons/thumb/b/b7/Flag_of_Rarotonga_1888-1893.svg/1280px-Flag_of_Rarotonga_1888-1893.svg.png","type":"Historical, Protectorate", "describe": "\nA horizontal triband of red, white, and red with three blue stars off set on the right side of the white band. There's a British Union Jack in the canton of the flag.", "isnew": ".", "links": "https://en.m.wikipedia.org/wiki/Kingdom_of_Rarotonga"},</v>
      </c>
      <c r="HO223" s="37"/>
      <c r="HP223" s="9" t="str" cm="1">
        <f t="array" ref="HP223">IF(_xlfn.TEXTJOIN(", ", TRUE, IF(ISNUMBER(SEARCH("BLA", BL223:BT223)), COLUMN(BL223:BT223) - COLUMN(BL223) + 1, ""))&lt;&gt;"","BLA","")</f>
        <v/>
      </c>
      <c r="HQ223" s="9" t="str" cm="1">
        <f t="array" ref="HQ223">IF(_xlfn.TEXTJOIN(", ", TRUE, IF(ISNUMBER(SEARCH("BLU", BL223:BT223)), COLUMN(BL223:BT223) - COLUMN(BL223) + 1, ""))&lt;&gt;"","BLU","")</f>
        <v>BLU</v>
      </c>
      <c r="HR223" s="9" t="str" cm="1">
        <f t="array" ref="HR223">IF(_xlfn.TEXTJOIN(", ", TRUE, IF(ISNUMBER(SEARCH("GRE", BL223:BT223)), COLUMN(BL223:BT223) - COLUMN(BL223) + 1, ""))&lt;&gt;"","GRE","")</f>
        <v/>
      </c>
      <c r="HS223" s="9" t="str" cm="1">
        <f t="array" ref="HS223">IF(_xlfn.TEXTJOIN(", ", TRUE, IF(ISNUMBER(SEARCH("RED", BL223:BT223)), COLUMN(BL223:BT223) - COLUMN(BL223) + 1, ""))&lt;&gt;"","RED","")</f>
        <v>RED</v>
      </c>
      <c r="HT223" s="9" t="str" cm="1">
        <f t="array" ref="HT223">IF(_xlfn.TEXTJOIN(", ", TRUE, IF(ISNUMBER(SEARCH("YEL", BL223:BT223)), COLUMN(BL223:BT223) - COLUMN(BL223) + 1, ""))&lt;&gt;"","YEL","")</f>
        <v>YEL</v>
      </c>
      <c r="HU223" s="9" t="str" cm="1">
        <f t="array" ref="HU223">IF(_xlfn.TEXTJOIN(", ", TRUE, IF(ISNUMBER(SEARCH("ORA", BL223:BT223)), COLUMN(BL223:BT223) - COLUMN(BL223) + 1, ""))&lt;&gt;"","ORA","")</f>
        <v/>
      </c>
      <c r="HV223" s="9" t="str" cm="1">
        <f t="array" ref="HV223">IF(_xlfn.TEXTJOIN(", ", TRUE, IF(ISNUMBER(SEARCH("BRO", BL223:BT223)), COLUMN(BL223:BT223) - COLUMN(BL223) + 1, ""))&lt;&gt;"","BRO","")</f>
        <v/>
      </c>
      <c r="HW223" s="9" t="str" cm="1">
        <f t="array" ref="HW223">IF(_xlfn.TEXTJOIN(", ", TRUE, IF(ISNUMBER(SEARCH("PUR", BL223:BT223)), COLUMN(BL223:BT223) - COLUMN(BL223) + 1, ""))&lt;&gt;"","PUR","")</f>
        <v/>
      </c>
      <c r="HX223" s="9" t="str" cm="1">
        <f t="array" ref="HX223">IF(_xlfn.TEXTJOIN(", ", TRUE, IF(ISNUMBER(SEARCH("WHI", BL223:BT223)), COLUMN(BL223:BT223) - COLUMN(BL223) + 1, ""))&lt;&gt;"","WHI","")</f>
        <v>WHI</v>
      </c>
      <c r="HY223" s="38"/>
      <c r="HZ223" s="38"/>
      <c r="IA223" s="28"/>
      <c r="IB223" s="28"/>
      <c r="IC223" s="39"/>
      <c r="ID223" s="39"/>
      <c r="IE223" s="39"/>
      <c r="IF223" s="39"/>
      <c r="IG223" s="39"/>
      <c r="IH223" s="39"/>
      <c r="II223" s="39"/>
      <c r="IJ223" s="39"/>
      <c r="IK223" s="39"/>
      <c r="IL223" s="9">
        <f>SUM(IC223:IK223)</f>
        <v>0</v>
      </c>
      <c r="IM223" s="6">
        <f t="shared" si="784"/>
        <v>-4</v>
      </c>
      <c r="IN223" s="40" t="str">
        <f t="shared" si="785"/>
        <v>http://mkweb.bcgsc.ca/color-summarizer/?url=https://upload.wikimedia.org/wikipedia/commons/thumb/b/b7/Flag_of_Rarotonga_1888-1893.svg/640px-Flag_of_Rarotonga_1888-1893.svg.png&amp;precision=low&amp;num_clusters=4&amp;text=1</v>
      </c>
      <c r="IO223" s="9" t="str">
        <f t="shared" si="786"/>
        <v/>
      </c>
      <c r="IP223" s="9" t="str">
        <f t="shared" si="787"/>
        <v>"blue"</v>
      </c>
      <c r="IQ223" s="9" t="str">
        <f t="shared" si="788"/>
        <v/>
      </c>
      <c r="IR223" s="9" t="str">
        <f t="shared" si="789"/>
        <v>"red"</v>
      </c>
      <c r="IS223" s="9" t="str">
        <f t="shared" si="790"/>
        <v>"yellow"</v>
      </c>
      <c r="IT223" s="9" t="str">
        <f t="shared" si="791"/>
        <v/>
      </c>
      <c r="IU223" s="9" t="str">
        <f t="shared" si="792"/>
        <v/>
      </c>
      <c r="IV223" s="9" t="str">
        <f t="shared" si="793"/>
        <v/>
      </c>
      <c r="IW223" s="9" t="str">
        <f t="shared" si="794"/>
        <v>"white"</v>
      </c>
      <c r="IX223" s="9" t="str">
        <f t="shared" si="795"/>
        <v>{"url":"http://mkweb.bcgsc.ca/color-summarizer/?url=https://upload.wikimedia.org/wikipedia/commons/thumb/b/b7/Flag_of_Rarotonga_1888-1893.svg/640px-Flag_of_Rarotonga_1888-1893.svg.png&amp;precision=low&amp;num_clusters=4&amp;text=1","name":"[CKI] Kingdom of Rarotonga (1888-1893)"},</v>
      </c>
      <c r="IY223" s="9">
        <v>237</v>
      </c>
    </row>
    <row r="224" spans="1:259" s="9" customFormat="1" ht="38.4" customHeight="1" thickBot="1" x14ac:dyDescent="0.35">
      <c r="A224" s="81" t="s">
        <v>1265</v>
      </c>
      <c r="B224" s="1" t="e" vm="220">
        <v>#VALUE!</v>
      </c>
      <c r="C224" s="2">
        <v>3</v>
      </c>
      <c r="D224" s="3" t="s">
        <v>1266</v>
      </c>
      <c r="E224" s="4" t="s">
        <v>1267</v>
      </c>
      <c r="F224" s="5" t="s">
        <v>0</v>
      </c>
      <c r="G224" s="6">
        <f>COUNTIF($A$1:$A$8282,A224)</f>
        <v>1</v>
      </c>
      <c r="H224" s="7" t="s">
        <v>1268</v>
      </c>
      <c r="I224" s="8" t="s">
        <v>1269</v>
      </c>
      <c r="J224" s="9" t="str">
        <f>""</f>
        <v/>
      </c>
      <c r="K224" s="10"/>
      <c r="L224" s="11"/>
      <c r="M224" s="11"/>
      <c r="N224" s="12" t="s">
        <v>1</v>
      </c>
      <c r="O224" s="13" t="s">
        <v>181</v>
      </c>
      <c r="P224" s="14" t="s">
        <v>741</v>
      </c>
      <c r="Q224" s="15">
        <v>1</v>
      </c>
      <c r="R224" s="16" t="s">
        <v>1</v>
      </c>
      <c r="S224" s="17">
        <v>2</v>
      </c>
      <c r="T224" s="18" t="s">
        <v>2</v>
      </c>
      <c r="U224" s="19" t="s">
        <v>3</v>
      </c>
      <c r="V224" s="19" t="s">
        <v>3</v>
      </c>
      <c r="W224" s="19" t="s">
        <v>3</v>
      </c>
      <c r="X224" s="19" t="s">
        <v>2</v>
      </c>
      <c r="Y224" s="19" t="s">
        <v>2</v>
      </c>
      <c r="Z224" s="19" t="s">
        <v>2</v>
      </c>
      <c r="AA224" s="19" t="s">
        <v>2</v>
      </c>
      <c r="AB224" s="19" t="s">
        <v>2</v>
      </c>
      <c r="AC224" s="19" t="s">
        <v>2</v>
      </c>
      <c r="AD224" s="19" t="s">
        <v>2</v>
      </c>
      <c r="AE224" s="19" t="s">
        <v>2</v>
      </c>
      <c r="AF224" s="20" t="s">
        <v>2</v>
      </c>
      <c r="AG224" s="20" t="s">
        <v>2</v>
      </c>
      <c r="AH224" s="20" t="s">
        <v>2</v>
      </c>
      <c r="AI224" s="20" t="s">
        <v>2</v>
      </c>
      <c r="AJ224" s="20" t="s">
        <v>3</v>
      </c>
      <c r="AK224" s="20" t="s">
        <v>3</v>
      </c>
      <c r="AL224" s="20" t="s">
        <v>2</v>
      </c>
      <c r="AM224" s="20" t="s">
        <v>2</v>
      </c>
      <c r="AN224" s="20" t="s">
        <v>2</v>
      </c>
      <c r="AO224" s="20" t="s">
        <v>2</v>
      </c>
      <c r="AP224" s="20" t="s">
        <v>2</v>
      </c>
      <c r="AQ224" s="20" t="s">
        <v>2</v>
      </c>
      <c r="AR224" s="20" t="s">
        <v>2</v>
      </c>
      <c r="AS224" s="20" t="s">
        <v>2</v>
      </c>
      <c r="AT224" s="21">
        <v>0</v>
      </c>
      <c r="AU224" s="20" t="s">
        <v>1270</v>
      </c>
      <c r="AV224" s="20" t="str">
        <f>IF(LEFT(A224,1)="[",LEFT(A224,5)&amp;AU224&amp;A224,"")</f>
        <v>[COL]Municipality[COL] Andalucia</v>
      </c>
      <c r="AW224" s="20" t="str">
        <f>C224&amp;A224</f>
        <v>3[COL] Andalucia</v>
      </c>
      <c r="AX224" s="22"/>
      <c r="AY224" s="22"/>
      <c r="AZ224" s="23" t="s">
        <v>5</v>
      </c>
      <c r="BA224" s="23" t="s">
        <v>8</v>
      </c>
      <c r="BB224" s="23"/>
      <c r="BC224" s="24"/>
      <c r="BD224" s="25" t="s">
        <v>168</v>
      </c>
      <c r="BE224" s="8"/>
      <c r="BF224" s="25" t="s">
        <v>4</v>
      </c>
      <c r="BG224" s="25" t="s">
        <v>10</v>
      </c>
      <c r="BH224" s="25" t="s">
        <v>9</v>
      </c>
      <c r="BI224" s="25"/>
      <c r="BJ224" s="25"/>
      <c r="BK224" s="8"/>
      <c r="BL224" s="25" t="s">
        <v>8</v>
      </c>
      <c r="BM224" s="25" t="s">
        <v>4</v>
      </c>
      <c r="BN224" s="25" t="s">
        <v>10</v>
      </c>
      <c r="BO224" s="25" t="s">
        <v>9</v>
      </c>
      <c r="BP224" s="25" t="s">
        <v>6</v>
      </c>
      <c r="BQ224" s="25" t="s">
        <v>8</v>
      </c>
      <c r="BR224" s="25" t="s">
        <v>13</v>
      </c>
      <c r="BS224" s="25" t="s">
        <v>8</v>
      </c>
      <c r="BT224" s="25" t="s">
        <v>5</v>
      </c>
      <c r="BU224" s="26"/>
      <c r="BV224" s="27"/>
      <c r="BW224" s="27">
        <v>0</v>
      </c>
      <c r="BX224" s="8"/>
      <c r="CB224" s="28"/>
      <c r="CC224" s="28"/>
      <c r="CD224" s="29">
        <v>0</v>
      </c>
      <c r="CE224" s="29">
        <v>1</v>
      </c>
      <c r="CF224" s="29" t="e">
        <v>#REF!</v>
      </c>
      <c r="CG224" s="30" cm="1">
        <f t="array" ref="CG224">SUMPRODUCT(--(LEN(TRIM(BL224:BT224))&gt;0))</f>
        <v>6</v>
      </c>
      <c r="CH224" s="20" t="str">
        <f t="shared" si="699"/>
        <v>n</v>
      </c>
      <c r="CI224" s="20" t="str">
        <f t="shared" si="700"/>
        <v>n</v>
      </c>
      <c r="CJ224" s="20" t="str">
        <f t="shared" si="701"/>
        <v>n</v>
      </c>
      <c r="CK224" s="20" t="str">
        <f t="shared" si="702"/>
        <v>y</v>
      </c>
      <c r="CL224" s="20" t="str">
        <f t="shared" si="703"/>
        <v>n</v>
      </c>
      <c r="CM224" s="20" t="str">
        <f t="shared" si="704"/>
        <v>y</v>
      </c>
      <c r="CN224" s="20" t="str">
        <f t="shared" si="705"/>
        <v>n</v>
      </c>
      <c r="CO224" s="20" t="str">
        <f t="shared" si="706"/>
        <v>n</v>
      </c>
      <c r="CP224" s="20" t="str">
        <f t="shared" si="707"/>
        <v>y</v>
      </c>
      <c r="CQ224" s="20" t="str">
        <f t="shared" si="708"/>
        <v>n</v>
      </c>
      <c r="CR224" s="20" t="str">
        <f t="shared" si="709"/>
        <v>n</v>
      </c>
      <c r="CS224" s="20" t="str">
        <f t="shared" si="710"/>
        <v>n</v>
      </c>
      <c r="CT224" s="31" t="str">
        <f t="shared" si="711"/>
        <v>"[COL] Andalucia"</v>
      </c>
      <c r="CU224" s="32" t="str">
        <f t="shared" si="712"/>
        <v>"rgn_South America"</v>
      </c>
      <c r="CV224" s="9" t="str">
        <f t="shared" si="713"/>
        <v>"https://upload.wikimedia.org/wikipedia/en/thumb/2/2f/Flag_of_Andaluc%C3%ADa_%28Col%C3%B3mbia%29.svg/640px-Flag_of_Andaluc%C3%ADa_%28Col%C3%B3mbia%29.svg.png"</v>
      </c>
      <c r="CW224" s="9" t="str">
        <f t="shared" si="694"/>
        <v/>
      </c>
      <c r="CX224" s="9" t="str">
        <f t="shared" si="694"/>
        <v/>
      </c>
      <c r="CY224" s="9" t="str">
        <f t="shared" si="694"/>
        <v/>
      </c>
      <c r="CZ224" s="9" t="str">
        <f t="shared" si="694"/>
        <v>"5+Colo",</v>
      </c>
      <c r="DA224" s="9" t="str">
        <f t="shared" si="714"/>
        <v/>
      </c>
      <c r="DB224" s="9" t="str">
        <f t="shared" si="715"/>
        <v/>
      </c>
      <c r="DD224" s="9" t="str">
        <f t="shared" ref="DD224:DD247" si="798">IF(LEN(CHAR(34)&amp;"lets"&amp;LEN(SUBSTITUTE(SUBSTITUTE(IFERROR(TRIM(SUBSTITUTE(A224,MID(A224,FIND("[",A224),FIND("]",A224)-FIND("[",A224)+1),"")),A224)," ",""),"-",""))&amp;CHAR(34)&amp;",")=9,CHAR(34)&amp;"lets"&amp;LEN(SUBSTITUTE(SUBSTITUTE(IFERROR(TRIM(SUBSTITUTE(A224,MID(A224,FIND("[",A224),FIND("]",A224)-FIND("[",A224)+1),"")),A224)," ",""),"-",""))&amp;CHAR(34)&amp;",",CHAR(34)&amp;"lets0"&amp;LEN(SUBSTITUTE(SUBSTITUTE(IFERROR(TRIM(SUBSTITUTE(A224,MID(A224,FIND("[",A224),FIND("]",A224)-FIND("[",A224)+1),"")),A224)," ",""),"-",""))&amp;CHAR(34)&amp;",")</f>
        <v>"lets09",</v>
      </c>
      <c r="DE224" s="9" t="str">
        <f t="shared" ref="DE224:DE247" si="799">CHAR(34)&amp;"start"&amp;IFERROR(LEFT(SUBSTITUTE(A224,"["&amp;MID(A224,FIND("[",A224)+1,FIND("]",A224)-FIND("[",A224)-1)&amp;"] ",""),1),LEFT(A224,1))&amp;CHAR(34)&amp;","</f>
        <v>"startA",</v>
      </c>
      <c r="DF224" s="9" t="str">
        <f t="shared" si="719"/>
        <v/>
      </c>
      <c r="DG224" s="9" t="str">
        <f t="shared" si="720"/>
        <v/>
      </c>
      <c r="DH224" s="9" t="str">
        <f t="shared" si="721"/>
        <v/>
      </c>
      <c r="DI224" s="9" t="str">
        <f t="shared" si="722"/>
        <v/>
      </c>
      <c r="DJ224" s="9" t="str">
        <f t="shared" si="723"/>
        <v/>
      </c>
      <c r="DK224" s="9" t="str">
        <f t="shared" si="724"/>
        <v/>
      </c>
      <c r="DL224" s="9" t="str">
        <f t="shared" si="725"/>
        <v/>
      </c>
      <c r="DM224" s="9" t="str" cm="1">
        <f t="array" ref="DM224">IF(CG224=3,CHAR(34) &amp; _xlfn.TEXTJOIN("", TRUE, RIGHT(HP224:HX224, 2)) &amp; CHAR(34) &amp; ",", "")</f>
        <v/>
      </c>
      <c r="DN224" s="9" t="str">
        <f t="shared" si="726"/>
        <v/>
      </c>
      <c r="DO224" s="9" t="str">
        <f t="shared" si="727"/>
        <v/>
      </c>
      <c r="DP224" s="28" t="str">
        <f t="shared" si="728"/>
        <v/>
      </c>
      <c r="DQ224" s="28" t="str">
        <f t="shared" si="729"/>
        <v/>
      </c>
      <c r="DR224" s="28" t="str">
        <f t="shared" si="730"/>
        <v/>
      </c>
      <c r="DS224" s="28" t="str">
        <f t="shared" si="731"/>
        <v/>
      </c>
      <c r="DT224" s="28" t="str">
        <f t="shared" si="732"/>
        <v/>
      </c>
      <c r="DU224" s="28" t="str">
        <f t="shared" si="733"/>
        <v/>
      </c>
      <c r="DW224" s="9" t="str">
        <f t="shared" si="695"/>
        <v/>
      </c>
      <c r="DX224" s="9" t="str">
        <f t="shared" si="695"/>
        <v>"2Bands",</v>
      </c>
      <c r="DY224" s="9" t="str">
        <f t="shared" si="695"/>
        <v/>
      </c>
      <c r="DZ224" s="9" t="str">
        <f t="shared" si="695"/>
        <v/>
      </c>
      <c r="EA224" s="9" t="str">
        <f t="shared" si="696"/>
        <v/>
      </c>
      <c r="EB224" s="9" t="str">
        <f t="shared" si="696"/>
        <v>"Crosse",</v>
      </c>
      <c r="EC224" s="9" t="str">
        <f t="shared" si="696"/>
        <v>"Horizo",</v>
      </c>
      <c r="ED224" s="9" t="str">
        <f t="shared" si="696"/>
        <v>"Vertic",</v>
      </c>
      <c r="EE224" s="9" t="str">
        <f t="shared" si="696"/>
        <v/>
      </c>
      <c r="EF224" s="9" t="str">
        <f t="shared" si="735"/>
        <v/>
      </c>
      <c r="EG224" s="9" t="str">
        <f t="shared" si="697"/>
        <v/>
      </c>
      <c r="EH224" s="9" t="str">
        <f t="shared" si="697"/>
        <v/>
      </c>
      <c r="EI224" s="9" t="str">
        <f t="shared" si="697"/>
        <v/>
      </c>
      <c r="EJ224" s="9" t="str">
        <f t="shared" si="697"/>
        <v/>
      </c>
      <c r="EK224" s="9" t="str">
        <f t="shared" si="697"/>
        <v/>
      </c>
      <c r="EL224" s="9" t="str">
        <f t="shared" si="697"/>
        <v/>
      </c>
      <c r="EM224" s="9" t="str">
        <f t="shared" si="697"/>
        <v/>
      </c>
      <c r="EN224" s="9" t="str">
        <f t="shared" si="697"/>
        <v/>
      </c>
      <c r="EO224" s="9" t="str">
        <f t="shared" si="697"/>
        <v/>
      </c>
      <c r="EP224" s="9" t="str">
        <f t="shared" si="697"/>
        <v/>
      </c>
      <c r="EQ224" s="9" t="str">
        <f t="shared" si="697"/>
        <v>"Nordic",</v>
      </c>
      <c r="ER224" s="9" t="str">
        <f t="shared" si="697"/>
        <v>"OnlyBa",</v>
      </c>
      <c r="ES224" s="9" t="str">
        <f t="shared" si="697"/>
        <v/>
      </c>
      <c r="ET224" s="9" t="str">
        <f t="shared" si="697"/>
        <v/>
      </c>
      <c r="EU224" s="9" t="str">
        <f t="shared" si="697"/>
        <v/>
      </c>
      <c r="EV224" s="9" t="str">
        <f t="shared" si="697"/>
        <v/>
      </c>
      <c r="EW224" s="9" t="str">
        <f t="shared" si="693"/>
        <v/>
      </c>
      <c r="EX224" s="9" t="str">
        <f t="shared" si="693"/>
        <v/>
      </c>
      <c r="EY224" s="9" t="str">
        <f t="shared" si="693"/>
        <v/>
      </c>
      <c r="EZ224" s="9" t="str">
        <f t="shared" si="693"/>
        <v/>
      </c>
      <c r="FA224" s="9" t="str">
        <f t="shared" si="736"/>
        <v/>
      </c>
      <c r="FB224" s="9" t="str">
        <f t="shared" si="737"/>
        <v/>
      </c>
      <c r="FD224" s="9" t="str">
        <f t="shared" si="739"/>
        <v/>
      </c>
      <c r="FE224" s="9" t="str">
        <f t="shared" si="740"/>
        <v/>
      </c>
      <c r="FF224" s="9" t="str">
        <f t="shared" si="741"/>
        <v/>
      </c>
      <c r="FG224" s="9" t="str">
        <f t="shared" si="742"/>
        <v/>
      </c>
      <c r="FH224" s="9" t="str">
        <f t="shared" si="743"/>
        <v/>
      </c>
      <c r="FI224" s="9" t="str">
        <f t="shared" si="744"/>
        <v/>
      </c>
      <c r="FJ224" s="9" t="str">
        <f t="shared" si="745"/>
        <v>"NO_BLA",</v>
      </c>
      <c r="FK224" s="9" t="str">
        <f t="shared" si="746"/>
        <v/>
      </c>
      <c r="FL224" s="9" t="str">
        <f t="shared" si="747"/>
        <v/>
      </c>
      <c r="FM224" s="9" t="str">
        <f t="shared" si="748"/>
        <v/>
      </c>
      <c r="FN224" s="9" t="str">
        <f t="shared" si="749"/>
        <v/>
      </c>
      <c r="FO224" s="9" t="str">
        <f t="shared" si="750"/>
        <v/>
      </c>
      <c r="FP224" s="9" t="str">
        <f t="shared" si="751"/>
        <v/>
      </c>
      <c r="FQ224" s="9" t="str">
        <f t="shared" si="752"/>
        <v>"001BLU",</v>
      </c>
      <c r="FR224" s="9" t="str">
        <f t="shared" si="753"/>
        <v>"002GRE",</v>
      </c>
      <c r="FS224" s="9" t="str">
        <f t="shared" si="754"/>
        <v>"003RED",</v>
      </c>
      <c r="FT224" s="9" t="str">
        <f t="shared" si="755"/>
        <v>"myrEQ",</v>
      </c>
      <c r="FU224" s="9" t="str">
        <f t="shared" si="756"/>
        <v/>
      </c>
      <c r="FV224" s="9" t="str">
        <f t="shared" si="757"/>
        <v/>
      </c>
      <c r="FW224" s="9" t="str">
        <f t="shared" si="758"/>
        <v/>
      </c>
      <c r="FY224" s="9" t="str">
        <f t="shared" si="760"/>
        <v/>
      </c>
      <c r="FZ224" s="9" t="str">
        <f t="shared" si="761"/>
        <v/>
      </c>
      <c r="GA224" s="9" t="str">
        <f t="shared" si="762"/>
        <v/>
      </c>
      <c r="GB224" s="9" t="str">
        <f t="shared" si="763"/>
        <v/>
      </c>
      <c r="GE224" s="9" t="str">
        <f t="shared" si="766"/>
        <v/>
      </c>
      <c r="GF224" s="9" t="str">
        <f t="shared" ref="GF224:GF247" si="800">IFERROR(IF(SEARCH("Historical",AU224)&gt;0,CHAR(34)&amp;"histor"&amp;CHAR(34)&amp;",",""),"")</f>
        <v/>
      </c>
      <c r="GG224" s="9" t="str">
        <f t="shared" si="767"/>
        <v/>
      </c>
      <c r="GH224" s="9" t="str">
        <f t="shared" si="768"/>
        <v/>
      </c>
      <c r="GI224" s="9" t="str">
        <f t="shared" si="769"/>
        <v>"hasmap",</v>
      </c>
      <c r="GJ224" s="9" t="str">
        <f t="shared" si="770"/>
        <v>"NoStar",</v>
      </c>
      <c r="GK224" s="9" t="str">
        <f t="shared" si="771"/>
        <v/>
      </c>
      <c r="GL224" s="9" t="str">
        <f t="shared" si="698"/>
        <v/>
      </c>
      <c r="GM224" s="9" t="str">
        <f t="shared" si="698"/>
        <v/>
      </c>
      <c r="GN224" s="9" t="str">
        <f t="shared" si="698"/>
        <v/>
      </c>
      <c r="GP224" s="9" t="str">
        <f t="shared" si="772"/>
        <v>"Municipality"</v>
      </c>
      <c r="GS224" s="9" t="str">
        <f t="shared" si="773"/>
        <v>["5+Colo","lets09","startA","2Bands","Crosse","Horizo","Vertic","Nordic","OnlyBa","NO_BLA","001BLU","002GRE","003RED","myrEQ","hasmap","NoStar"]</v>
      </c>
      <c r="GT224" s="9" t="str">
        <f t="shared" si="797"/>
        <v/>
      </c>
      <c r="GU224" s="9" t="str">
        <f t="shared" si="797"/>
        <v>"cl_BLU",</v>
      </c>
      <c r="GV224" s="9" t="str">
        <f t="shared" si="797"/>
        <v>"cl_GRE",</v>
      </c>
      <c r="GW224" s="9" t="str">
        <f t="shared" si="797"/>
        <v>"cl_RED",</v>
      </c>
      <c r="GX224" s="9" t="str">
        <f t="shared" si="797"/>
        <v>"cl_YEL",</v>
      </c>
      <c r="GY224" s="9" t="str">
        <f t="shared" si="797"/>
        <v/>
      </c>
      <c r="GZ224" s="9" t="str">
        <f t="shared" si="797"/>
        <v>"cl_BRO",</v>
      </c>
      <c r="HA224" s="9" t="str">
        <f t="shared" si="797"/>
        <v/>
      </c>
      <c r="HB224" s="9" t="str">
        <f t="shared" si="797"/>
        <v>"cl_WHI",</v>
      </c>
      <c r="HC224" s="9" t="str">
        <f t="shared" si="774"/>
        <v>["cl_BLU","cl_GRE","cl_RED","cl_YEL","cl_BRO","cl_WHI"]</v>
      </c>
      <c r="HE224" s="33"/>
      <c r="HF224" s="34" t="str">
        <f t="shared" si="775"/>
        <v>{couname:"[COL] Andalucia",year:"???",region:"rgn_South America",Colors:["cl_BLU","cl_GRE","cl_RED","cl_YEL","cl_BRO","cl_WHI"],Items:["5+Colo","lets09","startA","2Bands","Crosse","Horizo","Vertic","Nordic","OnlyBa","NO_BLA","001BLU","002GRE","003RED","myrEQ","hasmap","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links: "https://en.wikipedia.org/wiki/Andalucía,_Valle_del_Cauca"},</v>
      </c>
      <c r="HG224" s="35" t="str">
        <f t="shared" si="776"/>
        <v>{couname:"[COL] Andalucia",year:"???",region:"rgn_South America",Colors:["cl_BLU","cl_GRE","cl_RED","cl_YEL","cl_BRO","cl_WHI"],Items:["5+Colo","lets09","startA","2Bands","Crosse","Horizo","Vertic","Nordic","OnlyBa","NO_BLA","001BLU","002GRE","003RED","myrEQ","hasmap","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links: "https://en.wikipedia.org/wiki/Andalucía,_Valle_del_Cauca"},</v>
      </c>
      <c r="HH224" s="9" t="str">
        <f t="shared" si="777"/>
        <v>"\nNot available"</v>
      </c>
      <c r="HI224" s="9" t="str">
        <f t="shared" si="778"/>
        <v>"\nNot available"</v>
      </c>
      <c r="HJ224" s="9" t="str">
        <f t="shared" si="779"/>
        <v>"???"</v>
      </c>
      <c r="HL224" s="9" t="str">
        <f t="shared" si="780"/>
        <v>"https://en.wikipedia.org/wiki/Andalucía,_Valle_del_Cauca"</v>
      </c>
      <c r="HM224" s="34" t="str">
        <f t="shared" si="781"/>
        <v>{"couname":"[COL] Andalucia","subtype":"[COL] Valle del Cauca","year":"???","region":"rgn_South America","Colors":["cl_BLU","cl_GRE","cl_RED","cl_YEL","cl_BRO","cl_WHI"],"Items":["5+Colo","lets09","startA","2Bands","Crosse","Horizo","Vertic","Nordic","OnlyBa","NO_BLA","001BLU","002GRE","003RED","myrEQ","hasmap","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 "links": "https://en.wikipedia.org/wiki/Andalucía,_Valle_del_Cauca"},</v>
      </c>
      <c r="HN224" s="36" t="str">
        <f t="shared" si="782"/>
        <v>{"couname":"[COL] Andalucia","subtype":"[COL] Valle del Cauca","year":"???","region":"rgn_South America","Colors":["cl_BLU","cl_GRE","cl_RED","cl_YEL","cl_BRO","cl_WHI"],"Items":["5+Colo","lets09","startA","2Bands","Crosse","Horizo","Vertic","Nordic","OnlyBa","NO_BLA","001BLU","002GRE","003RED","myrEQ","hasmap","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 "links": "https://en.wikipedia.org/wiki/Andalucía,_Valle_del_Cauca"},</v>
      </c>
      <c r="HO224" s="37">
        <v>45610</v>
      </c>
      <c r="HP224" s="9" t="str" cm="1">
        <f t="array" ref="HP224">IF(_xlfn.TEXTJOIN(", ", TRUE, IF(ISNUMBER(SEARCH("BLA", BL224:BT224)), COLUMN(BL224:BT224) - COLUMN(BL224) + 1, ""))&lt;&gt;"","BLA","")</f>
        <v/>
      </c>
      <c r="HQ224" s="9" t="str" cm="1">
        <f t="array" ref="HQ224">IF(_xlfn.TEXTJOIN(", ", TRUE, IF(ISNUMBER(SEARCH("BLU", BL224:BT224)), COLUMN(BL224:BT224) - COLUMN(BL224) + 1, ""))&lt;&gt;"","BLU","")</f>
        <v>BLU</v>
      </c>
      <c r="HR224" s="9" t="str" cm="1">
        <f t="array" ref="HR224">IF(_xlfn.TEXTJOIN(", ", TRUE, IF(ISNUMBER(SEARCH("GRE", BL224:BT224)), COLUMN(BL224:BT224) - COLUMN(BL224) + 1, ""))&lt;&gt;"","GRE","")</f>
        <v>GRE</v>
      </c>
      <c r="HS224" s="9" t="str" cm="1">
        <f t="array" ref="HS224">IF(_xlfn.TEXTJOIN(", ", TRUE, IF(ISNUMBER(SEARCH("RED", BL224:BT224)), COLUMN(BL224:BT224) - COLUMN(BL224) + 1, ""))&lt;&gt;"","RED","")</f>
        <v>RED</v>
      </c>
      <c r="HT224" s="9" t="str" cm="1">
        <f t="array" ref="HT224">IF(_xlfn.TEXTJOIN(", ", TRUE, IF(ISNUMBER(SEARCH("YEL", BL224:BT224)), COLUMN(BL224:BT224) - COLUMN(BL224) + 1, ""))&lt;&gt;"","YEL","")</f>
        <v>YEL</v>
      </c>
      <c r="HU224" s="9" t="str" cm="1">
        <f t="array" ref="HU224">IF(_xlfn.TEXTJOIN(", ", TRUE, IF(ISNUMBER(SEARCH("ORA", BL224:BT224)), COLUMN(BL224:BT224) - COLUMN(BL224) + 1, ""))&lt;&gt;"","ORA","")</f>
        <v/>
      </c>
      <c r="HV224" s="9" t="str" cm="1">
        <f t="array" ref="HV224">IF(_xlfn.TEXTJOIN(", ", TRUE, IF(ISNUMBER(SEARCH("BRO", BL224:BT224)), COLUMN(BL224:BT224) - COLUMN(BL224) + 1, ""))&lt;&gt;"","BRO","")</f>
        <v>BRO</v>
      </c>
      <c r="HW224" s="9" t="str" cm="1">
        <f t="array" ref="HW224">IF(_xlfn.TEXTJOIN(", ", TRUE, IF(ISNUMBER(SEARCH("PUR", BL224:BT224)), COLUMN(BL224:BT224) - COLUMN(BL224) + 1, ""))&lt;&gt;"","PUR","")</f>
        <v/>
      </c>
      <c r="HX224" s="9" t="str" cm="1">
        <f t="array" ref="HX224">IF(_xlfn.TEXTJOIN(", ", TRUE, IF(ISNUMBER(SEARCH("WHI", BL224:BT224)), COLUMN(BL224:BT224) - COLUMN(BL224) + 1, ""))&lt;&gt;"","WHI","")</f>
        <v>WHI</v>
      </c>
      <c r="HY224" s="38"/>
      <c r="HZ224" s="38"/>
      <c r="IA224" s="28"/>
      <c r="IB224" s="28"/>
      <c r="IC224" s="39"/>
      <c r="ID224" s="39"/>
      <c r="IE224" s="39"/>
      <c r="IF224" s="39"/>
      <c r="IG224" s="39"/>
      <c r="IH224" s="39"/>
      <c r="II224" s="39"/>
      <c r="IJ224" s="39"/>
      <c r="IK224" s="39"/>
      <c r="IM224" s="6">
        <f t="shared" si="784"/>
        <v>-6</v>
      </c>
      <c r="IN224" s="40" t="str">
        <f t="shared" si="785"/>
        <v>http://mkweb.bcgsc.ca/color-summarizer/?url=https://upload.wikimedia.org/wikipedia/en/thumb/2/2f/Flag_of_Andaluc%C3%ADa_%28Col%C3%B3mbia%29.svg/640px-Flag_of_Andaluc%C3%ADa_%28Col%C3%B3mbia%29.svg.png&amp;precision=low&amp;num_clusters=6&amp;text=1</v>
      </c>
      <c r="IO224" s="9" t="str">
        <f t="shared" si="786"/>
        <v/>
      </c>
      <c r="IP224" s="9" t="str">
        <f t="shared" si="787"/>
        <v>"blue"</v>
      </c>
      <c r="IQ224" s="9" t="str">
        <f t="shared" si="788"/>
        <v>"green"</v>
      </c>
      <c r="IR224" s="9" t="str">
        <f t="shared" si="789"/>
        <v>"red"</v>
      </c>
      <c r="IS224" s="9" t="str">
        <f t="shared" si="790"/>
        <v>"yellow"</v>
      </c>
      <c r="IT224" s="9" t="str">
        <f t="shared" si="791"/>
        <v/>
      </c>
      <c r="IU224" s="9" t="str">
        <f t="shared" si="792"/>
        <v>"brown"</v>
      </c>
      <c r="IV224" s="9" t="str">
        <f t="shared" si="793"/>
        <v/>
      </c>
      <c r="IW224" s="9" t="str">
        <f t="shared" si="794"/>
        <v>"white"</v>
      </c>
      <c r="IX224" s="9" t="str">
        <f t="shared" si="795"/>
        <v>{"url":"http://mkweb.bcgsc.ca/color-summarizer/?url=https://upload.wikimedia.org/wikipedia/en/thumb/2/2f/Flag_of_Andaluc%C3%ADa_%28Col%C3%B3mbia%29.svg/640px-Flag_of_Andaluc%C3%ADa_%28Col%C3%B3mbia%29.svg.png&amp;precision=low&amp;num_clusters=6&amp;text=1","name":"[COL] Andalucia"},</v>
      </c>
      <c r="IY224" s="9">
        <v>1467</v>
      </c>
    </row>
    <row r="225" spans="1:259" s="9" customFormat="1" ht="38.4" customHeight="1" thickBot="1" x14ac:dyDescent="0.35">
      <c r="A225" s="81" t="s">
        <v>371</v>
      </c>
      <c r="B225" s="1" t="e" vm="221">
        <v>#VALUE!</v>
      </c>
      <c r="C225" s="2">
        <v>3</v>
      </c>
      <c r="D225" s="3" t="s">
        <v>372</v>
      </c>
      <c r="E225" s="4" t="s">
        <v>373</v>
      </c>
      <c r="F225" s="5" t="s">
        <v>0</v>
      </c>
      <c r="G225" s="6">
        <f>COUNTIF($A$1:$A$8292,A225)</f>
        <v>1</v>
      </c>
      <c r="H225" s="7" t="s">
        <v>374</v>
      </c>
      <c r="I225" s="8" t="s">
        <v>375</v>
      </c>
      <c r="J225" s="9" t="str">
        <f>""</f>
        <v/>
      </c>
      <c r="K225" s="10"/>
      <c r="L225" s="11"/>
      <c r="M225" s="11"/>
      <c r="N225" s="12" t="s">
        <v>169</v>
      </c>
      <c r="O225" s="13">
        <v>1865</v>
      </c>
      <c r="P225" s="14" t="s">
        <v>376</v>
      </c>
      <c r="Q225" s="15">
        <v>6</v>
      </c>
      <c r="R225" s="16" t="s">
        <v>169</v>
      </c>
      <c r="S225" s="17">
        <v>0</v>
      </c>
      <c r="T225" s="18" t="s">
        <v>3</v>
      </c>
      <c r="U225" s="19" t="s">
        <v>2</v>
      </c>
      <c r="V225" s="19" t="s">
        <v>2</v>
      </c>
      <c r="W225" s="19" t="s">
        <v>2</v>
      </c>
      <c r="X225" s="19" t="s">
        <v>2</v>
      </c>
      <c r="Y225" s="19" t="s">
        <v>2</v>
      </c>
      <c r="Z225" s="19" t="s">
        <v>2</v>
      </c>
      <c r="AA225" s="19" t="s">
        <v>2</v>
      </c>
      <c r="AB225" s="19" t="s">
        <v>2</v>
      </c>
      <c r="AC225" s="19" t="s">
        <v>2</v>
      </c>
      <c r="AD225" s="19" t="s">
        <v>2</v>
      </c>
      <c r="AE225" s="19" t="s">
        <v>2</v>
      </c>
      <c r="AF225" s="20" t="s">
        <v>2</v>
      </c>
      <c r="AG225" s="20" t="s">
        <v>3</v>
      </c>
      <c r="AH225" s="20" t="s">
        <v>3</v>
      </c>
      <c r="AI225" s="20" t="s">
        <v>2</v>
      </c>
      <c r="AJ225" s="20" t="s">
        <v>2</v>
      </c>
      <c r="AK225" s="20" t="s">
        <v>2</v>
      </c>
      <c r="AL225" s="20" t="s">
        <v>2</v>
      </c>
      <c r="AM225" s="20" t="s">
        <v>2</v>
      </c>
      <c r="AN225" s="20" t="s">
        <v>2</v>
      </c>
      <c r="AO225" s="20" t="s">
        <v>2</v>
      </c>
      <c r="AP225" s="20" t="s">
        <v>2</v>
      </c>
      <c r="AQ225" s="20" t="s">
        <v>2</v>
      </c>
      <c r="AR225" s="20" t="s">
        <v>3</v>
      </c>
      <c r="AS225" s="20" t="s">
        <v>2</v>
      </c>
      <c r="AT225" s="21">
        <v>1</v>
      </c>
      <c r="AU225" s="20" t="s">
        <v>267</v>
      </c>
      <c r="AV225" s="20" t="str">
        <f>IF(LEFT(A225,1)="[",LEFT(A225,5)&amp;AU225&amp;A225,"")</f>
        <v>[FJI]Historical[FJI] Confederacy of Independent Kingdoms of Fiji (1865)</v>
      </c>
      <c r="AW225" s="20" t="str">
        <f>C225&amp;H225&amp;A225</f>
        <v>3[FJI] Other[FJI] Confederacy of Independent Kingdoms of Fiji (1865)</v>
      </c>
      <c r="AX225" s="22"/>
      <c r="AY225" s="22"/>
      <c r="AZ225" s="23" t="s">
        <v>8</v>
      </c>
      <c r="BA225" s="23" t="s">
        <v>8</v>
      </c>
      <c r="BB225" s="23"/>
      <c r="BC225" s="24"/>
      <c r="BD225" s="25" t="s">
        <v>4</v>
      </c>
      <c r="BE225" s="8"/>
      <c r="BF225" s="25" t="s">
        <v>4</v>
      </c>
      <c r="BG225" s="25" t="s">
        <v>6</v>
      </c>
      <c r="BH225" s="25" t="s">
        <v>10</v>
      </c>
      <c r="BI225" s="25"/>
      <c r="BJ225" s="25"/>
      <c r="BK225" s="8"/>
      <c r="BL225" s="25" t="s">
        <v>12</v>
      </c>
      <c r="BM225" s="25" t="s">
        <v>4</v>
      </c>
      <c r="BN225" s="25" t="s">
        <v>10</v>
      </c>
      <c r="BO225" s="25" t="s">
        <v>8</v>
      </c>
      <c r="BP225" s="25" t="s">
        <v>6</v>
      </c>
      <c r="BQ225" s="25" t="s">
        <v>8</v>
      </c>
      <c r="BR225" s="25" t="s">
        <v>8</v>
      </c>
      <c r="BS225" s="25" t="s">
        <v>8</v>
      </c>
      <c r="BT225" s="25" t="s">
        <v>8</v>
      </c>
      <c r="BU225" s="26"/>
      <c r="BV225" s="27"/>
      <c r="BW225" s="27">
        <v>0</v>
      </c>
      <c r="BX225" s="8"/>
      <c r="CB225" s="28"/>
      <c r="CC225" s="28"/>
      <c r="CD225" s="29">
        <v>0</v>
      </c>
      <c r="CE225" s="29">
        <v>1</v>
      </c>
      <c r="CF225" s="29" t="e">
        <v>#REF!</v>
      </c>
      <c r="CG225" s="30" cm="1">
        <f t="array" ref="CG225">SUMPRODUCT(--(LEN(TRIM(BL225:BT225))&gt;0))</f>
        <v>4</v>
      </c>
      <c r="CH225" s="20" t="str">
        <f t="shared" si="699"/>
        <v>n</v>
      </c>
      <c r="CI225" s="20" t="str">
        <f t="shared" si="700"/>
        <v>n</v>
      </c>
      <c r="CJ225" s="20" t="str">
        <f t="shared" si="701"/>
        <v>y</v>
      </c>
      <c r="CK225" s="20" t="str">
        <f t="shared" si="702"/>
        <v>n</v>
      </c>
      <c r="CL225" s="20" t="str">
        <f t="shared" si="703"/>
        <v>y</v>
      </c>
      <c r="CM225" s="20" t="str">
        <f t="shared" si="704"/>
        <v>n</v>
      </c>
      <c r="CN225" s="20" t="str">
        <f t="shared" si="705"/>
        <v>n</v>
      </c>
      <c r="CO225" s="20" t="str">
        <f t="shared" si="706"/>
        <v>n</v>
      </c>
      <c r="CP225" s="20" t="str">
        <f t="shared" si="707"/>
        <v>n</v>
      </c>
      <c r="CQ225" s="20" t="str">
        <f t="shared" si="708"/>
        <v>y</v>
      </c>
      <c r="CR225" s="20" t="str">
        <f t="shared" si="709"/>
        <v>n</v>
      </c>
      <c r="CS225" s="20" t="str">
        <f t="shared" si="710"/>
        <v>n</v>
      </c>
      <c r="CT225" s="31" t="str">
        <f t="shared" si="711"/>
        <v>"[FJI] Confederacy of Independent Kingdoms of Fiji (1865)"</v>
      </c>
      <c r="CU225" s="32" t="str">
        <f t="shared" si="712"/>
        <v>"rgn_Oceania"</v>
      </c>
      <c r="CV225" s="9" t="str">
        <f t="shared" si="713"/>
        <v>"https://upload.wikimedia.org/wikipedia/commons/thumb/c/cb/Flag_of_the_Confederacy_of_Independent_Kingdoms_of_Fiji.svg/640px-Flag_of_the_Confederacy_of_Independent_Kingdoms_of_Fiji.svg.png"</v>
      </c>
      <c r="CW225" s="9" t="str">
        <f t="shared" si="694"/>
        <v/>
      </c>
      <c r="CX225" s="9" t="str">
        <f t="shared" si="694"/>
        <v/>
      </c>
      <c r="CY225" s="9" t="str">
        <f t="shared" si="694"/>
        <v>"4Color",</v>
      </c>
      <c r="CZ225" s="9" t="str">
        <f t="shared" si="694"/>
        <v/>
      </c>
      <c r="DA225" s="9" t="str">
        <f t="shared" si="714"/>
        <v>"words2",</v>
      </c>
      <c r="DB225" s="9" t="str">
        <f t="shared" si="715"/>
        <v>"words3",</v>
      </c>
      <c r="DD225" s="9" t="str">
        <f t="shared" si="798"/>
        <v>"lets44",</v>
      </c>
      <c r="DE225" s="9" t="str">
        <f t="shared" si="799"/>
        <v>"startC",</v>
      </c>
      <c r="DF225" s="9" t="str">
        <f t="shared" si="719"/>
        <v/>
      </c>
      <c r="DG225" s="9" t="str">
        <f t="shared" si="720"/>
        <v/>
      </c>
      <c r="DH225" s="9" t="str">
        <f t="shared" si="721"/>
        <v/>
      </c>
      <c r="DI225" s="9" t="str">
        <f t="shared" si="722"/>
        <v/>
      </c>
      <c r="DJ225" s="9" t="str">
        <f t="shared" si="723"/>
        <v>"with_y",</v>
      </c>
      <c r="DK225" s="9" t="str">
        <f t="shared" si="724"/>
        <v/>
      </c>
      <c r="DL225" s="9" t="str">
        <f t="shared" si="725"/>
        <v/>
      </c>
      <c r="DM225" s="9" t="str" cm="1">
        <f t="array" ref="DM225">IF(CG225=3,CHAR(34) &amp; _xlfn.TEXTJOIN("", TRUE, RIGHT(HP225:HX225, 2)) &amp; CHAR(34) &amp; ",", "")</f>
        <v/>
      </c>
      <c r="DN225" s="9" t="str">
        <f t="shared" si="726"/>
        <v>"year18",</v>
      </c>
      <c r="DO225" s="9" t="str">
        <f t="shared" si="727"/>
        <v/>
      </c>
      <c r="DP225" s="28" t="str">
        <f t="shared" si="728"/>
        <v/>
      </c>
      <c r="DQ225" s="28" t="str">
        <f t="shared" si="729"/>
        <v/>
      </c>
      <c r="DR225" s="28" t="str">
        <f t="shared" si="730"/>
        <v/>
      </c>
      <c r="DS225" s="28" t="str">
        <f t="shared" si="731"/>
        <v/>
      </c>
      <c r="DT225" s="28" t="str">
        <f t="shared" si="732"/>
        <v/>
      </c>
      <c r="DU225" s="28" t="str">
        <f t="shared" si="733"/>
        <v/>
      </c>
      <c r="DW225" s="9" t="str">
        <f t="shared" si="695"/>
        <v>"NoBand",</v>
      </c>
      <c r="DX225" s="9" t="str">
        <f t="shared" si="695"/>
        <v/>
      </c>
      <c r="DY225" s="9" t="str">
        <f t="shared" si="695"/>
        <v/>
      </c>
      <c r="DZ225" s="9" t="str">
        <f t="shared" si="695"/>
        <v/>
      </c>
      <c r="EA225" s="9" t="str">
        <f t="shared" si="696"/>
        <v>"Diagon",</v>
      </c>
      <c r="EB225" s="9" t="str">
        <f t="shared" si="696"/>
        <v/>
      </c>
      <c r="EC225" s="9" t="str">
        <f t="shared" si="696"/>
        <v/>
      </c>
      <c r="ED225" s="9" t="str">
        <f t="shared" si="696"/>
        <v/>
      </c>
      <c r="EE225" s="9" t="str">
        <f t="shared" si="696"/>
        <v/>
      </c>
      <c r="EF225" s="9" t="str">
        <f t="shared" si="735"/>
        <v/>
      </c>
      <c r="EG225" s="9" t="str">
        <f t="shared" si="697"/>
        <v/>
      </c>
      <c r="EH225" s="9" t="str">
        <f t="shared" si="697"/>
        <v/>
      </c>
      <c r="EI225" s="9" t="str">
        <f t="shared" si="697"/>
        <v/>
      </c>
      <c r="EJ225" s="9" t="str">
        <f t="shared" si="697"/>
        <v/>
      </c>
      <c r="EK225" s="9" t="str">
        <f t="shared" si="697"/>
        <v/>
      </c>
      <c r="EL225" s="9" t="str">
        <f t="shared" si="697"/>
        <v/>
      </c>
      <c r="EM225" s="9" t="str">
        <f t="shared" si="697"/>
        <v/>
      </c>
      <c r="EN225" s="9" t="str">
        <f t="shared" si="697"/>
        <v>"Unequa",</v>
      </c>
      <c r="EO225" s="9" t="str">
        <f t="shared" si="697"/>
        <v>"Center",</v>
      </c>
      <c r="EP225" s="9" t="str">
        <f t="shared" si="697"/>
        <v/>
      </c>
      <c r="EQ225" s="9" t="str">
        <f t="shared" si="697"/>
        <v/>
      </c>
      <c r="ER225" s="9" t="str">
        <f t="shared" si="697"/>
        <v/>
      </c>
      <c r="ES225" s="9" t="str">
        <f t="shared" si="697"/>
        <v/>
      </c>
      <c r="ET225" s="9" t="str">
        <f t="shared" si="697"/>
        <v/>
      </c>
      <c r="EU225" s="9" t="str">
        <f t="shared" si="697"/>
        <v/>
      </c>
      <c r="EV225" s="9" t="str">
        <f t="shared" ref="EV225:EZ247" si="801">IF(AO225="y",CHAR(34)&amp;AO$1&amp;CHAR(34)&amp;",","")</f>
        <v/>
      </c>
      <c r="EW225" s="9" t="str">
        <f t="shared" si="801"/>
        <v/>
      </c>
      <c r="EX225" s="9" t="str">
        <f t="shared" si="801"/>
        <v/>
      </c>
      <c r="EY225" s="9" t="str">
        <f t="shared" si="801"/>
        <v>"Rotate",</v>
      </c>
      <c r="EZ225" s="9" t="str">
        <f t="shared" si="801"/>
        <v/>
      </c>
      <c r="FA225" s="9" t="str">
        <f t="shared" si="736"/>
        <v>"sta",</v>
      </c>
      <c r="FB225" s="9" t="str">
        <f t="shared" si="737"/>
        <v/>
      </c>
      <c r="FD225" s="9" t="str">
        <f t="shared" si="739"/>
        <v/>
      </c>
      <c r="FE225" s="9" t="str">
        <f t="shared" si="740"/>
        <v/>
      </c>
      <c r="FF225" s="9" t="str">
        <f t="shared" si="741"/>
        <v>"NO_WHI",</v>
      </c>
      <c r="FG225" s="9" t="str">
        <f t="shared" si="742"/>
        <v>"NO_RED",</v>
      </c>
      <c r="FH225" s="9" t="str">
        <f t="shared" si="743"/>
        <v/>
      </c>
      <c r="FI225" s="9" t="str">
        <f t="shared" si="744"/>
        <v/>
      </c>
      <c r="FJ225" s="9" t="str">
        <f t="shared" si="745"/>
        <v/>
      </c>
      <c r="FK225" s="9" t="str">
        <f t="shared" si="746"/>
        <v/>
      </c>
      <c r="FL225" s="9" t="str">
        <f t="shared" si="747"/>
        <v/>
      </c>
      <c r="FM225" s="9" t="str">
        <f t="shared" si="748"/>
        <v/>
      </c>
      <c r="FN225" s="9" t="str">
        <f t="shared" si="749"/>
        <v/>
      </c>
      <c r="FO225" s="9" t="str">
        <f t="shared" si="750"/>
        <v/>
      </c>
      <c r="FP225" s="9" t="str">
        <f t="shared" si="751"/>
        <v>"WHRENO",</v>
      </c>
      <c r="FQ225" s="9" t="str">
        <f t="shared" si="752"/>
        <v>"001BLU",</v>
      </c>
      <c r="FR225" s="9" t="str">
        <f t="shared" si="753"/>
        <v>"002YEL",</v>
      </c>
      <c r="FS225" s="9" t="str">
        <f t="shared" si="754"/>
        <v>"003GRE",</v>
      </c>
      <c r="FT225" s="9" t="str">
        <f t="shared" si="755"/>
        <v>"myrBLU",</v>
      </c>
      <c r="FU225" s="9" t="str">
        <f t="shared" si="756"/>
        <v/>
      </c>
      <c r="FV225" s="9" t="str">
        <f t="shared" si="757"/>
        <v/>
      </c>
      <c r="FW225" s="9" t="str">
        <f t="shared" si="758"/>
        <v/>
      </c>
      <c r="FY225" s="9" t="str">
        <f t="shared" si="760"/>
        <v/>
      </c>
      <c r="FZ225" s="9" t="str">
        <f t="shared" si="761"/>
        <v/>
      </c>
      <c r="GA225" s="9" t="str">
        <f t="shared" si="762"/>
        <v/>
      </c>
      <c r="GB225" s="9" t="str">
        <f t="shared" si="763"/>
        <v/>
      </c>
      <c r="GE225" s="9" t="str">
        <f t="shared" si="766"/>
        <v/>
      </c>
      <c r="GF225" s="9" t="str">
        <f t="shared" si="800"/>
        <v>"histor",</v>
      </c>
      <c r="GG225" s="9" t="str">
        <f t="shared" si="767"/>
        <v/>
      </c>
      <c r="GH225" s="9" t="str">
        <f t="shared" si="768"/>
        <v/>
      </c>
      <c r="GI225" s="9" t="str">
        <f t="shared" si="769"/>
        <v>"hasmap",</v>
      </c>
      <c r="GJ225" s="9" t="str">
        <f t="shared" si="770"/>
        <v/>
      </c>
      <c r="GK225" s="9" t="str">
        <f t="shared" si="771"/>
        <v>"HasSta",</v>
      </c>
      <c r="GL225" s="9" t="str">
        <f t="shared" si="698"/>
        <v>"1Stars",</v>
      </c>
      <c r="GM225" s="9" t="str">
        <f t="shared" si="698"/>
        <v/>
      </c>
      <c r="GN225" s="9" t="str">
        <f t="shared" si="698"/>
        <v/>
      </c>
      <c r="GP225" s="9" t="str">
        <f t="shared" si="772"/>
        <v>"Historical"</v>
      </c>
      <c r="GS225" s="9" t="str">
        <f t="shared" si="773"/>
        <v>["4Color","words2","words3","lets44","startC","with_y","year18","NoBand","Diagon","Unequa","Center","Rotate","sta","NO_WHI","NO_RED","WHRENO","001BLU","002YEL","003GRE","myrBLU","histor","hasmap","HasSta","1Stars"]</v>
      </c>
      <c r="GT225" s="9" t="str">
        <f t="shared" si="797"/>
        <v>"cl_BLA",</v>
      </c>
      <c r="GU225" s="9" t="str">
        <f t="shared" si="797"/>
        <v>"cl_BLU",</v>
      </c>
      <c r="GV225" s="9" t="str">
        <f t="shared" si="797"/>
        <v>"cl_GRE",</v>
      </c>
      <c r="GW225" s="9" t="str">
        <f t="shared" si="797"/>
        <v/>
      </c>
      <c r="GX225" s="9" t="str">
        <f t="shared" si="797"/>
        <v>"cl_YEL",</v>
      </c>
      <c r="GY225" s="9" t="str">
        <f t="shared" si="797"/>
        <v/>
      </c>
      <c r="GZ225" s="9" t="str">
        <f t="shared" si="797"/>
        <v/>
      </c>
      <c r="HA225" s="9" t="str">
        <f t="shared" si="797"/>
        <v/>
      </c>
      <c r="HB225" s="9" t="str">
        <f t="shared" si="797"/>
        <v/>
      </c>
      <c r="HC225" s="9" t="str">
        <f t="shared" si="774"/>
        <v>["cl_BLA","cl_BLU","cl_GRE","cl_YEL"]</v>
      </c>
      <c r="HE225" s="33"/>
      <c r="HF225" s="34" t="str">
        <f t="shared" si="775"/>
        <v>{couname:"[FJI] Confederacy of Independent Kingdoms of Fiji (1865)",year:"1865",region:"rgn_Oceania",Colors:["cl_BLA","cl_BLU","cl_GRE","cl_YEL"],Items:["4Color","words2","words3","lets44","startC","with_y","year18","NoBand","Diagon","Unequa","Center","Rotate","sta","NO_WHI","NO_RED","WHRENO","001BLU","002YEL","003GRE","myrBLU","histor","hasmap","HasSta","1Stars"],Flag:"https://upload.wikimedia.org/wikipedia/commons/thumb/c/cb/Flag_of_the_Confederacy_of_Independent_Kingdoms_of_Fiji.svg/640px-Flag_of_the_Confederacy_of_Independent_Kingdoms_of_Fiji.svg.png",HDFlag:"https://upload.wikimedia.org/wikipedia/commons/thumb/c/cb/Flag_of_the_Confederacy_of_Independent_Kingdoms_of_Fiji.svg/1280px-Flag_of_the_Confederacy_of_Independent_Kingdoms_of_Fiji.svg.png",type:"Historical", describe: "\nA white eight-pointed star on a dark blue field.", isnew:".", links: "https://en.m.wikipedia.org/wiki/Flag_of_Fiji"},</v>
      </c>
      <c r="HG225" s="35" t="str">
        <f t="shared" si="776"/>
        <v>{couname:"[FJI] Confederacy of Independent Kingdoms of Fiji (1865)",year:"1865",region:"rgn_Oceania",Colors:["cl_BLA","cl_BLU","cl_GRE","cl_YEL"],Items:["4Color","words2","words3","lets44","startC","with_y","year18","NoBand","Diagon","Unequa","Center","Rotate","sta","NO_WHI","NO_RED","WHRENO","001BLU","002YEL","003GRE","myrBLU","histor","hasmap","HasSta","1Stars"],Flag:"https://upload.wikimedia.org/wikipedia/commons/thumb/c/cb/Flag_of_the_Confederacy_of_Independent_Kingdoms_of_Fiji.svg/640px-Flag_of_the_Confederacy_of_Independent_Kingdoms_of_Fiji.svg.png",HDFlag:"https://upload.wikimedia.org/wikipedia/commons/thumb/c/cb/Flag_of_the_Confederacy_of_Independent_Kingdoms_of_Fiji.svg/1280px-Flag_of_the_Confederacy_of_Independent_Kingdoms_of_Fiji.svg.png",type:"Historical", describe: "\nA white eight-pointed star on a dark blue field.", links: "https://en.m.wikipedia.org/wiki/Flag_of_Fiji"},</v>
      </c>
      <c r="HH225" s="9" t="str">
        <f t="shared" si="777"/>
        <v>"\nA white eight-pointed star on a dark blue field."</v>
      </c>
      <c r="HI225" s="9" t="str">
        <f t="shared" si="778"/>
        <v>"\nA white eight-pointed star on a dark blue field."</v>
      </c>
      <c r="HJ225" s="9" t="str">
        <f t="shared" si="779"/>
        <v>"1865"</v>
      </c>
      <c r="HL225" s="9" t="str">
        <f t="shared" si="780"/>
        <v>"https://en.m.wikipedia.org/wiki/Flag_of_Fiji"</v>
      </c>
      <c r="HM225" s="34" t="str">
        <f t="shared" si="781"/>
        <v>{"couname":"[FJI] Confederacy of Independent Kingdoms of Fiji (1865)","subtype":"[FJI] Other","year":"1865","region":"rgn_Oceania","Colors":["cl_BLA","cl_BLU","cl_GRE","cl_YEL"],"Items":["4Color","words2","words3","lets44","startC","with_y","year18","NoBand","Diagon","Unequa","Center","Rotate","sta","NO_WHI","NO_RED","WHRENO","001BLU","002YEL","003GRE","myrBLU","histor","hasmap","HasSta","1Stars"],"Flag":"https://upload.wikimedia.org/wikipedia/commons/thumb/c/cb/Flag_of_the_Confederacy_of_Independent_Kingdoms_of_Fiji.svg/640px-Flag_of_the_Confederacy_of_Independent_Kingdoms_of_Fiji.svg.png","HDFlag":"https://upload.wikimedia.org/wikipedia/commons/thumb/c/cb/Flag_of_the_Confederacy_of_Independent_Kingdoms_of_Fiji.svg/1280px-Flag_of_the_Confederacy_of_Independent_Kingdoms_of_Fiji.svg.png","type":"Historical", "describe": "\nA white eight-pointed star on a dark blue field.", "isnew": ".", "links": "https://en.m.wikipedia.org/wiki/Flag_of_Fiji"},</v>
      </c>
      <c r="HN225" s="36" t="str">
        <f t="shared" si="782"/>
        <v>{"couname":"[FJI] Confederacy of Independent Kingdoms of Fiji (1865)","subtype":"[FJI] Other","year":"1865","region":"rgn_Oceania","Colors":["cl_BLA","cl_BLU","cl_GRE","cl_YEL"],"Items":["4Color","words2","words3","lets44","startC","with_y","year18","NoBand","Diagon","Unequa","Center","Rotate","sta","NO_WHI","NO_RED","WHRENO","001BLU","002YEL","003GRE","myrBLU","histor","hasmap","HasSta","1Stars"],"Flag":"https://upload.wikimedia.org/wikipedia/commons/thumb/c/cb/Flag_of_the_Confederacy_of_Independent_Kingdoms_of_Fiji.svg/640px-Flag_of_the_Confederacy_of_Independent_Kingdoms_of_Fiji.svg.png","HDFlag":"https://upload.wikimedia.org/wikipedia/commons/thumb/c/cb/Flag_of_the_Confederacy_of_Independent_Kingdoms_of_Fiji.svg/1280px-Flag_of_the_Confederacy_of_Independent_Kingdoms_of_Fiji.svg.png","type":"Historical", "describe": "\nA white eight-pointed star on a dark blue field.", "isnew": ".", "links": "https://en.m.wikipedia.org/wiki/Flag_of_Fiji"},</v>
      </c>
      <c r="HO225" s="37">
        <v>45610</v>
      </c>
      <c r="HP225" s="9" t="str" cm="1">
        <f t="array" ref="HP225">IF(_xlfn.TEXTJOIN(", ", TRUE, IF(ISNUMBER(SEARCH("BLA", BL225:BT225)), COLUMN(BL225:BT225) - COLUMN(BL225) + 1, ""))&lt;&gt;"","BLA","")</f>
        <v>BLA</v>
      </c>
      <c r="HQ225" s="9" t="str" cm="1">
        <f t="array" ref="HQ225">IF(_xlfn.TEXTJOIN(", ", TRUE, IF(ISNUMBER(SEARCH("BLU", BL225:BT225)), COLUMN(BL225:BT225) - COLUMN(BL225) + 1, ""))&lt;&gt;"","BLU","")</f>
        <v>BLU</v>
      </c>
      <c r="HR225" s="9" t="str" cm="1">
        <f t="array" ref="HR225">IF(_xlfn.TEXTJOIN(", ", TRUE, IF(ISNUMBER(SEARCH("GRE", BL225:BT225)), COLUMN(BL225:BT225) - COLUMN(BL225) + 1, ""))&lt;&gt;"","GRE","")</f>
        <v>GRE</v>
      </c>
      <c r="HS225" s="9" t="str" cm="1">
        <f t="array" ref="HS225">IF(_xlfn.TEXTJOIN(", ", TRUE, IF(ISNUMBER(SEARCH("RED", BL225:BT225)), COLUMN(BL225:BT225) - COLUMN(BL225) + 1, ""))&lt;&gt;"","RED","")</f>
        <v/>
      </c>
      <c r="HT225" s="9" t="str" cm="1">
        <f t="array" ref="HT225">IF(_xlfn.TEXTJOIN(", ", TRUE, IF(ISNUMBER(SEARCH("YEL", BL225:BT225)), COLUMN(BL225:BT225) - COLUMN(BL225) + 1, ""))&lt;&gt;"","YEL","")</f>
        <v>YEL</v>
      </c>
      <c r="HU225" s="9" t="str" cm="1">
        <f t="array" ref="HU225">IF(_xlfn.TEXTJOIN(", ", TRUE, IF(ISNUMBER(SEARCH("ORA", BL225:BT225)), COLUMN(BL225:BT225) - COLUMN(BL225) + 1, ""))&lt;&gt;"","ORA","")</f>
        <v/>
      </c>
      <c r="HV225" s="9" t="str" cm="1">
        <f t="array" ref="HV225">IF(_xlfn.TEXTJOIN(", ", TRUE, IF(ISNUMBER(SEARCH("BRO", BL225:BT225)), COLUMN(BL225:BT225) - COLUMN(BL225) + 1, ""))&lt;&gt;"","BRO","")</f>
        <v/>
      </c>
      <c r="HW225" s="9" t="str" cm="1">
        <f t="array" ref="HW225">IF(_xlfn.TEXTJOIN(", ", TRUE, IF(ISNUMBER(SEARCH("PUR", BL225:BT225)), COLUMN(BL225:BT225) - COLUMN(BL225) + 1, ""))&lt;&gt;"","PUR","")</f>
        <v/>
      </c>
      <c r="HX225" s="9" t="str" cm="1">
        <f t="array" ref="HX225">IF(_xlfn.TEXTJOIN(", ", TRUE, IF(ISNUMBER(SEARCH("WHI", BL225:BT225)), COLUMN(BL225:BT225) - COLUMN(BL225) + 1, ""))&lt;&gt;"","WHI","")</f>
        <v/>
      </c>
      <c r="HY225" s="38"/>
      <c r="HZ225" s="38"/>
      <c r="IA225" s="28"/>
      <c r="IB225" s="28"/>
      <c r="IC225" s="39"/>
      <c r="ID225" s="39"/>
      <c r="IE225" s="39"/>
      <c r="IF225" s="39"/>
      <c r="IG225" s="39"/>
      <c r="IH225" s="39"/>
      <c r="II225" s="39"/>
      <c r="IJ225" s="39"/>
      <c r="IK225" s="39"/>
      <c r="IM225" s="6">
        <f t="shared" si="784"/>
        <v>-4</v>
      </c>
      <c r="IN225" s="40" t="str">
        <f t="shared" si="785"/>
        <v>http://mkweb.bcgsc.ca/color-summarizer/?url=https://upload.wikimedia.org/wikipedia/commons/thumb/c/cb/Flag_of_the_Confederacy_of_Independent_Kingdoms_of_Fiji.svg/640px-Flag_of_the_Confederacy_of_Independent_Kingdoms_of_Fiji.svg.png&amp;precision=low&amp;num_clusters=4&amp;text=1</v>
      </c>
      <c r="IO225" s="9" t="str">
        <f t="shared" si="786"/>
        <v>"black"</v>
      </c>
      <c r="IP225" s="9" t="str">
        <f t="shared" si="787"/>
        <v>"blue"</v>
      </c>
      <c r="IQ225" s="9" t="str">
        <f t="shared" si="788"/>
        <v>"green"</v>
      </c>
      <c r="IR225" s="9" t="str">
        <f t="shared" si="789"/>
        <v/>
      </c>
      <c r="IS225" s="9" t="str">
        <f t="shared" si="790"/>
        <v>"yellow"</v>
      </c>
      <c r="IT225" s="9" t="str">
        <f t="shared" si="791"/>
        <v/>
      </c>
      <c r="IU225" s="9" t="str">
        <f t="shared" si="792"/>
        <v/>
      </c>
      <c r="IV225" s="9" t="str">
        <f t="shared" si="793"/>
        <v/>
      </c>
      <c r="IW225" s="9" t="str">
        <f t="shared" si="794"/>
        <v/>
      </c>
      <c r="IX225" s="9" t="str">
        <f t="shared" si="795"/>
        <v>{"url":"http://mkweb.bcgsc.ca/color-summarizer/?url=https://upload.wikimedia.org/wikipedia/commons/thumb/c/cb/Flag_of_the_Confederacy_of_Independent_Kingdoms_of_Fiji.svg/640px-Flag_of_the_Confederacy_of_Independent_Kingdoms_of_Fiji.svg.png&amp;precision=low&amp;num_clusters=4&amp;text=1","name":"[FJI] Confederacy of Independent Kingdoms of Fiji (1865)"},</v>
      </c>
      <c r="IY225" s="9">
        <v>1468</v>
      </c>
    </row>
    <row r="226" spans="1:259" s="9" customFormat="1" ht="38.4" customHeight="1" thickBot="1" x14ac:dyDescent="0.35">
      <c r="A226" s="81" t="s">
        <v>377</v>
      </c>
      <c r="B226" s="1" t="e" vm="222">
        <v>#VALUE!</v>
      </c>
      <c r="C226" s="2">
        <v>3</v>
      </c>
      <c r="D226" s="3" t="s">
        <v>378</v>
      </c>
      <c r="E226" s="4" t="s">
        <v>379</v>
      </c>
      <c r="F226" s="5" t="s">
        <v>0</v>
      </c>
      <c r="G226" s="6">
        <f>COUNTIF($A$1:$A$8292,A226)</f>
        <v>1</v>
      </c>
      <c r="H226" s="7" t="s">
        <v>374</v>
      </c>
      <c r="I226" s="8" t="s">
        <v>375</v>
      </c>
      <c r="J226" s="9" t="str">
        <f>""</f>
        <v/>
      </c>
      <c r="K226" s="10"/>
      <c r="L226" s="11"/>
      <c r="M226" s="11"/>
      <c r="N226" s="12" t="s">
        <v>169</v>
      </c>
      <c r="O226" s="13">
        <v>1869</v>
      </c>
      <c r="P226" s="14" t="s">
        <v>380</v>
      </c>
      <c r="Q226" s="15">
        <v>3</v>
      </c>
      <c r="R226" s="16" t="s">
        <v>169</v>
      </c>
      <c r="S226" s="17">
        <v>2</v>
      </c>
      <c r="T226" s="18" t="s">
        <v>2</v>
      </c>
      <c r="U226" s="19" t="s">
        <v>3</v>
      </c>
      <c r="V226" s="19" t="s">
        <v>3</v>
      </c>
      <c r="W226" s="19" t="s">
        <v>3</v>
      </c>
      <c r="X226" s="19" t="s">
        <v>2</v>
      </c>
      <c r="Y226" s="19" t="s">
        <v>2</v>
      </c>
      <c r="Z226" s="19" t="s">
        <v>2</v>
      </c>
      <c r="AA226" s="19" t="s">
        <v>2</v>
      </c>
      <c r="AB226" s="19" t="s">
        <v>2</v>
      </c>
      <c r="AC226" s="19" t="s">
        <v>2</v>
      </c>
      <c r="AD226" s="19" t="s">
        <v>2</v>
      </c>
      <c r="AE226" s="19" t="s">
        <v>2</v>
      </c>
      <c r="AF226" s="20" t="s">
        <v>2</v>
      </c>
      <c r="AG226" s="20" t="s">
        <v>3</v>
      </c>
      <c r="AH226" s="20" t="s">
        <v>2</v>
      </c>
      <c r="AI226" s="20" t="s">
        <v>3</v>
      </c>
      <c r="AJ226" s="20" t="s">
        <v>2</v>
      </c>
      <c r="AK226" s="20" t="s">
        <v>2</v>
      </c>
      <c r="AL226" s="20" t="s">
        <v>2</v>
      </c>
      <c r="AM226" s="20" t="s">
        <v>2</v>
      </c>
      <c r="AN226" s="20" t="s">
        <v>2</v>
      </c>
      <c r="AO226" s="20" t="s">
        <v>2</v>
      </c>
      <c r="AP226" s="20" t="s">
        <v>2</v>
      </c>
      <c r="AQ226" s="20" t="s">
        <v>2</v>
      </c>
      <c r="AR226" s="20" t="s">
        <v>2</v>
      </c>
      <c r="AS226" s="20" t="s">
        <v>2</v>
      </c>
      <c r="AT226" s="21">
        <v>0</v>
      </c>
      <c r="AU226" s="20" t="s">
        <v>267</v>
      </c>
      <c r="AV226" s="20" t="str">
        <f>IF(LEFT(A226,1)="[",LEFT(A226,5)&amp;AU226&amp;A226,"")</f>
        <v>[FJI]Historical[FJI] Confederation of Lau (1869)</v>
      </c>
      <c r="AW226" s="20" t="str">
        <f>C226&amp;H226&amp;A226</f>
        <v>3[FJI] Other[FJI] Confederation of Lau (1869)</v>
      </c>
      <c r="AX226" s="22"/>
      <c r="AY226" s="22"/>
      <c r="AZ226" s="23" t="s">
        <v>5</v>
      </c>
      <c r="BA226" s="23"/>
      <c r="BB226" s="23"/>
      <c r="BC226" s="24"/>
      <c r="BD226" s="25" t="s">
        <v>168</v>
      </c>
      <c r="BE226" s="8"/>
      <c r="BF226" s="25" t="s">
        <v>6</v>
      </c>
      <c r="BG226" s="25" t="s">
        <v>4</v>
      </c>
      <c r="BH226" s="25" t="s">
        <v>10</v>
      </c>
      <c r="BI226" s="25"/>
      <c r="BJ226" s="25"/>
      <c r="BK226" s="8"/>
      <c r="BL226" s="25" t="s">
        <v>12</v>
      </c>
      <c r="BM226" s="25" t="s">
        <v>4</v>
      </c>
      <c r="BN226" s="25" t="s">
        <v>10</v>
      </c>
      <c r="BO226" s="25" t="s">
        <v>9</v>
      </c>
      <c r="BP226" s="25" t="s">
        <v>6</v>
      </c>
      <c r="BQ226" s="25" t="s">
        <v>8</v>
      </c>
      <c r="BR226" s="25" t="s">
        <v>8</v>
      </c>
      <c r="BS226" s="25" t="s">
        <v>8</v>
      </c>
      <c r="BT226" s="25" t="s">
        <v>5</v>
      </c>
      <c r="BU226" s="26"/>
      <c r="BV226" s="27"/>
      <c r="BW226" s="27">
        <v>0</v>
      </c>
      <c r="BX226" s="8"/>
      <c r="BY226" s="9" t="s">
        <v>2</v>
      </c>
      <c r="CB226" s="28"/>
      <c r="CC226" s="28"/>
      <c r="CD226" s="29">
        <v>0</v>
      </c>
      <c r="CE226" s="29">
        <v>0</v>
      </c>
      <c r="CF226" s="29" t="e">
        <v>#REF!</v>
      </c>
      <c r="CG226" s="30" cm="1">
        <f t="array" ref="CG226">SUMPRODUCT(--(LEN(TRIM(BL226:BT226))&gt;0))</f>
        <v>6</v>
      </c>
      <c r="CH226" s="20" t="str">
        <f t="shared" si="699"/>
        <v>n</v>
      </c>
      <c r="CI226" s="20" t="str">
        <f t="shared" si="700"/>
        <v>n</v>
      </c>
      <c r="CJ226" s="20" t="str">
        <f t="shared" si="701"/>
        <v>n</v>
      </c>
      <c r="CK226" s="20" t="str">
        <f t="shared" si="702"/>
        <v>y</v>
      </c>
      <c r="CL226" s="20" t="str">
        <f t="shared" si="703"/>
        <v>n</v>
      </c>
      <c r="CM226" s="20" t="str">
        <f t="shared" si="704"/>
        <v>y</v>
      </c>
      <c r="CN226" s="20" t="str">
        <f t="shared" si="705"/>
        <v>n</v>
      </c>
      <c r="CO226" s="20" t="str">
        <f t="shared" si="706"/>
        <v>n</v>
      </c>
      <c r="CP226" s="20" t="str">
        <f t="shared" si="707"/>
        <v>y</v>
      </c>
      <c r="CQ226" s="20" t="str">
        <f t="shared" si="708"/>
        <v>n</v>
      </c>
      <c r="CR226" s="20" t="str">
        <f t="shared" si="709"/>
        <v>n</v>
      </c>
      <c r="CS226" s="20" t="str">
        <f t="shared" si="710"/>
        <v>n</v>
      </c>
      <c r="CT226" s="31" t="str">
        <f t="shared" si="711"/>
        <v>"[FJI] Confederation of Lau (1869)"</v>
      </c>
      <c r="CU226" s="32" t="str">
        <f t="shared" si="712"/>
        <v>"rgn_Oceania"</v>
      </c>
      <c r="CV226" s="9" t="str">
        <f t="shared" si="713"/>
        <v>"https://upload.wikimedia.org/wikipedia/commons/thumb/e/ed/Flag_of_the_Kingdom_of_Lau_1869-1871.svg/640px-Flag_of_the_Kingdom_of_Lau_1869-1871.svg.png"</v>
      </c>
      <c r="CW226" s="9" t="str">
        <f t="shared" ref="CW226:CZ247" si="802">IF(CH226="y",CHAR(34)&amp;CH$1&amp;CHAR(34)&amp;",","")</f>
        <v/>
      </c>
      <c r="CX226" s="9" t="str">
        <f t="shared" si="802"/>
        <v/>
      </c>
      <c r="CY226" s="9" t="str">
        <f t="shared" si="802"/>
        <v/>
      </c>
      <c r="CZ226" s="9" t="str">
        <f t="shared" si="802"/>
        <v>"5+Colo",</v>
      </c>
      <c r="DA226" s="9" t="str">
        <f t="shared" si="714"/>
        <v>"words2",</v>
      </c>
      <c r="DB226" s="9" t="str">
        <f t="shared" si="715"/>
        <v>"words3",</v>
      </c>
      <c r="DD226" s="9" t="str">
        <f t="shared" si="798"/>
        <v>"lets24",</v>
      </c>
      <c r="DE226" s="9" t="str">
        <f t="shared" si="799"/>
        <v>"startC",</v>
      </c>
      <c r="DF226" s="9" t="str">
        <f t="shared" si="719"/>
        <v/>
      </c>
      <c r="DG226" s="9" t="str">
        <f t="shared" si="720"/>
        <v/>
      </c>
      <c r="DH226" s="9" t="str">
        <f t="shared" si="721"/>
        <v/>
      </c>
      <c r="DI226" s="9" t="str">
        <f t="shared" si="722"/>
        <v/>
      </c>
      <c r="DJ226" s="9" t="str">
        <f t="shared" si="723"/>
        <v/>
      </c>
      <c r="DK226" s="9" t="str">
        <f t="shared" si="724"/>
        <v/>
      </c>
      <c r="DL226" s="9" t="str">
        <f t="shared" si="725"/>
        <v/>
      </c>
      <c r="DM226" s="9" t="str" cm="1">
        <f t="array" ref="DM226">IF(CG226=3,CHAR(34) &amp; _xlfn.TEXTJOIN("", TRUE, RIGHT(HP226:HX226, 2)) &amp; CHAR(34) &amp; ",", "")</f>
        <v/>
      </c>
      <c r="DN226" s="9" t="str">
        <f t="shared" si="726"/>
        <v>"year18",</v>
      </c>
      <c r="DO226" s="9" t="str">
        <f t="shared" si="727"/>
        <v/>
      </c>
      <c r="DP226" s="28" t="str">
        <f t="shared" si="728"/>
        <v/>
      </c>
      <c r="DQ226" s="28" t="str">
        <f t="shared" si="729"/>
        <v/>
      </c>
      <c r="DR226" s="28" t="str">
        <f t="shared" si="730"/>
        <v/>
      </c>
      <c r="DS226" s="28" t="str">
        <f t="shared" si="731"/>
        <v/>
      </c>
      <c r="DT226" s="28" t="str">
        <f t="shared" si="732"/>
        <v/>
      </c>
      <c r="DU226" s="28" t="str">
        <f t="shared" si="733"/>
        <v/>
      </c>
      <c r="DW226" s="9" t="str">
        <f t="shared" ref="DW226:DZ247" si="803">IF(CL226="y",CHAR(34)&amp;CL$1&amp;CHAR(34)&amp;",","")</f>
        <v/>
      </c>
      <c r="DX226" s="9" t="str">
        <f t="shared" si="803"/>
        <v>"2Bands",</v>
      </c>
      <c r="DY226" s="9" t="str">
        <f t="shared" si="803"/>
        <v/>
      </c>
      <c r="DZ226" s="9" t="str">
        <f t="shared" si="803"/>
        <v/>
      </c>
      <c r="EA226" s="9" t="str">
        <f t="shared" ref="EA226:EE247" si="804">IF(T226="y",CHAR(34)&amp;T$1&amp;CHAR(34)&amp;",","")</f>
        <v/>
      </c>
      <c r="EB226" s="9" t="str">
        <f t="shared" si="804"/>
        <v>"Crosse",</v>
      </c>
      <c r="EC226" s="9" t="str">
        <f t="shared" si="804"/>
        <v>"Horizo",</v>
      </c>
      <c r="ED226" s="9" t="str">
        <f t="shared" si="804"/>
        <v>"Vertic",</v>
      </c>
      <c r="EE226" s="9" t="str">
        <f t="shared" si="804"/>
        <v/>
      </c>
      <c r="EF226" s="9" t="str">
        <f t="shared" si="735"/>
        <v/>
      </c>
      <c r="EG226" s="9" t="str">
        <f t="shared" ref="EG226:EU247" si="805">IF(Z226="y",CHAR(34)&amp;Z$1&amp;CHAR(34)&amp;",","")</f>
        <v/>
      </c>
      <c r="EH226" s="9" t="str">
        <f t="shared" si="805"/>
        <v/>
      </c>
      <c r="EI226" s="9" t="str">
        <f t="shared" si="805"/>
        <v/>
      </c>
      <c r="EJ226" s="9" t="str">
        <f t="shared" si="805"/>
        <v/>
      </c>
      <c r="EK226" s="9" t="str">
        <f t="shared" si="805"/>
        <v/>
      </c>
      <c r="EL226" s="9" t="str">
        <f t="shared" si="805"/>
        <v/>
      </c>
      <c r="EM226" s="9" t="str">
        <f t="shared" si="805"/>
        <v/>
      </c>
      <c r="EN226" s="9" t="str">
        <f t="shared" si="805"/>
        <v>"Unequa",</v>
      </c>
      <c r="EO226" s="9" t="str">
        <f t="shared" si="805"/>
        <v/>
      </c>
      <c r="EP226" s="9" t="str">
        <f t="shared" si="805"/>
        <v>"Canton",</v>
      </c>
      <c r="EQ226" s="9" t="str">
        <f t="shared" si="805"/>
        <v/>
      </c>
      <c r="ER226" s="9" t="str">
        <f t="shared" si="805"/>
        <v/>
      </c>
      <c r="ES226" s="9" t="str">
        <f t="shared" si="805"/>
        <v/>
      </c>
      <c r="ET226" s="9" t="str">
        <f t="shared" si="805"/>
        <v/>
      </c>
      <c r="EU226" s="9" t="str">
        <f t="shared" si="805"/>
        <v/>
      </c>
      <c r="EV226" s="9" t="str">
        <f t="shared" si="801"/>
        <v/>
      </c>
      <c r="EW226" s="9" t="str">
        <f t="shared" si="801"/>
        <v/>
      </c>
      <c r="EX226" s="9" t="str">
        <f t="shared" si="801"/>
        <v/>
      </c>
      <c r="EY226" s="9" t="str">
        <f t="shared" si="801"/>
        <v/>
      </c>
      <c r="EZ226" s="9" t="str">
        <f t="shared" si="801"/>
        <v/>
      </c>
      <c r="FA226" s="9" t="str">
        <f t="shared" si="736"/>
        <v/>
      </c>
      <c r="FB226" s="9" t="str">
        <f t="shared" si="737"/>
        <v/>
      </c>
      <c r="FD226" s="9" t="str">
        <f t="shared" si="739"/>
        <v/>
      </c>
      <c r="FE226" s="9" t="str">
        <f t="shared" si="740"/>
        <v/>
      </c>
      <c r="FF226" s="9" t="str">
        <f t="shared" si="741"/>
        <v/>
      </c>
      <c r="FG226" s="9" t="str">
        <f t="shared" si="742"/>
        <v/>
      </c>
      <c r="FH226" s="9" t="str">
        <f t="shared" si="743"/>
        <v/>
      </c>
      <c r="FI226" s="9" t="str">
        <f t="shared" si="744"/>
        <v/>
      </c>
      <c r="FJ226" s="9" t="str">
        <f t="shared" si="745"/>
        <v/>
      </c>
      <c r="FK226" s="9" t="str">
        <f t="shared" si="746"/>
        <v/>
      </c>
      <c r="FL226" s="9" t="str">
        <f t="shared" si="747"/>
        <v/>
      </c>
      <c r="FM226" s="9" t="str">
        <f t="shared" si="748"/>
        <v/>
      </c>
      <c r="FN226" s="9" t="str">
        <f t="shared" si="749"/>
        <v/>
      </c>
      <c r="FO226" s="9" t="str">
        <f t="shared" si="750"/>
        <v/>
      </c>
      <c r="FP226" s="9" t="str">
        <f t="shared" si="751"/>
        <v/>
      </c>
      <c r="FQ226" s="9" t="str">
        <f t="shared" si="752"/>
        <v>"001YEL",</v>
      </c>
      <c r="FR226" s="9" t="str">
        <f t="shared" si="753"/>
        <v>"002BLU",</v>
      </c>
      <c r="FS226" s="9" t="str">
        <f t="shared" si="754"/>
        <v>"003GRE",</v>
      </c>
      <c r="FT226" s="9" t="str">
        <f t="shared" si="755"/>
        <v>"myrEQ",</v>
      </c>
      <c r="FU226" s="9" t="str">
        <f t="shared" si="756"/>
        <v/>
      </c>
      <c r="FV226" s="9" t="str">
        <f t="shared" si="757"/>
        <v/>
      </c>
      <c r="FW226" s="9" t="str">
        <f t="shared" si="758"/>
        <v/>
      </c>
      <c r="FY226" s="9" t="str">
        <f t="shared" si="760"/>
        <v/>
      </c>
      <c r="FZ226" s="9" t="str">
        <f t="shared" si="761"/>
        <v/>
      </c>
      <c r="GA226" s="9" t="str">
        <f t="shared" si="762"/>
        <v/>
      </c>
      <c r="GB226" s="9" t="str">
        <f t="shared" si="763"/>
        <v/>
      </c>
      <c r="GE226" s="9" t="str">
        <f t="shared" si="766"/>
        <v/>
      </c>
      <c r="GF226" s="9" t="str">
        <f t="shared" si="800"/>
        <v>"histor",</v>
      </c>
      <c r="GG226" s="9" t="str">
        <f t="shared" si="767"/>
        <v/>
      </c>
      <c r="GH226" s="9" t="str">
        <f t="shared" si="768"/>
        <v/>
      </c>
      <c r="GI226" s="9" t="str">
        <f t="shared" si="769"/>
        <v/>
      </c>
      <c r="GJ226" s="9" t="str">
        <f t="shared" si="770"/>
        <v>"NoStar",</v>
      </c>
      <c r="GK226" s="9" t="str">
        <f t="shared" si="771"/>
        <v/>
      </c>
      <c r="GL226" s="9" t="str">
        <f t="shared" ref="GL226:GN247" si="806">IF(CQ226="y",CHAR(34)&amp;CQ$1&amp;CHAR(34)&amp;",","")</f>
        <v/>
      </c>
      <c r="GM226" s="9" t="str">
        <f t="shared" si="806"/>
        <v/>
      </c>
      <c r="GN226" s="9" t="str">
        <f t="shared" si="806"/>
        <v/>
      </c>
      <c r="GP226" s="9" t="str">
        <f t="shared" si="772"/>
        <v>"Historical"</v>
      </c>
      <c r="GS226" s="9" t="str">
        <f t="shared" si="773"/>
        <v>["5+Colo","words2","words3","lets24","startC","year18","2Bands","Crosse","Horizo","Vertic","Unequa","Canton","001YEL","002BLU","003GRE","myrEQ","histor","NoStar"]</v>
      </c>
      <c r="GT226" s="9" t="str">
        <f t="shared" si="797"/>
        <v>"cl_BLA",</v>
      </c>
      <c r="GU226" s="9" t="str">
        <f t="shared" si="797"/>
        <v>"cl_BLU",</v>
      </c>
      <c r="GV226" s="9" t="str">
        <f t="shared" si="797"/>
        <v>"cl_GRE",</v>
      </c>
      <c r="GW226" s="9" t="str">
        <f t="shared" si="797"/>
        <v>"cl_RED",</v>
      </c>
      <c r="GX226" s="9" t="str">
        <f t="shared" si="797"/>
        <v>"cl_YEL",</v>
      </c>
      <c r="GY226" s="9" t="str">
        <f t="shared" si="797"/>
        <v/>
      </c>
      <c r="GZ226" s="9" t="str">
        <f t="shared" si="797"/>
        <v/>
      </c>
      <c r="HA226" s="9" t="str">
        <f t="shared" si="797"/>
        <v/>
      </c>
      <c r="HB226" s="9" t="str">
        <f t="shared" si="797"/>
        <v>"cl_WHI",</v>
      </c>
      <c r="HC226" s="9" t="str">
        <f t="shared" si="774"/>
        <v>["cl_BLA","cl_BLU","cl_GRE","cl_RED","cl_YEL","cl_WHI"]</v>
      </c>
      <c r="HE226" s="33"/>
      <c r="HF226" s="34" t="str">
        <f t="shared" si="775"/>
        <v>{couname:"[FJI] Confederation of Lau (1869)",year:"1869",region:"rgn_Oceania",Colors:["cl_BLA","cl_BLU","cl_GRE","cl_RED","cl_YEL","cl_WHI"],Items:["5+Colo","words2","words3","lets24","startC","year18","2Bands","Crosse","Horizo","Vertic","Unequa","Canton","001YEL","002BLU","003GRE","myrEQ","histor","NoStar"],Flag:"https://upload.wikimedia.org/wikipedia/commons/thumb/e/ed/Flag_of_the_Kingdom_of_Lau_1869-1871.svg/640px-Flag_of_the_Kingdom_of_Lau_1869-1871.svg.png",HDFlag:"https://upload.wikimedia.org/wikipedia/commons/thumb/e/ed/Flag_of_the_Kingdom_of_Lau_1869-1871.svg/1280px-Flag_of_the_Kingdom_of_Lau_1869-1871.svg.png",type:"Historical", describe: "\nA horizontal bicolour of white and red with a red cross in the canton.", isnew:".", links: "https://en.m.wikipedia.org/wiki/Flag_of_Fiji"},</v>
      </c>
      <c r="HG226" s="35" t="str">
        <f t="shared" si="776"/>
        <v>{couname:"[FJI] Confederation of Lau (1869)",year:"1869",region:"rgn_Oceania",Colors:["cl_BLA","cl_BLU","cl_GRE","cl_RED","cl_YEL","cl_WHI"],Items:["5+Colo","words2","words3","lets24","startC","year18","2Bands","Crosse","Horizo","Vertic","Unequa","Canton","001YEL","002BLU","003GRE","myrEQ","histor","NoStar"],Flag:"https://upload.wikimedia.org/wikipedia/commons/thumb/e/ed/Flag_of_the_Kingdom_of_Lau_1869-1871.svg/640px-Flag_of_the_Kingdom_of_Lau_1869-1871.svg.png",HDFlag:"https://upload.wikimedia.org/wikipedia/commons/thumb/e/ed/Flag_of_the_Kingdom_of_Lau_1869-1871.svg/1280px-Flag_of_the_Kingdom_of_Lau_1869-1871.svg.png",type:"Historical", describe: "\nA horizontal bicolour of white and red with a red cross in the canton.", links: "https://en.m.wikipedia.org/wiki/Flag_of_Fiji"},</v>
      </c>
      <c r="HH226" s="9" t="str">
        <f t="shared" si="777"/>
        <v>"\nA horizontal bicolour of white and red with a red cross in the canton."</v>
      </c>
      <c r="HI226" s="9" t="str">
        <f t="shared" si="778"/>
        <v>"\nA horizontal bicolour of white and red with a red cross in the canton."</v>
      </c>
      <c r="HJ226" s="9" t="str">
        <f t="shared" si="779"/>
        <v>"1869"</v>
      </c>
      <c r="HL226" s="9" t="str">
        <f t="shared" si="780"/>
        <v>"https://en.m.wikipedia.org/wiki/Flag_of_Fiji"</v>
      </c>
      <c r="HM226" s="34" t="str">
        <f t="shared" si="781"/>
        <v>{"couname":"[FJI] Confederation of Lau (1869)","subtype":"[FJI] Other","year":"1869","region":"rgn_Oceania","Colors":["cl_BLA","cl_BLU","cl_GRE","cl_RED","cl_YEL","cl_WHI"],"Items":["5+Colo","words2","words3","lets24","startC","year18","2Bands","Crosse","Horizo","Vertic","Unequa","Canton","001YEL","002BLU","003GRE","myrEQ","histor","NoStar"],"Flag":"https://upload.wikimedia.org/wikipedia/commons/thumb/e/ed/Flag_of_the_Kingdom_of_Lau_1869-1871.svg/640px-Flag_of_the_Kingdom_of_Lau_1869-1871.svg.png","HDFlag":"https://upload.wikimedia.org/wikipedia/commons/thumb/e/ed/Flag_of_the_Kingdom_of_Lau_1869-1871.svg/1280px-Flag_of_the_Kingdom_of_Lau_1869-1871.svg.png","type":"Historical", "describe": "\nA horizontal bicolour of white and red with a red cross in the canton.", "isnew": ".", "links": "https://en.m.wikipedia.org/wiki/Flag_of_Fiji"},</v>
      </c>
      <c r="HN226" s="36" t="str">
        <f t="shared" si="782"/>
        <v>{"couname":"[FJI] Confederation of Lau (1869)","subtype":"[FJI] Other","year":"1869","region":"rgn_Oceania","Colors":["cl_BLA","cl_BLU","cl_GRE","cl_RED","cl_YEL","cl_WHI"],"Items":["5+Colo","words2","words3","lets24","startC","year18","2Bands","Crosse","Horizo","Vertic","Unequa","Canton","001YEL","002BLU","003GRE","myrEQ","histor","NoStar"],"Flag":"https://upload.wikimedia.org/wikipedia/commons/thumb/e/ed/Flag_of_the_Kingdom_of_Lau_1869-1871.svg/640px-Flag_of_the_Kingdom_of_Lau_1869-1871.svg.png","HDFlag":"https://upload.wikimedia.org/wikipedia/commons/thumb/e/ed/Flag_of_the_Kingdom_of_Lau_1869-1871.svg/1280px-Flag_of_the_Kingdom_of_Lau_1869-1871.svg.png","type":"Historical", "describe": "\nA horizontal bicolour of white and red with a red cross in the canton.", "isnew": ".", "links": "https://en.m.wikipedia.org/wiki/Flag_of_Fiji"},</v>
      </c>
      <c r="HO226" s="37">
        <v>45610</v>
      </c>
      <c r="HP226" s="9" t="str" cm="1">
        <f t="array" ref="HP226">IF(_xlfn.TEXTJOIN(", ", TRUE, IF(ISNUMBER(SEARCH("BLA", BL226:BT226)), COLUMN(BL226:BT226) - COLUMN(BL226) + 1, ""))&lt;&gt;"","BLA","")</f>
        <v>BLA</v>
      </c>
      <c r="HQ226" s="9" t="str" cm="1">
        <f t="array" ref="HQ226">IF(_xlfn.TEXTJOIN(", ", TRUE, IF(ISNUMBER(SEARCH("BLU", BL226:BT226)), COLUMN(BL226:BT226) - COLUMN(BL226) + 1, ""))&lt;&gt;"","BLU","")</f>
        <v>BLU</v>
      </c>
      <c r="HR226" s="9" t="str" cm="1">
        <f t="array" ref="HR226">IF(_xlfn.TEXTJOIN(", ", TRUE, IF(ISNUMBER(SEARCH("GRE", BL226:BT226)), COLUMN(BL226:BT226) - COLUMN(BL226) + 1, ""))&lt;&gt;"","GRE","")</f>
        <v>GRE</v>
      </c>
      <c r="HS226" s="9" t="str" cm="1">
        <f t="array" ref="HS226">IF(_xlfn.TEXTJOIN(", ", TRUE, IF(ISNUMBER(SEARCH("RED", BL226:BT226)), COLUMN(BL226:BT226) - COLUMN(BL226) + 1, ""))&lt;&gt;"","RED","")</f>
        <v>RED</v>
      </c>
      <c r="HT226" s="9" t="str" cm="1">
        <f t="array" ref="HT226">IF(_xlfn.TEXTJOIN(", ", TRUE, IF(ISNUMBER(SEARCH("YEL", BL226:BT226)), COLUMN(BL226:BT226) - COLUMN(BL226) + 1, ""))&lt;&gt;"","YEL","")</f>
        <v>YEL</v>
      </c>
      <c r="HU226" s="9" t="str" cm="1">
        <f t="array" ref="HU226">IF(_xlfn.TEXTJOIN(", ", TRUE, IF(ISNUMBER(SEARCH("ORA", BL226:BT226)), COLUMN(BL226:BT226) - COLUMN(BL226) + 1, ""))&lt;&gt;"","ORA","")</f>
        <v/>
      </c>
      <c r="HV226" s="9" t="str" cm="1">
        <f t="array" ref="HV226">IF(_xlfn.TEXTJOIN(", ", TRUE, IF(ISNUMBER(SEARCH("BRO", BL226:BT226)), COLUMN(BL226:BT226) - COLUMN(BL226) + 1, ""))&lt;&gt;"","BRO","")</f>
        <v/>
      </c>
      <c r="HW226" s="9" t="str" cm="1">
        <f t="array" ref="HW226">IF(_xlfn.TEXTJOIN(", ", TRUE, IF(ISNUMBER(SEARCH("PUR", BL226:BT226)), COLUMN(BL226:BT226) - COLUMN(BL226) + 1, ""))&lt;&gt;"","PUR","")</f>
        <v/>
      </c>
      <c r="HX226" s="9" t="str" cm="1">
        <f t="array" ref="HX226">IF(_xlfn.TEXTJOIN(", ", TRUE, IF(ISNUMBER(SEARCH("WHI", BL226:BT226)), COLUMN(BL226:BT226) - COLUMN(BL226) + 1, ""))&lt;&gt;"","WHI","")</f>
        <v>WHI</v>
      </c>
      <c r="HY226" s="38"/>
      <c r="HZ226" s="38"/>
      <c r="IA226" s="28"/>
      <c r="IB226" s="28"/>
      <c r="IC226" s="39"/>
      <c r="ID226" s="39"/>
      <c r="IE226" s="39"/>
      <c r="IF226" s="39"/>
      <c r="IG226" s="39"/>
      <c r="IH226" s="39"/>
      <c r="II226" s="39"/>
      <c r="IJ226" s="39"/>
      <c r="IK226" s="39"/>
      <c r="IM226" s="6">
        <f t="shared" si="784"/>
        <v>-6</v>
      </c>
      <c r="IN226" s="40" t="str">
        <f t="shared" si="785"/>
        <v>http://mkweb.bcgsc.ca/color-summarizer/?url=https://upload.wikimedia.org/wikipedia/commons/thumb/e/ed/Flag_of_the_Kingdom_of_Lau_1869-1871.svg/640px-Flag_of_the_Kingdom_of_Lau_1869-1871.svg.png&amp;precision=low&amp;num_clusters=6&amp;text=1</v>
      </c>
      <c r="IO226" s="9" t="str">
        <f t="shared" si="786"/>
        <v>"black"</v>
      </c>
      <c r="IP226" s="9" t="str">
        <f t="shared" si="787"/>
        <v>"blue"</v>
      </c>
      <c r="IQ226" s="9" t="str">
        <f t="shared" si="788"/>
        <v>"green"</v>
      </c>
      <c r="IR226" s="9" t="str">
        <f t="shared" si="789"/>
        <v>"red"</v>
      </c>
      <c r="IS226" s="9" t="str">
        <f t="shared" si="790"/>
        <v>"yellow"</v>
      </c>
      <c r="IT226" s="9" t="str">
        <f t="shared" si="791"/>
        <v/>
      </c>
      <c r="IU226" s="9" t="str">
        <f t="shared" si="792"/>
        <v/>
      </c>
      <c r="IV226" s="9" t="str">
        <f t="shared" si="793"/>
        <v/>
      </c>
      <c r="IW226" s="9" t="str">
        <f t="shared" si="794"/>
        <v>"white"</v>
      </c>
      <c r="IX226" s="9" t="str">
        <f t="shared" si="795"/>
        <v>{"url":"http://mkweb.bcgsc.ca/color-summarizer/?url=https://upload.wikimedia.org/wikipedia/commons/thumb/e/ed/Flag_of_the_Kingdom_of_Lau_1869-1871.svg/640px-Flag_of_the_Kingdom_of_Lau_1869-1871.svg.png&amp;precision=low&amp;num_clusters=6&amp;text=1","name":"[FJI] Confederation of Lau (1869)"},</v>
      </c>
      <c r="IY226" s="9">
        <v>1469</v>
      </c>
    </row>
    <row r="227" spans="1:259" s="9" customFormat="1" ht="38.4" customHeight="1" thickBot="1" x14ac:dyDescent="0.35">
      <c r="A227" s="81" t="s">
        <v>381</v>
      </c>
      <c r="B227" s="1" t="e" vm="223">
        <v>#VALUE!</v>
      </c>
      <c r="C227" s="2">
        <v>3</v>
      </c>
      <c r="D227" s="3" t="s">
        <v>382</v>
      </c>
      <c r="E227" s="4" t="s">
        <v>383</v>
      </c>
      <c r="F227" s="5" t="s">
        <v>0</v>
      </c>
      <c r="G227" s="6">
        <f>COUNTIF($A$1:$A$8292,A227)</f>
        <v>1</v>
      </c>
      <c r="H227" s="7" t="s">
        <v>374</v>
      </c>
      <c r="I227" s="8" t="s">
        <v>375</v>
      </c>
      <c r="J227" s="9" t="str">
        <f>""</f>
        <v/>
      </c>
      <c r="K227" s="10"/>
      <c r="L227" s="11"/>
      <c r="M227" s="11"/>
      <c r="N227" s="12" t="s">
        <v>169</v>
      </c>
      <c r="O227" s="13">
        <v>1867</v>
      </c>
      <c r="P227" s="14" t="s">
        <v>384</v>
      </c>
      <c r="Q227" s="15">
        <v>3</v>
      </c>
      <c r="R227" s="16" t="s">
        <v>169</v>
      </c>
      <c r="S227" s="17">
        <v>3</v>
      </c>
      <c r="T227" s="18" t="s">
        <v>3</v>
      </c>
      <c r="U227" s="19" t="s">
        <v>3</v>
      </c>
      <c r="V227" s="19" t="s">
        <v>3</v>
      </c>
      <c r="W227" s="19" t="s">
        <v>3</v>
      </c>
      <c r="X227" s="19" t="s">
        <v>3</v>
      </c>
      <c r="Y227" s="19" t="s">
        <v>2</v>
      </c>
      <c r="Z227" s="19" t="s">
        <v>3</v>
      </c>
      <c r="AA227" s="19" t="s">
        <v>2</v>
      </c>
      <c r="AB227" s="19" t="s">
        <v>2</v>
      </c>
      <c r="AC227" s="19" t="s">
        <v>2</v>
      </c>
      <c r="AD227" s="19" t="s">
        <v>3</v>
      </c>
      <c r="AE227" s="19" t="s">
        <v>2</v>
      </c>
      <c r="AF227" s="20" t="s">
        <v>2</v>
      </c>
      <c r="AG227" s="20" t="s">
        <v>3</v>
      </c>
      <c r="AH227" s="20" t="s">
        <v>3</v>
      </c>
      <c r="AI227" s="20" t="s">
        <v>3</v>
      </c>
      <c r="AJ227" s="20" t="s">
        <v>2</v>
      </c>
      <c r="AK227" s="20" t="s">
        <v>2</v>
      </c>
      <c r="AL227" s="20" t="s">
        <v>2</v>
      </c>
      <c r="AM227" s="20" t="s">
        <v>2</v>
      </c>
      <c r="AN227" s="20" t="s">
        <v>2</v>
      </c>
      <c r="AO227" s="20" t="s">
        <v>2</v>
      </c>
      <c r="AP227" s="20" t="s">
        <v>2</v>
      </c>
      <c r="AQ227" s="20" t="s">
        <v>3</v>
      </c>
      <c r="AR227" s="20" t="s">
        <v>2</v>
      </c>
      <c r="AS227" s="20" t="s">
        <v>2</v>
      </c>
      <c r="AT227" s="21">
        <v>0</v>
      </c>
      <c r="AU227" s="20" t="s">
        <v>267</v>
      </c>
      <c r="AV227" s="20" t="str">
        <f>IF(LEFT(A227,1)="[",LEFT(A227,5)&amp;AU227&amp;A227,"")</f>
        <v>[FJI]Historical[FJI] Kingdom of Bau (1867)</v>
      </c>
      <c r="AW227" s="20" t="str">
        <f>C227&amp;H227&amp;A227</f>
        <v>3[FJI] Other[FJI] Kingdom of Bau (1867)</v>
      </c>
      <c r="AX227" s="22"/>
      <c r="AY227" s="22"/>
      <c r="AZ227" s="23" t="s">
        <v>8</v>
      </c>
      <c r="BA227" s="23" t="s">
        <v>8</v>
      </c>
      <c r="BB227" s="23"/>
      <c r="BC227" s="24"/>
      <c r="BD227" s="25" t="s">
        <v>168</v>
      </c>
      <c r="BE227" s="8"/>
      <c r="BF227" s="25" t="s">
        <v>9</v>
      </c>
      <c r="BG227" s="25" t="s">
        <v>6</v>
      </c>
      <c r="BH227" s="25" t="s">
        <v>9</v>
      </c>
      <c r="BI227" s="25"/>
      <c r="BJ227" s="25"/>
      <c r="BK227" s="8"/>
      <c r="BL227" s="25" t="s">
        <v>12</v>
      </c>
      <c r="BM227" s="25" t="s">
        <v>4</v>
      </c>
      <c r="BN227" s="25" t="s">
        <v>10</v>
      </c>
      <c r="BO227" s="25" t="s">
        <v>9</v>
      </c>
      <c r="BP227" s="25" t="s">
        <v>6</v>
      </c>
      <c r="BQ227" s="25" t="s">
        <v>11</v>
      </c>
      <c r="BR227" s="25" t="s">
        <v>8</v>
      </c>
      <c r="BS227" s="25" t="s">
        <v>8</v>
      </c>
      <c r="BT227" s="25" t="s">
        <v>5</v>
      </c>
      <c r="BU227" s="26"/>
      <c r="BV227" s="27"/>
      <c r="BW227" s="27">
        <v>0</v>
      </c>
      <c r="BX227" s="8"/>
      <c r="BY227" s="9" t="s">
        <v>2</v>
      </c>
      <c r="CB227" s="28"/>
      <c r="CC227" s="28"/>
      <c r="CD227" s="29">
        <v>0</v>
      </c>
      <c r="CE227" s="29">
        <v>0</v>
      </c>
      <c r="CF227" s="29" t="e">
        <v>#REF!</v>
      </c>
      <c r="CG227" s="30" cm="1">
        <f t="array" ref="CG227">SUMPRODUCT(--(LEN(TRIM(BL227:BT227))&gt;0))</f>
        <v>7</v>
      </c>
      <c r="CH227" s="20" t="str">
        <f t="shared" si="699"/>
        <v>n</v>
      </c>
      <c r="CI227" s="20" t="str">
        <f t="shared" si="700"/>
        <v>n</v>
      </c>
      <c r="CJ227" s="20" t="str">
        <f t="shared" si="701"/>
        <v>n</v>
      </c>
      <c r="CK227" s="20" t="str">
        <f t="shared" si="702"/>
        <v>y</v>
      </c>
      <c r="CL227" s="20" t="str">
        <f t="shared" si="703"/>
        <v>n</v>
      </c>
      <c r="CM227" s="20" t="str">
        <f t="shared" si="704"/>
        <v>n</v>
      </c>
      <c r="CN227" s="20" t="str">
        <f t="shared" si="705"/>
        <v>y</v>
      </c>
      <c r="CO227" s="20" t="str">
        <f t="shared" si="706"/>
        <v>n</v>
      </c>
      <c r="CP227" s="20" t="str">
        <f t="shared" si="707"/>
        <v>y</v>
      </c>
      <c r="CQ227" s="20" t="str">
        <f t="shared" si="708"/>
        <v>n</v>
      </c>
      <c r="CR227" s="20" t="str">
        <f t="shared" si="709"/>
        <v>n</v>
      </c>
      <c r="CS227" s="20" t="str">
        <f t="shared" si="710"/>
        <v>n</v>
      </c>
      <c r="CT227" s="31" t="str">
        <f t="shared" si="711"/>
        <v>"[FJI] Kingdom of Bau (1867)"</v>
      </c>
      <c r="CU227" s="32" t="str">
        <f t="shared" si="712"/>
        <v>"rgn_Oceania"</v>
      </c>
      <c r="CV227" s="9" t="str">
        <f t="shared" si="713"/>
        <v>"https://upload.wikimedia.org/wikipedia/commons/thumb/f/fa/Flag_of_the_Kingdom_of_Bau.svg/640px-Flag_of_the_Kingdom_of_Bau.svg.png"</v>
      </c>
      <c r="CW227" s="9" t="str">
        <f t="shared" si="802"/>
        <v/>
      </c>
      <c r="CX227" s="9" t="str">
        <f t="shared" si="802"/>
        <v/>
      </c>
      <c r="CY227" s="9" t="str">
        <f t="shared" si="802"/>
        <v/>
      </c>
      <c r="CZ227" s="9" t="str">
        <f t="shared" si="802"/>
        <v>"5+Colo",</v>
      </c>
      <c r="DA227" s="9" t="str">
        <f t="shared" si="714"/>
        <v>"words2",</v>
      </c>
      <c r="DB227" s="9" t="str">
        <f t="shared" si="715"/>
        <v>"words3",</v>
      </c>
      <c r="DD227" s="9" t="str">
        <f t="shared" si="798"/>
        <v>"lets18",</v>
      </c>
      <c r="DE227" s="9" t="str">
        <f t="shared" si="799"/>
        <v>"startK",</v>
      </c>
      <c r="DF227" s="9" t="str">
        <f t="shared" si="719"/>
        <v/>
      </c>
      <c r="DG227" s="9" t="str">
        <f t="shared" si="720"/>
        <v/>
      </c>
      <c r="DH227" s="9" t="str">
        <f t="shared" si="721"/>
        <v/>
      </c>
      <c r="DI227" s="9" t="str">
        <f t="shared" si="722"/>
        <v/>
      </c>
      <c r="DJ227" s="9" t="str">
        <f t="shared" si="723"/>
        <v/>
      </c>
      <c r="DK227" s="9" t="str">
        <f t="shared" si="724"/>
        <v/>
      </c>
      <c r="DL227" s="9" t="str">
        <f t="shared" si="725"/>
        <v/>
      </c>
      <c r="DM227" s="9" t="str" cm="1">
        <f t="array" ref="DM227">IF(CG227=3,CHAR(34) &amp; _xlfn.TEXTJOIN("", TRUE, RIGHT(HP227:HX227, 2)) &amp; CHAR(34) &amp; ",", "")</f>
        <v/>
      </c>
      <c r="DN227" s="9" t="str">
        <f t="shared" si="726"/>
        <v>"year18",</v>
      </c>
      <c r="DO227" s="9" t="str">
        <f t="shared" si="727"/>
        <v/>
      </c>
      <c r="DP227" s="28" t="str">
        <f t="shared" si="728"/>
        <v/>
      </c>
      <c r="DQ227" s="28" t="str">
        <f t="shared" si="729"/>
        <v/>
      </c>
      <c r="DR227" s="28" t="str">
        <f t="shared" si="730"/>
        <v/>
      </c>
      <c r="DS227" s="28" t="str">
        <f t="shared" si="731"/>
        <v/>
      </c>
      <c r="DT227" s="28" t="str">
        <f t="shared" si="732"/>
        <v/>
      </c>
      <c r="DU227" s="28" t="str">
        <f t="shared" si="733"/>
        <v/>
      </c>
      <c r="DW227" s="9" t="str">
        <f t="shared" si="803"/>
        <v/>
      </c>
      <c r="DX227" s="9" t="str">
        <f t="shared" si="803"/>
        <v/>
      </c>
      <c r="DY227" s="9" t="str">
        <f t="shared" si="803"/>
        <v>"3Bands",</v>
      </c>
      <c r="DZ227" s="9" t="str">
        <f t="shared" si="803"/>
        <v/>
      </c>
      <c r="EA227" s="9" t="str">
        <f t="shared" si="804"/>
        <v>"Diagon",</v>
      </c>
      <c r="EB227" s="9" t="str">
        <f t="shared" si="804"/>
        <v>"Crosse",</v>
      </c>
      <c r="EC227" s="9" t="str">
        <f t="shared" si="804"/>
        <v>"Horizo",</v>
      </c>
      <c r="ED227" s="9" t="str">
        <f t="shared" si="804"/>
        <v>"Vertic",</v>
      </c>
      <c r="EE227" s="9" t="str">
        <f t="shared" si="804"/>
        <v>"Circle",</v>
      </c>
      <c r="EF227" s="9" t="str">
        <f t="shared" si="735"/>
        <v/>
      </c>
      <c r="EG227" s="9" t="str">
        <f t="shared" si="805"/>
        <v>"Bird",</v>
      </c>
      <c r="EH227" s="9" t="str">
        <f t="shared" si="805"/>
        <v/>
      </c>
      <c r="EI227" s="9" t="str">
        <f t="shared" si="805"/>
        <v/>
      </c>
      <c r="EJ227" s="9" t="str">
        <f t="shared" si="805"/>
        <v/>
      </c>
      <c r="EK227" s="9" t="str">
        <f t="shared" si="805"/>
        <v>"HasSun",</v>
      </c>
      <c r="EL227" s="9" t="str">
        <f t="shared" si="805"/>
        <v/>
      </c>
      <c r="EM227" s="9" t="str">
        <f t="shared" si="805"/>
        <v/>
      </c>
      <c r="EN227" s="9" t="str">
        <f t="shared" si="805"/>
        <v>"Unequa",</v>
      </c>
      <c r="EO227" s="9" t="str">
        <f t="shared" si="805"/>
        <v>"Center",</v>
      </c>
      <c r="EP227" s="9" t="str">
        <f t="shared" si="805"/>
        <v>"Canton",</v>
      </c>
      <c r="EQ227" s="9" t="str">
        <f t="shared" si="805"/>
        <v/>
      </c>
      <c r="ER227" s="9" t="str">
        <f t="shared" si="805"/>
        <v/>
      </c>
      <c r="ES227" s="9" t="str">
        <f t="shared" si="805"/>
        <v/>
      </c>
      <c r="ET227" s="9" t="str">
        <f t="shared" si="805"/>
        <v/>
      </c>
      <c r="EU227" s="9" t="str">
        <f t="shared" si="805"/>
        <v/>
      </c>
      <c r="EV227" s="9" t="str">
        <f t="shared" si="801"/>
        <v/>
      </c>
      <c r="EW227" s="9" t="str">
        <f t="shared" si="801"/>
        <v/>
      </c>
      <c r="EX227" s="9" t="str">
        <f t="shared" si="801"/>
        <v>"Crowns",</v>
      </c>
      <c r="EY227" s="9" t="str">
        <f t="shared" si="801"/>
        <v/>
      </c>
      <c r="EZ227" s="9" t="str">
        <f t="shared" si="801"/>
        <v/>
      </c>
      <c r="FA227" s="9" t="str">
        <f t="shared" si="736"/>
        <v/>
      </c>
      <c r="FB227" s="9" t="str">
        <f t="shared" si="737"/>
        <v/>
      </c>
      <c r="FD227" s="9" t="str">
        <f t="shared" si="739"/>
        <v/>
      </c>
      <c r="FE227" s="9" t="str">
        <f t="shared" si="740"/>
        <v/>
      </c>
      <c r="FF227" s="9" t="str">
        <f t="shared" si="741"/>
        <v/>
      </c>
      <c r="FG227" s="9" t="str">
        <f t="shared" si="742"/>
        <v/>
      </c>
      <c r="FH227" s="9" t="str">
        <f t="shared" si="743"/>
        <v/>
      </c>
      <c r="FI227" s="9" t="str">
        <f t="shared" si="744"/>
        <v/>
      </c>
      <c r="FJ227" s="9" t="str">
        <f t="shared" si="745"/>
        <v/>
      </c>
      <c r="FK227" s="9" t="str">
        <f t="shared" si="746"/>
        <v/>
      </c>
      <c r="FL227" s="9" t="str">
        <f t="shared" si="747"/>
        <v/>
      </c>
      <c r="FM227" s="9" t="str">
        <f t="shared" si="748"/>
        <v/>
      </c>
      <c r="FN227" s="9" t="str">
        <f t="shared" si="749"/>
        <v/>
      </c>
      <c r="FO227" s="9" t="str">
        <f t="shared" si="750"/>
        <v/>
      </c>
      <c r="FP227" s="9" t="str">
        <f t="shared" si="751"/>
        <v/>
      </c>
      <c r="FQ227" s="9" t="str">
        <f t="shared" si="752"/>
        <v>"001RED",</v>
      </c>
      <c r="FR227" s="9" t="str">
        <f t="shared" si="753"/>
        <v>"002YEL",</v>
      </c>
      <c r="FS227" s="9" t="str">
        <f t="shared" si="754"/>
        <v>"003RED",</v>
      </c>
      <c r="FT227" s="9" t="str">
        <f t="shared" si="755"/>
        <v>"myrEQ",</v>
      </c>
      <c r="FU227" s="9" t="str">
        <f t="shared" si="756"/>
        <v/>
      </c>
      <c r="FV227" s="9" t="str">
        <f t="shared" si="757"/>
        <v/>
      </c>
      <c r="FW227" s="9" t="str">
        <f t="shared" si="758"/>
        <v/>
      </c>
      <c r="FY227" s="9" t="str">
        <f t="shared" si="760"/>
        <v/>
      </c>
      <c r="FZ227" s="9" t="str">
        <f t="shared" si="761"/>
        <v/>
      </c>
      <c r="GA227" s="9" t="str">
        <f t="shared" si="762"/>
        <v/>
      </c>
      <c r="GB227" s="9" t="str">
        <f t="shared" si="763"/>
        <v/>
      </c>
      <c r="GE227" s="9" t="str">
        <f t="shared" si="766"/>
        <v/>
      </c>
      <c r="GF227" s="9" t="str">
        <f t="shared" si="800"/>
        <v>"histor",</v>
      </c>
      <c r="GG227" s="9" t="str">
        <f t="shared" si="767"/>
        <v/>
      </c>
      <c r="GH227" s="9" t="str">
        <f t="shared" si="768"/>
        <v/>
      </c>
      <c r="GI227" s="9" t="str">
        <f t="shared" si="769"/>
        <v/>
      </c>
      <c r="GJ227" s="9" t="str">
        <f t="shared" si="770"/>
        <v>"NoStar",</v>
      </c>
      <c r="GK227" s="9" t="str">
        <f t="shared" si="771"/>
        <v/>
      </c>
      <c r="GL227" s="9" t="str">
        <f t="shared" si="806"/>
        <v/>
      </c>
      <c r="GM227" s="9" t="str">
        <f t="shared" si="806"/>
        <v/>
      </c>
      <c r="GN227" s="9" t="str">
        <f t="shared" si="806"/>
        <v/>
      </c>
      <c r="GP227" s="9" t="str">
        <f t="shared" si="772"/>
        <v>"Historical"</v>
      </c>
      <c r="GS227" s="9" t="str">
        <f t="shared" si="773"/>
        <v>["5+Colo","words2","words3","lets18","startK","year18","3Bands","Diagon","Crosse","Horizo","Vertic","Circle","Bird","HasSun","Unequa","Center","Canton","Crowns","001RED","002YEL","003RED","myrEQ","histor","NoStar"]</v>
      </c>
      <c r="GT227" s="9" t="str">
        <f t="shared" si="797"/>
        <v>"cl_BLA",</v>
      </c>
      <c r="GU227" s="9" t="str">
        <f t="shared" si="797"/>
        <v>"cl_BLU",</v>
      </c>
      <c r="GV227" s="9" t="str">
        <f t="shared" si="797"/>
        <v>"cl_GRE",</v>
      </c>
      <c r="GW227" s="9" t="str">
        <f t="shared" si="797"/>
        <v>"cl_RED",</v>
      </c>
      <c r="GX227" s="9" t="str">
        <f t="shared" si="797"/>
        <v>"cl_YEL",</v>
      </c>
      <c r="GY227" s="9" t="str">
        <f t="shared" si="797"/>
        <v>"cl_ORA",</v>
      </c>
      <c r="GZ227" s="9" t="str">
        <f t="shared" si="797"/>
        <v/>
      </c>
      <c r="HA227" s="9" t="str">
        <f t="shared" si="797"/>
        <v/>
      </c>
      <c r="HB227" s="9" t="str">
        <f t="shared" si="797"/>
        <v>"cl_WHI",</v>
      </c>
      <c r="HC227" s="9" t="str">
        <f t="shared" si="774"/>
        <v>["cl_BLA","cl_BLU","cl_GRE","cl_RED","cl_YEL","cl_ORA","cl_WHI"]</v>
      </c>
      <c r="HE227" s="33"/>
      <c r="HF227" s="34" t="str">
        <f t="shared" si="775"/>
        <v>{couname:"[FJI] Kingdom of Bau (1867)",year:"1867",region:"rgn_Oceania",Colors:["cl_BLA","cl_BLU","cl_GRE","cl_RED","cl_YEL","cl_ORA","cl_WHI"],Items:["5+Colo","words2","words3","lets18","startK","year18","3Bands","Diagon","Crosse","Horizo","Vertic","Circle","Bird","HasSun","Unequa","Center","Canton","Crowns","001RED","002YEL","003RED","myrEQ","histor","NoStar"],Flag:"https://upload.wikimedia.org/wikipedia/commons/thumb/f/fa/Flag_of_the_Kingdom_of_Bau.svg/640px-Flag_of_the_Kingdom_of_Bau.svg.png",HDFlag:"https://upload.wikimedia.org/wikipedia/commons/thumb/f/fa/Flag_of_the_Kingdom_of_Bau.svg/1280px-Flag_of_the_Kingdom_of_Bau.svg.png",type:"Historical", describe: "\nA horizontal tricolour of white, blue and red, with a golden sunburst in the centre and a crown in the canton.", isnew:".", links: "https://en.m.wikipedia.org/wiki/Flag_of_Fiji"},</v>
      </c>
      <c r="HG227" s="35" t="str">
        <f t="shared" si="776"/>
        <v>{couname:"[FJI] Kingdom of Bau (1867)",year:"1867",region:"rgn_Oceania",Colors:["cl_BLA","cl_BLU","cl_GRE","cl_RED","cl_YEL","cl_ORA","cl_WHI"],Items:["5+Colo","words2","words3","lets18","startK","year18","3Bands","Diagon","Crosse","Horizo","Vertic","Circle","Bird","HasSun","Unequa","Center","Canton","Crowns","001RED","002YEL","003RED","myrEQ","histor","NoStar"],Flag:"https://upload.wikimedia.org/wikipedia/commons/thumb/f/fa/Flag_of_the_Kingdom_of_Bau.svg/640px-Flag_of_the_Kingdom_of_Bau.svg.png",HDFlag:"https://upload.wikimedia.org/wikipedia/commons/thumb/f/fa/Flag_of_the_Kingdom_of_Bau.svg/1280px-Flag_of_the_Kingdom_of_Bau.svg.png",type:"Historical", describe: "\nA horizontal tricolour of white, blue and red, with a golden sunburst in the centre and a crown in the canton.", links: "https://en.m.wikipedia.org/wiki/Flag_of_Fiji"},</v>
      </c>
      <c r="HH227" s="9" t="str">
        <f t="shared" si="777"/>
        <v>"\nA horizontal tricolour of white, blue and red, with a golden sunburst in the centre and a crown in the canton."</v>
      </c>
      <c r="HI227" s="9" t="str">
        <f t="shared" si="778"/>
        <v>"\nA horizontal tricolour of white, blue and red, with a golden sunburst in the centre and a crown in the canton."</v>
      </c>
      <c r="HJ227" s="9" t="str">
        <f t="shared" si="779"/>
        <v>"1867"</v>
      </c>
      <c r="HL227" s="9" t="str">
        <f t="shared" si="780"/>
        <v>"https://en.m.wikipedia.org/wiki/Flag_of_Fiji"</v>
      </c>
      <c r="HM227" s="34" t="str">
        <f t="shared" si="781"/>
        <v>{"couname":"[FJI] Kingdom of Bau (1867)","subtype":"[FJI] Other","year":"1867","region":"rgn_Oceania","Colors":["cl_BLA","cl_BLU","cl_GRE","cl_RED","cl_YEL","cl_ORA","cl_WHI"],"Items":["5+Colo","words2","words3","lets18","startK","year18","3Bands","Diagon","Crosse","Horizo","Vertic","Circle","Bird","HasSun","Unequa","Center","Canton","Crowns","001RED","002YEL","003RED","myrEQ","histor","NoStar"],"Flag":"https://upload.wikimedia.org/wikipedia/commons/thumb/f/fa/Flag_of_the_Kingdom_of_Bau.svg/640px-Flag_of_the_Kingdom_of_Bau.svg.png","HDFlag":"https://upload.wikimedia.org/wikipedia/commons/thumb/f/fa/Flag_of_the_Kingdom_of_Bau.svg/1280px-Flag_of_the_Kingdom_of_Bau.svg.png","type":"Historical", "describe": "\nA horizontal tricolour of white, blue and red, with a golden sunburst in the centre and a crown in the canton.", "isnew": ".", "links": "https://en.m.wikipedia.org/wiki/Flag_of_Fiji"},</v>
      </c>
      <c r="HN227" s="36" t="str">
        <f t="shared" si="782"/>
        <v>{"couname":"[FJI] Kingdom of Bau (1867)","subtype":"[FJI] Other","year":"1867","region":"rgn_Oceania","Colors":["cl_BLA","cl_BLU","cl_GRE","cl_RED","cl_YEL","cl_ORA","cl_WHI"],"Items":["5+Colo","words2","words3","lets18","startK","year18","3Bands","Diagon","Crosse","Horizo","Vertic","Circle","Bird","HasSun","Unequa","Center","Canton","Crowns","001RED","002YEL","003RED","myrEQ","histor","NoStar"],"Flag":"https://upload.wikimedia.org/wikipedia/commons/thumb/f/fa/Flag_of_the_Kingdom_of_Bau.svg/640px-Flag_of_the_Kingdom_of_Bau.svg.png","HDFlag":"https://upload.wikimedia.org/wikipedia/commons/thumb/f/fa/Flag_of_the_Kingdom_of_Bau.svg/1280px-Flag_of_the_Kingdom_of_Bau.svg.png","type":"Historical", "describe": "\nA horizontal tricolour of white, blue and red, with a golden sunburst in the centre and a crown in the canton.", "isnew": ".", "links": "https://en.m.wikipedia.org/wiki/Flag_of_Fiji"},</v>
      </c>
      <c r="HO227" s="37">
        <v>45610</v>
      </c>
      <c r="HP227" s="9" t="str" cm="1">
        <f t="array" ref="HP227">IF(_xlfn.TEXTJOIN(", ", TRUE, IF(ISNUMBER(SEARCH("BLA", BL227:BT227)), COLUMN(BL227:BT227) - COLUMN(BL227) + 1, ""))&lt;&gt;"","BLA","")</f>
        <v>BLA</v>
      </c>
      <c r="HQ227" s="9" t="str" cm="1">
        <f t="array" ref="HQ227">IF(_xlfn.TEXTJOIN(", ", TRUE, IF(ISNUMBER(SEARCH("BLU", BL227:BT227)), COLUMN(BL227:BT227) - COLUMN(BL227) + 1, ""))&lt;&gt;"","BLU","")</f>
        <v>BLU</v>
      </c>
      <c r="HR227" s="9" t="str" cm="1">
        <f t="array" ref="HR227">IF(_xlfn.TEXTJOIN(", ", TRUE, IF(ISNUMBER(SEARCH("GRE", BL227:BT227)), COLUMN(BL227:BT227) - COLUMN(BL227) + 1, ""))&lt;&gt;"","GRE","")</f>
        <v>GRE</v>
      </c>
      <c r="HS227" s="9" t="str" cm="1">
        <f t="array" ref="HS227">IF(_xlfn.TEXTJOIN(", ", TRUE, IF(ISNUMBER(SEARCH("RED", BL227:BT227)), COLUMN(BL227:BT227) - COLUMN(BL227) + 1, ""))&lt;&gt;"","RED","")</f>
        <v>RED</v>
      </c>
      <c r="HT227" s="9" t="str" cm="1">
        <f t="array" ref="HT227">IF(_xlfn.TEXTJOIN(", ", TRUE, IF(ISNUMBER(SEARCH("YEL", BL227:BT227)), COLUMN(BL227:BT227) - COLUMN(BL227) + 1, ""))&lt;&gt;"","YEL","")</f>
        <v>YEL</v>
      </c>
      <c r="HU227" s="9" t="str" cm="1">
        <f t="array" ref="HU227">IF(_xlfn.TEXTJOIN(", ", TRUE, IF(ISNUMBER(SEARCH("ORA", BL227:BT227)), COLUMN(BL227:BT227) - COLUMN(BL227) + 1, ""))&lt;&gt;"","ORA","")</f>
        <v>ORA</v>
      </c>
      <c r="HV227" s="9" t="str" cm="1">
        <f t="array" ref="HV227">IF(_xlfn.TEXTJOIN(", ", TRUE, IF(ISNUMBER(SEARCH("BRO", BL227:BT227)), COLUMN(BL227:BT227) - COLUMN(BL227) + 1, ""))&lt;&gt;"","BRO","")</f>
        <v/>
      </c>
      <c r="HW227" s="9" t="str" cm="1">
        <f t="array" ref="HW227">IF(_xlfn.TEXTJOIN(", ", TRUE, IF(ISNUMBER(SEARCH("PUR", BL227:BT227)), COLUMN(BL227:BT227) - COLUMN(BL227) + 1, ""))&lt;&gt;"","PUR","")</f>
        <v/>
      </c>
      <c r="HX227" s="9" t="str" cm="1">
        <f t="array" ref="HX227">IF(_xlfn.TEXTJOIN(", ", TRUE, IF(ISNUMBER(SEARCH("WHI", BL227:BT227)), COLUMN(BL227:BT227) - COLUMN(BL227) + 1, ""))&lt;&gt;"","WHI","")</f>
        <v>WHI</v>
      </c>
      <c r="HY227" s="38"/>
      <c r="HZ227" s="38"/>
      <c r="IA227" s="28"/>
      <c r="IB227" s="28"/>
      <c r="IC227" s="39"/>
      <c r="ID227" s="39"/>
      <c r="IE227" s="39"/>
      <c r="IF227" s="39"/>
      <c r="IG227" s="39"/>
      <c r="IH227" s="39"/>
      <c r="II227" s="39"/>
      <c r="IJ227" s="39"/>
      <c r="IK227" s="39"/>
      <c r="IM227" s="6">
        <f t="shared" si="784"/>
        <v>-7</v>
      </c>
      <c r="IN227" s="40" t="str">
        <f t="shared" si="785"/>
        <v>http://mkweb.bcgsc.ca/color-summarizer/?url=https://upload.wikimedia.org/wikipedia/commons/thumb/f/fa/Flag_of_the_Kingdom_of_Bau.svg/640px-Flag_of_the_Kingdom_of_Bau.svg.png&amp;precision=low&amp;num_clusters=7&amp;text=1</v>
      </c>
      <c r="IO227" s="9" t="str">
        <f t="shared" si="786"/>
        <v>"black"</v>
      </c>
      <c r="IP227" s="9" t="str">
        <f t="shared" si="787"/>
        <v>"blue"</v>
      </c>
      <c r="IQ227" s="9" t="str">
        <f t="shared" si="788"/>
        <v>"green"</v>
      </c>
      <c r="IR227" s="9" t="str">
        <f t="shared" si="789"/>
        <v>"red"</v>
      </c>
      <c r="IS227" s="9" t="str">
        <f t="shared" si="790"/>
        <v>"yellow"</v>
      </c>
      <c r="IT227" s="9" t="str">
        <f t="shared" si="791"/>
        <v>"orange"</v>
      </c>
      <c r="IU227" s="9" t="str">
        <f t="shared" si="792"/>
        <v/>
      </c>
      <c r="IV227" s="9" t="str">
        <f t="shared" si="793"/>
        <v/>
      </c>
      <c r="IW227" s="9" t="str">
        <f t="shared" si="794"/>
        <v>"white"</v>
      </c>
      <c r="IX227" s="9" t="str">
        <f t="shared" si="795"/>
        <v>{"url":"http://mkweb.bcgsc.ca/color-summarizer/?url=https://upload.wikimedia.org/wikipedia/commons/thumb/f/fa/Flag_of_the_Kingdom_of_Bau.svg/640px-Flag_of_the_Kingdom_of_Bau.svg.png&amp;precision=low&amp;num_clusters=7&amp;text=1","name":"[FJI] Kingdom of Bau (1867)"},</v>
      </c>
      <c r="IY227" s="9">
        <v>1470</v>
      </c>
    </row>
    <row r="228" spans="1:259" s="9" customFormat="1" ht="38.4" customHeight="1" thickBot="1" x14ac:dyDescent="0.35">
      <c r="A228" s="81" t="s">
        <v>385</v>
      </c>
      <c r="B228" s="1" t="e" vm="224">
        <v>#VALUE!</v>
      </c>
      <c r="C228" s="2">
        <v>3</v>
      </c>
      <c r="D228" s="3" t="s">
        <v>386</v>
      </c>
      <c r="E228" s="4" t="s">
        <v>387</v>
      </c>
      <c r="F228" s="5" t="s">
        <v>0</v>
      </c>
      <c r="G228" s="6">
        <f>COUNTIF($A$1:$A$8292,A228)</f>
        <v>1</v>
      </c>
      <c r="H228" s="7" t="s">
        <v>374</v>
      </c>
      <c r="I228" s="8" t="s">
        <v>388</v>
      </c>
      <c r="J228" s="9" t="str">
        <f>""</f>
        <v/>
      </c>
      <c r="K228" s="10"/>
      <c r="L228" s="11"/>
      <c r="M228" s="11"/>
      <c r="N228" s="12" t="s">
        <v>169</v>
      </c>
      <c r="O228" s="13">
        <v>1871</v>
      </c>
      <c r="P228" s="14" t="s">
        <v>389</v>
      </c>
      <c r="Q228" s="15">
        <v>3</v>
      </c>
      <c r="R228" s="16" t="s">
        <v>169</v>
      </c>
      <c r="S228" s="17">
        <v>2</v>
      </c>
      <c r="T228" s="18" t="s">
        <v>2</v>
      </c>
      <c r="U228" s="19" t="s">
        <v>3</v>
      </c>
      <c r="V228" s="19" t="s">
        <v>3</v>
      </c>
      <c r="W228" s="19" t="s">
        <v>3</v>
      </c>
      <c r="X228" s="19" t="s">
        <v>3</v>
      </c>
      <c r="Y228" s="19" t="s">
        <v>3</v>
      </c>
      <c r="Z228" s="19" t="s">
        <v>3</v>
      </c>
      <c r="AA228" s="19" t="s">
        <v>3</v>
      </c>
      <c r="AB228" s="19" t="s">
        <v>2</v>
      </c>
      <c r="AC228" s="19" t="s">
        <v>2</v>
      </c>
      <c r="AD228" s="19" t="s">
        <v>2</v>
      </c>
      <c r="AE228" s="19" t="s">
        <v>2</v>
      </c>
      <c r="AF228" s="20" t="s">
        <v>2</v>
      </c>
      <c r="AG228" s="20" t="s">
        <v>3</v>
      </c>
      <c r="AH228" s="20" t="s">
        <v>3</v>
      </c>
      <c r="AI228" s="20" t="s">
        <v>2</v>
      </c>
      <c r="AJ228" s="20" t="s">
        <v>2</v>
      </c>
      <c r="AK228" s="20" t="s">
        <v>2</v>
      </c>
      <c r="AL228" s="20" t="s">
        <v>2</v>
      </c>
      <c r="AM228" s="20" t="s">
        <v>2</v>
      </c>
      <c r="AN228" s="20" t="s">
        <v>2</v>
      </c>
      <c r="AO228" s="20" t="s">
        <v>2</v>
      </c>
      <c r="AP228" s="20" t="s">
        <v>2</v>
      </c>
      <c r="AQ228" s="20" t="s">
        <v>3</v>
      </c>
      <c r="AR228" s="20" t="s">
        <v>2</v>
      </c>
      <c r="AS228" s="20" t="s">
        <v>2</v>
      </c>
      <c r="AT228" s="21">
        <v>0</v>
      </c>
      <c r="AU228" s="20" t="s">
        <v>267</v>
      </c>
      <c r="AV228" s="20" t="str">
        <f>IF(LEFT(A228,1)="[",LEFT(A228,5)&amp;AU228&amp;A228,"")</f>
        <v>[FJI]Historical[FJI] Kingdom of Fiji (1871)</v>
      </c>
      <c r="AW228" s="20" t="str">
        <f>C228&amp;H228&amp;A228</f>
        <v>3[FJI] Other[FJI] Kingdom of Fiji (1871)</v>
      </c>
      <c r="AX228" s="22"/>
      <c r="AY228" s="22"/>
      <c r="AZ228" s="23" t="s">
        <v>8</v>
      </c>
      <c r="BA228" s="23" t="s">
        <v>8</v>
      </c>
      <c r="BB228" s="23"/>
      <c r="BC228" s="24"/>
      <c r="BD228" s="25" t="s">
        <v>10</v>
      </c>
      <c r="BE228" s="8"/>
      <c r="BF228" s="25" t="s">
        <v>4</v>
      </c>
      <c r="BG228" s="25" t="s">
        <v>5</v>
      </c>
      <c r="BH228" s="25" t="s">
        <v>10</v>
      </c>
      <c r="BI228" s="25"/>
      <c r="BJ228" s="25"/>
      <c r="BK228" s="8"/>
      <c r="BL228" s="25" t="s">
        <v>8</v>
      </c>
      <c r="BM228" s="25" t="s">
        <v>4</v>
      </c>
      <c r="BN228" s="25" t="s">
        <v>10</v>
      </c>
      <c r="BO228" s="25" t="s">
        <v>9</v>
      </c>
      <c r="BP228" s="25" t="s">
        <v>6</v>
      </c>
      <c r="BQ228" s="25" t="s">
        <v>8</v>
      </c>
      <c r="BR228" s="25" t="s">
        <v>8</v>
      </c>
      <c r="BS228" s="25" t="s">
        <v>8</v>
      </c>
      <c r="BT228" s="25" t="s">
        <v>5</v>
      </c>
      <c r="BU228" s="26"/>
      <c r="BV228" s="27"/>
      <c r="BW228" s="27">
        <v>0</v>
      </c>
      <c r="BX228" s="8"/>
      <c r="CB228" s="28"/>
      <c r="CC228" s="28"/>
      <c r="CD228" s="29">
        <v>0</v>
      </c>
      <c r="CE228" s="29">
        <v>0</v>
      </c>
      <c r="CF228" s="29" t="e">
        <v>#REF!</v>
      </c>
      <c r="CG228" s="30" cm="1">
        <f t="array" ref="CG228">SUMPRODUCT(--(LEN(TRIM(BL228:BT228))&gt;0))</f>
        <v>5</v>
      </c>
      <c r="CH228" s="20" t="str">
        <f t="shared" si="699"/>
        <v>n</v>
      </c>
      <c r="CI228" s="20" t="str">
        <f t="shared" si="700"/>
        <v>n</v>
      </c>
      <c r="CJ228" s="20" t="str">
        <f t="shared" si="701"/>
        <v>n</v>
      </c>
      <c r="CK228" s="20" t="str">
        <f t="shared" si="702"/>
        <v>y</v>
      </c>
      <c r="CL228" s="20" t="str">
        <f t="shared" si="703"/>
        <v>n</v>
      </c>
      <c r="CM228" s="20" t="str">
        <f t="shared" si="704"/>
        <v>y</v>
      </c>
      <c r="CN228" s="20" t="str">
        <f t="shared" si="705"/>
        <v>n</v>
      </c>
      <c r="CO228" s="20" t="str">
        <f t="shared" si="706"/>
        <v>n</v>
      </c>
      <c r="CP228" s="20" t="str">
        <f t="shared" si="707"/>
        <v>y</v>
      </c>
      <c r="CQ228" s="20" t="str">
        <f t="shared" si="708"/>
        <v>n</v>
      </c>
      <c r="CR228" s="20" t="str">
        <f t="shared" si="709"/>
        <v>n</v>
      </c>
      <c r="CS228" s="20" t="str">
        <f t="shared" si="710"/>
        <v>n</v>
      </c>
      <c r="CT228" s="31" t="str">
        <f t="shared" si="711"/>
        <v>"[FJI] Kingdom of Fiji (1871)"</v>
      </c>
      <c r="CU228" s="32" t="str">
        <f t="shared" si="712"/>
        <v>"rgn_Oceania"</v>
      </c>
      <c r="CV228" s="9" t="str">
        <f t="shared" si="713"/>
        <v>"https://upload.wikimedia.org/wikipedia/commons/thumb/5/5a/Flag_of_the_Kingdom_of_Fiji_%281871-1874%29.svg/640px-Flag_of_the_Kingdom_of_Fiji_%281871-1874%29.svg.png"</v>
      </c>
      <c r="CW228" s="9" t="str">
        <f t="shared" si="802"/>
        <v/>
      </c>
      <c r="CX228" s="9" t="str">
        <f t="shared" si="802"/>
        <v/>
      </c>
      <c r="CY228" s="9" t="str">
        <f t="shared" si="802"/>
        <v/>
      </c>
      <c r="CZ228" s="9" t="str">
        <f t="shared" si="802"/>
        <v>"5+Colo",</v>
      </c>
      <c r="DA228" s="9" t="str">
        <f t="shared" si="714"/>
        <v>"words2",</v>
      </c>
      <c r="DB228" s="9" t="str">
        <f t="shared" si="715"/>
        <v>"words3",</v>
      </c>
      <c r="DD228" s="9" t="str">
        <f t="shared" si="798"/>
        <v>"lets19",</v>
      </c>
      <c r="DE228" s="9" t="str">
        <f t="shared" si="799"/>
        <v>"startK",</v>
      </c>
      <c r="DF228" s="9" t="str">
        <f t="shared" si="719"/>
        <v/>
      </c>
      <c r="DG228" s="9" t="str">
        <f t="shared" si="720"/>
        <v/>
      </c>
      <c r="DH228" s="9" t="str">
        <f t="shared" si="721"/>
        <v/>
      </c>
      <c r="DI228" s="9" t="str">
        <f t="shared" si="722"/>
        <v/>
      </c>
      <c r="DJ228" s="9" t="str">
        <f t="shared" si="723"/>
        <v/>
      </c>
      <c r="DK228" s="9" t="str">
        <f t="shared" si="724"/>
        <v/>
      </c>
      <c r="DL228" s="9" t="str">
        <f t="shared" si="725"/>
        <v/>
      </c>
      <c r="DM228" s="9" t="str" cm="1">
        <f t="array" ref="DM228">IF(CG228=3,CHAR(34) &amp; _xlfn.TEXTJOIN("", TRUE, RIGHT(HP228:HX228, 2)) &amp; CHAR(34) &amp; ",", "")</f>
        <v/>
      </c>
      <c r="DN228" s="9" t="str">
        <f t="shared" si="726"/>
        <v>"year18",</v>
      </c>
      <c r="DO228" s="9" t="str">
        <f t="shared" si="727"/>
        <v/>
      </c>
      <c r="DP228" s="28" t="str">
        <f t="shared" si="728"/>
        <v/>
      </c>
      <c r="DQ228" s="28" t="str">
        <f t="shared" si="729"/>
        <v/>
      </c>
      <c r="DR228" s="28" t="str">
        <f t="shared" si="730"/>
        <v/>
      </c>
      <c r="DS228" s="28" t="str">
        <f t="shared" si="731"/>
        <v/>
      </c>
      <c r="DT228" s="28" t="str">
        <f t="shared" si="732"/>
        <v/>
      </c>
      <c r="DU228" s="28" t="str">
        <f t="shared" si="733"/>
        <v/>
      </c>
      <c r="DW228" s="9" t="str">
        <f t="shared" si="803"/>
        <v/>
      </c>
      <c r="DX228" s="9" t="str">
        <f t="shared" si="803"/>
        <v>"2Bands",</v>
      </c>
      <c r="DY228" s="9" t="str">
        <f t="shared" si="803"/>
        <v/>
      </c>
      <c r="DZ228" s="9" t="str">
        <f t="shared" si="803"/>
        <v/>
      </c>
      <c r="EA228" s="9" t="str">
        <f t="shared" si="804"/>
        <v/>
      </c>
      <c r="EB228" s="9" t="str">
        <f t="shared" si="804"/>
        <v>"Crosse",</v>
      </c>
      <c r="EC228" s="9" t="str">
        <f t="shared" si="804"/>
        <v>"Horizo",</v>
      </c>
      <c r="ED228" s="9" t="str">
        <f t="shared" si="804"/>
        <v>"Vertic",</v>
      </c>
      <c r="EE228" s="9" t="str">
        <f t="shared" si="804"/>
        <v>"Circle",</v>
      </c>
      <c r="EF228" s="9" t="str">
        <f t="shared" si="735"/>
        <v>"Animal",</v>
      </c>
      <c r="EG228" s="9" t="str">
        <f t="shared" si="805"/>
        <v>"Bird",</v>
      </c>
      <c r="EH228" s="9" t="str">
        <f t="shared" si="805"/>
        <v>"Plants",</v>
      </c>
      <c r="EI228" s="9" t="str">
        <f t="shared" si="805"/>
        <v/>
      </c>
      <c r="EJ228" s="9" t="str">
        <f t="shared" si="805"/>
        <v/>
      </c>
      <c r="EK228" s="9" t="str">
        <f t="shared" si="805"/>
        <v/>
      </c>
      <c r="EL228" s="9" t="str">
        <f t="shared" si="805"/>
        <v/>
      </c>
      <c r="EM228" s="9" t="str">
        <f t="shared" si="805"/>
        <v/>
      </c>
      <c r="EN228" s="9" t="str">
        <f t="shared" si="805"/>
        <v>"Unequa",</v>
      </c>
      <c r="EO228" s="9" t="str">
        <f t="shared" si="805"/>
        <v>"Center",</v>
      </c>
      <c r="EP228" s="9" t="str">
        <f t="shared" si="805"/>
        <v/>
      </c>
      <c r="EQ228" s="9" t="str">
        <f t="shared" si="805"/>
        <v/>
      </c>
      <c r="ER228" s="9" t="str">
        <f t="shared" si="805"/>
        <v/>
      </c>
      <c r="ES228" s="9" t="str">
        <f t="shared" si="805"/>
        <v/>
      </c>
      <c r="ET228" s="9" t="str">
        <f t="shared" si="805"/>
        <v/>
      </c>
      <c r="EU228" s="9" t="str">
        <f t="shared" si="805"/>
        <v/>
      </c>
      <c r="EV228" s="9" t="str">
        <f t="shared" si="801"/>
        <v/>
      </c>
      <c r="EW228" s="9" t="str">
        <f t="shared" si="801"/>
        <v/>
      </c>
      <c r="EX228" s="9" t="str">
        <f t="shared" si="801"/>
        <v>"Crowns",</v>
      </c>
      <c r="EY228" s="9" t="str">
        <f t="shared" si="801"/>
        <v/>
      </c>
      <c r="EZ228" s="9" t="str">
        <f t="shared" si="801"/>
        <v/>
      </c>
      <c r="FA228" s="9" t="str">
        <f t="shared" si="736"/>
        <v/>
      </c>
      <c r="FB228" s="9" t="str">
        <f t="shared" si="737"/>
        <v/>
      </c>
      <c r="FD228" s="9" t="str">
        <f t="shared" si="739"/>
        <v/>
      </c>
      <c r="FE228" s="9" t="str">
        <f t="shared" si="740"/>
        <v/>
      </c>
      <c r="FF228" s="9" t="str">
        <f t="shared" si="741"/>
        <v/>
      </c>
      <c r="FG228" s="9" t="str">
        <f t="shared" si="742"/>
        <v/>
      </c>
      <c r="FH228" s="9" t="str">
        <f t="shared" si="743"/>
        <v/>
      </c>
      <c r="FI228" s="9" t="str">
        <f t="shared" si="744"/>
        <v/>
      </c>
      <c r="FJ228" s="9" t="str">
        <f t="shared" si="745"/>
        <v>"NO_BLA",</v>
      </c>
      <c r="FK228" s="9" t="str">
        <f t="shared" si="746"/>
        <v/>
      </c>
      <c r="FL228" s="9" t="str">
        <f t="shared" si="747"/>
        <v/>
      </c>
      <c r="FM228" s="9" t="str">
        <f t="shared" si="748"/>
        <v/>
      </c>
      <c r="FN228" s="9" t="str">
        <f t="shared" si="749"/>
        <v/>
      </c>
      <c r="FO228" s="9" t="str">
        <f t="shared" si="750"/>
        <v/>
      </c>
      <c r="FP228" s="9" t="str">
        <f t="shared" si="751"/>
        <v/>
      </c>
      <c r="FQ228" s="9" t="str">
        <f t="shared" si="752"/>
        <v>"001BLU",</v>
      </c>
      <c r="FR228" s="9" t="str">
        <f t="shared" si="753"/>
        <v>"002WHI",</v>
      </c>
      <c r="FS228" s="9" t="str">
        <f t="shared" si="754"/>
        <v>"003GRE",</v>
      </c>
      <c r="FT228" s="9" t="str">
        <f t="shared" si="755"/>
        <v>"myrGRE",</v>
      </c>
      <c r="FU228" s="9" t="str">
        <f t="shared" si="756"/>
        <v/>
      </c>
      <c r="FV228" s="9" t="str">
        <f t="shared" si="757"/>
        <v/>
      </c>
      <c r="FW228" s="9" t="str">
        <f t="shared" si="758"/>
        <v/>
      </c>
      <c r="FY228" s="9" t="str">
        <f t="shared" si="760"/>
        <v/>
      </c>
      <c r="FZ228" s="9" t="str">
        <f t="shared" si="761"/>
        <v/>
      </c>
      <c r="GA228" s="9" t="str">
        <f t="shared" si="762"/>
        <v/>
      </c>
      <c r="GB228" s="9" t="str">
        <f t="shared" si="763"/>
        <v/>
      </c>
      <c r="GE228" s="9" t="str">
        <f t="shared" si="766"/>
        <v/>
      </c>
      <c r="GF228" s="9" t="str">
        <f t="shared" si="800"/>
        <v>"histor",</v>
      </c>
      <c r="GG228" s="9" t="str">
        <f t="shared" si="767"/>
        <v/>
      </c>
      <c r="GH228" s="9" t="str">
        <f t="shared" si="768"/>
        <v/>
      </c>
      <c r="GI228" s="9" t="str">
        <f t="shared" si="769"/>
        <v/>
      </c>
      <c r="GJ228" s="9" t="str">
        <f t="shared" si="770"/>
        <v>"NoStar",</v>
      </c>
      <c r="GK228" s="9" t="str">
        <f t="shared" si="771"/>
        <v/>
      </c>
      <c r="GL228" s="9" t="str">
        <f t="shared" si="806"/>
        <v/>
      </c>
      <c r="GM228" s="9" t="str">
        <f t="shared" si="806"/>
        <v/>
      </c>
      <c r="GN228" s="9" t="str">
        <f t="shared" si="806"/>
        <v/>
      </c>
      <c r="GP228" s="9" t="str">
        <f t="shared" si="772"/>
        <v>"Historical"</v>
      </c>
      <c r="GS228" s="9" t="str">
        <f t="shared" si="773"/>
        <v>["5+Colo","words2","words3","lets19","startK","year18","2Bands","Crosse","Horizo","Vertic","Circle","Animal","Bird","Plants","Unequa","Center","Crowns","NO_BLA","001BLU","002WHI","003GRE","myrGRE","histor","NoStar"]</v>
      </c>
      <c r="GT228" s="9" t="str">
        <f t="shared" si="797"/>
        <v/>
      </c>
      <c r="GU228" s="9" t="str">
        <f t="shared" si="797"/>
        <v>"cl_BLU",</v>
      </c>
      <c r="GV228" s="9" t="str">
        <f t="shared" si="797"/>
        <v>"cl_GRE",</v>
      </c>
      <c r="GW228" s="9" t="str">
        <f t="shared" si="797"/>
        <v>"cl_RED",</v>
      </c>
      <c r="GX228" s="9" t="str">
        <f t="shared" si="797"/>
        <v>"cl_YEL",</v>
      </c>
      <c r="GY228" s="9" t="str">
        <f t="shared" si="797"/>
        <v/>
      </c>
      <c r="GZ228" s="9" t="str">
        <f t="shared" si="797"/>
        <v/>
      </c>
      <c r="HA228" s="9" t="str">
        <f t="shared" si="797"/>
        <v/>
      </c>
      <c r="HB228" s="9" t="str">
        <f t="shared" si="797"/>
        <v>"cl_WHI",</v>
      </c>
      <c r="HC228" s="9" t="str">
        <f t="shared" si="774"/>
        <v>["cl_BLU","cl_GRE","cl_RED","cl_YEL","cl_WHI"]</v>
      </c>
      <c r="HE228" s="33"/>
      <c r="HF228" s="34" t="str">
        <f t="shared" si="775"/>
        <v>{couname:"[FJI] Kingdom of Fiji (1871)",year:"1871",region:"rgn_Oceania",Colors:["cl_BLU","cl_GRE","cl_RED","cl_YEL","cl_WHI"],Items:["5+Colo","words2","words3","lets19","startK","year18","2Bands","Crosse","Horizo","Vertic","Circle","Animal","Bird","Plants","Unequa","Center","Crowns","NO_BLA","001BLU","002WHI","003GRE","myrGRE","histor","NoStar"],Flag:"https://upload.wikimedia.org/wikipedia/commons/thumb/5/5a/Flag_of_the_Kingdom_of_Fiji_%281871-1874%29.svg/640px-Flag_of_the_Kingdom_of_Fiji_%281871-1874%29.svg.png",HDFlag:"https://upload.wikimedia.org/wikipedia/commons/thumb/5/5a/Flag_of_the_Kingdom_of_Fiji_%281871-1874%29.svg/1280px-Flag_of_the_Kingdom_of_Fiji_%281871-1874%29.svg.png",type:"Historical", describe: "\nA blue and white vertical bicolor with a shield in the center containing a dove holding a branch inside as well as a crown above the shield.", isnew:".", links: "https://en.m.wikipedia.org/wiki/Kingdom_of_Fiji"},</v>
      </c>
      <c r="HG228" s="35" t="str">
        <f t="shared" si="776"/>
        <v>{couname:"[FJI] Kingdom of Fiji (1871)",year:"1871",region:"rgn_Oceania",Colors:["cl_BLU","cl_GRE","cl_RED","cl_YEL","cl_WHI"],Items:["5+Colo","words2","words3","lets19","startK","year18","2Bands","Crosse","Horizo","Vertic","Circle","Animal","Bird","Plants","Unequa","Center","Crowns","NO_BLA","001BLU","002WHI","003GRE","myrGRE","histor","NoStar"],Flag:"https://upload.wikimedia.org/wikipedia/commons/thumb/5/5a/Flag_of_the_Kingdom_of_Fiji_%281871-1874%29.svg/640px-Flag_of_the_Kingdom_of_Fiji_%281871-1874%29.svg.png",HDFlag:"https://upload.wikimedia.org/wikipedia/commons/thumb/5/5a/Flag_of_the_Kingdom_of_Fiji_%281871-1874%29.svg/1280px-Flag_of_the_Kingdom_of_Fiji_%281871-1874%29.svg.png",type:"Historical", describe: "\nA blue and white vertical bicolor with a shield in the center containing a dove holding a branch inside as well as a crown above the shield.", links: "https://en.m.wikipedia.org/wiki/Kingdom_of_Fiji"},</v>
      </c>
      <c r="HH228" s="9" t="str">
        <f t="shared" si="777"/>
        <v>"\nA blue and white vertical bicolor with a shield in the center containing a dove holding a branch inside as well as a crown above the shield."</v>
      </c>
      <c r="HI228" s="9" t="str">
        <f t="shared" si="778"/>
        <v>"\nA blue and white vertical bicolor with a shield in the center containing a dove holding a branch inside as well as a crown above the shield."</v>
      </c>
      <c r="HJ228" s="9" t="str">
        <f t="shared" si="779"/>
        <v>"1871"</v>
      </c>
      <c r="HL228" s="9" t="str">
        <f t="shared" si="780"/>
        <v>"https://en.m.wikipedia.org/wiki/Kingdom_of_Fiji"</v>
      </c>
      <c r="HM228" s="34" t="str">
        <f t="shared" si="781"/>
        <v>{"couname":"[FJI] Kingdom of Fiji (1871)","subtype":"[FJI] Other","year":"1871","region":"rgn_Oceania","Colors":["cl_BLU","cl_GRE","cl_RED","cl_YEL","cl_WHI"],"Items":["5+Colo","words2","words3","lets19","startK","year18","2Bands","Crosse","Horizo","Vertic","Circle","Animal","Bird","Plants","Unequa","Center","Crowns","NO_BLA","001BLU","002WHI","003GRE","myrGRE","histor","NoStar"],"Flag":"https://upload.wikimedia.org/wikipedia/commons/thumb/5/5a/Flag_of_the_Kingdom_of_Fiji_%281871-1874%29.svg/640px-Flag_of_the_Kingdom_of_Fiji_%281871-1874%29.svg.png","HDFlag":"https://upload.wikimedia.org/wikipedia/commons/thumb/5/5a/Flag_of_the_Kingdom_of_Fiji_%281871-1874%29.svg/1280px-Flag_of_the_Kingdom_of_Fiji_%281871-1874%29.svg.png","type":"Historical", "describe": "\nA blue and white vertical bicolor with a shield in the center containing a dove holding a branch inside as well as a crown above the shield.", "isnew": ".", "links": "https://en.m.wikipedia.org/wiki/Kingdom_of_Fiji"},</v>
      </c>
      <c r="HN228" s="36" t="str">
        <f t="shared" si="782"/>
        <v>{"couname":"[FJI] Kingdom of Fiji (1871)","subtype":"[FJI] Other","year":"1871","region":"rgn_Oceania","Colors":["cl_BLU","cl_GRE","cl_RED","cl_YEL","cl_WHI"],"Items":["5+Colo","words2","words3","lets19","startK","year18","2Bands","Crosse","Horizo","Vertic","Circle","Animal","Bird","Plants","Unequa","Center","Crowns","NO_BLA","001BLU","002WHI","003GRE","myrGRE","histor","NoStar"],"Flag":"https://upload.wikimedia.org/wikipedia/commons/thumb/5/5a/Flag_of_the_Kingdom_of_Fiji_%281871-1874%29.svg/640px-Flag_of_the_Kingdom_of_Fiji_%281871-1874%29.svg.png","HDFlag":"https://upload.wikimedia.org/wikipedia/commons/thumb/5/5a/Flag_of_the_Kingdom_of_Fiji_%281871-1874%29.svg/1280px-Flag_of_the_Kingdom_of_Fiji_%281871-1874%29.svg.png","type":"Historical", "describe": "\nA blue and white vertical bicolor with a shield in the center containing a dove holding a branch inside as well as a crown above the shield.", "isnew": ".", "links": "https://en.m.wikipedia.org/wiki/Kingdom_of_Fiji"},</v>
      </c>
      <c r="HO228" s="37">
        <v>45610</v>
      </c>
      <c r="HP228" s="9" t="str" cm="1">
        <f t="array" ref="HP228">IF(_xlfn.TEXTJOIN(", ", TRUE, IF(ISNUMBER(SEARCH("BLA", BL228:BT228)), COLUMN(BL228:BT228) - COLUMN(BL228) + 1, ""))&lt;&gt;"","BLA","")</f>
        <v/>
      </c>
      <c r="HQ228" s="9" t="str" cm="1">
        <f t="array" ref="HQ228">IF(_xlfn.TEXTJOIN(", ", TRUE, IF(ISNUMBER(SEARCH("BLU", BL228:BT228)), COLUMN(BL228:BT228) - COLUMN(BL228) + 1, ""))&lt;&gt;"","BLU","")</f>
        <v>BLU</v>
      </c>
      <c r="HR228" s="9" t="str" cm="1">
        <f t="array" ref="HR228">IF(_xlfn.TEXTJOIN(", ", TRUE, IF(ISNUMBER(SEARCH("GRE", BL228:BT228)), COLUMN(BL228:BT228) - COLUMN(BL228) + 1, ""))&lt;&gt;"","GRE","")</f>
        <v>GRE</v>
      </c>
      <c r="HS228" s="9" t="str" cm="1">
        <f t="array" ref="HS228">IF(_xlfn.TEXTJOIN(", ", TRUE, IF(ISNUMBER(SEARCH("RED", BL228:BT228)), COLUMN(BL228:BT228) - COLUMN(BL228) + 1, ""))&lt;&gt;"","RED","")</f>
        <v>RED</v>
      </c>
      <c r="HT228" s="9" t="str" cm="1">
        <f t="array" ref="HT228">IF(_xlfn.TEXTJOIN(", ", TRUE, IF(ISNUMBER(SEARCH("YEL", BL228:BT228)), COLUMN(BL228:BT228) - COLUMN(BL228) + 1, ""))&lt;&gt;"","YEL","")</f>
        <v>YEL</v>
      </c>
      <c r="HU228" s="9" t="str" cm="1">
        <f t="array" ref="HU228">IF(_xlfn.TEXTJOIN(", ", TRUE, IF(ISNUMBER(SEARCH("ORA", BL228:BT228)), COLUMN(BL228:BT228) - COLUMN(BL228) + 1, ""))&lt;&gt;"","ORA","")</f>
        <v/>
      </c>
      <c r="HV228" s="9" t="str" cm="1">
        <f t="array" ref="HV228">IF(_xlfn.TEXTJOIN(", ", TRUE, IF(ISNUMBER(SEARCH("BRO", BL228:BT228)), COLUMN(BL228:BT228) - COLUMN(BL228) + 1, ""))&lt;&gt;"","BRO","")</f>
        <v/>
      </c>
      <c r="HW228" s="9" t="str" cm="1">
        <f t="array" ref="HW228">IF(_xlfn.TEXTJOIN(", ", TRUE, IF(ISNUMBER(SEARCH("PUR", BL228:BT228)), COLUMN(BL228:BT228) - COLUMN(BL228) + 1, ""))&lt;&gt;"","PUR","")</f>
        <v/>
      </c>
      <c r="HX228" s="9" t="str" cm="1">
        <f t="array" ref="HX228">IF(_xlfn.TEXTJOIN(", ", TRUE, IF(ISNUMBER(SEARCH("WHI", BL228:BT228)), COLUMN(BL228:BT228) - COLUMN(BL228) + 1, ""))&lt;&gt;"","WHI","")</f>
        <v>WHI</v>
      </c>
      <c r="HY228" s="38"/>
      <c r="HZ228" s="38"/>
      <c r="IA228" s="28"/>
      <c r="IB228" s="28"/>
      <c r="IC228" s="39"/>
      <c r="ID228" s="39"/>
      <c r="IE228" s="39"/>
      <c r="IF228" s="39"/>
      <c r="IG228" s="39"/>
      <c r="IH228" s="39"/>
      <c r="II228" s="39"/>
      <c r="IJ228" s="39"/>
      <c r="IK228" s="39"/>
      <c r="IM228" s="6">
        <f t="shared" si="784"/>
        <v>-5</v>
      </c>
      <c r="IN228" s="40" t="str">
        <f t="shared" si="785"/>
        <v>http://mkweb.bcgsc.ca/color-summarizer/?url=https://upload.wikimedia.org/wikipedia/commons/thumb/5/5a/Flag_of_the_Kingdom_of_Fiji_%281871-1874%29.svg/640px-Flag_of_the_Kingdom_of_Fiji_%281871-1874%29.svg.png&amp;precision=low&amp;num_clusters=5&amp;text=1</v>
      </c>
      <c r="IO228" s="9" t="str">
        <f t="shared" si="786"/>
        <v/>
      </c>
      <c r="IP228" s="9" t="str">
        <f t="shared" si="787"/>
        <v>"blue"</v>
      </c>
      <c r="IQ228" s="9" t="str">
        <f t="shared" si="788"/>
        <v>"green"</v>
      </c>
      <c r="IR228" s="9" t="str">
        <f t="shared" si="789"/>
        <v>"red"</v>
      </c>
      <c r="IS228" s="9" t="str">
        <f t="shared" si="790"/>
        <v>"yellow"</v>
      </c>
      <c r="IT228" s="9" t="str">
        <f t="shared" si="791"/>
        <v/>
      </c>
      <c r="IU228" s="9" t="str">
        <f t="shared" si="792"/>
        <v/>
      </c>
      <c r="IV228" s="9" t="str">
        <f t="shared" si="793"/>
        <v/>
      </c>
      <c r="IW228" s="9" t="str">
        <f t="shared" si="794"/>
        <v>"white"</v>
      </c>
      <c r="IX228" s="9" t="str">
        <f t="shared" si="795"/>
        <v>{"url":"http://mkweb.bcgsc.ca/color-summarizer/?url=https://upload.wikimedia.org/wikipedia/commons/thumb/5/5a/Flag_of_the_Kingdom_of_Fiji_%281871-1874%29.svg/640px-Flag_of_the_Kingdom_of_Fiji_%281871-1874%29.svg.png&amp;precision=low&amp;num_clusters=5&amp;text=1","name":"[FJI] Kingdom of Fiji (1871)"},</v>
      </c>
      <c r="IY228" s="9">
        <v>1471</v>
      </c>
    </row>
    <row r="229" spans="1:259" s="9" customFormat="1" ht="38.4" customHeight="1" thickBot="1" x14ac:dyDescent="0.35">
      <c r="A229" s="81" t="s">
        <v>1304</v>
      </c>
      <c r="B229" s="1" t="e" vm="225">
        <v>#VALUE!</v>
      </c>
      <c r="C229" s="2">
        <v>3</v>
      </c>
      <c r="D229" s="3" t="s">
        <v>1305</v>
      </c>
      <c r="E229" s="4" t="s">
        <v>1305</v>
      </c>
      <c r="F229" s="5" t="s">
        <v>0</v>
      </c>
      <c r="G229" s="6">
        <f>COUNTIF($A$1:$A$8282,A229)</f>
        <v>1</v>
      </c>
      <c r="H229" s="7"/>
      <c r="I229" s="8" t="s">
        <v>1306</v>
      </c>
      <c r="J229" s="9" t="str">
        <f>""</f>
        <v/>
      </c>
      <c r="K229" s="10"/>
      <c r="L229" s="11"/>
      <c r="M229" s="11"/>
      <c r="N229" s="12" t="s">
        <v>1</v>
      </c>
      <c r="O229" s="13" t="s">
        <v>181</v>
      </c>
      <c r="P229" s="14" t="s">
        <v>1307</v>
      </c>
      <c r="Q229" s="15">
        <v>3</v>
      </c>
      <c r="R229" s="16" t="s">
        <v>1</v>
      </c>
      <c r="S229" s="17">
        <v>3</v>
      </c>
      <c r="T229" s="18" t="s">
        <v>2</v>
      </c>
      <c r="U229" s="19" t="s">
        <v>2</v>
      </c>
      <c r="V229" s="19" t="s">
        <v>3</v>
      </c>
      <c r="W229" s="19" t="s">
        <v>2</v>
      </c>
      <c r="X229" s="19" t="s">
        <v>2</v>
      </c>
      <c r="Y229" s="19" t="s">
        <v>2</v>
      </c>
      <c r="Z229" s="19" t="s">
        <v>2</v>
      </c>
      <c r="AA229" s="19" t="s">
        <v>2</v>
      </c>
      <c r="AB229" s="19" t="s">
        <v>2</v>
      </c>
      <c r="AC229" s="19" t="s">
        <v>2</v>
      </c>
      <c r="AD229" s="19" t="s">
        <v>2</v>
      </c>
      <c r="AE229" s="19" t="s">
        <v>2</v>
      </c>
      <c r="AF229" s="20" t="s">
        <v>2</v>
      </c>
      <c r="AG229" s="20" t="s">
        <v>2</v>
      </c>
      <c r="AH229" s="20" t="s">
        <v>3</v>
      </c>
      <c r="AI229" s="20" t="s">
        <v>2</v>
      </c>
      <c r="AJ229" s="20" t="s">
        <v>2</v>
      </c>
      <c r="AK229" s="20" t="s">
        <v>2</v>
      </c>
      <c r="AL229" s="20" t="s">
        <v>2</v>
      </c>
      <c r="AM229" s="20" t="s">
        <v>3</v>
      </c>
      <c r="AN229" s="20" t="s">
        <v>2</v>
      </c>
      <c r="AO229" s="20" t="s">
        <v>2</v>
      </c>
      <c r="AP229" s="20" t="s">
        <v>2</v>
      </c>
      <c r="AQ229" s="20" t="s">
        <v>2</v>
      </c>
      <c r="AR229" s="20" t="s">
        <v>2</v>
      </c>
      <c r="AS229" s="20" t="s">
        <v>2</v>
      </c>
      <c r="AT229" s="21">
        <v>0</v>
      </c>
      <c r="AU229" s="20" t="s">
        <v>1308</v>
      </c>
      <c r="AV229" s="20" t="str">
        <f>IF(LEFT(A229,1)="[",LEFT(A229,5)&amp;AU229&amp;A229,"")</f>
        <v>[FLK]Army[FLK] British Forces South Atlantic Islands</v>
      </c>
      <c r="AW229" s="20" t="str">
        <f>C229&amp;A229</f>
        <v>3[FLK] British Forces South Atlantic Islands</v>
      </c>
      <c r="AX229" s="22"/>
      <c r="AY229" s="22"/>
      <c r="AZ229" s="23" t="s">
        <v>5</v>
      </c>
      <c r="BA229" s="23"/>
      <c r="BB229" s="23"/>
      <c r="BC229" s="24"/>
      <c r="BD229" s="25" t="s">
        <v>6</v>
      </c>
      <c r="BE229" s="8"/>
      <c r="BF229" s="25" t="s">
        <v>6</v>
      </c>
      <c r="BG229" s="25" t="s">
        <v>4</v>
      </c>
      <c r="BH229" s="25" t="s">
        <v>6</v>
      </c>
      <c r="BI229" s="25"/>
      <c r="BJ229" s="25"/>
      <c r="BK229" s="8"/>
      <c r="BL229" s="25" t="s">
        <v>12</v>
      </c>
      <c r="BM229" s="25" t="s">
        <v>4</v>
      </c>
      <c r="BN229" s="25" t="s">
        <v>10</v>
      </c>
      <c r="BO229" s="25" t="s">
        <v>9</v>
      </c>
      <c r="BP229" s="25" t="s">
        <v>6</v>
      </c>
      <c r="BQ229" s="25" t="s">
        <v>8</v>
      </c>
      <c r="BR229" s="25" t="s">
        <v>8</v>
      </c>
      <c r="BS229" s="25" t="s">
        <v>8</v>
      </c>
      <c r="BT229" s="25" t="s">
        <v>5</v>
      </c>
      <c r="BU229" s="26" t="s">
        <v>2</v>
      </c>
      <c r="BV229" s="27"/>
      <c r="BW229" s="27">
        <v>0</v>
      </c>
      <c r="BX229" s="8"/>
      <c r="CB229" s="28"/>
      <c r="CC229" s="28"/>
      <c r="CD229" s="29">
        <v>0</v>
      </c>
      <c r="CE229" s="29">
        <v>0</v>
      </c>
      <c r="CF229" s="29" t="e">
        <v>#REF!</v>
      </c>
      <c r="CG229" s="30" cm="1">
        <f t="array" ref="CG229">SUMPRODUCT(--(LEN(TRIM(BL229:BT229))&gt;0))</f>
        <v>6</v>
      </c>
      <c r="CH229" s="20" t="str">
        <f t="shared" si="699"/>
        <v>n</v>
      </c>
      <c r="CI229" s="20" t="str">
        <f t="shared" si="700"/>
        <v>n</v>
      </c>
      <c r="CJ229" s="20" t="str">
        <f t="shared" si="701"/>
        <v>n</v>
      </c>
      <c r="CK229" s="20" t="str">
        <f t="shared" si="702"/>
        <v>y</v>
      </c>
      <c r="CL229" s="20" t="str">
        <f t="shared" si="703"/>
        <v>n</v>
      </c>
      <c r="CM229" s="20" t="str">
        <f t="shared" si="704"/>
        <v>n</v>
      </c>
      <c r="CN229" s="20" t="str">
        <f t="shared" si="705"/>
        <v>y</v>
      </c>
      <c r="CO229" s="20" t="str">
        <f t="shared" si="706"/>
        <v>n</v>
      </c>
      <c r="CP229" s="20" t="str">
        <f t="shared" si="707"/>
        <v>y</v>
      </c>
      <c r="CQ229" s="20" t="str">
        <f t="shared" si="708"/>
        <v>n</v>
      </c>
      <c r="CR229" s="20" t="str">
        <f t="shared" si="709"/>
        <v>n</v>
      </c>
      <c r="CS229" s="20" t="str">
        <f t="shared" si="710"/>
        <v>n</v>
      </c>
      <c r="CT229" s="31" t="str">
        <f t="shared" si="711"/>
        <v>"[FLK] British Forces South Atlantic Islands"</v>
      </c>
      <c r="CU229" s="32" t="str">
        <f t="shared" si="712"/>
        <v>"rgn_South America"</v>
      </c>
      <c r="CV229" s="9" t="str">
        <f t="shared" si="713"/>
        <v>"https://www.fotw.info/images/g/gb%5Ejs-fk.gif"</v>
      </c>
      <c r="CW229" s="9" t="str">
        <f t="shared" si="802"/>
        <v/>
      </c>
      <c r="CX229" s="9" t="str">
        <f t="shared" si="802"/>
        <v/>
      </c>
      <c r="CY229" s="9" t="str">
        <f t="shared" si="802"/>
        <v/>
      </c>
      <c r="CZ229" s="9" t="str">
        <f t="shared" si="802"/>
        <v>"5+Colo",</v>
      </c>
      <c r="DA229" s="9" t="str">
        <f t="shared" si="714"/>
        <v>"words2",</v>
      </c>
      <c r="DB229" s="9" t="str">
        <f t="shared" si="715"/>
        <v>"words3",</v>
      </c>
      <c r="DD229" s="9" t="str">
        <f t="shared" si="798"/>
        <v>"lets33",</v>
      </c>
      <c r="DE229" s="9" t="str">
        <f t="shared" si="799"/>
        <v>"startB",</v>
      </c>
      <c r="DF229" s="9" t="str">
        <f t="shared" si="719"/>
        <v/>
      </c>
      <c r="DG229" s="9" t="str">
        <f t="shared" si="720"/>
        <v/>
      </c>
      <c r="DH229" s="9" t="str">
        <f t="shared" si="721"/>
        <v/>
      </c>
      <c r="DI229" s="9" t="str">
        <f t="shared" si="722"/>
        <v/>
      </c>
      <c r="DJ229" s="9" t="str">
        <f t="shared" si="723"/>
        <v/>
      </c>
      <c r="DK229" s="9" t="str">
        <f t="shared" si="724"/>
        <v/>
      </c>
      <c r="DL229" s="9" t="str">
        <f t="shared" si="725"/>
        <v/>
      </c>
      <c r="DM229" s="9" t="str" cm="1">
        <f t="array" ref="DM229">IF(CG229=3,CHAR(34) &amp; _xlfn.TEXTJOIN("", TRUE, RIGHT(HP229:HX229, 2)) &amp; CHAR(34) &amp; ",", "")</f>
        <v/>
      </c>
      <c r="DN229" s="9" t="str">
        <f t="shared" si="726"/>
        <v/>
      </c>
      <c r="DO229" s="9" t="str">
        <f t="shared" si="727"/>
        <v/>
      </c>
      <c r="DP229" s="28" t="str">
        <f t="shared" si="728"/>
        <v/>
      </c>
      <c r="DQ229" s="28" t="str">
        <f t="shared" si="729"/>
        <v/>
      </c>
      <c r="DR229" s="28" t="str">
        <f t="shared" si="730"/>
        <v/>
      </c>
      <c r="DS229" s="28" t="str">
        <f t="shared" si="731"/>
        <v/>
      </c>
      <c r="DT229" s="28" t="str">
        <f t="shared" si="732"/>
        <v>"allhor",</v>
      </c>
      <c r="DU229" s="28" t="str">
        <f t="shared" si="733"/>
        <v/>
      </c>
      <c r="DW229" s="9" t="str">
        <f t="shared" si="803"/>
        <v/>
      </c>
      <c r="DX229" s="9" t="str">
        <f t="shared" si="803"/>
        <v/>
      </c>
      <c r="DY229" s="9" t="str">
        <f t="shared" si="803"/>
        <v>"3Bands",</v>
      </c>
      <c r="DZ229" s="9" t="str">
        <f t="shared" si="803"/>
        <v/>
      </c>
      <c r="EA229" s="9" t="str">
        <f t="shared" si="804"/>
        <v/>
      </c>
      <c r="EB229" s="9" t="str">
        <f t="shared" si="804"/>
        <v/>
      </c>
      <c r="EC229" s="9" t="str">
        <f t="shared" si="804"/>
        <v>"Horizo",</v>
      </c>
      <c r="ED229" s="9" t="str">
        <f t="shared" si="804"/>
        <v/>
      </c>
      <c r="EE229" s="9" t="str">
        <f t="shared" si="804"/>
        <v/>
      </c>
      <c r="EF229" s="9" t="str">
        <f t="shared" si="735"/>
        <v/>
      </c>
      <c r="EG229" s="9" t="str">
        <f t="shared" si="805"/>
        <v/>
      </c>
      <c r="EH229" s="9" t="str">
        <f t="shared" si="805"/>
        <v/>
      </c>
      <c r="EI229" s="9" t="str">
        <f t="shared" si="805"/>
        <v/>
      </c>
      <c r="EJ229" s="9" t="str">
        <f t="shared" si="805"/>
        <v/>
      </c>
      <c r="EK229" s="9" t="str">
        <f t="shared" si="805"/>
        <v/>
      </c>
      <c r="EL229" s="9" t="str">
        <f t="shared" si="805"/>
        <v/>
      </c>
      <c r="EM229" s="9" t="str">
        <f t="shared" si="805"/>
        <v/>
      </c>
      <c r="EN229" s="9" t="str">
        <f t="shared" si="805"/>
        <v/>
      </c>
      <c r="EO229" s="9" t="str">
        <f t="shared" si="805"/>
        <v>"Center",</v>
      </c>
      <c r="EP229" s="9" t="str">
        <f t="shared" si="805"/>
        <v/>
      </c>
      <c r="EQ229" s="9" t="str">
        <f t="shared" si="805"/>
        <v/>
      </c>
      <c r="ER229" s="9" t="str">
        <f t="shared" si="805"/>
        <v/>
      </c>
      <c r="ES229" s="9" t="str">
        <f t="shared" si="805"/>
        <v/>
      </c>
      <c r="ET229" s="9" t="str">
        <f t="shared" si="805"/>
        <v>"Geogrh",</v>
      </c>
      <c r="EU229" s="9" t="str">
        <f t="shared" si="805"/>
        <v/>
      </c>
      <c r="EV229" s="9" t="str">
        <f t="shared" si="801"/>
        <v/>
      </c>
      <c r="EW229" s="9" t="str">
        <f t="shared" si="801"/>
        <v/>
      </c>
      <c r="EX229" s="9" t="str">
        <f t="shared" si="801"/>
        <v/>
      </c>
      <c r="EY229" s="9" t="str">
        <f t="shared" si="801"/>
        <v/>
      </c>
      <c r="EZ229" s="9" t="str">
        <f t="shared" si="801"/>
        <v/>
      </c>
      <c r="FA229" s="9" t="str">
        <f t="shared" si="736"/>
        <v/>
      </c>
      <c r="FB229" s="9" t="str">
        <f t="shared" si="737"/>
        <v/>
      </c>
      <c r="FD229" s="9" t="str">
        <f t="shared" si="739"/>
        <v/>
      </c>
      <c r="FE229" s="9" t="str">
        <f t="shared" si="740"/>
        <v/>
      </c>
      <c r="FF229" s="9" t="str">
        <f t="shared" si="741"/>
        <v/>
      </c>
      <c r="FG229" s="9" t="str">
        <f t="shared" si="742"/>
        <v/>
      </c>
      <c r="FH229" s="9" t="str">
        <f t="shared" si="743"/>
        <v/>
      </c>
      <c r="FI229" s="9" t="str">
        <f t="shared" si="744"/>
        <v/>
      </c>
      <c r="FJ229" s="9" t="str">
        <f t="shared" si="745"/>
        <v/>
      </c>
      <c r="FK229" s="9" t="str">
        <f t="shared" si="746"/>
        <v/>
      </c>
      <c r="FL229" s="9" t="str">
        <f t="shared" si="747"/>
        <v/>
      </c>
      <c r="FM229" s="9" t="str">
        <f t="shared" si="748"/>
        <v/>
      </c>
      <c r="FN229" s="9" t="str">
        <f t="shared" si="749"/>
        <v/>
      </c>
      <c r="FO229" s="9" t="str">
        <f t="shared" si="750"/>
        <v/>
      </c>
      <c r="FP229" s="9" t="str">
        <f t="shared" si="751"/>
        <v/>
      </c>
      <c r="FQ229" s="9" t="str">
        <f t="shared" si="752"/>
        <v>"001YEL",</v>
      </c>
      <c r="FR229" s="9" t="str">
        <f t="shared" si="753"/>
        <v>"002BLU",</v>
      </c>
      <c r="FS229" s="9" t="str">
        <f t="shared" si="754"/>
        <v>"003YEL",</v>
      </c>
      <c r="FT229" s="9" t="str">
        <f t="shared" si="755"/>
        <v>"myrYEL",</v>
      </c>
      <c r="FU229" s="9" t="str">
        <f t="shared" si="756"/>
        <v/>
      </c>
      <c r="FV229" s="9" t="str">
        <f t="shared" si="757"/>
        <v/>
      </c>
      <c r="FW229" s="9" t="str">
        <f t="shared" si="758"/>
        <v/>
      </c>
      <c r="FY229" s="9" t="str">
        <f t="shared" si="760"/>
        <v/>
      </c>
      <c r="FZ229" s="9" t="str">
        <f t="shared" si="761"/>
        <v/>
      </c>
      <c r="GA229" s="9" t="str">
        <f t="shared" si="762"/>
        <v/>
      </c>
      <c r="GB229" s="9" t="str">
        <f t="shared" si="763"/>
        <v/>
      </c>
      <c r="GE229" s="9" t="str">
        <f t="shared" si="766"/>
        <v/>
      </c>
      <c r="GF229" s="9" t="str">
        <f t="shared" si="800"/>
        <v/>
      </c>
      <c r="GG229" s="9" t="str">
        <f t="shared" si="767"/>
        <v/>
      </c>
      <c r="GH229" s="9" t="str">
        <f t="shared" si="768"/>
        <v/>
      </c>
      <c r="GI229" s="9" t="str">
        <f t="shared" si="769"/>
        <v/>
      </c>
      <c r="GJ229" s="9" t="str">
        <f t="shared" si="770"/>
        <v>"NoStar",</v>
      </c>
      <c r="GK229" s="9" t="str">
        <f t="shared" si="771"/>
        <v/>
      </c>
      <c r="GL229" s="9" t="str">
        <f t="shared" si="806"/>
        <v/>
      </c>
      <c r="GM229" s="9" t="str">
        <f t="shared" si="806"/>
        <v/>
      </c>
      <c r="GN229" s="9" t="str">
        <f t="shared" si="806"/>
        <v/>
      </c>
      <c r="GP229" s="9" t="str">
        <f t="shared" si="772"/>
        <v>"Army"</v>
      </c>
      <c r="GS229" s="9" t="str">
        <f t="shared" si="773"/>
        <v>["5+Colo","words2","words3","lets33","startB","allhor","3Bands","Horizo","Center","Geogrh","001YEL","002BLU","003YEL","myrYEL","NoStar"]</v>
      </c>
      <c r="GT229" s="9" t="str">
        <f t="shared" si="797"/>
        <v>"cl_BLA",</v>
      </c>
      <c r="GU229" s="9" t="str">
        <f t="shared" si="797"/>
        <v>"cl_BLU",</v>
      </c>
      <c r="GV229" s="9" t="str">
        <f t="shared" si="797"/>
        <v>"cl_GRE",</v>
      </c>
      <c r="GW229" s="9" t="str">
        <f t="shared" si="797"/>
        <v>"cl_RED",</v>
      </c>
      <c r="GX229" s="9" t="str">
        <f t="shared" si="797"/>
        <v>"cl_YEL",</v>
      </c>
      <c r="GY229" s="9" t="str">
        <f t="shared" si="797"/>
        <v/>
      </c>
      <c r="GZ229" s="9" t="str">
        <f t="shared" si="797"/>
        <v/>
      </c>
      <c r="HA229" s="9" t="str">
        <f t="shared" si="797"/>
        <v/>
      </c>
      <c r="HB229" s="9" t="str">
        <f t="shared" si="797"/>
        <v>"cl_WHI",</v>
      </c>
      <c r="HC229" s="9" t="str">
        <f t="shared" si="774"/>
        <v>["cl_BLA","cl_BLU","cl_GRE","cl_RED","cl_YEL","cl_WHI"]</v>
      </c>
      <c r="HE229" s="33"/>
      <c r="HF229" s="34" t="str">
        <f t="shared" si="775"/>
        <v>{couname:"[FLK] British Forces South Atlantic Islands",year:"???",region:"rgn_South America",Colors:["cl_BLA","cl_BLU","cl_GRE","cl_RED","cl_YEL","cl_WHI"],Items:["5+Colo","words2","words3","lets33","startB","allhor","3Bands","Horizo","Center","Geogrh","001YEL","002BLU","003YEL","myrYEL","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isnew:".", links: "https://www.fotw.info/flags/fk.html#malv"},</v>
      </c>
      <c r="HG229" s="35" t="str">
        <f t="shared" si="776"/>
        <v>{couname:"[FLK] British Forces South Atlantic Islands",year:"???",region:"rgn_South America",Colors:["cl_BLA","cl_BLU","cl_GRE","cl_RED","cl_YEL","cl_WHI"],Items:["5+Colo","words2","words3","lets33","startB","allhor","3Bands","Horizo","Center","Geogrh","001YEL","002BLU","003YEL","myrYEL","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links: "https://www.fotw.info/flags/fk.html#malv"},</v>
      </c>
      <c r="HH229" s="9" t="str">
        <f t="shared" si="777"/>
        <v>"\nThe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v>
      </c>
      <c r="HI229" s="9" t="str">
        <f t="shared" si="778"/>
        <v>"\nThe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v>
      </c>
      <c r="HJ229" s="9" t="str">
        <f t="shared" si="779"/>
        <v>"???"</v>
      </c>
      <c r="HL229" s="9" t="str">
        <f t="shared" si="780"/>
        <v>"https://www.fotw.info/flags/fk.html#malv"</v>
      </c>
      <c r="HM229" s="34" t="str">
        <f t="shared" si="781"/>
        <v>{"couname":"[FLK] British Forces South Atlantic Islands","year":"???","region":"rgn_South America","Colors":["cl_BLA","cl_BLU","cl_GRE","cl_RED","cl_YEL","cl_WHI"],"Items":["5+Colo","words2","words3","lets33","startB","allhor","3Bands","Horizo","Center","Geogrh","001YEL","002BLU","003YEL","myrYEL","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"isnew": ".", "links": "https://www.fotw.info/flags/fk.html#malv"},</v>
      </c>
      <c r="HN229" s="36" t="str">
        <f t="shared" si="782"/>
        <v>{"couname":"[FLK] British Forces South Atlantic Islands","year":"???","region":"rgn_South America","Colors":["cl_BLA","cl_BLU","cl_GRE","cl_RED","cl_YEL","cl_WHI"],"Items":["5+Colo","words2","words3","lets33","startB","allhor","3Bands","Horizo","Center","Geogrh","001YEL","002BLU","003YEL","myrYEL","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"isnew": ".", "links": "https://www.fotw.info/flags/fk.html#malv"},</v>
      </c>
      <c r="HO229" s="37">
        <v>45610</v>
      </c>
      <c r="HP229" s="9" t="str" cm="1">
        <f t="array" ref="HP229">IF(_xlfn.TEXTJOIN(", ", TRUE, IF(ISNUMBER(SEARCH("BLA", BL229:BT229)), COLUMN(BL229:BT229) - COLUMN(BL229) + 1, ""))&lt;&gt;"","BLA","")</f>
        <v>BLA</v>
      </c>
      <c r="HQ229" s="9" t="str" cm="1">
        <f t="array" ref="HQ229">IF(_xlfn.TEXTJOIN(", ", TRUE, IF(ISNUMBER(SEARCH("BLU", BL229:BT229)), COLUMN(BL229:BT229) - COLUMN(BL229) + 1, ""))&lt;&gt;"","BLU","")</f>
        <v>BLU</v>
      </c>
      <c r="HR229" s="9" t="str" cm="1">
        <f t="array" ref="HR229">IF(_xlfn.TEXTJOIN(", ", TRUE, IF(ISNUMBER(SEARCH("GRE", BL229:BT229)), COLUMN(BL229:BT229) - COLUMN(BL229) + 1, ""))&lt;&gt;"","GRE","")</f>
        <v>GRE</v>
      </c>
      <c r="HS229" s="9" t="str" cm="1">
        <f t="array" ref="HS229">IF(_xlfn.TEXTJOIN(", ", TRUE, IF(ISNUMBER(SEARCH("RED", BL229:BT229)), COLUMN(BL229:BT229) - COLUMN(BL229) + 1, ""))&lt;&gt;"","RED","")</f>
        <v>RED</v>
      </c>
      <c r="HT229" s="9" t="str" cm="1">
        <f t="array" ref="HT229">IF(_xlfn.TEXTJOIN(", ", TRUE, IF(ISNUMBER(SEARCH("YEL", BL229:BT229)), COLUMN(BL229:BT229) - COLUMN(BL229) + 1, ""))&lt;&gt;"","YEL","")</f>
        <v>YEL</v>
      </c>
      <c r="HU229" s="9" t="str" cm="1">
        <f t="array" ref="HU229">IF(_xlfn.TEXTJOIN(", ", TRUE, IF(ISNUMBER(SEARCH("ORA", BL229:BT229)), COLUMN(BL229:BT229) - COLUMN(BL229) + 1, ""))&lt;&gt;"","ORA","")</f>
        <v/>
      </c>
      <c r="HV229" s="9" t="str" cm="1">
        <f t="array" ref="HV229">IF(_xlfn.TEXTJOIN(", ", TRUE, IF(ISNUMBER(SEARCH("BRO", BL229:BT229)), COLUMN(BL229:BT229) - COLUMN(BL229) + 1, ""))&lt;&gt;"","BRO","")</f>
        <v/>
      </c>
      <c r="HW229" s="9" t="str" cm="1">
        <f t="array" ref="HW229">IF(_xlfn.TEXTJOIN(", ", TRUE, IF(ISNUMBER(SEARCH("PUR", BL229:BT229)), COLUMN(BL229:BT229) - COLUMN(BL229) + 1, ""))&lt;&gt;"","PUR","")</f>
        <v/>
      </c>
      <c r="HX229" s="9" t="str" cm="1">
        <f t="array" ref="HX229">IF(_xlfn.TEXTJOIN(", ", TRUE, IF(ISNUMBER(SEARCH("WHI", BL229:BT229)), COLUMN(BL229:BT229) - COLUMN(BL229) + 1, ""))&lt;&gt;"","WHI","")</f>
        <v>WHI</v>
      </c>
      <c r="HY229" s="38"/>
      <c r="HZ229" s="38"/>
      <c r="IA229" s="28"/>
      <c r="IB229" s="28"/>
      <c r="IC229" s="39"/>
      <c r="ID229" s="39"/>
      <c r="IE229" s="39"/>
      <c r="IF229" s="39"/>
      <c r="IG229" s="39"/>
      <c r="IH229" s="39"/>
      <c r="II229" s="39"/>
      <c r="IJ229" s="39"/>
      <c r="IK229" s="39"/>
      <c r="IM229" s="6">
        <f t="shared" si="784"/>
        <v>-6</v>
      </c>
      <c r="IN229" s="40" t="str">
        <f t="shared" si="785"/>
        <v>http://mkweb.bcgsc.ca/color-summarizer/?url=https://www.fotw.info/images/g/gb%5Ejs-fk.gif&amp;precision=low&amp;num_clusters=6&amp;text=1</v>
      </c>
      <c r="IO229" s="9" t="str">
        <f t="shared" si="786"/>
        <v>"black"</v>
      </c>
      <c r="IP229" s="9" t="str">
        <f t="shared" si="787"/>
        <v>"blue"</v>
      </c>
      <c r="IQ229" s="9" t="str">
        <f t="shared" si="788"/>
        <v>"green"</v>
      </c>
      <c r="IR229" s="9" t="str">
        <f t="shared" si="789"/>
        <v>"red"</v>
      </c>
      <c r="IS229" s="9" t="str">
        <f t="shared" si="790"/>
        <v>"yellow"</v>
      </c>
      <c r="IT229" s="9" t="str">
        <f t="shared" si="791"/>
        <v/>
      </c>
      <c r="IU229" s="9" t="str">
        <f t="shared" si="792"/>
        <v/>
      </c>
      <c r="IV229" s="9" t="str">
        <f t="shared" si="793"/>
        <v/>
      </c>
      <c r="IW229" s="9" t="str">
        <f t="shared" si="794"/>
        <v>"white"</v>
      </c>
      <c r="IX229" s="9" t="str">
        <f t="shared" si="795"/>
        <v>{"url":"http://mkweb.bcgsc.ca/color-summarizer/?url=https://www.fotw.info/images/g/gb%5Ejs-fk.gif&amp;precision=low&amp;num_clusters=6&amp;text=1","name":"[FLK] British Forces South Atlantic Islands"},</v>
      </c>
      <c r="IY229" s="9">
        <v>1472</v>
      </c>
    </row>
    <row r="230" spans="1:259" s="9" customFormat="1" ht="38.4" customHeight="1" thickBot="1" x14ac:dyDescent="0.35">
      <c r="A230" s="81" t="s">
        <v>413</v>
      </c>
      <c r="B230" s="1" t="e" vm="226">
        <v>#VALUE!</v>
      </c>
      <c r="C230" s="2">
        <v>3</v>
      </c>
      <c r="D230" s="3" t="s">
        <v>414</v>
      </c>
      <c r="E230" s="4" t="s">
        <v>415</v>
      </c>
      <c r="F230" s="5" t="s">
        <v>0</v>
      </c>
      <c r="G230" s="6">
        <f>COUNTIF($A$1:$A$8222,A230)</f>
        <v>1</v>
      </c>
      <c r="H230" s="7" t="s">
        <v>416</v>
      </c>
      <c r="I230" s="8" t="s">
        <v>417</v>
      </c>
      <c r="J230" s="9" t="str">
        <f>""</f>
        <v/>
      </c>
      <c r="K230" s="10"/>
      <c r="L230" s="11"/>
      <c r="M230" s="11"/>
      <c r="N230" s="12" t="s">
        <v>169</v>
      </c>
      <c r="O230" s="13">
        <v>1889</v>
      </c>
      <c r="P230" s="14" t="s">
        <v>418</v>
      </c>
      <c r="Q230" s="15">
        <v>3</v>
      </c>
      <c r="R230" s="16" t="s">
        <v>169</v>
      </c>
      <c r="S230" s="17">
        <v>3</v>
      </c>
      <c r="T230" s="18" t="s">
        <v>2</v>
      </c>
      <c r="U230" s="19" t="s">
        <v>2</v>
      </c>
      <c r="V230" s="19" t="s">
        <v>3</v>
      </c>
      <c r="W230" s="19" t="s">
        <v>2</v>
      </c>
      <c r="X230" s="19" t="s">
        <v>3</v>
      </c>
      <c r="Y230" s="19" t="s">
        <v>3</v>
      </c>
      <c r="Z230" s="19" t="s">
        <v>2</v>
      </c>
      <c r="AA230" s="19" t="s">
        <v>2</v>
      </c>
      <c r="AB230" s="19" t="s">
        <v>2</v>
      </c>
      <c r="AC230" s="19" t="s">
        <v>2</v>
      </c>
      <c r="AD230" s="19" t="s">
        <v>2</v>
      </c>
      <c r="AE230" s="19" t="s">
        <v>2</v>
      </c>
      <c r="AF230" s="20" t="s">
        <v>2</v>
      </c>
      <c r="AG230" s="20" t="s">
        <v>3</v>
      </c>
      <c r="AH230" s="20" t="s">
        <v>3</v>
      </c>
      <c r="AI230" s="20" t="s">
        <v>2</v>
      </c>
      <c r="AJ230" s="20" t="s">
        <v>2</v>
      </c>
      <c r="AK230" s="20" t="s">
        <v>2</v>
      </c>
      <c r="AL230" s="20" t="s">
        <v>2</v>
      </c>
      <c r="AM230" s="20" t="s">
        <v>2</v>
      </c>
      <c r="AN230" s="20" t="s">
        <v>2</v>
      </c>
      <c r="AO230" s="20" t="s">
        <v>2</v>
      </c>
      <c r="AP230" s="20" t="s">
        <v>2</v>
      </c>
      <c r="AQ230" s="20" t="s">
        <v>2</v>
      </c>
      <c r="AR230" s="20" t="s">
        <v>2</v>
      </c>
      <c r="AS230" s="20" t="s">
        <v>2</v>
      </c>
      <c r="AT230" s="21">
        <v>0</v>
      </c>
      <c r="AU230" s="20" t="s">
        <v>267</v>
      </c>
      <c r="AV230" s="20" t="str">
        <f>IF(LEFT(A230,1)="[",LEFT(A230,5)&amp;AU230&amp;A230,"")</f>
        <v>[KIR]Historical[KIR] Kingdom of Abemama (1889-1892)</v>
      </c>
      <c r="AW230" s="20" t="str">
        <f>C230&amp;H230&amp;A230</f>
        <v>3[KIR] Other[KIR] Kingdom of Abemama (1889-1892)</v>
      </c>
      <c r="AX230" s="22"/>
      <c r="AY230" s="22"/>
      <c r="AZ230" s="23" t="s">
        <v>5</v>
      </c>
      <c r="BA230" s="23" t="s">
        <v>8</v>
      </c>
      <c r="BB230" s="23"/>
      <c r="BC230" s="24"/>
      <c r="BD230" s="25" t="s">
        <v>9</v>
      </c>
      <c r="BE230" s="8"/>
      <c r="BF230" s="25" t="s">
        <v>9</v>
      </c>
      <c r="BG230" s="25" t="s">
        <v>4</v>
      </c>
      <c r="BH230" s="25" t="s">
        <v>10</v>
      </c>
      <c r="BI230" s="25"/>
      <c r="BJ230" s="25"/>
      <c r="BK230" s="8"/>
      <c r="BL230" s="25" t="s">
        <v>8</v>
      </c>
      <c r="BM230" s="25" t="s">
        <v>4</v>
      </c>
      <c r="BN230" s="25" t="s">
        <v>10</v>
      </c>
      <c r="BO230" s="25" t="s">
        <v>9</v>
      </c>
      <c r="BP230" s="25" t="s">
        <v>8</v>
      </c>
      <c r="BQ230" s="25" t="s">
        <v>8</v>
      </c>
      <c r="BR230" s="25" t="s">
        <v>8</v>
      </c>
      <c r="BS230" s="25" t="s">
        <v>8</v>
      </c>
      <c r="BT230" s="25" t="s">
        <v>5</v>
      </c>
      <c r="BU230" s="26"/>
      <c r="BV230" s="27"/>
      <c r="BW230" s="27">
        <v>0</v>
      </c>
      <c r="BX230" s="8"/>
      <c r="BY230" s="9" t="s">
        <v>2</v>
      </c>
      <c r="CB230" s="28"/>
      <c r="CC230" s="28"/>
      <c r="CD230" s="29">
        <v>0</v>
      </c>
      <c r="CE230" s="29">
        <v>0</v>
      </c>
      <c r="CF230" s="29" t="e">
        <v>#REF!</v>
      </c>
      <c r="CG230" s="30" cm="1">
        <f t="array" ref="CG230">SUMPRODUCT(--(LEN(TRIM(BL230:BT230))&gt;0))</f>
        <v>4</v>
      </c>
      <c r="CH230" s="20" t="str">
        <f t="shared" si="699"/>
        <v>n</v>
      </c>
      <c r="CI230" s="20" t="str">
        <f t="shared" si="700"/>
        <v>n</v>
      </c>
      <c r="CJ230" s="20" t="str">
        <f t="shared" si="701"/>
        <v>y</v>
      </c>
      <c r="CK230" s="20" t="str">
        <f t="shared" si="702"/>
        <v>n</v>
      </c>
      <c r="CL230" s="20" t="str">
        <f t="shared" si="703"/>
        <v>n</v>
      </c>
      <c r="CM230" s="20" t="str">
        <f t="shared" si="704"/>
        <v>n</v>
      </c>
      <c r="CN230" s="20" t="str">
        <f t="shared" si="705"/>
        <v>y</v>
      </c>
      <c r="CO230" s="20" t="str">
        <f t="shared" si="706"/>
        <v>n</v>
      </c>
      <c r="CP230" s="20" t="str">
        <f t="shared" si="707"/>
        <v>y</v>
      </c>
      <c r="CQ230" s="20" t="str">
        <f t="shared" si="708"/>
        <v>n</v>
      </c>
      <c r="CR230" s="20" t="str">
        <f t="shared" si="709"/>
        <v>n</v>
      </c>
      <c r="CS230" s="20" t="str">
        <f t="shared" si="710"/>
        <v>n</v>
      </c>
      <c r="CT230" s="31" t="str">
        <f t="shared" si="711"/>
        <v>"[KIR] Kingdom of Abemama (1889-1892)"</v>
      </c>
      <c r="CU230" s="32" t="str">
        <f t="shared" si="712"/>
        <v>"rgn_Oceania"</v>
      </c>
      <c r="CV230" s="9" t="str">
        <f t="shared" si="713"/>
        <v>"https://upload.wikimedia.org/wikipedia/commons/thumb/a/a4/Kingdom_of_Abemama_Flag.svg/640px-Kingdom_of_Abemama_Flag.svg.png"</v>
      </c>
      <c r="CW230" s="9" t="str">
        <f t="shared" si="802"/>
        <v/>
      </c>
      <c r="CX230" s="9" t="str">
        <f t="shared" si="802"/>
        <v/>
      </c>
      <c r="CY230" s="9" t="str">
        <f t="shared" si="802"/>
        <v>"4Color",</v>
      </c>
      <c r="CZ230" s="9" t="str">
        <f t="shared" si="802"/>
        <v/>
      </c>
      <c r="DA230" s="9" t="str">
        <f t="shared" si="714"/>
        <v>"words2",</v>
      </c>
      <c r="DB230" s="9" t="str">
        <f t="shared" si="715"/>
        <v>"words3",</v>
      </c>
      <c r="DD230" s="9" t="str">
        <f t="shared" si="798"/>
        <v>"lets26",</v>
      </c>
      <c r="DE230" s="9" t="str">
        <f t="shared" si="799"/>
        <v>"startK",</v>
      </c>
      <c r="DF230" s="9" t="str">
        <f t="shared" si="719"/>
        <v/>
      </c>
      <c r="DG230" s="9" t="str">
        <f t="shared" si="720"/>
        <v/>
      </c>
      <c r="DH230" s="9" t="str">
        <f t="shared" si="721"/>
        <v/>
      </c>
      <c r="DI230" s="9" t="str">
        <f t="shared" si="722"/>
        <v/>
      </c>
      <c r="DJ230" s="9" t="str">
        <f t="shared" si="723"/>
        <v/>
      </c>
      <c r="DK230" s="9" t="str">
        <f t="shared" si="724"/>
        <v/>
      </c>
      <c r="DL230" s="9" t="str">
        <f t="shared" si="725"/>
        <v/>
      </c>
      <c r="DM230" s="9" t="str" cm="1">
        <f t="array" ref="DM230">IF(CG230=3,CHAR(34) &amp; _xlfn.TEXTJOIN("", TRUE, RIGHT(HP230:HX230, 2)) &amp; CHAR(34) &amp; ",", "")</f>
        <v/>
      </c>
      <c r="DN230" s="9" t="str">
        <f t="shared" si="726"/>
        <v>"year18",</v>
      </c>
      <c r="DO230" s="9" t="str">
        <f t="shared" si="727"/>
        <v/>
      </c>
      <c r="DP230" s="28" t="str">
        <f t="shared" si="728"/>
        <v/>
      </c>
      <c r="DQ230" s="28" t="str">
        <f t="shared" si="729"/>
        <v/>
      </c>
      <c r="DR230" s="28" t="str">
        <f t="shared" si="730"/>
        <v/>
      </c>
      <c r="DS230" s="28" t="str">
        <f t="shared" si="731"/>
        <v/>
      </c>
      <c r="DT230" s="28" t="str">
        <f t="shared" si="732"/>
        <v>"allhor",</v>
      </c>
      <c r="DU230" s="28" t="str">
        <f t="shared" si="733"/>
        <v/>
      </c>
      <c r="DW230" s="9" t="str">
        <f t="shared" si="803"/>
        <v/>
      </c>
      <c r="DX230" s="9" t="str">
        <f t="shared" si="803"/>
        <v/>
      </c>
      <c r="DY230" s="9" t="str">
        <f t="shared" si="803"/>
        <v>"3Bands",</v>
      </c>
      <c r="DZ230" s="9" t="str">
        <f t="shared" si="803"/>
        <v/>
      </c>
      <c r="EA230" s="9" t="str">
        <f t="shared" si="804"/>
        <v/>
      </c>
      <c r="EB230" s="9" t="str">
        <f t="shared" si="804"/>
        <v/>
      </c>
      <c r="EC230" s="9" t="str">
        <f t="shared" si="804"/>
        <v>"Horizo",</v>
      </c>
      <c r="ED230" s="9" t="str">
        <f t="shared" si="804"/>
        <v/>
      </c>
      <c r="EE230" s="9" t="str">
        <f t="shared" si="804"/>
        <v>"Circle",</v>
      </c>
      <c r="EF230" s="9" t="str">
        <f t="shared" si="735"/>
        <v>"Animal",</v>
      </c>
      <c r="EG230" s="9" t="str">
        <f t="shared" si="805"/>
        <v/>
      </c>
      <c r="EH230" s="9" t="str">
        <f t="shared" si="805"/>
        <v/>
      </c>
      <c r="EI230" s="9" t="str">
        <f t="shared" si="805"/>
        <v/>
      </c>
      <c r="EJ230" s="9" t="str">
        <f t="shared" si="805"/>
        <v/>
      </c>
      <c r="EK230" s="9" t="str">
        <f t="shared" si="805"/>
        <v/>
      </c>
      <c r="EL230" s="9" t="str">
        <f t="shared" si="805"/>
        <v/>
      </c>
      <c r="EM230" s="9" t="str">
        <f t="shared" si="805"/>
        <v/>
      </c>
      <c r="EN230" s="9" t="str">
        <f t="shared" si="805"/>
        <v>"Unequa",</v>
      </c>
      <c r="EO230" s="9" t="str">
        <f t="shared" si="805"/>
        <v>"Center",</v>
      </c>
      <c r="EP230" s="9" t="str">
        <f t="shared" si="805"/>
        <v/>
      </c>
      <c r="EQ230" s="9" t="str">
        <f t="shared" si="805"/>
        <v/>
      </c>
      <c r="ER230" s="9" t="str">
        <f t="shared" si="805"/>
        <v/>
      </c>
      <c r="ES230" s="9" t="str">
        <f t="shared" si="805"/>
        <v/>
      </c>
      <c r="ET230" s="9" t="str">
        <f t="shared" si="805"/>
        <v/>
      </c>
      <c r="EU230" s="9" t="str">
        <f t="shared" si="805"/>
        <v/>
      </c>
      <c r="EV230" s="9" t="str">
        <f t="shared" si="801"/>
        <v/>
      </c>
      <c r="EW230" s="9" t="str">
        <f t="shared" si="801"/>
        <v/>
      </c>
      <c r="EX230" s="9" t="str">
        <f t="shared" si="801"/>
        <v/>
      </c>
      <c r="EY230" s="9" t="str">
        <f t="shared" si="801"/>
        <v/>
      </c>
      <c r="EZ230" s="9" t="str">
        <f t="shared" si="801"/>
        <v/>
      </c>
      <c r="FA230" s="9" t="str">
        <f t="shared" si="736"/>
        <v/>
      </c>
      <c r="FB230" s="9" t="str">
        <f t="shared" si="737"/>
        <v/>
      </c>
      <c r="FD230" s="9" t="str">
        <f t="shared" si="739"/>
        <v/>
      </c>
      <c r="FE230" s="9" t="str">
        <f t="shared" si="740"/>
        <v/>
      </c>
      <c r="FF230" s="9" t="str">
        <f t="shared" si="741"/>
        <v/>
      </c>
      <c r="FG230" s="9" t="str">
        <f t="shared" si="742"/>
        <v/>
      </c>
      <c r="FH230" s="9" t="str">
        <f t="shared" si="743"/>
        <v/>
      </c>
      <c r="FI230" s="9" t="str">
        <f t="shared" si="744"/>
        <v>"NO_YEL",</v>
      </c>
      <c r="FJ230" s="9" t="str">
        <f t="shared" si="745"/>
        <v>"NO_BLA",</v>
      </c>
      <c r="FK230" s="9" t="str">
        <f t="shared" si="746"/>
        <v/>
      </c>
      <c r="FL230" s="9" t="str">
        <f t="shared" si="747"/>
        <v/>
      </c>
      <c r="FM230" s="9" t="str">
        <f t="shared" si="748"/>
        <v/>
      </c>
      <c r="FN230" s="9" t="str">
        <f t="shared" si="749"/>
        <v/>
      </c>
      <c r="FO230" s="9" t="str">
        <f t="shared" si="750"/>
        <v/>
      </c>
      <c r="FP230" s="9" t="str">
        <f t="shared" si="751"/>
        <v/>
      </c>
      <c r="FQ230" s="9" t="str">
        <f t="shared" si="752"/>
        <v>"001RED",</v>
      </c>
      <c r="FR230" s="9" t="str">
        <f t="shared" si="753"/>
        <v>"002BLU",</v>
      </c>
      <c r="FS230" s="9" t="str">
        <f t="shared" si="754"/>
        <v>"003GRE",</v>
      </c>
      <c r="FT230" s="9" t="str">
        <f t="shared" si="755"/>
        <v>"myrRED",</v>
      </c>
      <c r="FU230" s="9" t="str">
        <f t="shared" si="756"/>
        <v/>
      </c>
      <c r="FV230" s="9" t="str">
        <f t="shared" si="757"/>
        <v/>
      </c>
      <c r="FW230" s="9" t="str">
        <f t="shared" si="758"/>
        <v/>
      </c>
      <c r="FY230" s="9" t="str">
        <f t="shared" si="760"/>
        <v/>
      </c>
      <c r="FZ230" s="9" t="str">
        <f t="shared" si="761"/>
        <v/>
      </c>
      <c r="GA230" s="9" t="str">
        <f t="shared" si="762"/>
        <v/>
      </c>
      <c r="GB230" s="9" t="str">
        <f t="shared" si="763"/>
        <v/>
      </c>
      <c r="GE230" s="9" t="str">
        <f t="shared" si="766"/>
        <v/>
      </c>
      <c r="GF230" s="9" t="str">
        <f t="shared" si="800"/>
        <v>"histor",</v>
      </c>
      <c r="GG230" s="9" t="str">
        <f t="shared" si="767"/>
        <v/>
      </c>
      <c r="GH230" s="9" t="str">
        <f t="shared" si="768"/>
        <v/>
      </c>
      <c r="GI230" s="9" t="str">
        <f t="shared" si="769"/>
        <v/>
      </c>
      <c r="GJ230" s="9" t="str">
        <f t="shared" si="770"/>
        <v>"NoStar",</v>
      </c>
      <c r="GK230" s="9" t="str">
        <f t="shared" si="771"/>
        <v/>
      </c>
      <c r="GL230" s="9" t="str">
        <f t="shared" si="806"/>
        <v/>
      </c>
      <c r="GM230" s="9" t="str">
        <f t="shared" si="806"/>
        <v/>
      </c>
      <c r="GN230" s="9" t="str">
        <f t="shared" si="806"/>
        <v/>
      </c>
      <c r="GP230" s="9" t="str">
        <f t="shared" si="772"/>
        <v>"Historical"</v>
      </c>
      <c r="GS230" s="9" t="str">
        <f t="shared" si="773"/>
        <v>["4Color","words2","words3","lets26","startK","year18","allhor","3Bands","Horizo","Circle","Animal","Unequa","Center","NO_YEL","NO_BLA","001RED","002BLU","003GRE","myrRED","histor","NoStar"]</v>
      </c>
      <c r="GT230" s="9" t="str">
        <f t="shared" si="797"/>
        <v/>
      </c>
      <c r="GU230" s="9" t="str">
        <f t="shared" si="797"/>
        <v>"cl_BLU",</v>
      </c>
      <c r="GV230" s="9" t="str">
        <f t="shared" si="797"/>
        <v>"cl_GRE",</v>
      </c>
      <c r="GW230" s="9" t="str">
        <f t="shared" si="797"/>
        <v>"cl_RED",</v>
      </c>
      <c r="GX230" s="9" t="str">
        <f t="shared" si="797"/>
        <v/>
      </c>
      <c r="GY230" s="9" t="str">
        <f t="shared" si="797"/>
        <v/>
      </c>
      <c r="GZ230" s="9" t="str">
        <f t="shared" si="797"/>
        <v/>
      </c>
      <c r="HA230" s="9" t="str">
        <f t="shared" si="797"/>
        <v/>
      </c>
      <c r="HB230" s="9" t="str">
        <f t="shared" si="797"/>
        <v>"cl_WHI",</v>
      </c>
      <c r="HC230" s="9" t="str">
        <f t="shared" si="774"/>
        <v>["cl_BLU","cl_GRE","cl_RED","cl_WHI"]</v>
      </c>
      <c r="HE230" s="33"/>
      <c r="HF230" s="34" t="str">
        <f t="shared" si="775"/>
        <v>{couname:"[KIR] Kingdom of Abemama (1889-1892)",year:"1889",region:"rgn_Oceania",Colors:["cl_BLU","cl_GRE","cl_RED","cl_WHI"],Items:["4Color","words2","words3","lets26","startK","year18","allhor","3Bands","Horizo","Circle","Animal","Unequa","Center","NO_YEL","NO_BLA","001RED","002BLU","003GRE","myrRED","histor","NoStar"],Flag:"https://upload.wikimedia.org/wikipedia/commons/thumb/a/a4/Kingdom_of_Abemama_Flag.svg/640px-Kingdom_of_Abemama_Flag.svg.png",HDFlag:"https://upload.wikimedia.org/wikipedia/commons/thumb/a/a4/Kingdom_of_Abemama_Flag.svg/1280px-Kingdom_of_Abemama_Flag.svg.png",type:"Historical", describe: "\nA horizontal tricolor of red,yellow, and green with a black silhouette of a shark on the central band.", isnew:".", links: "https://en.m.wikipedia.org/wiki/Flag_of_Kiribati"},</v>
      </c>
      <c r="HG230" s="35" t="str">
        <f t="shared" si="776"/>
        <v>{couname:"[KIR] Kingdom of Abemama (1889-1892)",year:"1889",region:"rgn_Oceania",Colors:["cl_BLU","cl_GRE","cl_RED","cl_WHI"],Items:["4Color","words2","words3","lets26","startK","year18","allhor","3Bands","Horizo","Circle","Animal","Unequa","Center","NO_YEL","NO_BLA","001RED","002BLU","003GRE","myrRED","histor","NoStar"],Flag:"https://upload.wikimedia.org/wikipedia/commons/thumb/a/a4/Kingdom_of_Abemama_Flag.svg/640px-Kingdom_of_Abemama_Flag.svg.png",HDFlag:"https://upload.wikimedia.org/wikipedia/commons/thumb/a/a4/Kingdom_of_Abemama_Flag.svg/1280px-Kingdom_of_Abemama_Flag.svg.png",type:"Historical", describe: "\nA horizontal tricolor of red,yellow, and green with a black silhouette of a shark on the central band.", links: "https://en.m.wikipedia.org/wiki/Flag_of_Kiribati"},</v>
      </c>
      <c r="HH230" s="9" t="str">
        <f t="shared" si="777"/>
        <v>"\nA horizontal tricolor of red,yellow, and green with a black silhouette of a shark on the central band."</v>
      </c>
      <c r="HI230" s="9" t="str">
        <f t="shared" si="778"/>
        <v>"\nA horizontal tricolor of red,yellow, and green with a black silhouette of a shark on the central band."</v>
      </c>
      <c r="HJ230" s="9" t="str">
        <f t="shared" si="779"/>
        <v>"1889"</v>
      </c>
      <c r="HL230" s="9" t="str">
        <f t="shared" si="780"/>
        <v>"https://en.m.wikipedia.org/wiki/Flag_of_Kiribati"</v>
      </c>
      <c r="HM230" s="34" t="str">
        <f t="shared" si="781"/>
        <v>{"couname":"[KIR] Kingdom of Abemama (1889-1892)","subtype":"[KIR] Other","year":"1889","region":"rgn_Oceania","Colors":["cl_BLU","cl_GRE","cl_RED","cl_WHI"],"Items":["4Color","words2","words3","lets26","startK","year18","allhor","3Bands","Horizo","Circle","Animal","Unequa","Center","NO_YEL","NO_BLA","001RED","002BLU","003GRE","myrRED","histor","NoStar"],"Flag":"https://upload.wikimedia.org/wikipedia/commons/thumb/a/a4/Kingdom_of_Abemama_Flag.svg/640px-Kingdom_of_Abemama_Flag.svg.png","HDFlag":"https://upload.wikimedia.org/wikipedia/commons/thumb/a/a4/Kingdom_of_Abemama_Flag.svg/1280px-Kingdom_of_Abemama_Flag.svg.png","type":"Historical", "describe": "\nA horizontal tricolor of red,yellow, and green with a black silhouette of a shark on the central band.", "isnew": ".", "links": "https://en.m.wikipedia.org/wiki/Flag_of_Kiribati"},</v>
      </c>
      <c r="HN230" s="36" t="str">
        <f t="shared" si="782"/>
        <v>{"couname":"[KIR] Kingdom of Abemama (1889-1892)","subtype":"[KIR] Other","year":"1889","region":"rgn_Oceania","Colors":["cl_BLU","cl_GRE","cl_RED","cl_WHI"],"Items":["4Color","words2","words3","lets26","startK","year18","allhor","3Bands","Horizo","Circle","Animal","Unequa","Center","NO_YEL","NO_BLA","001RED","002BLU","003GRE","myrRED","histor","NoStar"],"Flag":"https://upload.wikimedia.org/wikipedia/commons/thumb/a/a4/Kingdom_of_Abemama_Flag.svg/640px-Kingdom_of_Abemama_Flag.svg.png","HDFlag":"https://upload.wikimedia.org/wikipedia/commons/thumb/a/a4/Kingdom_of_Abemama_Flag.svg/1280px-Kingdom_of_Abemama_Flag.svg.png","type":"Historical", "describe": "\nA horizontal tricolor of red,yellow, and green with a black silhouette of a shark on the central band.", "isnew": ".", "links": "https://en.m.wikipedia.org/wiki/Flag_of_Kiribati"},</v>
      </c>
      <c r="HO230" s="37">
        <v>45610</v>
      </c>
      <c r="HP230" s="9" t="str" cm="1">
        <f t="array" ref="HP230">IF(_xlfn.TEXTJOIN(", ", TRUE, IF(ISNUMBER(SEARCH("BLA", BL230:BT230)), COLUMN(BL230:BT230) - COLUMN(BL230) + 1, ""))&lt;&gt;"","BLA","")</f>
        <v/>
      </c>
      <c r="HQ230" s="9" t="str" cm="1">
        <f t="array" ref="HQ230">IF(_xlfn.TEXTJOIN(", ", TRUE, IF(ISNUMBER(SEARCH("BLU", BL230:BT230)), COLUMN(BL230:BT230) - COLUMN(BL230) + 1, ""))&lt;&gt;"","BLU","")</f>
        <v>BLU</v>
      </c>
      <c r="HR230" s="9" t="str" cm="1">
        <f t="array" ref="HR230">IF(_xlfn.TEXTJOIN(", ", TRUE, IF(ISNUMBER(SEARCH("GRE", BL230:BT230)), COLUMN(BL230:BT230) - COLUMN(BL230) + 1, ""))&lt;&gt;"","GRE","")</f>
        <v>GRE</v>
      </c>
      <c r="HS230" s="9" t="str" cm="1">
        <f t="array" ref="HS230">IF(_xlfn.TEXTJOIN(", ", TRUE, IF(ISNUMBER(SEARCH("RED", BL230:BT230)), COLUMN(BL230:BT230) - COLUMN(BL230) + 1, ""))&lt;&gt;"","RED","")</f>
        <v>RED</v>
      </c>
      <c r="HT230" s="9" t="str" cm="1">
        <f t="array" ref="HT230">IF(_xlfn.TEXTJOIN(", ", TRUE, IF(ISNUMBER(SEARCH("YEL", BL230:BT230)), COLUMN(BL230:BT230) - COLUMN(BL230) + 1, ""))&lt;&gt;"","YEL","")</f>
        <v/>
      </c>
      <c r="HU230" s="9" t="str" cm="1">
        <f t="array" ref="HU230">IF(_xlfn.TEXTJOIN(", ", TRUE, IF(ISNUMBER(SEARCH("ORA", BL230:BT230)), COLUMN(BL230:BT230) - COLUMN(BL230) + 1, ""))&lt;&gt;"","ORA","")</f>
        <v/>
      </c>
      <c r="HV230" s="9" t="str" cm="1">
        <f t="array" ref="HV230">IF(_xlfn.TEXTJOIN(", ", TRUE, IF(ISNUMBER(SEARCH("BRO", BL230:BT230)), COLUMN(BL230:BT230) - COLUMN(BL230) + 1, ""))&lt;&gt;"","BRO","")</f>
        <v/>
      </c>
      <c r="HW230" s="9" t="str" cm="1">
        <f t="array" ref="HW230">IF(_xlfn.TEXTJOIN(", ", TRUE, IF(ISNUMBER(SEARCH("PUR", BL230:BT230)), COLUMN(BL230:BT230) - COLUMN(BL230) + 1, ""))&lt;&gt;"","PUR","")</f>
        <v/>
      </c>
      <c r="HX230" s="9" t="str" cm="1">
        <f t="array" ref="HX230">IF(_xlfn.TEXTJOIN(", ", TRUE, IF(ISNUMBER(SEARCH("WHI", BL230:BT230)), COLUMN(BL230:BT230) - COLUMN(BL230) + 1, ""))&lt;&gt;"","WHI","")</f>
        <v>WHI</v>
      </c>
      <c r="HY230" s="38"/>
      <c r="HZ230" s="38"/>
      <c r="IA230" s="28"/>
      <c r="IB230" s="28"/>
      <c r="IC230" s="39"/>
      <c r="ID230" s="39"/>
      <c r="IE230" s="39"/>
      <c r="IF230" s="39"/>
      <c r="IG230" s="39"/>
      <c r="IH230" s="39"/>
      <c r="II230" s="39"/>
      <c r="IJ230" s="39"/>
      <c r="IK230" s="39"/>
      <c r="IM230" s="6">
        <f t="shared" si="784"/>
        <v>-4</v>
      </c>
      <c r="IN230" s="40" t="str">
        <f t="shared" si="785"/>
        <v>http://mkweb.bcgsc.ca/color-summarizer/?url=https://upload.wikimedia.org/wikipedia/commons/thumb/a/a4/Kingdom_of_Abemama_Flag.svg/640px-Kingdom_of_Abemama_Flag.svg.png&amp;precision=low&amp;num_clusters=4&amp;text=1</v>
      </c>
      <c r="IO230" s="9" t="str">
        <f t="shared" si="786"/>
        <v/>
      </c>
      <c r="IP230" s="9" t="str">
        <f t="shared" si="787"/>
        <v>"blue"</v>
      </c>
      <c r="IQ230" s="9" t="str">
        <f t="shared" si="788"/>
        <v>"green"</v>
      </c>
      <c r="IR230" s="9" t="str">
        <f t="shared" si="789"/>
        <v>"red"</v>
      </c>
      <c r="IS230" s="9" t="str">
        <f t="shared" si="790"/>
        <v/>
      </c>
      <c r="IT230" s="9" t="str">
        <f t="shared" si="791"/>
        <v/>
      </c>
      <c r="IU230" s="9" t="str">
        <f t="shared" si="792"/>
        <v/>
      </c>
      <c r="IV230" s="9" t="str">
        <f t="shared" si="793"/>
        <v/>
      </c>
      <c r="IW230" s="9" t="str">
        <f t="shared" si="794"/>
        <v>"white"</v>
      </c>
      <c r="IX230" s="9" t="str">
        <f t="shared" si="795"/>
        <v>{"url":"http://mkweb.bcgsc.ca/color-summarizer/?url=https://upload.wikimedia.org/wikipedia/commons/thumb/a/a4/Kingdom_of_Abemama_Flag.svg/640px-Kingdom_of_Abemama_Flag.svg.png&amp;precision=low&amp;num_clusters=4&amp;text=1","name":"[KIR] Kingdom of Abemama (1889-1892)"},</v>
      </c>
      <c r="IY230" s="9">
        <v>1473</v>
      </c>
    </row>
    <row r="231" spans="1:259" s="9" customFormat="1" ht="38.4" customHeight="1" thickBot="1" x14ac:dyDescent="0.35">
      <c r="A231" s="81" t="s">
        <v>490</v>
      </c>
      <c r="B231" s="1" t="e" vm="227">
        <v>#VALUE!</v>
      </c>
      <c r="C231" s="2">
        <v>3</v>
      </c>
      <c r="D231" s="3" t="s">
        <v>491</v>
      </c>
      <c r="E231" s="4" t="s">
        <v>492</v>
      </c>
      <c r="F231" s="5" t="s">
        <v>0</v>
      </c>
      <c r="G231" s="6">
        <f>COUNTIF($A$1:$A$8343,A231)</f>
        <v>1</v>
      </c>
      <c r="H231" s="7" t="s">
        <v>493</v>
      </c>
      <c r="I231" s="8" t="s">
        <v>494</v>
      </c>
      <c r="J231" s="9" t="str">
        <f>""</f>
        <v/>
      </c>
      <c r="K231" s="10"/>
      <c r="L231" s="11"/>
      <c r="M231" s="11"/>
      <c r="N231" s="12" t="s">
        <v>169</v>
      </c>
      <c r="O231" s="13" t="s">
        <v>181</v>
      </c>
      <c r="P231" s="14" t="s">
        <v>495</v>
      </c>
      <c r="Q231" s="15">
        <v>4</v>
      </c>
      <c r="R231" s="16" t="s">
        <v>169</v>
      </c>
      <c r="S231" s="17">
        <v>3</v>
      </c>
      <c r="T231" s="18" t="s">
        <v>3</v>
      </c>
      <c r="U231" s="19" t="s">
        <v>2</v>
      </c>
      <c r="V231" s="19" t="s">
        <v>2</v>
      </c>
      <c r="W231" s="19" t="s">
        <v>2</v>
      </c>
      <c r="X231" s="19" t="s">
        <v>2</v>
      </c>
      <c r="Y231" s="19" t="s">
        <v>2</v>
      </c>
      <c r="Z231" s="19" t="s">
        <v>2</v>
      </c>
      <c r="AA231" s="19" t="s">
        <v>3</v>
      </c>
      <c r="AB231" s="19" t="s">
        <v>2</v>
      </c>
      <c r="AC231" s="19" t="s">
        <v>2</v>
      </c>
      <c r="AD231" s="19" t="s">
        <v>2</v>
      </c>
      <c r="AE231" s="19" t="s">
        <v>2</v>
      </c>
      <c r="AF231" s="20" t="s">
        <v>2</v>
      </c>
      <c r="AG231" s="20" t="s">
        <v>2</v>
      </c>
      <c r="AH231" s="20" t="s">
        <v>2</v>
      </c>
      <c r="AI231" s="20" t="s">
        <v>2</v>
      </c>
      <c r="AJ231" s="20" t="s">
        <v>2</v>
      </c>
      <c r="AK231" s="20" t="s">
        <v>2</v>
      </c>
      <c r="AL231" s="20" t="s">
        <v>2</v>
      </c>
      <c r="AM231" s="20" t="s">
        <v>2</v>
      </c>
      <c r="AN231" s="20" t="s">
        <v>2</v>
      </c>
      <c r="AO231" s="20" t="s">
        <v>2</v>
      </c>
      <c r="AP231" s="20" t="s">
        <v>2</v>
      </c>
      <c r="AQ231" s="20" t="s">
        <v>2</v>
      </c>
      <c r="AR231" s="20" t="s">
        <v>2</v>
      </c>
      <c r="AS231" s="20" t="s">
        <v>2</v>
      </c>
      <c r="AT231" s="21">
        <v>0</v>
      </c>
      <c r="AU231" s="20" t="s">
        <v>496</v>
      </c>
      <c r="AV231" s="20" t="str">
        <f>IF(LEFT(A231,1)="[",LEFT(A231,5)&amp;AU231&amp;A231,"")</f>
        <v>[MHL]Atoll, Historical[MHL] Kwajalein Atoll (Pre 2022)</v>
      </c>
      <c r="AW231" s="20" t="str">
        <f>C231&amp;H231&amp;A231</f>
        <v>3[MHL] Kwajalein Atoll[MHL] Kwajalein Atoll (Pre 2022)</v>
      </c>
      <c r="AX231" s="22"/>
      <c r="AY231" s="22"/>
      <c r="AZ231" s="23" t="s">
        <v>8</v>
      </c>
      <c r="BA231" s="23" t="s">
        <v>8</v>
      </c>
      <c r="BB231" s="23"/>
      <c r="BC231" s="24"/>
      <c r="BD231" s="25" t="s">
        <v>9</v>
      </c>
      <c r="BE231" s="8"/>
      <c r="BF231" s="25" t="s">
        <v>9</v>
      </c>
      <c r="BG231" s="25" t="s">
        <v>8</v>
      </c>
      <c r="BH231" s="25" t="s">
        <v>9</v>
      </c>
      <c r="BI231" s="25"/>
      <c r="BJ231" s="25"/>
      <c r="BK231" s="8"/>
      <c r="BL231" s="25" t="s">
        <v>8</v>
      </c>
      <c r="BM231" s="25" t="s">
        <v>4</v>
      </c>
      <c r="BN231" s="25" t="s">
        <v>10</v>
      </c>
      <c r="BO231" s="25" t="s">
        <v>9</v>
      </c>
      <c r="BP231" s="25" t="s">
        <v>6</v>
      </c>
      <c r="BQ231" s="25" t="s">
        <v>8</v>
      </c>
      <c r="BR231" s="25" t="s">
        <v>8</v>
      </c>
      <c r="BS231" s="25" t="s">
        <v>8</v>
      </c>
      <c r="BT231" s="25" t="s">
        <v>8</v>
      </c>
      <c r="BU231" s="26"/>
      <c r="BV231" s="27"/>
      <c r="BW231" s="27">
        <v>0</v>
      </c>
      <c r="BX231" s="8"/>
      <c r="BY231" s="9" t="s">
        <v>2</v>
      </c>
      <c r="CB231" s="28"/>
      <c r="CC231" s="28"/>
      <c r="CD231" s="29">
        <v>0</v>
      </c>
      <c r="CE231" s="29">
        <v>0</v>
      </c>
      <c r="CF231" s="29" t="e">
        <v>#REF!</v>
      </c>
      <c r="CG231" s="30" cm="1">
        <f t="array" ref="CG231">SUMPRODUCT(--(LEN(TRIM(BL231:BT231))&gt;0))</f>
        <v>4</v>
      </c>
      <c r="CH231" s="20" t="str">
        <f t="shared" si="699"/>
        <v>n</v>
      </c>
      <c r="CI231" s="20" t="str">
        <f t="shared" si="700"/>
        <v>n</v>
      </c>
      <c r="CJ231" s="20" t="str">
        <f t="shared" si="701"/>
        <v>y</v>
      </c>
      <c r="CK231" s="20" t="str">
        <f t="shared" si="702"/>
        <v>n</v>
      </c>
      <c r="CL231" s="20" t="str">
        <f t="shared" si="703"/>
        <v>n</v>
      </c>
      <c r="CM231" s="20" t="str">
        <f t="shared" si="704"/>
        <v>n</v>
      </c>
      <c r="CN231" s="20" t="str">
        <f t="shared" si="705"/>
        <v>y</v>
      </c>
      <c r="CO231" s="20" t="str">
        <f t="shared" si="706"/>
        <v>n</v>
      </c>
      <c r="CP231" s="20" t="str">
        <f t="shared" si="707"/>
        <v>y</v>
      </c>
      <c r="CQ231" s="20" t="str">
        <f t="shared" si="708"/>
        <v>n</v>
      </c>
      <c r="CR231" s="20" t="str">
        <f t="shared" si="709"/>
        <v>n</v>
      </c>
      <c r="CS231" s="20" t="str">
        <f t="shared" si="710"/>
        <v>n</v>
      </c>
      <c r="CT231" s="31" t="str">
        <f t="shared" si="711"/>
        <v>"[MHL] Kwajalein Atoll (Pre 2022)"</v>
      </c>
      <c r="CU231" s="32" t="str">
        <f t="shared" si="712"/>
        <v>"rgn_Oceania"</v>
      </c>
      <c r="CV231" s="9" t="str">
        <f t="shared" si="713"/>
        <v>"https://upload.wikimedia.org/wikipedia/commons/thumb/a/a4/Kwajalein_Atoll_Flag.svg/640px-Kwajalein_Atoll_Flag.svg.png"</v>
      </c>
      <c r="CW231" s="9" t="str">
        <f t="shared" si="802"/>
        <v/>
      </c>
      <c r="CX231" s="9" t="str">
        <f t="shared" si="802"/>
        <v/>
      </c>
      <c r="CY231" s="9" t="str">
        <f t="shared" si="802"/>
        <v>"4Color",</v>
      </c>
      <c r="CZ231" s="9" t="str">
        <f t="shared" si="802"/>
        <v/>
      </c>
      <c r="DA231" s="9" t="str">
        <f t="shared" si="714"/>
        <v>"words2",</v>
      </c>
      <c r="DB231" s="9" t="str">
        <f t="shared" si="715"/>
        <v>"words3",</v>
      </c>
      <c r="DD231" s="9" t="str">
        <f t="shared" si="798"/>
        <v>"lets23",</v>
      </c>
      <c r="DE231" s="9" t="str">
        <f t="shared" si="799"/>
        <v>"startK",</v>
      </c>
      <c r="DF231" s="9" t="str">
        <f t="shared" si="719"/>
        <v/>
      </c>
      <c r="DG231" s="9" t="str">
        <f t="shared" si="720"/>
        <v/>
      </c>
      <c r="DH231" s="9" t="str">
        <f t="shared" si="721"/>
        <v/>
      </c>
      <c r="DI231" s="9" t="str">
        <f t="shared" si="722"/>
        <v>"with_w",</v>
      </c>
      <c r="DJ231" s="9" t="str">
        <f t="shared" si="723"/>
        <v/>
      </c>
      <c r="DK231" s="9" t="str">
        <f t="shared" si="724"/>
        <v/>
      </c>
      <c r="DL231" s="9" t="str">
        <f t="shared" si="725"/>
        <v/>
      </c>
      <c r="DM231" s="9" t="str" cm="1">
        <f t="array" ref="DM231">IF(CG231=3,CHAR(34) &amp; _xlfn.TEXTJOIN("", TRUE, RIGHT(HP231:HX231, 2)) &amp; CHAR(34) &amp; ",", "")</f>
        <v/>
      </c>
      <c r="DN231" s="9" t="str">
        <f t="shared" si="726"/>
        <v/>
      </c>
      <c r="DO231" s="9" t="str">
        <f t="shared" si="727"/>
        <v/>
      </c>
      <c r="DP231" s="28" t="str">
        <f t="shared" si="728"/>
        <v/>
      </c>
      <c r="DQ231" s="28" t="str">
        <f t="shared" si="729"/>
        <v/>
      </c>
      <c r="DR231" s="28" t="str">
        <f t="shared" si="730"/>
        <v/>
      </c>
      <c r="DS231" s="28" t="str">
        <f t="shared" si="731"/>
        <v/>
      </c>
      <c r="DT231" s="28" t="str">
        <f t="shared" si="732"/>
        <v/>
      </c>
      <c r="DU231" s="28" t="str">
        <f t="shared" si="733"/>
        <v/>
      </c>
      <c r="DW231" s="9" t="str">
        <f t="shared" si="803"/>
        <v/>
      </c>
      <c r="DX231" s="9" t="str">
        <f t="shared" si="803"/>
        <v/>
      </c>
      <c r="DY231" s="9" t="str">
        <f t="shared" si="803"/>
        <v>"3Bands",</v>
      </c>
      <c r="DZ231" s="9" t="str">
        <f t="shared" si="803"/>
        <v/>
      </c>
      <c r="EA231" s="9" t="str">
        <f t="shared" si="804"/>
        <v>"Diagon",</v>
      </c>
      <c r="EB231" s="9" t="str">
        <f t="shared" si="804"/>
        <v/>
      </c>
      <c r="EC231" s="9" t="str">
        <f t="shared" si="804"/>
        <v/>
      </c>
      <c r="ED231" s="9" t="str">
        <f t="shared" si="804"/>
        <v/>
      </c>
      <c r="EE231" s="9" t="str">
        <f t="shared" si="804"/>
        <v/>
      </c>
      <c r="EF231" s="9" t="str">
        <f t="shared" si="735"/>
        <v/>
      </c>
      <c r="EG231" s="9" t="str">
        <f t="shared" si="805"/>
        <v/>
      </c>
      <c r="EH231" s="9" t="str">
        <f t="shared" si="805"/>
        <v>"Plants",</v>
      </c>
      <c r="EI231" s="9" t="str">
        <f t="shared" si="805"/>
        <v/>
      </c>
      <c r="EJ231" s="9" t="str">
        <f t="shared" si="805"/>
        <v/>
      </c>
      <c r="EK231" s="9" t="str">
        <f t="shared" si="805"/>
        <v/>
      </c>
      <c r="EL231" s="9" t="str">
        <f t="shared" si="805"/>
        <v/>
      </c>
      <c r="EM231" s="9" t="str">
        <f t="shared" si="805"/>
        <v/>
      </c>
      <c r="EN231" s="9" t="str">
        <f t="shared" si="805"/>
        <v/>
      </c>
      <c r="EO231" s="9" t="str">
        <f t="shared" si="805"/>
        <v/>
      </c>
      <c r="EP231" s="9" t="str">
        <f t="shared" si="805"/>
        <v/>
      </c>
      <c r="EQ231" s="9" t="str">
        <f t="shared" si="805"/>
        <v/>
      </c>
      <c r="ER231" s="9" t="str">
        <f t="shared" si="805"/>
        <v/>
      </c>
      <c r="ES231" s="9" t="str">
        <f t="shared" si="805"/>
        <v/>
      </c>
      <c r="ET231" s="9" t="str">
        <f t="shared" si="805"/>
        <v/>
      </c>
      <c r="EU231" s="9" t="str">
        <f t="shared" si="805"/>
        <v/>
      </c>
      <c r="EV231" s="9" t="str">
        <f t="shared" si="801"/>
        <v/>
      </c>
      <c r="EW231" s="9" t="str">
        <f t="shared" si="801"/>
        <v/>
      </c>
      <c r="EX231" s="9" t="str">
        <f t="shared" si="801"/>
        <v/>
      </c>
      <c r="EY231" s="9" t="str">
        <f t="shared" si="801"/>
        <v/>
      </c>
      <c r="EZ231" s="9" t="str">
        <f t="shared" si="801"/>
        <v/>
      </c>
      <c r="FA231" s="9" t="str">
        <f t="shared" si="736"/>
        <v/>
      </c>
      <c r="FB231" s="9" t="str">
        <f t="shared" si="737"/>
        <v/>
      </c>
      <c r="FD231" s="9" t="str">
        <f t="shared" si="739"/>
        <v/>
      </c>
      <c r="FE231" s="9" t="str">
        <f t="shared" si="740"/>
        <v/>
      </c>
      <c r="FF231" s="9" t="str">
        <f t="shared" si="741"/>
        <v>"NO_WHI",</v>
      </c>
      <c r="FG231" s="9" t="str">
        <f t="shared" si="742"/>
        <v/>
      </c>
      <c r="FH231" s="9" t="str">
        <f t="shared" si="743"/>
        <v/>
      </c>
      <c r="FI231" s="9" t="str">
        <f t="shared" si="744"/>
        <v/>
      </c>
      <c r="FJ231" s="9" t="str">
        <f t="shared" si="745"/>
        <v>"NO_BLA",</v>
      </c>
      <c r="FK231" s="9" t="str">
        <f t="shared" si="746"/>
        <v/>
      </c>
      <c r="FL231" s="9" t="str">
        <f t="shared" si="747"/>
        <v/>
      </c>
      <c r="FM231" s="9" t="str">
        <f t="shared" si="748"/>
        <v>"BAWHNO",</v>
      </c>
      <c r="FN231" s="9" t="str">
        <f t="shared" si="749"/>
        <v/>
      </c>
      <c r="FO231" s="9" t="str">
        <f t="shared" si="750"/>
        <v/>
      </c>
      <c r="FP231" s="9" t="str">
        <f t="shared" si="751"/>
        <v>"WHRENO",</v>
      </c>
      <c r="FQ231" s="9" t="str">
        <f t="shared" si="752"/>
        <v>"001RED",</v>
      </c>
      <c r="FR231" s="9" t="str">
        <f t="shared" si="753"/>
        <v/>
      </c>
      <c r="FS231" s="9" t="str">
        <f t="shared" si="754"/>
        <v>"003RED",</v>
      </c>
      <c r="FT231" s="9" t="str">
        <f t="shared" si="755"/>
        <v>"myrRED",</v>
      </c>
      <c r="FU231" s="9" t="str">
        <f t="shared" si="756"/>
        <v/>
      </c>
      <c r="FV231" s="9" t="str">
        <f t="shared" si="757"/>
        <v/>
      </c>
      <c r="FW231" s="9" t="str">
        <f t="shared" si="758"/>
        <v/>
      </c>
      <c r="FY231" s="9" t="str">
        <f t="shared" si="760"/>
        <v/>
      </c>
      <c r="FZ231" s="9" t="str">
        <f t="shared" si="761"/>
        <v/>
      </c>
      <c r="GA231" s="9" t="str">
        <f t="shared" si="762"/>
        <v/>
      </c>
      <c r="GB231" s="9" t="str">
        <f t="shared" si="763"/>
        <v/>
      </c>
      <c r="GE231" s="9" t="str">
        <f t="shared" si="766"/>
        <v/>
      </c>
      <c r="GF231" s="9" t="str">
        <f t="shared" si="800"/>
        <v>"histor",</v>
      </c>
      <c r="GG231" s="9" t="str">
        <f t="shared" si="767"/>
        <v/>
      </c>
      <c r="GH231" s="9" t="str">
        <f t="shared" si="768"/>
        <v/>
      </c>
      <c r="GI231" s="9" t="str">
        <f t="shared" si="769"/>
        <v/>
      </c>
      <c r="GJ231" s="9" t="str">
        <f t="shared" si="770"/>
        <v>"NoStar",</v>
      </c>
      <c r="GK231" s="9" t="str">
        <f t="shared" si="771"/>
        <v/>
      </c>
      <c r="GL231" s="9" t="str">
        <f t="shared" si="806"/>
        <v/>
      </c>
      <c r="GM231" s="9" t="str">
        <f t="shared" si="806"/>
        <v/>
      </c>
      <c r="GN231" s="9" t="str">
        <f t="shared" si="806"/>
        <v/>
      </c>
      <c r="GP231" s="9" t="str">
        <f t="shared" si="772"/>
        <v>"Atoll, Historical"</v>
      </c>
      <c r="GS231" s="9" t="str">
        <f t="shared" si="773"/>
        <v>["4Color","words2","words3","lets23","startK","with_w","3Bands","Diagon","Plants","NO_WHI","NO_BLA","BAWHNO","WHRENO","001RED","003RED","myrRED","histor","NoStar"]</v>
      </c>
      <c r="GT231" s="9" t="str">
        <f t="shared" si="797"/>
        <v/>
      </c>
      <c r="GU231" s="9" t="str">
        <f t="shared" si="797"/>
        <v>"cl_BLU",</v>
      </c>
      <c r="GV231" s="9" t="str">
        <f t="shared" si="797"/>
        <v>"cl_GRE",</v>
      </c>
      <c r="GW231" s="9" t="str">
        <f t="shared" si="797"/>
        <v>"cl_RED",</v>
      </c>
      <c r="GX231" s="9" t="str">
        <f t="shared" si="797"/>
        <v>"cl_YEL",</v>
      </c>
      <c r="GY231" s="9" t="str">
        <f t="shared" si="797"/>
        <v/>
      </c>
      <c r="GZ231" s="9" t="str">
        <f t="shared" si="797"/>
        <v/>
      </c>
      <c r="HA231" s="9" t="str">
        <f t="shared" si="797"/>
        <v/>
      </c>
      <c r="HB231" s="9" t="str">
        <f t="shared" si="797"/>
        <v/>
      </c>
      <c r="HC231" s="9" t="str">
        <f t="shared" si="774"/>
        <v>["cl_BLU","cl_GRE","cl_RED","cl_YEL"]</v>
      </c>
      <c r="HE231" s="33"/>
      <c r="HF231" s="34" t="str">
        <f t="shared" si="775"/>
        <v>{couname:"[MHL] Kwajalein Atoll (Pre 2022)",year:"???",region:"rgn_Oceania",Colors:["cl_BLU","cl_GRE","cl_RED","cl_YEL"],Items:["4Color","words2","words3","lets23","startK","with_w","3Bands","Diagon","Plants","NO_WHI","NO_BLA","BAWHNO","WHRENO","001RED","003RED","myrRED","histor","NoStar"],Flag:"https://upload.wikimedia.org/wikipedia/commons/thumb/a/a4/Kwajalein_Atoll_Flag.svg/640px-Kwajalein_Atoll_Flag.svg.png",HDFlag:"https://upload.wikimedia.org/wikipedia/commons/thumb/a/a4/Kwajalein_Atoll_Flag.svg/1280px-Kwajalein_Atoll_Flag.svg.png",type:"Atoll, Historical", describe: "\nA green field with a white flower in the top left corner. Three diagonal bands of blue, white, and orange cross the flag.", isnew:".", links: "https://en.m.wikipedia.org/wiki/Kwajalein_Atoll"},</v>
      </c>
      <c r="HG231" s="35" t="str">
        <f t="shared" si="776"/>
        <v>{couname:"[MHL] Kwajalein Atoll (Pre 2022)",year:"???",region:"rgn_Oceania",Colors:["cl_BLU","cl_GRE","cl_RED","cl_YEL"],Items:["4Color","words2","words3","lets23","startK","with_w","3Bands","Diagon","Plants","NO_WHI","NO_BLA","BAWHNO","WHRENO","001RED","003RED","myrRED","histor","NoStar"],Flag:"https://upload.wikimedia.org/wikipedia/commons/thumb/a/a4/Kwajalein_Atoll_Flag.svg/640px-Kwajalein_Atoll_Flag.svg.png",HDFlag:"https://upload.wikimedia.org/wikipedia/commons/thumb/a/a4/Kwajalein_Atoll_Flag.svg/1280px-Kwajalein_Atoll_Flag.svg.png",type:"Atoll, Historical", describe: "\nA green field with a white flower in the top left corner. Three diagonal bands of blue, white, and orange cross the flag.", links: "https://en.m.wikipedia.org/wiki/Kwajalein_Atoll"},</v>
      </c>
      <c r="HH231" s="9" t="str">
        <f t="shared" si="777"/>
        <v>"\nA green field with a white flower in the top left corner. Three diagonal bands of blue, white, and orange cross the flag."</v>
      </c>
      <c r="HI231" s="9" t="str">
        <f t="shared" si="778"/>
        <v>"\nA green field with a white flower in the top left corner. Three diagonal bands of blue, white, and orange cross the flag."</v>
      </c>
      <c r="HJ231" s="9" t="str">
        <f t="shared" si="779"/>
        <v>"???"</v>
      </c>
      <c r="HL231" s="9" t="str">
        <f t="shared" si="780"/>
        <v>"https://en.m.wikipedia.org/wiki/Kwajalein_Atoll"</v>
      </c>
      <c r="HM231" s="34" t="str">
        <f t="shared" si="781"/>
        <v>{"couname":"[MHL] Kwajalein Atoll (Pre 2022)","subtype":"[MHL] Kwajalein Atoll","year":"???","region":"rgn_Oceania","Colors":["cl_BLU","cl_GRE","cl_RED","cl_YEL"],"Items":["4Color","words2","words3","lets23","startK","with_w","3Bands","Diagon","Plants","NO_WHI","NO_BLA","BAWHNO","WHRENO","001RED","003RED","myrRED","histor","NoStar"],"Flag":"https://upload.wikimedia.org/wikipedia/commons/thumb/a/a4/Kwajalein_Atoll_Flag.svg/640px-Kwajalein_Atoll_Flag.svg.png","HDFlag":"https://upload.wikimedia.org/wikipedia/commons/thumb/a/a4/Kwajalein_Atoll_Flag.svg/1280px-Kwajalein_Atoll_Flag.svg.png","type":"Atoll, Historical", "describe": "\nA green field with a white flower in the top left corner. Three diagonal bands of blue, white, and orange cross the flag.", "isnew": ".", "links": "https://en.m.wikipedia.org/wiki/Kwajalein_Atoll"},</v>
      </c>
      <c r="HN231" s="36" t="str">
        <f t="shared" si="782"/>
        <v>{"couname":"[MHL] Kwajalein Atoll (Pre 2022)","subtype":"[MHL] Kwajalein Atoll","year":"???","region":"rgn_Oceania","Colors":["cl_BLU","cl_GRE","cl_RED","cl_YEL"],"Items":["4Color","words2","words3","lets23","startK","with_w","3Bands","Diagon","Plants","NO_WHI","NO_BLA","BAWHNO","WHRENO","001RED","003RED","myrRED","histor","NoStar"],"Flag":"https://upload.wikimedia.org/wikipedia/commons/thumb/a/a4/Kwajalein_Atoll_Flag.svg/640px-Kwajalein_Atoll_Flag.svg.png","HDFlag":"https://upload.wikimedia.org/wikipedia/commons/thumb/a/a4/Kwajalein_Atoll_Flag.svg/1280px-Kwajalein_Atoll_Flag.svg.png","type":"Atoll, Historical", "describe": "\nA green field with a white flower in the top left corner. Three diagonal bands of blue, white, and orange cross the flag.", "isnew": ".", "links": "https://en.m.wikipedia.org/wiki/Kwajalein_Atoll"},</v>
      </c>
      <c r="HO231" s="37">
        <v>45610</v>
      </c>
      <c r="HP231" s="9" t="str" cm="1">
        <f t="array" ref="HP231">IF(_xlfn.TEXTJOIN(", ", TRUE, IF(ISNUMBER(SEARCH("BLA", BL231:BT231)), COLUMN(BL231:BT231) - COLUMN(BL231) + 1, ""))&lt;&gt;"","BLA","")</f>
        <v/>
      </c>
      <c r="HQ231" s="9" t="str" cm="1">
        <f t="array" ref="HQ231">IF(_xlfn.TEXTJOIN(", ", TRUE, IF(ISNUMBER(SEARCH("BLU", BL231:BT231)), COLUMN(BL231:BT231) - COLUMN(BL231) + 1, ""))&lt;&gt;"","BLU","")</f>
        <v>BLU</v>
      </c>
      <c r="HR231" s="9" t="str" cm="1">
        <f t="array" ref="HR231">IF(_xlfn.TEXTJOIN(", ", TRUE, IF(ISNUMBER(SEARCH("GRE", BL231:BT231)), COLUMN(BL231:BT231) - COLUMN(BL231) + 1, ""))&lt;&gt;"","GRE","")</f>
        <v>GRE</v>
      </c>
      <c r="HS231" s="9" t="str" cm="1">
        <f t="array" ref="HS231">IF(_xlfn.TEXTJOIN(", ", TRUE, IF(ISNUMBER(SEARCH("RED", BL231:BT231)), COLUMN(BL231:BT231) - COLUMN(BL231) + 1, ""))&lt;&gt;"","RED","")</f>
        <v>RED</v>
      </c>
      <c r="HT231" s="9" t="str" cm="1">
        <f t="array" ref="HT231">IF(_xlfn.TEXTJOIN(", ", TRUE, IF(ISNUMBER(SEARCH("YEL", BL231:BT231)), COLUMN(BL231:BT231) - COLUMN(BL231) + 1, ""))&lt;&gt;"","YEL","")</f>
        <v>YEL</v>
      </c>
      <c r="HU231" s="9" t="str" cm="1">
        <f t="array" ref="HU231">IF(_xlfn.TEXTJOIN(", ", TRUE, IF(ISNUMBER(SEARCH("ORA", BL231:BT231)), COLUMN(BL231:BT231) - COLUMN(BL231) + 1, ""))&lt;&gt;"","ORA","")</f>
        <v/>
      </c>
      <c r="HV231" s="9" t="str" cm="1">
        <f t="array" ref="HV231">IF(_xlfn.TEXTJOIN(", ", TRUE, IF(ISNUMBER(SEARCH("BRO", BL231:BT231)), COLUMN(BL231:BT231) - COLUMN(BL231) + 1, ""))&lt;&gt;"","BRO","")</f>
        <v/>
      </c>
      <c r="HW231" s="9" t="str" cm="1">
        <f t="array" ref="HW231">IF(_xlfn.TEXTJOIN(", ", TRUE, IF(ISNUMBER(SEARCH("PUR", BL231:BT231)), COLUMN(BL231:BT231) - COLUMN(BL231) + 1, ""))&lt;&gt;"","PUR","")</f>
        <v/>
      </c>
      <c r="HX231" s="9" t="str" cm="1">
        <f t="array" ref="HX231">IF(_xlfn.TEXTJOIN(", ", TRUE, IF(ISNUMBER(SEARCH("WHI", BL231:BT231)), COLUMN(BL231:BT231) - COLUMN(BL231) + 1, ""))&lt;&gt;"","WHI","")</f>
        <v/>
      </c>
      <c r="HY231" s="38"/>
      <c r="HZ231" s="38"/>
      <c r="IA231" s="28"/>
      <c r="IB231" s="28"/>
      <c r="IC231" s="39"/>
      <c r="ID231" s="39"/>
      <c r="IE231" s="39"/>
      <c r="IF231" s="39"/>
      <c r="IG231" s="39"/>
      <c r="IH231" s="39"/>
      <c r="II231" s="39"/>
      <c r="IJ231" s="39"/>
      <c r="IK231" s="39"/>
      <c r="IM231" s="6">
        <f t="shared" si="784"/>
        <v>-4</v>
      </c>
      <c r="IN231" s="40" t="str">
        <f t="shared" si="785"/>
        <v>http://mkweb.bcgsc.ca/color-summarizer/?url=https://upload.wikimedia.org/wikipedia/commons/thumb/a/a4/Kwajalein_Atoll_Flag.svg/640px-Kwajalein_Atoll_Flag.svg.png&amp;precision=low&amp;num_clusters=4&amp;text=1</v>
      </c>
      <c r="IO231" s="9" t="str">
        <f t="shared" si="786"/>
        <v/>
      </c>
      <c r="IP231" s="9" t="str">
        <f t="shared" si="787"/>
        <v>"blue"</v>
      </c>
      <c r="IQ231" s="9" t="str">
        <f t="shared" si="788"/>
        <v>"green"</v>
      </c>
      <c r="IR231" s="9" t="str">
        <f t="shared" si="789"/>
        <v>"red"</v>
      </c>
      <c r="IS231" s="9" t="str">
        <f t="shared" si="790"/>
        <v>"yellow"</v>
      </c>
      <c r="IT231" s="9" t="str">
        <f t="shared" si="791"/>
        <v/>
      </c>
      <c r="IU231" s="9" t="str">
        <f t="shared" si="792"/>
        <v/>
      </c>
      <c r="IV231" s="9" t="str">
        <f t="shared" si="793"/>
        <v/>
      </c>
      <c r="IW231" s="9" t="str">
        <f t="shared" si="794"/>
        <v/>
      </c>
      <c r="IX231" s="9" t="str">
        <f t="shared" si="795"/>
        <v>{"url":"http://mkweb.bcgsc.ca/color-summarizer/?url=https://upload.wikimedia.org/wikipedia/commons/thumb/a/a4/Kwajalein_Atoll_Flag.svg/640px-Kwajalein_Atoll_Flag.svg.png&amp;precision=low&amp;num_clusters=4&amp;text=1","name":"[MHL] Kwajalein Atoll (Pre 2022)"},</v>
      </c>
      <c r="IY231" s="9">
        <v>1474</v>
      </c>
    </row>
    <row r="232" spans="1:259" s="9" customFormat="1" ht="38.4" customHeight="1" thickBot="1" x14ac:dyDescent="0.35">
      <c r="A232" s="81" t="s">
        <v>443</v>
      </c>
      <c r="B232" s="1" t="e" vm="228">
        <v>#VALUE!</v>
      </c>
      <c r="C232" s="2">
        <v>3</v>
      </c>
      <c r="D232" s="3" t="s">
        <v>444</v>
      </c>
      <c r="E232" s="4" t="s">
        <v>444</v>
      </c>
      <c r="F232" s="5" t="s">
        <v>0</v>
      </c>
      <c r="G232" s="6">
        <f>COUNTIF($A$1:$A$8341,A232)</f>
        <v>1</v>
      </c>
      <c r="H232" s="7" t="s">
        <v>445</v>
      </c>
      <c r="I232" s="8" t="s">
        <v>446</v>
      </c>
      <c r="J232" s="9" t="str">
        <f>""</f>
        <v/>
      </c>
      <c r="K232" s="10"/>
      <c r="L232" s="11"/>
      <c r="M232" s="11"/>
      <c r="N232" s="12" t="s">
        <v>169</v>
      </c>
      <c r="O232" s="13">
        <v>1962</v>
      </c>
      <c r="P232" s="14" t="s">
        <v>447</v>
      </c>
      <c r="Q232" s="15">
        <v>5</v>
      </c>
      <c r="R232" s="16" t="s">
        <v>169</v>
      </c>
      <c r="S232" s="17">
        <v>0</v>
      </c>
      <c r="T232" s="18" t="s">
        <v>2</v>
      </c>
      <c r="U232" s="19" t="s">
        <v>2</v>
      </c>
      <c r="V232" s="19" t="s">
        <v>2</v>
      </c>
      <c r="W232" s="19" t="s">
        <v>2</v>
      </c>
      <c r="X232" s="19" t="s">
        <v>3</v>
      </c>
      <c r="Y232" s="19" t="s">
        <v>2</v>
      </c>
      <c r="Z232" s="19" t="s">
        <v>2</v>
      </c>
      <c r="AA232" s="19" t="s">
        <v>2</v>
      </c>
      <c r="AB232" s="19" t="s">
        <v>2</v>
      </c>
      <c r="AC232" s="19" t="s">
        <v>2</v>
      </c>
      <c r="AD232" s="19" t="s">
        <v>2</v>
      </c>
      <c r="AE232" s="19" t="s">
        <v>2</v>
      </c>
      <c r="AF232" s="20" t="s">
        <v>2</v>
      </c>
      <c r="AG232" s="20" t="s">
        <v>2</v>
      </c>
      <c r="AH232" s="20" t="s">
        <v>3</v>
      </c>
      <c r="AI232" s="20" t="s">
        <v>2</v>
      </c>
      <c r="AJ232" s="20" t="s">
        <v>2</v>
      </c>
      <c r="AK232" s="20" t="s">
        <v>2</v>
      </c>
      <c r="AL232" s="20" t="s">
        <v>2</v>
      </c>
      <c r="AM232" s="20" t="s">
        <v>2</v>
      </c>
      <c r="AN232" s="20" t="s">
        <v>2</v>
      </c>
      <c r="AO232" s="20" t="s">
        <v>2</v>
      </c>
      <c r="AP232" s="20" t="s">
        <v>2</v>
      </c>
      <c r="AQ232" s="20" t="s">
        <v>2</v>
      </c>
      <c r="AR232" s="20" t="s">
        <v>3</v>
      </c>
      <c r="AS232" s="20" t="s">
        <v>2</v>
      </c>
      <c r="AT232" s="21">
        <v>6</v>
      </c>
      <c r="AU232" s="20" t="s">
        <v>267</v>
      </c>
      <c r="AV232" s="20" t="str">
        <f>IF(LEFT(A232,1)="[",LEFT(A232,5)&amp;AU232&amp;A232,"")</f>
        <v>[MIC]Historical[MIC] Trust Territory of the Pacific Islands (1947-1994)</v>
      </c>
      <c r="AW232" s="20" t="str">
        <f>C232&amp;H232&amp;A232</f>
        <v>3[MIC] Other[MIC] Trust Territory of the Pacific Islands (1947-1994)</v>
      </c>
      <c r="AX232" s="22"/>
      <c r="AY232" s="22"/>
      <c r="AZ232" s="23" t="s">
        <v>8</v>
      </c>
      <c r="BA232" s="23" t="s">
        <v>8</v>
      </c>
      <c r="BB232" s="23"/>
      <c r="BC232" s="24"/>
      <c r="BD232" s="25" t="s">
        <v>11</v>
      </c>
      <c r="BE232" s="8"/>
      <c r="BF232" s="25" t="s">
        <v>11</v>
      </c>
      <c r="BG232" s="25" t="s">
        <v>12</v>
      </c>
      <c r="BH232" s="25" t="s">
        <v>4</v>
      </c>
      <c r="BI232" s="25"/>
      <c r="BJ232" s="25"/>
      <c r="BK232" s="8"/>
      <c r="BL232" s="25" t="s">
        <v>12</v>
      </c>
      <c r="BM232" s="25" t="s">
        <v>4</v>
      </c>
      <c r="BN232" s="25" t="s">
        <v>8</v>
      </c>
      <c r="BO232" s="25" t="s">
        <v>8</v>
      </c>
      <c r="BP232" s="25" t="s">
        <v>6</v>
      </c>
      <c r="BQ232" s="25" t="s">
        <v>11</v>
      </c>
      <c r="BR232" s="25" t="s">
        <v>8</v>
      </c>
      <c r="BS232" s="25" t="s">
        <v>8</v>
      </c>
      <c r="BT232" s="25" t="s">
        <v>8</v>
      </c>
      <c r="BU232" s="26"/>
      <c r="BV232" s="27"/>
      <c r="BW232" s="27">
        <v>0</v>
      </c>
      <c r="BX232" s="8"/>
      <c r="CB232" s="28"/>
      <c r="CC232" s="28"/>
      <c r="CD232" s="29">
        <v>0</v>
      </c>
      <c r="CE232" s="29">
        <v>0</v>
      </c>
      <c r="CF232" s="29" t="e">
        <v>#REF!</v>
      </c>
      <c r="CG232" s="30" cm="1">
        <f t="array" ref="CG232">SUMPRODUCT(--(LEN(TRIM(BL232:BT232))&gt;0))</f>
        <v>4</v>
      </c>
      <c r="CH232" s="20" t="str">
        <f t="shared" si="699"/>
        <v>n</v>
      </c>
      <c r="CI232" s="20" t="str">
        <f t="shared" si="700"/>
        <v>n</v>
      </c>
      <c r="CJ232" s="20" t="str">
        <f t="shared" si="701"/>
        <v>y</v>
      </c>
      <c r="CK232" s="20" t="str">
        <f t="shared" si="702"/>
        <v>n</v>
      </c>
      <c r="CL232" s="20" t="str">
        <f t="shared" si="703"/>
        <v>y</v>
      </c>
      <c r="CM232" s="20" t="str">
        <f t="shared" si="704"/>
        <v>n</v>
      </c>
      <c r="CN232" s="20" t="str">
        <f t="shared" si="705"/>
        <v>n</v>
      </c>
      <c r="CO232" s="20" t="str">
        <f t="shared" si="706"/>
        <v>n</v>
      </c>
      <c r="CP232" s="20" t="str">
        <f t="shared" si="707"/>
        <v>n</v>
      </c>
      <c r="CQ232" s="20" t="str">
        <f t="shared" si="708"/>
        <v>n</v>
      </c>
      <c r="CR232" s="20" t="str">
        <f t="shared" si="709"/>
        <v>n</v>
      </c>
      <c r="CS232" s="20" t="str">
        <f t="shared" si="710"/>
        <v>y</v>
      </c>
      <c r="CT232" s="31" t="str">
        <f t="shared" si="711"/>
        <v>"[MIC] Trust Territory of the Pacific Islands (1947-1994)"</v>
      </c>
      <c r="CU232" s="32" t="str">
        <f t="shared" si="712"/>
        <v>"rgn_Oceania"</v>
      </c>
      <c r="CV232" s="9" t="str">
        <f t="shared" si="713"/>
        <v>"https://upload.wikimedia.org/wikipedia/commons/thumb/4/41/Flag_of_the_Trust_Territory_of_the_Pacific_Islands.svg/640px-Flag_of_the_Trust_Territory_of_the_Pacific_Islands.svg.png"</v>
      </c>
      <c r="CW232" s="9" t="str">
        <f t="shared" si="802"/>
        <v/>
      </c>
      <c r="CX232" s="9" t="str">
        <f t="shared" si="802"/>
        <v/>
      </c>
      <c r="CY232" s="9" t="str">
        <f t="shared" si="802"/>
        <v>"4Color",</v>
      </c>
      <c r="CZ232" s="9" t="str">
        <f t="shared" si="802"/>
        <v/>
      </c>
      <c r="DA232" s="9" t="str">
        <f t="shared" si="714"/>
        <v>"words2",</v>
      </c>
      <c r="DB232" s="9" t="str">
        <f t="shared" si="715"/>
        <v>"words3",</v>
      </c>
      <c r="DD232" s="9" t="str">
        <f t="shared" si="798"/>
        <v>"lets43",</v>
      </c>
      <c r="DE232" s="9" t="str">
        <f t="shared" si="799"/>
        <v>"startT",</v>
      </c>
      <c r="DF232" s="9" t="str">
        <f t="shared" si="719"/>
        <v/>
      </c>
      <c r="DG232" s="9" t="str">
        <f t="shared" si="720"/>
        <v/>
      </c>
      <c r="DH232" s="9" t="str">
        <f t="shared" si="721"/>
        <v/>
      </c>
      <c r="DI232" s="9" t="str">
        <f t="shared" si="722"/>
        <v/>
      </c>
      <c r="DJ232" s="9" t="str">
        <f t="shared" si="723"/>
        <v>"with_y",</v>
      </c>
      <c r="DK232" s="9" t="str">
        <f t="shared" si="724"/>
        <v/>
      </c>
      <c r="DL232" s="9" t="str">
        <f t="shared" si="725"/>
        <v/>
      </c>
      <c r="DM232" s="9" t="str" cm="1">
        <f t="array" ref="DM232">IF(CG232=3,CHAR(34) &amp; _xlfn.TEXTJOIN("", TRUE, RIGHT(HP232:HX232, 2)) &amp; CHAR(34) &amp; ",", "")</f>
        <v/>
      </c>
      <c r="DN232" s="9" t="str">
        <f t="shared" si="726"/>
        <v/>
      </c>
      <c r="DO232" s="9" t="str">
        <f t="shared" si="727"/>
        <v>"year19",</v>
      </c>
      <c r="DP232" s="28" t="str">
        <f t="shared" si="728"/>
        <v/>
      </c>
      <c r="DQ232" s="28" t="str">
        <f t="shared" si="729"/>
        <v/>
      </c>
      <c r="DR232" s="28" t="str">
        <f t="shared" si="730"/>
        <v/>
      </c>
      <c r="DS232" s="28" t="str">
        <f t="shared" si="731"/>
        <v/>
      </c>
      <c r="DT232" s="28" t="str">
        <f t="shared" si="732"/>
        <v/>
      </c>
      <c r="DU232" s="28" t="str">
        <f t="shared" si="733"/>
        <v/>
      </c>
      <c r="DW232" s="9" t="str">
        <f t="shared" si="803"/>
        <v>"NoBand",</v>
      </c>
      <c r="DX232" s="9" t="str">
        <f t="shared" si="803"/>
        <v/>
      </c>
      <c r="DY232" s="9" t="str">
        <f t="shared" si="803"/>
        <v/>
      </c>
      <c r="DZ232" s="9" t="str">
        <f t="shared" si="803"/>
        <v/>
      </c>
      <c r="EA232" s="9" t="str">
        <f t="shared" si="804"/>
        <v/>
      </c>
      <c r="EB232" s="9" t="str">
        <f t="shared" si="804"/>
        <v/>
      </c>
      <c r="EC232" s="9" t="str">
        <f t="shared" si="804"/>
        <v/>
      </c>
      <c r="ED232" s="9" t="str">
        <f t="shared" si="804"/>
        <v/>
      </c>
      <c r="EE232" s="9" t="str">
        <f t="shared" si="804"/>
        <v>"Circle",</v>
      </c>
      <c r="EF232" s="9" t="str">
        <f t="shared" si="735"/>
        <v/>
      </c>
      <c r="EG232" s="9" t="str">
        <f t="shared" si="805"/>
        <v/>
      </c>
      <c r="EH232" s="9" t="str">
        <f t="shared" si="805"/>
        <v/>
      </c>
      <c r="EI232" s="9" t="str">
        <f t="shared" si="805"/>
        <v/>
      </c>
      <c r="EJ232" s="9" t="str">
        <f t="shared" si="805"/>
        <v/>
      </c>
      <c r="EK232" s="9" t="str">
        <f t="shared" si="805"/>
        <v/>
      </c>
      <c r="EL232" s="9" t="str">
        <f t="shared" si="805"/>
        <v/>
      </c>
      <c r="EM232" s="9" t="str">
        <f t="shared" si="805"/>
        <v/>
      </c>
      <c r="EN232" s="9" t="str">
        <f t="shared" si="805"/>
        <v/>
      </c>
      <c r="EO232" s="9" t="str">
        <f t="shared" si="805"/>
        <v>"Center",</v>
      </c>
      <c r="EP232" s="9" t="str">
        <f t="shared" si="805"/>
        <v/>
      </c>
      <c r="EQ232" s="9" t="str">
        <f t="shared" si="805"/>
        <v/>
      </c>
      <c r="ER232" s="9" t="str">
        <f t="shared" si="805"/>
        <v/>
      </c>
      <c r="ES232" s="9" t="str">
        <f t="shared" si="805"/>
        <v/>
      </c>
      <c r="ET232" s="9" t="str">
        <f t="shared" si="805"/>
        <v/>
      </c>
      <c r="EU232" s="9" t="str">
        <f t="shared" si="805"/>
        <v/>
      </c>
      <c r="EV232" s="9" t="str">
        <f t="shared" si="801"/>
        <v/>
      </c>
      <c r="EW232" s="9" t="str">
        <f t="shared" si="801"/>
        <v/>
      </c>
      <c r="EX232" s="9" t="str">
        <f t="shared" si="801"/>
        <v/>
      </c>
      <c r="EY232" s="9" t="str">
        <f t="shared" si="801"/>
        <v>"Rotate",</v>
      </c>
      <c r="EZ232" s="9" t="str">
        <f t="shared" si="801"/>
        <v/>
      </c>
      <c r="FA232" s="9" t="str">
        <f t="shared" si="736"/>
        <v>"sta",</v>
      </c>
      <c r="FB232" s="9" t="str">
        <f t="shared" si="737"/>
        <v/>
      </c>
      <c r="FD232" s="9" t="str">
        <f t="shared" si="739"/>
        <v/>
      </c>
      <c r="FE232" s="9" t="str">
        <f t="shared" si="740"/>
        <v/>
      </c>
      <c r="FF232" s="9" t="str">
        <f t="shared" si="741"/>
        <v>"NO_WHI",</v>
      </c>
      <c r="FG232" s="9" t="str">
        <f t="shared" si="742"/>
        <v>"NO_RED",</v>
      </c>
      <c r="FH232" s="9" t="str">
        <f t="shared" si="743"/>
        <v>"NO_GRE",</v>
      </c>
      <c r="FI232" s="9" t="str">
        <f t="shared" si="744"/>
        <v/>
      </c>
      <c r="FJ232" s="9" t="str">
        <f t="shared" si="745"/>
        <v/>
      </c>
      <c r="FK232" s="9" t="str">
        <f t="shared" si="746"/>
        <v>"WHGRNO",</v>
      </c>
      <c r="FL232" s="9" t="str">
        <f t="shared" si="747"/>
        <v/>
      </c>
      <c r="FM232" s="9" t="str">
        <f t="shared" si="748"/>
        <v/>
      </c>
      <c r="FN232" s="9" t="str">
        <f t="shared" si="749"/>
        <v/>
      </c>
      <c r="FO232" s="9" t="str">
        <f t="shared" si="750"/>
        <v/>
      </c>
      <c r="FP232" s="9" t="str">
        <f t="shared" si="751"/>
        <v>"WHRENO",</v>
      </c>
      <c r="FQ232" s="9" t="str">
        <f t="shared" si="752"/>
        <v>"001ORA",</v>
      </c>
      <c r="FR232" s="9" t="str">
        <f t="shared" si="753"/>
        <v>"002BLA",</v>
      </c>
      <c r="FS232" s="9" t="str">
        <f t="shared" si="754"/>
        <v>"003BLU",</v>
      </c>
      <c r="FT232" s="9" t="str">
        <f t="shared" si="755"/>
        <v>"myrORA",</v>
      </c>
      <c r="FU232" s="9" t="str">
        <f t="shared" si="756"/>
        <v/>
      </c>
      <c r="FV232" s="9" t="str">
        <f t="shared" si="757"/>
        <v/>
      </c>
      <c r="FW232" s="9" t="str">
        <f t="shared" si="758"/>
        <v/>
      </c>
      <c r="FY232" s="9" t="str">
        <f t="shared" si="760"/>
        <v/>
      </c>
      <c r="FZ232" s="9" t="str">
        <f t="shared" si="761"/>
        <v/>
      </c>
      <c r="GA232" s="9" t="str">
        <f t="shared" si="762"/>
        <v/>
      </c>
      <c r="GB232" s="9" t="str">
        <f t="shared" si="763"/>
        <v/>
      </c>
      <c r="GE232" s="9" t="str">
        <f t="shared" si="766"/>
        <v/>
      </c>
      <c r="GF232" s="9" t="str">
        <f t="shared" si="800"/>
        <v>"histor",</v>
      </c>
      <c r="GG232" s="9" t="str">
        <f t="shared" si="767"/>
        <v/>
      </c>
      <c r="GH232" s="9" t="str">
        <f t="shared" si="768"/>
        <v/>
      </c>
      <c r="GI232" s="9" t="str">
        <f t="shared" si="769"/>
        <v/>
      </c>
      <c r="GJ232" s="9" t="str">
        <f t="shared" si="770"/>
        <v/>
      </c>
      <c r="GK232" s="9" t="str">
        <f t="shared" si="771"/>
        <v>"HasSta",</v>
      </c>
      <c r="GL232" s="9" t="str">
        <f t="shared" si="806"/>
        <v/>
      </c>
      <c r="GM232" s="9" t="str">
        <f t="shared" si="806"/>
        <v/>
      </c>
      <c r="GN232" s="9" t="str">
        <f t="shared" si="806"/>
        <v>"3+Star",</v>
      </c>
      <c r="GP232" s="9" t="str">
        <f t="shared" si="772"/>
        <v>"Historical"</v>
      </c>
      <c r="GS232" s="9" t="str">
        <f t="shared" si="773"/>
        <v>["4Color","words2","words3","lets43","startT","with_y","year19","NoBand","Circle","Center","Rotate","sta","NO_WHI","NO_RED","NO_GRE","WHGRNO","WHRENO","001ORA","002BLA","003BLU","myrORA","histor","HasSta","3+Star"]</v>
      </c>
      <c r="GT232" s="9" t="str">
        <f t="shared" si="797"/>
        <v>"cl_BLA",</v>
      </c>
      <c r="GU232" s="9" t="str">
        <f t="shared" si="797"/>
        <v>"cl_BLU",</v>
      </c>
      <c r="GV232" s="9" t="str">
        <f t="shared" si="797"/>
        <v/>
      </c>
      <c r="GW232" s="9" t="str">
        <f t="shared" si="797"/>
        <v/>
      </c>
      <c r="GX232" s="9" t="str">
        <f t="shared" si="797"/>
        <v>"cl_YEL",</v>
      </c>
      <c r="GY232" s="9" t="str">
        <f t="shared" si="797"/>
        <v>"cl_ORA",</v>
      </c>
      <c r="GZ232" s="9" t="str">
        <f t="shared" si="797"/>
        <v/>
      </c>
      <c r="HA232" s="9" t="str">
        <f t="shared" si="797"/>
        <v/>
      </c>
      <c r="HB232" s="9" t="str">
        <f t="shared" si="797"/>
        <v/>
      </c>
      <c r="HC232" s="9" t="str">
        <f t="shared" si="774"/>
        <v>["cl_BLA","cl_BLU","cl_YEL","cl_ORA"]</v>
      </c>
      <c r="HE232" s="33"/>
      <c r="HF232" s="34" t="str">
        <f t="shared" si="775"/>
        <v>{couname:"[MIC] Trust Territory of the Pacific Islands (1947-1994)",year:"1962",region:"rgn_Oceania",Colors:["cl_BLA","cl_BLU","cl_YEL","cl_ORA"],Items:["4Color","words2","words3","lets43","startT","with_y","year19","NoBand","Circle","Center","Rotate","sta","NO_WHI","NO_RED","NO_GRE","WHGRNO","WHRENO","001ORA","002BLA","003BLU","myrORA","histor","HasSta","3+Star"],Flag:"https://upload.wikimedia.org/wikipedia/commons/thumb/4/41/Flag_of_the_Trust_Territory_of_the_Pacific_Islands.svg/640px-Flag_of_the_Trust_Territory_of_the_Pacific_Islands.svg.png",HDFlag:"https://upload.wikimedia.org/wikipedia/commons/thumb/4/41/Flag_of_the_Trust_Territory_of_the_Pacific_Islands.svg/640px-Flag_of_the_Trust_Territory_of_the_Pacific_Islands.svg.png",type:"Historical", describe: "\nA circle of six white stars on a blue background. The six stars represented the six districts: the Marianas, the Marshall Islands, Yap, Chuuk, Pohnpei, and Palau.", isnew:".", links: "https://en.wikipedia.org/wiki/Flag_of_the_Trust_Territory_of_the_Pacific_Islands"},</v>
      </c>
      <c r="HG232" s="35" t="str">
        <f t="shared" si="776"/>
        <v>{couname:"[MIC] Trust Territory of the Pacific Islands (1947-1994)",year:"1962",region:"rgn_Oceania",Colors:["cl_BLA","cl_BLU","cl_YEL","cl_ORA"],Items:["4Color","words2","words3","lets43","startT","with_y","year19","NoBand","Circle","Center","Rotate","sta","NO_WHI","NO_RED","NO_GRE","WHGRNO","WHRENO","001ORA","002BLA","003BLU","myrORA","histor","HasSta","3+Star"],Flag:"https://upload.wikimedia.org/wikipedia/commons/thumb/4/41/Flag_of_the_Trust_Territory_of_the_Pacific_Islands.svg/640px-Flag_of_the_Trust_Territory_of_the_Pacific_Islands.svg.png",HDFlag:"https://upload.wikimedia.org/wikipedia/commons/thumb/4/41/Flag_of_the_Trust_Territory_of_the_Pacific_Islands.svg/640px-Flag_of_the_Trust_Territory_of_the_Pacific_Islands.svg.png",type:"Historical", describe: "\nA circle of six white stars on a blue background. The six stars represented the six districts: the Marianas, the Marshall Islands, Yap, Chuuk, Pohnpei, and Palau.", links: "https://en.wikipedia.org/wiki/Flag_of_the_Trust_Territory_of_the_Pacific_Islands"},</v>
      </c>
      <c r="HH232" s="9" t="str">
        <f t="shared" si="777"/>
        <v>"\nA circle of six white stars on a blue background. The six stars represented the six districts: the Marianas, the Marshall Islands, Yap, Chuuk, Pohnpei, and Palau."</v>
      </c>
      <c r="HI232" s="9" t="str">
        <f t="shared" si="778"/>
        <v>"\nA circle of six white stars on a blue background. The six stars represented the six districts: the Marianas, the Marshall Islands, Yap, Chuuk, Pohnpei, and Palau."</v>
      </c>
      <c r="HJ232" s="9" t="str">
        <f t="shared" si="779"/>
        <v>"1962"</v>
      </c>
      <c r="HL232" s="9" t="str">
        <f t="shared" si="780"/>
        <v>"https://en.wikipedia.org/wiki/Flag_of_the_Trust_Territory_of_the_Pacific_Islands"</v>
      </c>
      <c r="HM232" s="34" t="str">
        <f t="shared" si="781"/>
        <v>{"couname":"[MIC] Trust Territory of the Pacific Islands (1947-1994)","subtype":"[MIC] Other","year":"1962","region":"rgn_Oceania","Colors":["cl_BLA","cl_BLU","cl_YEL","cl_ORA"],"Items":["4Color","words2","words3","lets43","startT","with_y","year19","NoBand","Circle","Center","Rotate","sta","NO_WHI","NO_RED","NO_GRE","WHGRNO","WHRENO","001ORA","002BLA","003BLU","myrORA","histor","HasSta","3+Star"],"Flag":"https://upload.wikimedia.org/wikipedia/commons/thumb/4/41/Flag_of_the_Trust_Territory_of_the_Pacific_Islands.svg/640px-Flag_of_the_Trust_Territory_of_the_Pacific_Islands.svg.png","HDFlag":"https://upload.wikimedia.org/wikipedia/commons/thumb/4/41/Flag_of_the_Trust_Territory_of_the_Pacific_Islands.svg/640px-Flag_of_the_Trust_Territory_of_the_Pacific_Islands.svg.png","type":"Historical", "describe": "\nA circle of six white stars on a blue background. The six stars represented the six districts: the Marianas, the Marshall Islands, Yap, Chuuk, Pohnpei, and Palau.", "isnew": ".", "links": "https://en.wikipedia.org/wiki/Flag_of_the_Trust_Territory_of_the_Pacific_Islands"},</v>
      </c>
      <c r="HN232" s="36" t="str">
        <f t="shared" si="782"/>
        <v>{"couname":"[MIC] Trust Territory of the Pacific Islands (1947-1994)","subtype":"[MIC] Other","year":"1962","region":"rgn_Oceania","Colors":["cl_BLA","cl_BLU","cl_YEL","cl_ORA"],"Items":["4Color","words2","words3","lets43","startT","with_y","year19","NoBand","Circle","Center","Rotate","sta","NO_WHI","NO_RED","NO_GRE","WHGRNO","WHRENO","001ORA","002BLA","003BLU","myrORA","histor","HasSta","3+Star"],"Flag":"https://upload.wikimedia.org/wikipedia/commons/thumb/4/41/Flag_of_the_Trust_Territory_of_the_Pacific_Islands.svg/640px-Flag_of_the_Trust_Territory_of_the_Pacific_Islands.svg.png","HDFlag":"https://upload.wikimedia.org/wikipedia/commons/thumb/4/41/Flag_of_the_Trust_Territory_of_the_Pacific_Islands.svg/640px-Flag_of_the_Trust_Territory_of_the_Pacific_Islands.svg.png","type":"Historical", "describe": "\nA circle of six white stars on a blue background. The six stars represented the six districts: the Marianas, the Marshall Islands, Yap, Chuuk, Pohnpei, and Palau.", "isnew": ".", "links": "https://en.wikipedia.org/wiki/Flag_of_the_Trust_Territory_of_the_Pacific_Islands"},</v>
      </c>
      <c r="HO232" s="37">
        <v>45610</v>
      </c>
      <c r="HP232" s="9" t="str" cm="1">
        <f t="array" ref="HP232">IF(_xlfn.TEXTJOIN(", ", TRUE, IF(ISNUMBER(SEARCH("BLA", BL232:BT232)), COLUMN(BL232:BT232) - COLUMN(BL232) + 1, ""))&lt;&gt;"","BLA","")</f>
        <v>BLA</v>
      </c>
      <c r="HQ232" s="9" t="str" cm="1">
        <f t="array" ref="HQ232">IF(_xlfn.TEXTJOIN(", ", TRUE, IF(ISNUMBER(SEARCH("BLU", BL232:BT232)), COLUMN(BL232:BT232) - COLUMN(BL232) + 1, ""))&lt;&gt;"","BLU","")</f>
        <v>BLU</v>
      </c>
      <c r="HR232" s="9" t="str" cm="1">
        <f t="array" ref="HR232">IF(_xlfn.TEXTJOIN(", ", TRUE, IF(ISNUMBER(SEARCH("GRE", BL232:BT232)), COLUMN(BL232:BT232) - COLUMN(BL232) + 1, ""))&lt;&gt;"","GRE","")</f>
        <v/>
      </c>
      <c r="HS232" s="9" t="str" cm="1">
        <f t="array" ref="HS232">IF(_xlfn.TEXTJOIN(", ", TRUE, IF(ISNUMBER(SEARCH("RED", BL232:BT232)), COLUMN(BL232:BT232) - COLUMN(BL232) + 1, ""))&lt;&gt;"","RED","")</f>
        <v/>
      </c>
      <c r="HT232" s="9" t="str" cm="1">
        <f t="array" ref="HT232">IF(_xlfn.TEXTJOIN(", ", TRUE, IF(ISNUMBER(SEARCH("YEL", BL232:BT232)), COLUMN(BL232:BT232) - COLUMN(BL232) + 1, ""))&lt;&gt;"","YEL","")</f>
        <v>YEL</v>
      </c>
      <c r="HU232" s="9" t="str" cm="1">
        <f t="array" ref="HU232">IF(_xlfn.TEXTJOIN(", ", TRUE, IF(ISNUMBER(SEARCH("ORA", BL232:BT232)), COLUMN(BL232:BT232) - COLUMN(BL232) + 1, ""))&lt;&gt;"","ORA","")</f>
        <v>ORA</v>
      </c>
      <c r="HV232" s="9" t="str" cm="1">
        <f t="array" ref="HV232">IF(_xlfn.TEXTJOIN(", ", TRUE, IF(ISNUMBER(SEARCH("BRO", BL232:BT232)), COLUMN(BL232:BT232) - COLUMN(BL232) + 1, ""))&lt;&gt;"","BRO","")</f>
        <v/>
      </c>
      <c r="HW232" s="9" t="str" cm="1">
        <f t="array" ref="HW232">IF(_xlfn.TEXTJOIN(", ", TRUE, IF(ISNUMBER(SEARCH("PUR", BL232:BT232)), COLUMN(BL232:BT232) - COLUMN(BL232) + 1, ""))&lt;&gt;"","PUR","")</f>
        <v/>
      </c>
      <c r="HX232" s="9" t="str" cm="1">
        <f t="array" ref="HX232">IF(_xlfn.TEXTJOIN(", ", TRUE, IF(ISNUMBER(SEARCH("WHI", BL232:BT232)), COLUMN(BL232:BT232) - COLUMN(BL232) + 1, ""))&lt;&gt;"","WHI","")</f>
        <v/>
      </c>
      <c r="HY232" s="38"/>
      <c r="HZ232" s="38"/>
      <c r="IA232" s="28"/>
      <c r="IB232" s="28"/>
      <c r="IC232" s="39"/>
      <c r="ID232" s="39"/>
      <c r="IE232" s="39"/>
      <c r="IF232" s="39"/>
      <c r="IG232" s="39"/>
      <c r="IH232" s="39"/>
      <c r="II232" s="39"/>
      <c r="IJ232" s="39"/>
      <c r="IK232" s="39"/>
      <c r="IM232" s="6">
        <f t="shared" si="784"/>
        <v>-4</v>
      </c>
      <c r="IN232" s="40" t="str">
        <f t="shared" si="785"/>
        <v>http://mkweb.bcgsc.ca/color-summarizer/?url=https://upload.wikimedia.org/wikipedia/commons/thumb/4/41/Flag_of_the_Trust_Territory_of_the_Pacific_Islands.svg/640px-Flag_of_the_Trust_Territory_of_the_Pacific_Islands.svg.png&amp;precision=low&amp;num_clusters=4&amp;text=1</v>
      </c>
      <c r="IO232" s="9" t="str">
        <f t="shared" si="786"/>
        <v>"black"</v>
      </c>
      <c r="IP232" s="9" t="str">
        <f t="shared" si="787"/>
        <v>"blue"</v>
      </c>
      <c r="IQ232" s="9" t="str">
        <f t="shared" si="788"/>
        <v/>
      </c>
      <c r="IR232" s="9" t="str">
        <f t="shared" si="789"/>
        <v/>
      </c>
      <c r="IS232" s="9" t="str">
        <f t="shared" si="790"/>
        <v>"yellow"</v>
      </c>
      <c r="IT232" s="9" t="str">
        <f t="shared" si="791"/>
        <v>"orange"</v>
      </c>
      <c r="IU232" s="9" t="str">
        <f t="shared" si="792"/>
        <v/>
      </c>
      <c r="IV232" s="9" t="str">
        <f t="shared" si="793"/>
        <v/>
      </c>
      <c r="IW232" s="9" t="str">
        <f t="shared" si="794"/>
        <v/>
      </c>
      <c r="IX232" s="9" t="str">
        <f t="shared" si="795"/>
        <v>{"url":"http://mkweb.bcgsc.ca/color-summarizer/?url=https://upload.wikimedia.org/wikipedia/commons/thumb/4/41/Flag_of_the_Trust_Territory_of_the_Pacific_Islands.svg/640px-Flag_of_the_Trust_Territory_of_the_Pacific_Islands.svg.png&amp;precision=low&amp;num_clusters=4&amp;text=1","name":"[MIC] Trust Territory of the Pacific Islands (1947-1994)"},</v>
      </c>
      <c r="IY232" s="9">
        <v>1475</v>
      </c>
    </row>
    <row r="233" spans="1:259" s="9" customFormat="1" ht="38.4" customHeight="1" thickBot="1" x14ac:dyDescent="0.35">
      <c r="A233" s="81" t="s">
        <v>506</v>
      </c>
      <c r="B233" s="1" t="e" vm="229">
        <v>#VALUE!</v>
      </c>
      <c r="C233" s="2">
        <v>3</v>
      </c>
      <c r="D233" s="3" t="s">
        <v>507</v>
      </c>
      <c r="E233" s="4" t="s">
        <v>508</v>
      </c>
      <c r="F233" s="5" t="s">
        <v>0</v>
      </c>
      <c r="G233" s="6">
        <f>COUNTIF($A$1:$A$8229,A233)</f>
        <v>1</v>
      </c>
      <c r="H233" s="7" t="s">
        <v>509</v>
      </c>
      <c r="I233" s="8" t="s">
        <v>510</v>
      </c>
      <c r="J233" s="9" t="str">
        <f>""</f>
        <v/>
      </c>
      <c r="K233" s="10"/>
      <c r="L233" s="11"/>
      <c r="M233" s="11"/>
      <c r="N233" s="12" t="s">
        <v>169</v>
      </c>
      <c r="O233" s="13">
        <v>1976</v>
      </c>
      <c r="P233" s="14" t="s">
        <v>511</v>
      </c>
      <c r="Q233" s="15">
        <v>4</v>
      </c>
      <c r="R233" s="16" t="s">
        <v>169</v>
      </c>
      <c r="S233" s="17">
        <v>0</v>
      </c>
      <c r="T233" s="18" t="s">
        <v>2</v>
      </c>
      <c r="U233" s="19" t="s">
        <v>2</v>
      </c>
      <c r="V233" s="19" t="s">
        <v>2</v>
      </c>
      <c r="W233" s="19" t="s">
        <v>2</v>
      </c>
      <c r="X233" s="19" t="s">
        <v>2</v>
      </c>
      <c r="Y233" s="19" t="s">
        <v>2</v>
      </c>
      <c r="Z233" s="19" t="s">
        <v>2</v>
      </c>
      <c r="AA233" s="19" t="s">
        <v>2</v>
      </c>
      <c r="AB233" s="19" t="s">
        <v>2</v>
      </c>
      <c r="AC233" s="19" t="s">
        <v>2</v>
      </c>
      <c r="AD233" s="19" t="s">
        <v>2</v>
      </c>
      <c r="AE233" s="19" t="s">
        <v>2</v>
      </c>
      <c r="AF233" s="20" t="s">
        <v>2</v>
      </c>
      <c r="AG233" s="20" t="s">
        <v>3</v>
      </c>
      <c r="AH233" s="20" t="s">
        <v>3</v>
      </c>
      <c r="AI233" s="20" t="s">
        <v>2</v>
      </c>
      <c r="AJ233" s="20" t="s">
        <v>2</v>
      </c>
      <c r="AK233" s="20" t="s">
        <v>2</v>
      </c>
      <c r="AL233" s="20" t="s">
        <v>2</v>
      </c>
      <c r="AM233" s="20" t="s">
        <v>2</v>
      </c>
      <c r="AN233" s="20" t="s">
        <v>2</v>
      </c>
      <c r="AO233" s="20" t="s">
        <v>2</v>
      </c>
      <c r="AP233" s="20" t="s">
        <v>2</v>
      </c>
      <c r="AQ233" s="20" t="s">
        <v>2</v>
      </c>
      <c r="AR233" s="20" t="s">
        <v>2</v>
      </c>
      <c r="AS233" s="20" t="s">
        <v>2</v>
      </c>
      <c r="AT233" s="21">
        <v>1</v>
      </c>
      <c r="AU233" s="20" t="s">
        <v>267</v>
      </c>
      <c r="AV233" s="20" t="str">
        <f>IF(LEFT(A233,1)="[",LEFT(A233,5)&amp;AU233&amp;A233,"")</f>
        <v>[MNP]Historical[MNP] Northern Mariana Islands (1976-1981)</v>
      </c>
      <c r="AW233" s="20" t="str">
        <f>C233&amp;H233&amp;A233</f>
        <v>3[MNP] Other[MNP] Northern Mariana Islands (1976-1981)</v>
      </c>
      <c r="AX233" s="22"/>
      <c r="AY233" s="22"/>
      <c r="AZ233" s="23" t="s">
        <v>5</v>
      </c>
      <c r="BA233" s="23"/>
      <c r="BB233" s="23"/>
      <c r="BC233" s="24"/>
      <c r="BD233" s="25" t="s">
        <v>168</v>
      </c>
      <c r="BE233" s="8"/>
      <c r="BF233" s="25" t="s">
        <v>4</v>
      </c>
      <c r="BG233" s="25" t="s">
        <v>10</v>
      </c>
      <c r="BH233" s="25" t="s">
        <v>4</v>
      </c>
      <c r="BI233" s="25"/>
      <c r="BJ233" s="25"/>
      <c r="BK233" s="8"/>
      <c r="BL233" s="25" t="s">
        <v>12</v>
      </c>
      <c r="BM233" s="25" t="s">
        <v>4</v>
      </c>
      <c r="BN233" s="25" t="s">
        <v>10</v>
      </c>
      <c r="BO233" s="25" t="s">
        <v>9</v>
      </c>
      <c r="BP233" s="25" t="s">
        <v>6</v>
      </c>
      <c r="BQ233" s="25" t="s">
        <v>11</v>
      </c>
      <c r="BR233" s="25" t="s">
        <v>13</v>
      </c>
      <c r="BS233" s="25" t="s">
        <v>8</v>
      </c>
      <c r="BT233" s="25" t="s">
        <v>5</v>
      </c>
      <c r="BU233" s="26"/>
      <c r="BV233" s="27"/>
      <c r="BW233" s="27">
        <v>0</v>
      </c>
      <c r="BX233" s="8"/>
      <c r="BY233" s="9" t="s">
        <v>2</v>
      </c>
      <c r="CB233" s="28"/>
      <c r="CC233" s="28"/>
      <c r="CD233" s="29">
        <v>0</v>
      </c>
      <c r="CE233" s="29">
        <v>1</v>
      </c>
      <c r="CF233" s="29" t="e">
        <v>#REF!</v>
      </c>
      <c r="CG233" s="30" cm="1">
        <f t="array" ref="CG233">SUMPRODUCT(--(LEN(TRIM(BL233:BT233))&gt;0))</f>
        <v>8</v>
      </c>
      <c r="CH233" s="20" t="str">
        <f t="shared" si="699"/>
        <v>n</v>
      </c>
      <c r="CI233" s="20" t="str">
        <f t="shared" si="700"/>
        <v>n</v>
      </c>
      <c r="CJ233" s="20" t="str">
        <f t="shared" si="701"/>
        <v>n</v>
      </c>
      <c r="CK233" s="20" t="str">
        <f t="shared" si="702"/>
        <v>y</v>
      </c>
      <c r="CL233" s="20" t="str">
        <f t="shared" si="703"/>
        <v>y</v>
      </c>
      <c r="CM233" s="20" t="str">
        <f t="shared" si="704"/>
        <v>n</v>
      </c>
      <c r="CN233" s="20" t="str">
        <f t="shared" si="705"/>
        <v>n</v>
      </c>
      <c r="CO233" s="20" t="str">
        <f t="shared" si="706"/>
        <v>n</v>
      </c>
      <c r="CP233" s="20" t="str">
        <f t="shared" si="707"/>
        <v>n</v>
      </c>
      <c r="CQ233" s="20" t="str">
        <f t="shared" si="708"/>
        <v>y</v>
      </c>
      <c r="CR233" s="20" t="str">
        <f t="shared" si="709"/>
        <v>n</v>
      </c>
      <c r="CS233" s="20" t="str">
        <f t="shared" si="710"/>
        <v>n</v>
      </c>
      <c r="CT233" s="31" t="str">
        <f t="shared" si="711"/>
        <v>"[MNP] Northern Mariana Islands (1976-1981)"</v>
      </c>
      <c r="CU233" s="32" t="str">
        <f t="shared" si="712"/>
        <v>"rgn_Oceania"</v>
      </c>
      <c r="CV233" s="9" t="str">
        <f t="shared" si="713"/>
        <v>"https://upload.wikimedia.org/wikipedia/commons/thumb/5/55/Flag_of_the_Northern_Mariana_Islands_%281972%29.svg/640px-Flag_of_the_Northern_Mariana_Islands_%281972%29.svg.png"</v>
      </c>
      <c r="CW233" s="9" t="str">
        <f t="shared" si="802"/>
        <v/>
      </c>
      <c r="CX233" s="9" t="str">
        <f t="shared" si="802"/>
        <v/>
      </c>
      <c r="CY233" s="9" t="str">
        <f t="shared" si="802"/>
        <v/>
      </c>
      <c r="CZ233" s="9" t="str">
        <f t="shared" si="802"/>
        <v>"5+Colo",</v>
      </c>
      <c r="DA233" s="9" t="str">
        <f t="shared" si="714"/>
        <v>"words2",</v>
      </c>
      <c r="DB233" s="9" t="str">
        <f t="shared" si="715"/>
        <v>"words3",</v>
      </c>
      <c r="DD233" s="9" t="str">
        <f t="shared" si="798"/>
        <v>"lets32",</v>
      </c>
      <c r="DE233" s="9" t="str">
        <f t="shared" si="799"/>
        <v>"startN",</v>
      </c>
      <c r="DF233" s="9" t="str">
        <f t="shared" si="719"/>
        <v/>
      </c>
      <c r="DG233" s="9" t="str">
        <f t="shared" si="720"/>
        <v/>
      </c>
      <c r="DH233" s="9" t="str">
        <f t="shared" si="721"/>
        <v/>
      </c>
      <c r="DI233" s="9" t="str">
        <f t="shared" si="722"/>
        <v/>
      </c>
      <c r="DJ233" s="9" t="str">
        <f t="shared" si="723"/>
        <v/>
      </c>
      <c r="DK233" s="9" t="str">
        <f t="shared" si="724"/>
        <v/>
      </c>
      <c r="DL233" s="9" t="str">
        <f t="shared" si="725"/>
        <v/>
      </c>
      <c r="DM233" s="9" t="str" cm="1">
        <f t="array" ref="DM233">IF(CG233=3,CHAR(34) &amp; _xlfn.TEXTJOIN("", TRUE, RIGHT(HP233:HX233, 2)) &amp; CHAR(34) &amp; ",", "")</f>
        <v/>
      </c>
      <c r="DN233" s="9" t="str">
        <f t="shared" si="726"/>
        <v/>
      </c>
      <c r="DO233" s="9" t="str">
        <f t="shared" si="727"/>
        <v>"year19",</v>
      </c>
      <c r="DP233" s="28" t="str">
        <f t="shared" si="728"/>
        <v/>
      </c>
      <c r="DQ233" s="28" t="str">
        <f t="shared" si="729"/>
        <v/>
      </c>
      <c r="DR233" s="28" t="str">
        <f t="shared" si="730"/>
        <v/>
      </c>
      <c r="DS233" s="28" t="str">
        <f t="shared" si="731"/>
        <v/>
      </c>
      <c r="DT233" s="28" t="str">
        <f t="shared" si="732"/>
        <v/>
      </c>
      <c r="DU233" s="28" t="str">
        <f t="shared" si="733"/>
        <v/>
      </c>
      <c r="DW233" s="9" t="str">
        <f t="shared" si="803"/>
        <v>"NoBand",</v>
      </c>
      <c r="DX233" s="9" t="str">
        <f t="shared" si="803"/>
        <v/>
      </c>
      <c r="DY233" s="9" t="str">
        <f t="shared" si="803"/>
        <v/>
      </c>
      <c r="DZ233" s="9" t="str">
        <f t="shared" si="803"/>
        <v/>
      </c>
      <c r="EA233" s="9" t="str">
        <f t="shared" si="804"/>
        <v/>
      </c>
      <c r="EB233" s="9" t="str">
        <f t="shared" si="804"/>
        <v/>
      </c>
      <c r="EC233" s="9" t="str">
        <f t="shared" si="804"/>
        <v/>
      </c>
      <c r="ED233" s="9" t="str">
        <f t="shared" si="804"/>
        <v/>
      </c>
      <c r="EE233" s="9" t="str">
        <f t="shared" si="804"/>
        <v/>
      </c>
      <c r="EF233" s="9" t="str">
        <f t="shared" si="735"/>
        <v/>
      </c>
      <c r="EG233" s="9" t="str">
        <f t="shared" si="805"/>
        <v/>
      </c>
      <c r="EH233" s="9" t="str">
        <f t="shared" si="805"/>
        <v/>
      </c>
      <c r="EI233" s="9" t="str">
        <f t="shared" si="805"/>
        <v/>
      </c>
      <c r="EJ233" s="9" t="str">
        <f t="shared" si="805"/>
        <v/>
      </c>
      <c r="EK233" s="9" t="str">
        <f t="shared" si="805"/>
        <v/>
      </c>
      <c r="EL233" s="9" t="str">
        <f t="shared" si="805"/>
        <v/>
      </c>
      <c r="EM233" s="9" t="str">
        <f t="shared" si="805"/>
        <v/>
      </c>
      <c r="EN233" s="9" t="str">
        <f t="shared" si="805"/>
        <v>"Unequa",</v>
      </c>
      <c r="EO233" s="9" t="str">
        <f t="shared" si="805"/>
        <v>"Center",</v>
      </c>
      <c r="EP233" s="9" t="str">
        <f t="shared" si="805"/>
        <v/>
      </c>
      <c r="EQ233" s="9" t="str">
        <f t="shared" si="805"/>
        <v/>
      </c>
      <c r="ER233" s="9" t="str">
        <f t="shared" si="805"/>
        <v/>
      </c>
      <c r="ES233" s="9" t="str">
        <f t="shared" si="805"/>
        <v/>
      </c>
      <c r="ET233" s="9" t="str">
        <f t="shared" si="805"/>
        <v/>
      </c>
      <c r="EU233" s="9" t="str">
        <f t="shared" si="805"/>
        <v/>
      </c>
      <c r="EV233" s="9" t="str">
        <f t="shared" si="801"/>
        <v/>
      </c>
      <c r="EW233" s="9" t="str">
        <f t="shared" si="801"/>
        <v/>
      </c>
      <c r="EX233" s="9" t="str">
        <f t="shared" si="801"/>
        <v/>
      </c>
      <c r="EY233" s="9" t="str">
        <f t="shared" si="801"/>
        <v/>
      </c>
      <c r="EZ233" s="9" t="str">
        <f t="shared" si="801"/>
        <v/>
      </c>
      <c r="FA233" s="9" t="str">
        <f t="shared" si="736"/>
        <v>"staWHI",</v>
      </c>
      <c r="FB233" s="9" t="str">
        <f t="shared" si="737"/>
        <v/>
      </c>
      <c r="FD233" s="9" t="str">
        <f t="shared" si="739"/>
        <v/>
      </c>
      <c r="FE233" s="9" t="str">
        <f t="shared" si="740"/>
        <v/>
      </c>
      <c r="FF233" s="9" t="str">
        <f t="shared" si="741"/>
        <v/>
      </c>
      <c r="FG233" s="9" t="str">
        <f t="shared" si="742"/>
        <v/>
      </c>
      <c r="FH233" s="9" t="str">
        <f t="shared" si="743"/>
        <v/>
      </c>
      <c r="FI233" s="9" t="str">
        <f t="shared" si="744"/>
        <v/>
      </c>
      <c r="FJ233" s="9" t="str">
        <f t="shared" si="745"/>
        <v/>
      </c>
      <c r="FK233" s="9" t="str">
        <f t="shared" si="746"/>
        <v/>
      </c>
      <c r="FL233" s="9" t="str">
        <f t="shared" si="747"/>
        <v/>
      </c>
      <c r="FM233" s="9" t="str">
        <f t="shared" si="748"/>
        <v/>
      </c>
      <c r="FN233" s="9" t="str">
        <f t="shared" si="749"/>
        <v/>
      </c>
      <c r="FO233" s="9" t="str">
        <f t="shared" si="750"/>
        <v/>
      </c>
      <c r="FP233" s="9" t="str">
        <f t="shared" si="751"/>
        <v/>
      </c>
      <c r="FQ233" s="9" t="str">
        <f t="shared" si="752"/>
        <v>"001BLU",</v>
      </c>
      <c r="FR233" s="9" t="str">
        <f t="shared" si="753"/>
        <v>"002GRE",</v>
      </c>
      <c r="FS233" s="9" t="str">
        <f t="shared" si="754"/>
        <v>"003BLU",</v>
      </c>
      <c r="FT233" s="9" t="str">
        <f t="shared" si="755"/>
        <v>"myrEQ",</v>
      </c>
      <c r="FU233" s="9" t="str">
        <f t="shared" si="756"/>
        <v/>
      </c>
      <c r="FV233" s="9" t="str">
        <f t="shared" si="757"/>
        <v/>
      </c>
      <c r="FW233" s="9" t="str">
        <f t="shared" si="758"/>
        <v/>
      </c>
      <c r="FY233" s="9" t="str">
        <f t="shared" si="760"/>
        <v/>
      </c>
      <c r="FZ233" s="9" t="str">
        <f t="shared" si="761"/>
        <v/>
      </c>
      <c r="GA233" s="9" t="str">
        <f t="shared" si="762"/>
        <v/>
      </c>
      <c r="GB233" s="9" t="str">
        <f t="shared" si="763"/>
        <v/>
      </c>
      <c r="GE233" s="9" t="str">
        <f t="shared" si="766"/>
        <v/>
      </c>
      <c r="GF233" s="9" t="str">
        <f t="shared" si="800"/>
        <v>"histor",</v>
      </c>
      <c r="GG233" s="9" t="str">
        <f t="shared" si="767"/>
        <v/>
      </c>
      <c r="GH233" s="9" t="str">
        <f t="shared" si="768"/>
        <v/>
      </c>
      <c r="GI233" s="9" t="str">
        <f t="shared" si="769"/>
        <v>"hasmap",</v>
      </c>
      <c r="GJ233" s="9" t="str">
        <f t="shared" si="770"/>
        <v/>
      </c>
      <c r="GK233" s="9" t="str">
        <f t="shared" si="771"/>
        <v>"HasSta",</v>
      </c>
      <c r="GL233" s="9" t="str">
        <f t="shared" si="806"/>
        <v>"1Stars",</v>
      </c>
      <c r="GM233" s="9" t="str">
        <f t="shared" si="806"/>
        <v/>
      </c>
      <c r="GN233" s="9" t="str">
        <f t="shared" si="806"/>
        <v/>
      </c>
      <c r="GP233" s="9" t="str">
        <f t="shared" si="772"/>
        <v>"Historical"</v>
      </c>
      <c r="GS233" s="9" t="str">
        <f t="shared" si="773"/>
        <v>["5+Colo","words2","words3","lets32","startN","year19","NoBand","Unequa","Center","staWHI","001BLU","002GRE","003BLU","myrEQ","histor","hasmap","HasSta","1Stars"]</v>
      </c>
      <c r="GT233" s="9" t="str">
        <f t="shared" si="797"/>
        <v>"cl_BLA",</v>
      </c>
      <c r="GU233" s="9" t="str">
        <f t="shared" si="797"/>
        <v>"cl_BLU",</v>
      </c>
      <c r="GV233" s="9" t="str">
        <f t="shared" si="797"/>
        <v>"cl_GRE",</v>
      </c>
      <c r="GW233" s="9" t="str">
        <f t="shared" si="797"/>
        <v>"cl_RED",</v>
      </c>
      <c r="GX233" s="9" t="str">
        <f t="shared" si="797"/>
        <v>"cl_YEL",</v>
      </c>
      <c r="GY233" s="9" t="str">
        <f t="shared" si="797"/>
        <v>"cl_ORA",</v>
      </c>
      <c r="GZ233" s="9" t="str">
        <f t="shared" si="797"/>
        <v>"cl_BRO",</v>
      </c>
      <c r="HA233" s="9" t="str">
        <f t="shared" si="797"/>
        <v/>
      </c>
      <c r="HB233" s="9" t="str">
        <f t="shared" si="797"/>
        <v>"cl_WHI",</v>
      </c>
      <c r="HC233" s="9" t="str">
        <f t="shared" si="774"/>
        <v>["cl_BLA","cl_BLU","cl_GRE","cl_RED","cl_YEL","cl_ORA","cl_BRO","cl_WHI"]</v>
      </c>
      <c r="HE233" s="33"/>
      <c r="HF233" s="34" t="str">
        <f t="shared" si="775"/>
        <v>{couname:"[MNP] Northern Mariana Islands (1976-1981)",year:"1976",region:"rgn_Oceania",Colors:["cl_BLA","cl_BLU","cl_GRE","cl_RED","cl_YEL","cl_ORA","cl_BRO","cl_WHI"],Items:["5+Colo","words2","words3","lets32","startN","year19","NoBand","Unequa","Center","staWHI","001BLU","002GRE","003BLU","myrEQ","histor","hasmap","HasSta","1Stars"],Flag:"https://upload.wikimedia.org/wikipedia/commons/thumb/5/55/Flag_of_the_Northern_Mariana_Islands_%281972%29.svg/640px-Flag_of_the_Northern_Mariana_Islands_%281972%29.svg.png",HDFlag:"https://upload.wikimedia.org/wikipedia/commons/thumb/5/55/Flag_of_the_Northern_Mariana_Islands_%281972%29.svg/1280px-Flag_of_the_Northern_Mariana_Islands_%281972%29.svg.png",type:"Historical", describe: "\nA latte stone with a white star superimposed over it, on a blue field.", isnew:".", links: "https://en.m.wikipedia.org/wiki/Flag_of_the_Northern_Mariana_Islands"},</v>
      </c>
      <c r="HG233" s="35" t="str">
        <f t="shared" si="776"/>
        <v>{couname:"[MNP] Northern Mariana Islands (1976-1981)",year:"1976",region:"rgn_Oceania",Colors:["cl_BLA","cl_BLU","cl_GRE","cl_RED","cl_YEL","cl_ORA","cl_BRO","cl_WHI"],Items:["5+Colo","words2","words3","lets32","startN","year19","NoBand","Unequa","Center","staWHI","001BLU","002GRE","003BLU","myrEQ","histor","hasmap","HasSta","1Stars"],Flag:"https://upload.wikimedia.org/wikipedia/commons/thumb/5/55/Flag_of_the_Northern_Mariana_Islands_%281972%29.svg/640px-Flag_of_the_Northern_Mariana_Islands_%281972%29.svg.png",HDFlag:"https://upload.wikimedia.org/wikipedia/commons/thumb/5/55/Flag_of_the_Northern_Mariana_Islands_%281972%29.svg/1280px-Flag_of_the_Northern_Mariana_Islands_%281972%29.svg.png",type:"Historical", describe: "\nA latte stone with a white star superimposed over it, on a blue field.", links: "https://en.m.wikipedia.org/wiki/Flag_of_the_Northern_Mariana_Islands"},</v>
      </c>
      <c r="HH233" s="9" t="str">
        <f t="shared" si="777"/>
        <v>"\nA latte stone with a white star superimposed over it, on a blue field."</v>
      </c>
      <c r="HI233" s="9" t="str">
        <f t="shared" si="778"/>
        <v>"\nA latte stone with a white star superimposed over it, on a blue field."</v>
      </c>
      <c r="HJ233" s="9" t="str">
        <f t="shared" si="779"/>
        <v>"1976"</v>
      </c>
      <c r="HL233" s="9" t="str">
        <f t="shared" si="780"/>
        <v>"https://en.m.wikipedia.org/wiki/Flag_of_the_Northern_Mariana_Islands"</v>
      </c>
      <c r="HM233" s="34" t="str">
        <f t="shared" si="781"/>
        <v>{"couname":"[MNP] Northern Mariana Islands (1976-1981)","subtype":"[MNP] Other","year":"1976","region":"rgn_Oceania","Colors":["cl_BLA","cl_BLU","cl_GRE","cl_RED","cl_YEL","cl_ORA","cl_BRO","cl_WHI"],"Items":["5+Colo","words2","words3","lets32","startN","year19","NoBand","Unequa","Center","staWHI","001BLU","002GRE","003BLU","myrEQ","histor","hasmap","HasSta","1Stars"],"Flag":"https://upload.wikimedia.org/wikipedia/commons/thumb/5/55/Flag_of_the_Northern_Mariana_Islands_%281972%29.svg/640px-Flag_of_the_Northern_Mariana_Islands_%281972%29.svg.png","HDFlag":"https://upload.wikimedia.org/wikipedia/commons/thumb/5/55/Flag_of_the_Northern_Mariana_Islands_%281972%29.svg/1280px-Flag_of_the_Northern_Mariana_Islands_%281972%29.svg.png","type":"Historical", "describe": "\nA latte stone with a white star superimposed over it, on a blue field.", "isnew": ".", "links": "https://en.m.wikipedia.org/wiki/Flag_of_the_Northern_Mariana_Islands"},</v>
      </c>
      <c r="HN233" s="36" t="str">
        <f t="shared" si="782"/>
        <v>{"couname":"[MNP] Northern Mariana Islands (1976-1981)","subtype":"[MNP] Other","year":"1976","region":"rgn_Oceania","Colors":["cl_BLA","cl_BLU","cl_GRE","cl_RED","cl_YEL","cl_ORA","cl_BRO","cl_WHI"],"Items":["5+Colo","words2","words3","lets32","startN","year19","NoBand","Unequa","Center","staWHI","001BLU","002GRE","003BLU","myrEQ","histor","hasmap","HasSta","1Stars"],"Flag":"https://upload.wikimedia.org/wikipedia/commons/thumb/5/55/Flag_of_the_Northern_Mariana_Islands_%281972%29.svg/640px-Flag_of_the_Northern_Mariana_Islands_%281972%29.svg.png","HDFlag":"https://upload.wikimedia.org/wikipedia/commons/thumb/5/55/Flag_of_the_Northern_Mariana_Islands_%281972%29.svg/1280px-Flag_of_the_Northern_Mariana_Islands_%281972%29.svg.png","type":"Historical", "describe": "\nA latte stone with a white star superimposed over it, on a blue field.", "isnew": ".", "links": "https://en.m.wikipedia.org/wiki/Flag_of_the_Northern_Mariana_Islands"},</v>
      </c>
      <c r="HO233" s="37">
        <v>45610</v>
      </c>
      <c r="HP233" s="9" t="str" cm="1">
        <f t="array" ref="HP233">IF(_xlfn.TEXTJOIN(", ", TRUE, IF(ISNUMBER(SEARCH("BLA", BL233:BT233)), COLUMN(BL233:BT233) - COLUMN(BL233) + 1, ""))&lt;&gt;"","BLA","")</f>
        <v>BLA</v>
      </c>
      <c r="HQ233" s="9" t="str" cm="1">
        <f t="array" ref="HQ233">IF(_xlfn.TEXTJOIN(", ", TRUE, IF(ISNUMBER(SEARCH("BLU", BL233:BT233)), COLUMN(BL233:BT233) - COLUMN(BL233) + 1, ""))&lt;&gt;"","BLU","")</f>
        <v>BLU</v>
      </c>
      <c r="HR233" s="9" t="str" cm="1">
        <f t="array" ref="HR233">IF(_xlfn.TEXTJOIN(", ", TRUE, IF(ISNUMBER(SEARCH("GRE", BL233:BT233)), COLUMN(BL233:BT233) - COLUMN(BL233) + 1, ""))&lt;&gt;"","GRE","")</f>
        <v>GRE</v>
      </c>
      <c r="HS233" s="9" t="str" cm="1">
        <f t="array" ref="HS233">IF(_xlfn.TEXTJOIN(", ", TRUE, IF(ISNUMBER(SEARCH("RED", BL233:BT233)), COLUMN(BL233:BT233) - COLUMN(BL233) + 1, ""))&lt;&gt;"","RED","")</f>
        <v>RED</v>
      </c>
      <c r="HT233" s="9" t="str" cm="1">
        <f t="array" ref="HT233">IF(_xlfn.TEXTJOIN(", ", TRUE, IF(ISNUMBER(SEARCH("YEL", BL233:BT233)), COLUMN(BL233:BT233) - COLUMN(BL233) + 1, ""))&lt;&gt;"","YEL","")</f>
        <v>YEL</v>
      </c>
      <c r="HU233" s="9" t="str" cm="1">
        <f t="array" ref="HU233">IF(_xlfn.TEXTJOIN(", ", TRUE, IF(ISNUMBER(SEARCH("ORA", BL233:BT233)), COLUMN(BL233:BT233) - COLUMN(BL233) + 1, ""))&lt;&gt;"","ORA","")</f>
        <v>ORA</v>
      </c>
      <c r="HV233" s="9" t="str" cm="1">
        <f t="array" ref="HV233">IF(_xlfn.TEXTJOIN(", ", TRUE, IF(ISNUMBER(SEARCH("BRO", BL233:BT233)), COLUMN(BL233:BT233) - COLUMN(BL233) + 1, ""))&lt;&gt;"","BRO","")</f>
        <v>BRO</v>
      </c>
      <c r="HW233" s="9" t="str" cm="1">
        <f t="array" ref="HW233">IF(_xlfn.TEXTJOIN(", ", TRUE, IF(ISNUMBER(SEARCH("PUR", BL233:BT233)), COLUMN(BL233:BT233) - COLUMN(BL233) + 1, ""))&lt;&gt;"","PUR","")</f>
        <v/>
      </c>
      <c r="HX233" s="9" t="str" cm="1">
        <f t="array" ref="HX233">IF(_xlfn.TEXTJOIN(", ", TRUE, IF(ISNUMBER(SEARCH("WHI", BL233:BT233)), COLUMN(BL233:BT233) - COLUMN(BL233) + 1, ""))&lt;&gt;"","WHI","")</f>
        <v>WHI</v>
      </c>
      <c r="HY233" s="38"/>
      <c r="HZ233" s="38"/>
      <c r="IA233" s="28"/>
      <c r="IB233" s="28"/>
      <c r="IC233" s="39"/>
      <c r="ID233" s="39"/>
      <c r="IE233" s="39"/>
      <c r="IF233" s="39"/>
      <c r="IG233" s="39"/>
      <c r="IH233" s="39"/>
      <c r="II233" s="39"/>
      <c r="IJ233" s="39"/>
      <c r="IK233" s="39"/>
      <c r="IM233" s="6">
        <f t="shared" si="784"/>
        <v>-8</v>
      </c>
      <c r="IN233" s="40" t="str">
        <f t="shared" si="785"/>
        <v>http://mkweb.bcgsc.ca/color-summarizer/?url=https://upload.wikimedia.org/wikipedia/commons/thumb/5/55/Flag_of_the_Northern_Mariana_Islands_%281972%29.svg/640px-Flag_of_the_Northern_Mariana_Islands_%281972%29.svg.png&amp;precision=low&amp;num_clusters=8&amp;text=1</v>
      </c>
      <c r="IO233" s="9" t="str">
        <f t="shared" si="786"/>
        <v>"black"</v>
      </c>
      <c r="IP233" s="9" t="str">
        <f t="shared" si="787"/>
        <v>"blue"</v>
      </c>
      <c r="IQ233" s="9" t="str">
        <f t="shared" si="788"/>
        <v>"green"</v>
      </c>
      <c r="IR233" s="9" t="str">
        <f t="shared" si="789"/>
        <v>"red"</v>
      </c>
      <c r="IS233" s="9" t="str">
        <f t="shared" si="790"/>
        <v>"yellow"</v>
      </c>
      <c r="IT233" s="9" t="str">
        <f t="shared" si="791"/>
        <v>"orange"</v>
      </c>
      <c r="IU233" s="9" t="str">
        <f t="shared" si="792"/>
        <v>"brown"</v>
      </c>
      <c r="IV233" s="9" t="str">
        <f t="shared" si="793"/>
        <v/>
      </c>
      <c r="IW233" s="9" t="str">
        <f t="shared" si="794"/>
        <v>"white"</v>
      </c>
      <c r="IX233" s="9" t="str">
        <f t="shared" si="795"/>
        <v>{"url":"http://mkweb.bcgsc.ca/color-summarizer/?url=https://upload.wikimedia.org/wikipedia/commons/thumb/5/55/Flag_of_the_Northern_Mariana_Islands_%281972%29.svg/640px-Flag_of_the_Northern_Mariana_Islands_%281972%29.svg.png&amp;precision=low&amp;num_clusters=8&amp;text=1","name":"[MNP] Northern Mariana Islands (1976-1981)"},</v>
      </c>
      <c r="IY233" s="9">
        <v>1476</v>
      </c>
    </row>
    <row r="234" spans="1:259" s="9" customFormat="1" ht="38.4" customHeight="1" thickBot="1" x14ac:dyDescent="0.35">
      <c r="A234" s="81" t="s">
        <v>512</v>
      </c>
      <c r="B234" s="83" t="e" vm="230">
        <v>#VALUE!</v>
      </c>
      <c r="C234" s="2">
        <v>3</v>
      </c>
      <c r="D234" s="3" t="s">
        <v>513</v>
      </c>
      <c r="E234" s="4" t="s">
        <v>514</v>
      </c>
      <c r="F234" s="5" t="s">
        <v>0</v>
      </c>
      <c r="G234" s="6">
        <f>COUNTIF($A$1:$A$8229,A234)</f>
        <v>1</v>
      </c>
      <c r="H234" s="7" t="s">
        <v>509</v>
      </c>
      <c r="I234" s="8" t="s">
        <v>510</v>
      </c>
      <c r="J234" s="9" t="str">
        <f>""</f>
        <v/>
      </c>
      <c r="K234" s="10"/>
      <c r="L234" s="11"/>
      <c r="M234" s="11"/>
      <c r="N234" s="12" t="s">
        <v>169</v>
      </c>
      <c r="O234" s="13">
        <v>1976</v>
      </c>
      <c r="P234" s="14" t="s">
        <v>515</v>
      </c>
      <c r="Q234" s="15">
        <v>4</v>
      </c>
      <c r="R234" s="16" t="s">
        <v>169</v>
      </c>
      <c r="S234" s="17">
        <v>0</v>
      </c>
      <c r="T234" s="18" t="s">
        <v>2</v>
      </c>
      <c r="U234" s="19" t="s">
        <v>2</v>
      </c>
      <c r="V234" s="19" t="s">
        <v>2</v>
      </c>
      <c r="W234" s="19" t="s">
        <v>2</v>
      </c>
      <c r="X234" s="19" t="s">
        <v>3</v>
      </c>
      <c r="Y234" s="19" t="s">
        <v>2</v>
      </c>
      <c r="Z234" s="19" t="s">
        <v>2</v>
      </c>
      <c r="AA234" s="19" t="s">
        <v>3</v>
      </c>
      <c r="AB234" s="19" t="s">
        <v>2</v>
      </c>
      <c r="AC234" s="19" t="s">
        <v>2</v>
      </c>
      <c r="AD234" s="19" t="s">
        <v>2</v>
      </c>
      <c r="AE234" s="19" t="s">
        <v>2</v>
      </c>
      <c r="AF234" s="20" t="s">
        <v>2</v>
      </c>
      <c r="AG234" s="20" t="s">
        <v>3</v>
      </c>
      <c r="AH234" s="20" t="s">
        <v>3</v>
      </c>
      <c r="AI234" s="20" t="s">
        <v>2</v>
      </c>
      <c r="AJ234" s="20" t="s">
        <v>2</v>
      </c>
      <c r="AK234" s="20" t="s">
        <v>2</v>
      </c>
      <c r="AL234" s="20" t="s">
        <v>2</v>
      </c>
      <c r="AM234" s="20" t="s">
        <v>2</v>
      </c>
      <c r="AN234" s="20" t="s">
        <v>2</v>
      </c>
      <c r="AO234" s="20" t="s">
        <v>2</v>
      </c>
      <c r="AP234" s="20" t="s">
        <v>2</v>
      </c>
      <c r="AQ234" s="20" t="s">
        <v>2</v>
      </c>
      <c r="AR234" s="20" t="s">
        <v>2</v>
      </c>
      <c r="AS234" s="20" t="s">
        <v>2</v>
      </c>
      <c r="AT234" s="21">
        <v>1</v>
      </c>
      <c r="AU234" s="20" t="s">
        <v>267</v>
      </c>
      <c r="AV234" s="20" t="str">
        <f>IF(LEFT(A234,1)="[",LEFT(A234,5)&amp;AU234&amp;A234,"")</f>
        <v>[MNP]Historical[MNP] Northern Mariana Islands (1976-1989)</v>
      </c>
      <c r="AW234" s="20" t="str">
        <f>C234&amp;H234&amp;A234</f>
        <v>3[MNP] Other[MNP] Northern Mariana Islands (1976-1989)</v>
      </c>
      <c r="AX234" s="22"/>
      <c r="AY234" s="22"/>
      <c r="AZ234" s="23" t="s">
        <v>8</v>
      </c>
      <c r="BA234" s="23" t="s">
        <v>8</v>
      </c>
      <c r="BB234" s="23"/>
      <c r="BC234" s="24"/>
      <c r="BD234" s="25" t="s">
        <v>4</v>
      </c>
      <c r="BE234" s="8"/>
      <c r="BF234" s="25" t="s">
        <v>9</v>
      </c>
      <c r="BG234" s="25" t="s">
        <v>8</v>
      </c>
      <c r="BH234" s="25" t="s">
        <v>4</v>
      </c>
      <c r="BI234" s="25"/>
      <c r="BJ234" s="25"/>
      <c r="BK234" s="8"/>
      <c r="BL234" s="25" t="s">
        <v>8</v>
      </c>
      <c r="BM234" s="25" t="s">
        <v>4</v>
      </c>
      <c r="BN234" s="25" t="s">
        <v>8</v>
      </c>
      <c r="BO234" s="25" t="s">
        <v>9</v>
      </c>
      <c r="BP234" s="25" t="s">
        <v>6</v>
      </c>
      <c r="BQ234" s="25" t="s">
        <v>8</v>
      </c>
      <c r="BR234" s="25" t="s">
        <v>8</v>
      </c>
      <c r="BS234" s="25" t="s">
        <v>8</v>
      </c>
      <c r="BT234" s="25" t="s">
        <v>5</v>
      </c>
      <c r="BU234" s="26"/>
      <c r="BV234" s="27"/>
      <c r="BW234" s="27">
        <v>0</v>
      </c>
      <c r="BX234" s="8"/>
      <c r="CB234" s="28"/>
      <c r="CC234" s="28"/>
      <c r="CD234" s="29">
        <v>0</v>
      </c>
      <c r="CE234" s="29">
        <v>0</v>
      </c>
      <c r="CF234" s="29" t="e">
        <v>#REF!</v>
      </c>
      <c r="CG234" s="30" cm="1">
        <f t="array" ref="CG234">SUMPRODUCT(--(LEN(TRIM(BL234:BT234))&gt;0))</f>
        <v>4</v>
      </c>
      <c r="CH234" s="20" t="str">
        <f t="shared" si="699"/>
        <v>n</v>
      </c>
      <c r="CI234" s="20" t="str">
        <f t="shared" si="700"/>
        <v>n</v>
      </c>
      <c r="CJ234" s="20" t="str">
        <f t="shared" si="701"/>
        <v>y</v>
      </c>
      <c r="CK234" s="20" t="str">
        <f t="shared" si="702"/>
        <v>n</v>
      </c>
      <c r="CL234" s="20" t="str">
        <f t="shared" si="703"/>
        <v>y</v>
      </c>
      <c r="CM234" s="20" t="str">
        <f t="shared" si="704"/>
        <v>n</v>
      </c>
      <c r="CN234" s="20" t="str">
        <f t="shared" si="705"/>
        <v>n</v>
      </c>
      <c r="CO234" s="20" t="str">
        <f t="shared" si="706"/>
        <v>n</v>
      </c>
      <c r="CP234" s="20" t="str">
        <f t="shared" si="707"/>
        <v>n</v>
      </c>
      <c r="CQ234" s="20" t="str">
        <f t="shared" si="708"/>
        <v>y</v>
      </c>
      <c r="CR234" s="20" t="str">
        <f t="shared" si="709"/>
        <v>n</v>
      </c>
      <c r="CS234" s="20" t="str">
        <f t="shared" si="710"/>
        <v>n</v>
      </c>
      <c r="CT234" s="31" t="str">
        <f t="shared" si="711"/>
        <v>"[MNP] Northern Mariana Islands (1976-1989)"</v>
      </c>
      <c r="CU234" s="32" t="str">
        <f t="shared" si="712"/>
        <v>"rgn_Oceania"</v>
      </c>
      <c r="CV234" s="9" t="str">
        <f t="shared" si="713"/>
        <v>"https://upload.wikimedia.org/wikipedia/commons/thumb/0/04/Flag_of_the_Northern_Mariana_Islands_%281976%E2%80%931989%29.svg/640px-Flag_of_the_Northern_Mariana_Islands_%281976%E2%80%931989%29.svg.png"</v>
      </c>
      <c r="CW234" s="9" t="str">
        <f t="shared" si="802"/>
        <v/>
      </c>
      <c r="CX234" s="9" t="str">
        <f t="shared" si="802"/>
        <v/>
      </c>
      <c r="CY234" s="9" t="str">
        <f t="shared" si="802"/>
        <v>"4Color",</v>
      </c>
      <c r="CZ234" s="9" t="str">
        <f t="shared" si="802"/>
        <v/>
      </c>
      <c r="DA234" s="9" t="str">
        <f t="shared" si="714"/>
        <v>"words2",</v>
      </c>
      <c r="DB234" s="9" t="str">
        <f t="shared" si="715"/>
        <v>"words3",</v>
      </c>
      <c r="DD234" s="9" t="str">
        <f t="shared" si="798"/>
        <v>"lets32",</v>
      </c>
      <c r="DE234" s="9" t="str">
        <f t="shared" si="799"/>
        <v>"startN",</v>
      </c>
      <c r="DF234" s="9" t="str">
        <f t="shared" si="719"/>
        <v/>
      </c>
      <c r="DG234" s="9" t="str">
        <f t="shared" si="720"/>
        <v/>
      </c>
      <c r="DH234" s="9" t="str">
        <f t="shared" si="721"/>
        <v/>
      </c>
      <c r="DI234" s="9" t="str">
        <f t="shared" si="722"/>
        <v/>
      </c>
      <c r="DJ234" s="9" t="str">
        <f t="shared" si="723"/>
        <v/>
      </c>
      <c r="DK234" s="9" t="str">
        <f t="shared" si="724"/>
        <v/>
      </c>
      <c r="DL234" s="9" t="str">
        <f t="shared" si="725"/>
        <v/>
      </c>
      <c r="DM234" s="9" t="str" cm="1">
        <f t="array" ref="DM234">IF(CG234=3,CHAR(34) &amp; _xlfn.TEXTJOIN("", TRUE, RIGHT(HP234:HX234, 2)) &amp; CHAR(34) &amp; ",", "")</f>
        <v/>
      </c>
      <c r="DN234" s="9" t="str">
        <f t="shared" si="726"/>
        <v/>
      </c>
      <c r="DO234" s="9" t="str">
        <f t="shared" si="727"/>
        <v>"year19",</v>
      </c>
      <c r="DP234" s="28" t="str">
        <f t="shared" si="728"/>
        <v/>
      </c>
      <c r="DQ234" s="28" t="str">
        <f t="shared" si="729"/>
        <v/>
      </c>
      <c r="DR234" s="28" t="str">
        <f t="shared" si="730"/>
        <v/>
      </c>
      <c r="DS234" s="28" t="str">
        <f t="shared" si="731"/>
        <v/>
      </c>
      <c r="DT234" s="28" t="str">
        <f t="shared" si="732"/>
        <v/>
      </c>
      <c r="DU234" s="28" t="str">
        <f t="shared" si="733"/>
        <v/>
      </c>
      <c r="DW234" s="9" t="str">
        <f t="shared" si="803"/>
        <v>"NoBand",</v>
      </c>
      <c r="DX234" s="9" t="str">
        <f t="shared" si="803"/>
        <v/>
      </c>
      <c r="DY234" s="9" t="str">
        <f t="shared" si="803"/>
        <v/>
      </c>
      <c r="DZ234" s="9" t="str">
        <f t="shared" si="803"/>
        <v/>
      </c>
      <c r="EA234" s="9" t="str">
        <f t="shared" si="804"/>
        <v/>
      </c>
      <c r="EB234" s="9" t="str">
        <f t="shared" si="804"/>
        <v/>
      </c>
      <c r="EC234" s="9" t="str">
        <f t="shared" si="804"/>
        <v/>
      </c>
      <c r="ED234" s="9" t="str">
        <f t="shared" si="804"/>
        <v/>
      </c>
      <c r="EE234" s="9" t="str">
        <f t="shared" si="804"/>
        <v>"Circle",</v>
      </c>
      <c r="EF234" s="9" t="str">
        <f t="shared" si="735"/>
        <v/>
      </c>
      <c r="EG234" s="9" t="str">
        <f t="shared" si="805"/>
        <v/>
      </c>
      <c r="EH234" s="9" t="str">
        <f t="shared" si="805"/>
        <v>"Plants",</v>
      </c>
      <c r="EI234" s="9" t="str">
        <f t="shared" si="805"/>
        <v/>
      </c>
      <c r="EJ234" s="9" t="str">
        <f t="shared" si="805"/>
        <v/>
      </c>
      <c r="EK234" s="9" t="str">
        <f t="shared" si="805"/>
        <v/>
      </c>
      <c r="EL234" s="9" t="str">
        <f t="shared" si="805"/>
        <v/>
      </c>
      <c r="EM234" s="9" t="str">
        <f t="shared" si="805"/>
        <v/>
      </c>
      <c r="EN234" s="9" t="str">
        <f t="shared" si="805"/>
        <v>"Unequa",</v>
      </c>
      <c r="EO234" s="9" t="str">
        <f t="shared" si="805"/>
        <v>"Center",</v>
      </c>
      <c r="EP234" s="9" t="str">
        <f t="shared" si="805"/>
        <v/>
      </c>
      <c r="EQ234" s="9" t="str">
        <f t="shared" si="805"/>
        <v/>
      </c>
      <c r="ER234" s="9" t="str">
        <f t="shared" si="805"/>
        <v/>
      </c>
      <c r="ES234" s="9" t="str">
        <f t="shared" si="805"/>
        <v/>
      </c>
      <c r="ET234" s="9" t="str">
        <f t="shared" si="805"/>
        <v/>
      </c>
      <c r="EU234" s="9" t="str">
        <f t="shared" si="805"/>
        <v/>
      </c>
      <c r="EV234" s="9" t="str">
        <f t="shared" si="801"/>
        <v/>
      </c>
      <c r="EW234" s="9" t="str">
        <f t="shared" si="801"/>
        <v/>
      </c>
      <c r="EX234" s="9" t="str">
        <f t="shared" si="801"/>
        <v/>
      </c>
      <c r="EY234" s="9" t="str">
        <f t="shared" si="801"/>
        <v/>
      </c>
      <c r="EZ234" s="9" t="str">
        <f t="shared" si="801"/>
        <v/>
      </c>
      <c r="FA234" s="9" t="str">
        <f t="shared" si="736"/>
        <v>"sta",</v>
      </c>
      <c r="FB234" s="9" t="str">
        <f t="shared" si="737"/>
        <v/>
      </c>
      <c r="FD234" s="9" t="str">
        <f t="shared" si="739"/>
        <v/>
      </c>
      <c r="FE234" s="9" t="str">
        <f t="shared" si="740"/>
        <v/>
      </c>
      <c r="FF234" s="9" t="str">
        <f t="shared" si="741"/>
        <v/>
      </c>
      <c r="FG234" s="9" t="str">
        <f t="shared" si="742"/>
        <v/>
      </c>
      <c r="FH234" s="9" t="str">
        <f t="shared" si="743"/>
        <v>"NO_GRE",</v>
      </c>
      <c r="FI234" s="9" t="str">
        <f t="shared" si="744"/>
        <v/>
      </c>
      <c r="FJ234" s="9" t="str">
        <f t="shared" si="745"/>
        <v>"NO_BLA",</v>
      </c>
      <c r="FK234" s="9" t="str">
        <f t="shared" si="746"/>
        <v/>
      </c>
      <c r="FL234" s="9" t="str">
        <f t="shared" si="747"/>
        <v/>
      </c>
      <c r="FM234" s="9" t="str">
        <f t="shared" si="748"/>
        <v/>
      </c>
      <c r="FN234" s="9" t="str">
        <f t="shared" si="749"/>
        <v/>
      </c>
      <c r="FO234" s="9" t="str">
        <f t="shared" si="750"/>
        <v/>
      </c>
      <c r="FP234" s="9" t="str">
        <f t="shared" si="751"/>
        <v/>
      </c>
      <c r="FQ234" s="9" t="str">
        <f t="shared" si="752"/>
        <v>"001RED",</v>
      </c>
      <c r="FR234" s="9" t="str">
        <f t="shared" si="753"/>
        <v/>
      </c>
      <c r="FS234" s="9" t="str">
        <f t="shared" si="754"/>
        <v>"003BLU",</v>
      </c>
      <c r="FT234" s="9" t="str">
        <f t="shared" si="755"/>
        <v>"myrBLU",</v>
      </c>
      <c r="FU234" s="9" t="str">
        <f t="shared" si="756"/>
        <v/>
      </c>
      <c r="FV234" s="9" t="str">
        <f t="shared" si="757"/>
        <v/>
      </c>
      <c r="FW234" s="9" t="str">
        <f t="shared" si="758"/>
        <v/>
      </c>
      <c r="FY234" s="9" t="str">
        <f t="shared" si="760"/>
        <v/>
      </c>
      <c r="FZ234" s="9" t="str">
        <f t="shared" si="761"/>
        <v/>
      </c>
      <c r="GA234" s="9" t="str">
        <f t="shared" si="762"/>
        <v/>
      </c>
      <c r="GB234" s="9" t="str">
        <f t="shared" si="763"/>
        <v/>
      </c>
      <c r="GE234" s="9" t="str">
        <f t="shared" si="766"/>
        <v/>
      </c>
      <c r="GF234" s="9" t="str">
        <f t="shared" si="800"/>
        <v>"histor",</v>
      </c>
      <c r="GG234" s="9" t="str">
        <f t="shared" si="767"/>
        <v/>
      </c>
      <c r="GH234" s="9" t="str">
        <f t="shared" si="768"/>
        <v/>
      </c>
      <c r="GI234" s="9" t="str">
        <f t="shared" si="769"/>
        <v/>
      </c>
      <c r="GJ234" s="9" t="str">
        <f t="shared" si="770"/>
        <v/>
      </c>
      <c r="GK234" s="9" t="str">
        <f t="shared" si="771"/>
        <v>"HasSta",</v>
      </c>
      <c r="GL234" s="9" t="str">
        <f t="shared" si="806"/>
        <v>"1Stars",</v>
      </c>
      <c r="GM234" s="9" t="str">
        <f t="shared" si="806"/>
        <v/>
      </c>
      <c r="GN234" s="9" t="str">
        <f t="shared" si="806"/>
        <v/>
      </c>
      <c r="GP234" s="9" t="str">
        <f t="shared" si="772"/>
        <v>"Historical"</v>
      </c>
      <c r="GS234" s="9" t="str">
        <f t="shared" si="773"/>
        <v>["4Color","words2","words3","lets32","startN","year19","NoBand","Circle","Plants","Unequa","Center","sta","NO_GRE","NO_BLA","001RED","003BLU","myrBLU","histor","HasSta","1Stars"]</v>
      </c>
      <c r="GT234" s="9" t="str">
        <f t="shared" si="797"/>
        <v/>
      </c>
      <c r="GU234" s="9" t="str">
        <f t="shared" si="797"/>
        <v>"cl_BLU",</v>
      </c>
      <c r="GV234" s="9" t="str">
        <f t="shared" si="797"/>
        <v/>
      </c>
      <c r="GW234" s="9" t="str">
        <f t="shared" si="797"/>
        <v>"cl_RED",</v>
      </c>
      <c r="GX234" s="9" t="str">
        <f t="shared" si="797"/>
        <v>"cl_YEL",</v>
      </c>
      <c r="GY234" s="9" t="str">
        <f t="shared" si="797"/>
        <v/>
      </c>
      <c r="GZ234" s="9" t="str">
        <f t="shared" si="797"/>
        <v/>
      </c>
      <c r="HA234" s="9" t="str">
        <f t="shared" si="797"/>
        <v/>
      </c>
      <c r="HB234" s="9" t="str">
        <f t="shared" si="797"/>
        <v>"cl_WHI",</v>
      </c>
      <c r="HC234" s="9" t="str">
        <f t="shared" si="774"/>
        <v>["cl_BLU","cl_RED","cl_YEL","cl_WHI"]</v>
      </c>
      <c r="HE234" s="33"/>
      <c r="HF234" s="34" t="str">
        <f t="shared" si="775"/>
        <v>{couname:"[MNP] Northern Mariana Islands (1976-1989)",year:"1976",region:"rgn_Oceania",Colors:["cl_BLU","cl_RED","cl_YEL","cl_WHI"],Items:["4Color","words2","words3","lets32","startN","year19","NoBand","Circle","Plants","Unequa","Center","sta","NO_GRE","NO_BLA","001RED","003BLU","myrBLU","histor","HasSta","1Stars"],Flag:"https://upload.wikimedia.org/wikipedia/commons/thumb/0/04/Flag_of_the_Northern_Mariana_Islands_%281976%E2%80%931989%29.svg/640px-Flag_of_the_Northern_Mariana_Islands_%281976%E2%80%931989%29.svg.png",HDFlag:"https://upload.wikimedia.org/wikipedia/commons/thumb/0/04/Flag_of_the_Northern_Mariana_Islands_%281976%E2%80%931989%29.svg/1280px-Flag_of_the_Northern_Mariana_Islands_%281976%E2%80%931989%29.svg.png",type:"Historical", describe: "\nA circle of flowers and plants with a grey latte stone and a white star on a blue field.", isnew:".", links: "https://en.m.wikipedia.org/wiki/Flag_of_the_Northern_Mariana_Islands"},</v>
      </c>
      <c r="HG234" s="35" t="str">
        <f t="shared" si="776"/>
        <v>{couname:"[MNP] Northern Mariana Islands (1976-1989)",year:"1976",region:"rgn_Oceania",Colors:["cl_BLU","cl_RED","cl_YEL","cl_WHI"],Items:["4Color","words2","words3","lets32","startN","year19","NoBand","Circle","Plants","Unequa","Center","sta","NO_GRE","NO_BLA","001RED","003BLU","myrBLU","histor","HasSta","1Stars"],Flag:"https://upload.wikimedia.org/wikipedia/commons/thumb/0/04/Flag_of_the_Northern_Mariana_Islands_%281976%E2%80%931989%29.svg/640px-Flag_of_the_Northern_Mariana_Islands_%281976%E2%80%931989%29.svg.png",HDFlag:"https://upload.wikimedia.org/wikipedia/commons/thumb/0/04/Flag_of_the_Northern_Mariana_Islands_%281976%E2%80%931989%29.svg/1280px-Flag_of_the_Northern_Mariana_Islands_%281976%E2%80%931989%29.svg.png",type:"Historical", describe: "\nA circle of flowers and plants with a grey latte stone and a white star on a blue field.", links: "https://en.m.wikipedia.org/wiki/Flag_of_the_Northern_Mariana_Islands"},</v>
      </c>
      <c r="HH234" s="9" t="str">
        <f t="shared" si="777"/>
        <v>"\nA circle of flowers and plants with a grey latte stone and a white star on a blue field."</v>
      </c>
      <c r="HI234" s="9" t="str">
        <f t="shared" si="778"/>
        <v>"\nA circle of flowers and plants with a grey latte stone and a white star on a blue field."</v>
      </c>
      <c r="HJ234" s="9" t="str">
        <f t="shared" si="779"/>
        <v>"1976"</v>
      </c>
      <c r="HL234" s="9" t="str">
        <f t="shared" si="780"/>
        <v>"https://en.m.wikipedia.org/wiki/Flag_of_the_Northern_Mariana_Islands"</v>
      </c>
      <c r="HM234" s="34" t="str">
        <f t="shared" si="781"/>
        <v>{"couname":"[MNP] Northern Mariana Islands (1976-1989)","subtype":"[MNP] Other","year":"1976","region":"rgn_Oceania","Colors":["cl_BLU","cl_RED","cl_YEL","cl_WHI"],"Items":["4Color","words2","words3","lets32","startN","year19","NoBand","Circle","Plants","Unequa","Center","sta","NO_GRE","NO_BLA","001RED","003BLU","myrBLU","histor","HasSta","1Stars"],"Flag":"https://upload.wikimedia.org/wikipedia/commons/thumb/0/04/Flag_of_the_Northern_Mariana_Islands_%281976%E2%80%931989%29.svg/640px-Flag_of_the_Northern_Mariana_Islands_%281976%E2%80%931989%29.svg.png","HDFlag":"https://upload.wikimedia.org/wikipedia/commons/thumb/0/04/Flag_of_the_Northern_Mariana_Islands_%281976%E2%80%931989%29.svg/1280px-Flag_of_the_Northern_Mariana_Islands_%281976%E2%80%931989%29.svg.png","type":"Historical", "describe": "\nA circle of flowers and plants with a grey latte stone and a white star on a blue field.", "isnew": ".", "links": "https://en.m.wikipedia.org/wiki/Flag_of_the_Northern_Mariana_Islands"},</v>
      </c>
      <c r="HN234" s="36" t="str">
        <f t="shared" si="782"/>
        <v>{"couname":"[MNP] Northern Mariana Islands (1976-1989)","subtype":"[MNP] Other","year":"1976","region":"rgn_Oceania","Colors":["cl_BLU","cl_RED","cl_YEL","cl_WHI"],"Items":["4Color","words2","words3","lets32","startN","year19","NoBand","Circle","Plants","Unequa","Center","sta","NO_GRE","NO_BLA","001RED","003BLU","myrBLU","histor","HasSta","1Stars"],"Flag":"https://upload.wikimedia.org/wikipedia/commons/thumb/0/04/Flag_of_the_Northern_Mariana_Islands_%281976%E2%80%931989%29.svg/640px-Flag_of_the_Northern_Mariana_Islands_%281976%E2%80%931989%29.svg.png","HDFlag":"https://upload.wikimedia.org/wikipedia/commons/thumb/0/04/Flag_of_the_Northern_Mariana_Islands_%281976%E2%80%931989%29.svg/1280px-Flag_of_the_Northern_Mariana_Islands_%281976%E2%80%931989%29.svg.png","type":"Historical", "describe": "\nA circle of flowers and plants with a grey latte stone and a white star on a blue field.", "isnew": ".", "links": "https://en.m.wikipedia.org/wiki/Flag_of_the_Northern_Mariana_Islands"},</v>
      </c>
      <c r="HO234" s="37">
        <v>45610</v>
      </c>
      <c r="HP234" s="9" t="str" cm="1">
        <f t="array" ref="HP234">IF(_xlfn.TEXTJOIN(", ", TRUE, IF(ISNUMBER(SEARCH("BLA", BL234:BT234)), COLUMN(BL234:BT234) - COLUMN(BL234) + 1, ""))&lt;&gt;"","BLA","")</f>
        <v/>
      </c>
      <c r="HQ234" s="9" t="str" cm="1">
        <f t="array" ref="HQ234">IF(_xlfn.TEXTJOIN(", ", TRUE, IF(ISNUMBER(SEARCH("BLU", BL234:BT234)), COLUMN(BL234:BT234) - COLUMN(BL234) + 1, ""))&lt;&gt;"","BLU","")</f>
        <v>BLU</v>
      </c>
      <c r="HR234" s="9" t="str" cm="1">
        <f t="array" ref="HR234">IF(_xlfn.TEXTJOIN(", ", TRUE, IF(ISNUMBER(SEARCH("GRE", BL234:BT234)), COLUMN(BL234:BT234) - COLUMN(BL234) + 1, ""))&lt;&gt;"","GRE","")</f>
        <v/>
      </c>
      <c r="HS234" s="9" t="str" cm="1">
        <f t="array" ref="HS234">IF(_xlfn.TEXTJOIN(", ", TRUE, IF(ISNUMBER(SEARCH("RED", BL234:BT234)), COLUMN(BL234:BT234) - COLUMN(BL234) + 1, ""))&lt;&gt;"","RED","")</f>
        <v>RED</v>
      </c>
      <c r="HT234" s="9" t="str" cm="1">
        <f t="array" ref="HT234">IF(_xlfn.TEXTJOIN(", ", TRUE, IF(ISNUMBER(SEARCH("YEL", BL234:BT234)), COLUMN(BL234:BT234) - COLUMN(BL234) + 1, ""))&lt;&gt;"","YEL","")</f>
        <v>YEL</v>
      </c>
      <c r="HU234" s="9" t="str" cm="1">
        <f t="array" ref="HU234">IF(_xlfn.TEXTJOIN(", ", TRUE, IF(ISNUMBER(SEARCH("ORA", BL234:BT234)), COLUMN(BL234:BT234) - COLUMN(BL234) + 1, ""))&lt;&gt;"","ORA","")</f>
        <v/>
      </c>
      <c r="HV234" s="9" t="str" cm="1">
        <f t="array" ref="HV234">IF(_xlfn.TEXTJOIN(", ", TRUE, IF(ISNUMBER(SEARCH("BRO", BL234:BT234)), COLUMN(BL234:BT234) - COLUMN(BL234) + 1, ""))&lt;&gt;"","BRO","")</f>
        <v/>
      </c>
      <c r="HW234" s="9" t="str" cm="1">
        <f t="array" ref="HW234">IF(_xlfn.TEXTJOIN(", ", TRUE, IF(ISNUMBER(SEARCH("PUR", BL234:BT234)), COLUMN(BL234:BT234) - COLUMN(BL234) + 1, ""))&lt;&gt;"","PUR","")</f>
        <v/>
      </c>
      <c r="HX234" s="9" t="str" cm="1">
        <f t="array" ref="HX234">IF(_xlfn.TEXTJOIN(", ", TRUE, IF(ISNUMBER(SEARCH("WHI", BL234:BT234)), COLUMN(BL234:BT234) - COLUMN(BL234) + 1, ""))&lt;&gt;"","WHI","")</f>
        <v>WHI</v>
      </c>
      <c r="HY234" s="38"/>
      <c r="HZ234" s="38"/>
      <c r="IA234" s="28"/>
      <c r="IB234" s="28"/>
      <c r="IC234" s="39"/>
      <c r="ID234" s="39"/>
      <c r="IE234" s="39"/>
      <c r="IF234" s="39"/>
      <c r="IG234" s="39"/>
      <c r="IH234" s="39"/>
      <c r="II234" s="39"/>
      <c r="IJ234" s="39"/>
      <c r="IK234" s="39"/>
      <c r="IM234" s="6">
        <f t="shared" si="784"/>
        <v>-4</v>
      </c>
      <c r="IN234" s="40" t="str">
        <f t="shared" si="785"/>
        <v>http://mkweb.bcgsc.ca/color-summarizer/?url=https://upload.wikimedia.org/wikipedia/commons/thumb/0/04/Flag_of_the_Northern_Mariana_Islands_%281976%E2%80%931989%29.svg/640px-Flag_of_the_Northern_Mariana_Islands_%281976%E2%80%931989%29.svg.png&amp;precision=low&amp;num_clusters=4&amp;text=1</v>
      </c>
      <c r="IO234" s="9" t="str">
        <f t="shared" si="786"/>
        <v/>
      </c>
      <c r="IP234" s="9" t="str">
        <f t="shared" si="787"/>
        <v>"blue"</v>
      </c>
      <c r="IQ234" s="9" t="str">
        <f t="shared" si="788"/>
        <v/>
      </c>
      <c r="IR234" s="9" t="str">
        <f t="shared" si="789"/>
        <v>"red"</v>
      </c>
      <c r="IS234" s="9" t="str">
        <f t="shared" si="790"/>
        <v>"yellow"</v>
      </c>
      <c r="IT234" s="9" t="str">
        <f t="shared" si="791"/>
        <v/>
      </c>
      <c r="IU234" s="9" t="str">
        <f t="shared" si="792"/>
        <v/>
      </c>
      <c r="IV234" s="9" t="str">
        <f t="shared" si="793"/>
        <v/>
      </c>
      <c r="IW234" s="9" t="str">
        <f t="shared" si="794"/>
        <v>"white"</v>
      </c>
      <c r="IX234" s="9" t="str">
        <f t="shared" si="795"/>
        <v>{"url":"http://mkweb.bcgsc.ca/color-summarizer/?url=https://upload.wikimedia.org/wikipedia/commons/thumb/0/04/Flag_of_the_Northern_Mariana_Islands_%281976%E2%80%931989%29.svg/640px-Flag_of_the_Northern_Mariana_Islands_%281976%E2%80%931989%29.svg.png&amp;precision=low&amp;num_clusters=4&amp;text=1","name":"[MNP] Northern Mariana Islands (1976-1989)"},</v>
      </c>
      <c r="IY234" s="9">
        <v>1477</v>
      </c>
    </row>
    <row r="235" spans="1:259" s="9" customFormat="1" ht="38.4" customHeight="1" thickBot="1" x14ac:dyDescent="0.35">
      <c r="A235" s="81" t="s">
        <v>571</v>
      </c>
      <c r="B235" s="1" t="e" vm="231">
        <v>#VALUE!</v>
      </c>
      <c r="C235" s="2">
        <v>3</v>
      </c>
      <c r="D235" s="3" t="s">
        <v>572</v>
      </c>
      <c r="E235" s="4" t="s">
        <v>573</v>
      </c>
      <c r="F235" s="5" t="s">
        <v>0</v>
      </c>
      <c r="G235" s="6">
        <f>COUNTIF($A$1:$A$8256,A235)</f>
        <v>1</v>
      </c>
      <c r="H235" s="7" t="s">
        <v>574</v>
      </c>
      <c r="I235" s="8" t="s">
        <v>575</v>
      </c>
      <c r="J235" s="9" t="str">
        <f>""</f>
        <v/>
      </c>
      <c r="K235" s="10"/>
      <c r="L235" s="11"/>
      <c r="M235" s="11"/>
      <c r="N235" s="12" t="s">
        <v>169</v>
      </c>
      <c r="O235" s="13" t="s">
        <v>576</v>
      </c>
      <c r="P235" s="14" t="s">
        <v>577</v>
      </c>
      <c r="Q235" s="15">
        <v>3</v>
      </c>
      <c r="R235" s="16" t="s">
        <v>169</v>
      </c>
      <c r="S235" s="17">
        <v>0</v>
      </c>
      <c r="T235" s="18" t="s">
        <v>2</v>
      </c>
      <c r="U235" s="19" t="s">
        <v>2</v>
      </c>
      <c r="V235" s="19" t="s">
        <v>2</v>
      </c>
      <c r="W235" s="19" t="s">
        <v>2</v>
      </c>
      <c r="X235" s="19" t="s">
        <v>2</v>
      </c>
      <c r="Y235" s="19" t="s">
        <v>2</v>
      </c>
      <c r="Z235" s="19" t="s">
        <v>2</v>
      </c>
      <c r="AA235" s="19" t="s">
        <v>2</v>
      </c>
      <c r="AB235" s="19" t="s">
        <v>2</v>
      </c>
      <c r="AC235" s="19" t="s">
        <v>2</v>
      </c>
      <c r="AD235" s="19" t="s">
        <v>2</v>
      </c>
      <c r="AE235" s="19" t="s">
        <v>2</v>
      </c>
      <c r="AF235" s="20" t="s">
        <v>2</v>
      </c>
      <c r="AG235" s="20" t="s">
        <v>2</v>
      </c>
      <c r="AH235" s="20" t="s">
        <v>3</v>
      </c>
      <c r="AI235" s="20" t="s">
        <v>2</v>
      </c>
      <c r="AJ235" s="20" t="s">
        <v>2</v>
      </c>
      <c r="AK235" s="20" t="s">
        <v>2</v>
      </c>
      <c r="AL235" s="20" t="s">
        <v>2</v>
      </c>
      <c r="AM235" s="20" t="s">
        <v>2</v>
      </c>
      <c r="AN235" s="20" t="s">
        <v>2</v>
      </c>
      <c r="AO235" s="20" t="s">
        <v>2</v>
      </c>
      <c r="AP235" s="20" t="s">
        <v>2</v>
      </c>
      <c r="AQ235" s="20" t="s">
        <v>2</v>
      </c>
      <c r="AR235" s="20" t="s">
        <v>2</v>
      </c>
      <c r="AS235" s="20" t="s">
        <v>2</v>
      </c>
      <c r="AT235" s="21">
        <v>1</v>
      </c>
      <c r="AU235" s="20" t="s">
        <v>578</v>
      </c>
      <c r="AV235" s="20" t="str">
        <f>IF(LEFT(A235,1)="[",LEFT(A235,5)&amp;AU235&amp;A235,"")</f>
        <v>[NRU]Maritime[NRU] Nauru Pacific Line</v>
      </c>
      <c r="AW235" s="20" t="str">
        <f>C235&amp;H235&amp;A235</f>
        <v>3[NRU] Other[NRU] Nauru Pacific Line</v>
      </c>
      <c r="AX235" s="22"/>
      <c r="AY235" s="22"/>
      <c r="AZ235" s="23" t="s">
        <v>12</v>
      </c>
      <c r="BA235" s="23" t="s">
        <v>6</v>
      </c>
      <c r="BB235" s="23"/>
      <c r="BC235" s="24"/>
      <c r="BD235" s="25" t="s">
        <v>168</v>
      </c>
      <c r="BE235" s="8"/>
      <c r="BF235" s="25" t="s">
        <v>4</v>
      </c>
      <c r="BG235" s="25" t="s">
        <v>8</v>
      </c>
      <c r="BH235" s="25" t="s">
        <v>10</v>
      </c>
      <c r="BI235" s="25"/>
      <c r="BJ235" s="25"/>
      <c r="BK235" s="8"/>
      <c r="BL235" s="25" t="s">
        <v>12</v>
      </c>
      <c r="BM235" s="25" t="s">
        <v>4</v>
      </c>
      <c r="BN235" s="25" t="s">
        <v>10</v>
      </c>
      <c r="BO235" s="25" t="s">
        <v>9</v>
      </c>
      <c r="BP235" s="25" t="s">
        <v>6</v>
      </c>
      <c r="BQ235" s="25" t="s">
        <v>8</v>
      </c>
      <c r="BR235" s="25" t="s">
        <v>13</v>
      </c>
      <c r="BS235" s="25" t="s">
        <v>8</v>
      </c>
      <c r="BT235" s="25" t="s">
        <v>5</v>
      </c>
      <c r="BU235" s="26"/>
      <c r="BV235" s="27"/>
      <c r="BW235" s="27">
        <v>0</v>
      </c>
      <c r="BX235" s="8"/>
      <c r="CB235" s="28"/>
      <c r="CC235" s="28"/>
      <c r="CD235" s="29">
        <v>0</v>
      </c>
      <c r="CE235" s="29">
        <v>1</v>
      </c>
      <c r="CF235" s="29" t="e">
        <v>#REF!</v>
      </c>
      <c r="CG235" s="30" cm="1">
        <f t="array" ref="CG235">SUMPRODUCT(--(LEN(TRIM(BL235:BT235))&gt;0))</f>
        <v>7</v>
      </c>
      <c r="CH235" s="20" t="str">
        <f t="shared" si="699"/>
        <v>n</v>
      </c>
      <c r="CI235" s="20" t="str">
        <f t="shared" si="700"/>
        <v>n</v>
      </c>
      <c r="CJ235" s="20" t="str">
        <f t="shared" si="701"/>
        <v>n</v>
      </c>
      <c r="CK235" s="20" t="str">
        <f t="shared" si="702"/>
        <v>y</v>
      </c>
      <c r="CL235" s="20" t="str">
        <f t="shared" si="703"/>
        <v>y</v>
      </c>
      <c r="CM235" s="20" t="str">
        <f t="shared" si="704"/>
        <v>n</v>
      </c>
      <c r="CN235" s="20" t="str">
        <f t="shared" si="705"/>
        <v>n</v>
      </c>
      <c r="CO235" s="20" t="str">
        <f t="shared" si="706"/>
        <v>n</v>
      </c>
      <c r="CP235" s="20" t="str">
        <f t="shared" si="707"/>
        <v>n</v>
      </c>
      <c r="CQ235" s="20" t="str">
        <f t="shared" si="708"/>
        <v>y</v>
      </c>
      <c r="CR235" s="20" t="str">
        <f t="shared" si="709"/>
        <v>n</v>
      </c>
      <c r="CS235" s="20" t="str">
        <f t="shared" si="710"/>
        <v>n</v>
      </c>
      <c r="CT235" s="31" t="str">
        <f t="shared" si="711"/>
        <v>"[NRU] Nauru Pacific Line"</v>
      </c>
      <c r="CU235" s="32" t="str">
        <f t="shared" si="712"/>
        <v>"rgn_Oceania"</v>
      </c>
      <c r="CV235" s="9" t="str">
        <f t="shared" si="713"/>
        <v>"https://upload.wikimedia.org/wikipedia/commons/thumb/6/62/Flag_of_the_Nauru_Pacific_Line.svg/640px-Flag_of_the_Nauru_Pacific_Line.svg.png"</v>
      </c>
      <c r="CW235" s="9" t="str">
        <f t="shared" si="802"/>
        <v/>
      </c>
      <c r="CX235" s="9" t="str">
        <f t="shared" si="802"/>
        <v/>
      </c>
      <c r="CY235" s="9" t="str">
        <f t="shared" si="802"/>
        <v/>
      </c>
      <c r="CZ235" s="9" t="str">
        <f t="shared" si="802"/>
        <v>"5+Colo",</v>
      </c>
      <c r="DA235" s="9" t="str">
        <f t="shared" si="714"/>
        <v>"words2",</v>
      </c>
      <c r="DB235" s="9" t="str">
        <f t="shared" si="715"/>
        <v>"words3",</v>
      </c>
      <c r="DD235" s="9" t="str">
        <f t="shared" si="798"/>
        <v>"lets16",</v>
      </c>
      <c r="DE235" s="9" t="str">
        <f t="shared" si="799"/>
        <v>"startN",</v>
      </c>
      <c r="DF235" s="9" t="str">
        <f t="shared" si="719"/>
        <v/>
      </c>
      <c r="DG235" s="9" t="str">
        <f t="shared" si="720"/>
        <v/>
      </c>
      <c r="DH235" s="9" t="str">
        <f t="shared" si="721"/>
        <v/>
      </c>
      <c r="DI235" s="9" t="str">
        <f t="shared" si="722"/>
        <v/>
      </c>
      <c r="DJ235" s="9" t="str">
        <f t="shared" si="723"/>
        <v/>
      </c>
      <c r="DK235" s="9" t="str">
        <f t="shared" si="724"/>
        <v/>
      </c>
      <c r="DL235" s="9" t="str">
        <f t="shared" si="725"/>
        <v/>
      </c>
      <c r="DM235" s="9" t="str" cm="1">
        <f t="array" ref="DM235">IF(CG235=3,CHAR(34) &amp; _xlfn.TEXTJOIN("", TRUE, RIGHT(HP235:HX235, 2)) &amp; CHAR(34) &amp; ",", "")</f>
        <v/>
      </c>
      <c r="DN235" s="9" t="str">
        <f t="shared" si="726"/>
        <v/>
      </c>
      <c r="DO235" s="9" t="str">
        <f t="shared" si="727"/>
        <v>"year19",</v>
      </c>
      <c r="DP235" s="28" t="str">
        <f t="shared" si="728"/>
        <v/>
      </c>
      <c r="DQ235" s="28" t="str">
        <f t="shared" si="729"/>
        <v/>
      </c>
      <c r="DR235" s="28" t="str">
        <f t="shared" si="730"/>
        <v/>
      </c>
      <c r="DS235" s="28" t="str">
        <f t="shared" si="731"/>
        <v/>
      </c>
      <c r="DT235" s="28" t="str">
        <f t="shared" si="732"/>
        <v/>
      </c>
      <c r="DU235" s="28" t="str">
        <f t="shared" si="733"/>
        <v/>
      </c>
      <c r="DW235" s="9" t="str">
        <f t="shared" si="803"/>
        <v>"NoBand",</v>
      </c>
      <c r="DX235" s="9" t="str">
        <f t="shared" si="803"/>
        <v/>
      </c>
      <c r="DY235" s="9" t="str">
        <f t="shared" si="803"/>
        <v/>
      </c>
      <c r="DZ235" s="9" t="str">
        <f t="shared" si="803"/>
        <v/>
      </c>
      <c r="EA235" s="9" t="str">
        <f t="shared" si="804"/>
        <v/>
      </c>
      <c r="EB235" s="9" t="str">
        <f t="shared" si="804"/>
        <v/>
      </c>
      <c r="EC235" s="9" t="str">
        <f t="shared" si="804"/>
        <v/>
      </c>
      <c r="ED235" s="9" t="str">
        <f t="shared" si="804"/>
        <v/>
      </c>
      <c r="EE235" s="9" t="str">
        <f t="shared" si="804"/>
        <v/>
      </c>
      <c r="EF235" s="9" t="str">
        <f t="shared" si="735"/>
        <v/>
      </c>
      <c r="EG235" s="9" t="str">
        <f t="shared" si="805"/>
        <v/>
      </c>
      <c r="EH235" s="9" t="str">
        <f t="shared" si="805"/>
        <v/>
      </c>
      <c r="EI235" s="9" t="str">
        <f t="shared" si="805"/>
        <v/>
      </c>
      <c r="EJ235" s="9" t="str">
        <f t="shared" si="805"/>
        <v/>
      </c>
      <c r="EK235" s="9" t="str">
        <f t="shared" si="805"/>
        <v/>
      </c>
      <c r="EL235" s="9" t="str">
        <f t="shared" si="805"/>
        <v/>
      </c>
      <c r="EM235" s="9" t="str">
        <f t="shared" si="805"/>
        <v/>
      </c>
      <c r="EN235" s="9" t="str">
        <f t="shared" si="805"/>
        <v/>
      </c>
      <c r="EO235" s="9" t="str">
        <f t="shared" si="805"/>
        <v>"Center",</v>
      </c>
      <c r="EP235" s="9" t="str">
        <f t="shared" si="805"/>
        <v/>
      </c>
      <c r="EQ235" s="9" t="str">
        <f t="shared" si="805"/>
        <v/>
      </c>
      <c r="ER235" s="9" t="str">
        <f t="shared" si="805"/>
        <v/>
      </c>
      <c r="ES235" s="9" t="str">
        <f t="shared" si="805"/>
        <v/>
      </c>
      <c r="ET235" s="9" t="str">
        <f t="shared" si="805"/>
        <v/>
      </c>
      <c r="EU235" s="9" t="str">
        <f t="shared" si="805"/>
        <v/>
      </c>
      <c r="EV235" s="9" t="str">
        <f t="shared" si="801"/>
        <v/>
      </c>
      <c r="EW235" s="9" t="str">
        <f t="shared" si="801"/>
        <v/>
      </c>
      <c r="EX235" s="9" t="str">
        <f t="shared" si="801"/>
        <v/>
      </c>
      <c r="EY235" s="9" t="str">
        <f t="shared" si="801"/>
        <v/>
      </c>
      <c r="EZ235" s="9" t="str">
        <f t="shared" si="801"/>
        <v/>
      </c>
      <c r="FA235" s="9" t="str">
        <f t="shared" si="736"/>
        <v>"staBLA",</v>
      </c>
      <c r="FB235" s="9" t="str">
        <f t="shared" si="737"/>
        <v>"staYEL",</v>
      </c>
      <c r="FD235" s="9" t="str">
        <f t="shared" si="739"/>
        <v/>
      </c>
      <c r="FE235" s="9" t="str">
        <f t="shared" si="740"/>
        <v/>
      </c>
      <c r="FF235" s="9" t="str">
        <f t="shared" si="741"/>
        <v/>
      </c>
      <c r="FG235" s="9" t="str">
        <f t="shared" si="742"/>
        <v/>
      </c>
      <c r="FH235" s="9" t="str">
        <f t="shared" si="743"/>
        <v/>
      </c>
      <c r="FI235" s="9" t="str">
        <f t="shared" si="744"/>
        <v/>
      </c>
      <c r="FJ235" s="9" t="str">
        <f t="shared" si="745"/>
        <v/>
      </c>
      <c r="FK235" s="9" t="str">
        <f t="shared" si="746"/>
        <v/>
      </c>
      <c r="FL235" s="9" t="str">
        <f t="shared" si="747"/>
        <v/>
      </c>
      <c r="FM235" s="9" t="str">
        <f t="shared" si="748"/>
        <v/>
      </c>
      <c r="FN235" s="9" t="str">
        <f t="shared" si="749"/>
        <v/>
      </c>
      <c r="FO235" s="9" t="str">
        <f t="shared" si="750"/>
        <v/>
      </c>
      <c r="FP235" s="9" t="str">
        <f t="shared" si="751"/>
        <v/>
      </c>
      <c r="FQ235" s="9" t="str">
        <f t="shared" si="752"/>
        <v>"001BLU",</v>
      </c>
      <c r="FR235" s="9" t="str">
        <f t="shared" si="753"/>
        <v/>
      </c>
      <c r="FS235" s="9" t="str">
        <f t="shared" si="754"/>
        <v>"003GRE",</v>
      </c>
      <c r="FT235" s="9" t="str">
        <f t="shared" si="755"/>
        <v>"myrEQ",</v>
      </c>
      <c r="FU235" s="9" t="str">
        <f t="shared" si="756"/>
        <v/>
      </c>
      <c r="FV235" s="9" t="str">
        <f t="shared" si="757"/>
        <v/>
      </c>
      <c r="FW235" s="9" t="str">
        <f t="shared" si="758"/>
        <v/>
      </c>
      <c r="FY235" s="9" t="str">
        <f t="shared" si="760"/>
        <v/>
      </c>
      <c r="FZ235" s="9" t="str">
        <f t="shared" si="761"/>
        <v/>
      </c>
      <c r="GA235" s="9" t="str">
        <f t="shared" si="762"/>
        <v/>
      </c>
      <c r="GB235" s="9" t="str">
        <f t="shared" si="763"/>
        <v/>
      </c>
      <c r="GE235" s="9" t="str">
        <f t="shared" si="766"/>
        <v/>
      </c>
      <c r="GF235" s="9" t="str">
        <f t="shared" si="800"/>
        <v/>
      </c>
      <c r="GG235" s="9" t="str">
        <f t="shared" si="767"/>
        <v/>
      </c>
      <c r="GH235" s="9" t="str">
        <f t="shared" si="768"/>
        <v/>
      </c>
      <c r="GI235" s="9" t="str">
        <f t="shared" si="769"/>
        <v>"hasmap",</v>
      </c>
      <c r="GJ235" s="9" t="str">
        <f t="shared" si="770"/>
        <v/>
      </c>
      <c r="GK235" s="9" t="str">
        <f t="shared" si="771"/>
        <v>"HasSta",</v>
      </c>
      <c r="GL235" s="9" t="str">
        <f t="shared" si="806"/>
        <v>"1Stars",</v>
      </c>
      <c r="GM235" s="9" t="str">
        <f t="shared" si="806"/>
        <v/>
      </c>
      <c r="GN235" s="9" t="str">
        <f t="shared" si="806"/>
        <v/>
      </c>
      <c r="GP235" s="9" t="str">
        <f t="shared" si="772"/>
        <v>"Maritime"</v>
      </c>
      <c r="GS235" s="9" t="str">
        <f t="shared" si="773"/>
        <v>["5+Colo","words2","words3","lets16","startN","year19","NoBand","Center","staBLA","staYEL","001BLU","003GRE","myrEQ","hasmap","HasSta","1Stars"]</v>
      </c>
      <c r="GT235" s="9" t="str">
        <f t="shared" si="797"/>
        <v>"cl_BLA",</v>
      </c>
      <c r="GU235" s="9" t="str">
        <f t="shared" si="797"/>
        <v>"cl_BLU",</v>
      </c>
      <c r="GV235" s="9" t="str">
        <f t="shared" si="797"/>
        <v>"cl_GRE",</v>
      </c>
      <c r="GW235" s="9" t="str">
        <f t="shared" si="797"/>
        <v>"cl_RED",</v>
      </c>
      <c r="GX235" s="9" t="str">
        <f t="shared" si="797"/>
        <v>"cl_YEL",</v>
      </c>
      <c r="GY235" s="9" t="str">
        <f t="shared" si="797"/>
        <v/>
      </c>
      <c r="GZ235" s="9" t="str">
        <f t="shared" si="797"/>
        <v>"cl_BRO",</v>
      </c>
      <c r="HA235" s="9" t="str">
        <f t="shared" si="797"/>
        <v/>
      </c>
      <c r="HB235" s="9" t="str">
        <f t="shared" si="797"/>
        <v>"cl_WHI",</v>
      </c>
      <c r="HC235" s="9" t="str">
        <f t="shared" si="774"/>
        <v>["cl_BLA","cl_BLU","cl_GRE","cl_RED","cl_YEL","cl_BRO","cl_WHI"]</v>
      </c>
      <c r="HE235" s="33"/>
      <c r="HF235" s="34" t="str">
        <f t="shared" si="775"/>
        <v>{couname:"[NRU] Nauru Pacific Line",year:"1969",region:"rgn_Oceania",Colors:["cl_BLA","cl_BLU","cl_GRE","cl_RED","cl_YEL","cl_BRO","cl_WHI"],Items:["5+Colo","words2","words3","lets16","startN","year19","NoBand","Center","staBLA","staYEL","001BLU","003GRE","myrEQ","hasmap","HasSta","1Stars"],Flag:"https://upload.wikimedia.org/wikipedia/commons/thumb/6/62/Flag_of_the_Nauru_Pacific_Line.svg/640px-Flag_of_the_Nauru_Pacific_Line.svg.png",HDFlag:"https://upload.wikimedia.org/wikipedia/commons/thumb/6/62/Flag_of_the_Nauru_Pacific_Line.svg/2560px-Flag_of_the_Nauru_Pacific_Line.svg.png",type:"Maritime", describe: "\nThe Nauru Pacific Line (NPL) is the national shipping line of the Republic of Nauru", isnew:".", links: "https://en.wikipedia.org/wiki/Nauru_Pacific_Line"},</v>
      </c>
      <c r="HG235" s="35" t="str">
        <f t="shared" si="776"/>
        <v>{couname:"[NRU] Nauru Pacific Line",year:"1969",region:"rgn_Oceania",Colors:["cl_BLA","cl_BLU","cl_GRE","cl_RED","cl_YEL","cl_BRO","cl_WHI"],Items:["5+Colo","words2","words3","lets16","startN","year19","NoBand","Center","staBLA","staYEL","001BLU","003GRE","myrEQ","hasmap","HasSta","1Stars"],Flag:"https://upload.wikimedia.org/wikipedia/commons/thumb/6/62/Flag_of_the_Nauru_Pacific_Line.svg/640px-Flag_of_the_Nauru_Pacific_Line.svg.png",HDFlag:"https://upload.wikimedia.org/wikipedia/commons/thumb/6/62/Flag_of_the_Nauru_Pacific_Line.svg/2560px-Flag_of_the_Nauru_Pacific_Line.svg.png",type:"Maritime", describe: "\nThe Nauru Pacific Line (NPL) is the national shipping line of the Republic of Nauru", links: "https://en.wikipedia.org/wiki/Nauru_Pacific_Line"},</v>
      </c>
      <c r="HH235" s="9" t="str">
        <f t="shared" si="777"/>
        <v>"\nThe Nauru Pacific Line (NPL) is the national shipping line of the Republic of Nauru"</v>
      </c>
      <c r="HI235" s="9" t="str">
        <f t="shared" si="778"/>
        <v>"\nThe Nauru Pacific Line (NPL) is the national shipping line of the Republic of Nauru"</v>
      </c>
      <c r="HJ235" s="9" t="str">
        <f t="shared" si="779"/>
        <v>"1969"</v>
      </c>
      <c r="HL235" s="9" t="str">
        <f t="shared" si="780"/>
        <v>"https://en.wikipedia.org/wiki/Nauru_Pacific_Line"</v>
      </c>
      <c r="HM235" s="34" t="str">
        <f t="shared" si="781"/>
        <v>{"couname":"[NRU] Nauru Pacific Line","subtype":"[NRU] Other","year":"1969","region":"rgn_Oceania","Colors":["cl_BLA","cl_BLU","cl_GRE","cl_RED","cl_YEL","cl_BRO","cl_WHI"],"Items":["5+Colo","words2","words3","lets16","startN","year19","NoBand","Center","staBLA","staYEL","001BLU","003GRE","myrEQ","hasmap","HasSta","1Stars"],"Flag":"https://upload.wikimedia.org/wikipedia/commons/thumb/6/62/Flag_of_the_Nauru_Pacific_Line.svg/640px-Flag_of_the_Nauru_Pacific_Line.svg.png","HDFlag":"https://upload.wikimedia.org/wikipedia/commons/thumb/6/62/Flag_of_the_Nauru_Pacific_Line.svg/2560px-Flag_of_the_Nauru_Pacific_Line.svg.png","type":"Maritime", "describe": "\nThe Nauru Pacific Line (NPL) is the national shipping line of the Republic of Nauru", "isnew": ".", "links": "https://en.wikipedia.org/wiki/Nauru_Pacific_Line"},</v>
      </c>
      <c r="HN235" s="36" t="str">
        <f t="shared" si="782"/>
        <v>{"couname":"[NRU] Nauru Pacific Line","subtype":"[NRU] Other","year":"1969","region":"rgn_Oceania","Colors":["cl_BLA","cl_BLU","cl_GRE","cl_RED","cl_YEL","cl_BRO","cl_WHI"],"Items":["5+Colo","words2","words3","lets16","startN","year19","NoBand","Center","staBLA","staYEL","001BLU","003GRE","myrEQ","hasmap","HasSta","1Stars"],"Flag":"https://upload.wikimedia.org/wikipedia/commons/thumb/6/62/Flag_of_the_Nauru_Pacific_Line.svg/640px-Flag_of_the_Nauru_Pacific_Line.svg.png","HDFlag":"https://upload.wikimedia.org/wikipedia/commons/thumb/6/62/Flag_of_the_Nauru_Pacific_Line.svg/2560px-Flag_of_the_Nauru_Pacific_Line.svg.png","type":"Maritime", "describe": "\nThe Nauru Pacific Line (NPL) is the national shipping line of the Republic of Nauru", "isnew": ".", "links": "https://en.wikipedia.org/wiki/Nauru_Pacific_Line"},</v>
      </c>
      <c r="HO235" s="37">
        <v>45610</v>
      </c>
      <c r="HP235" s="9" t="str" cm="1">
        <f t="array" ref="HP235">IF(_xlfn.TEXTJOIN(", ", TRUE, IF(ISNUMBER(SEARCH("BLA", BL235:BT235)), COLUMN(BL235:BT235) - COLUMN(BL235) + 1, ""))&lt;&gt;"","BLA","")</f>
        <v>BLA</v>
      </c>
      <c r="HQ235" s="9" t="str" cm="1">
        <f t="array" ref="HQ235">IF(_xlfn.TEXTJOIN(", ", TRUE, IF(ISNUMBER(SEARCH("BLU", BL235:BT235)), COLUMN(BL235:BT235) - COLUMN(BL235) + 1, ""))&lt;&gt;"","BLU","")</f>
        <v>BLU</v>
      </c>
      <c r="HR235" s="9" t="str" cm="1">
        <f t="array" ref="HR235">IF(_xlfn.TEXTJOIN(", ", TRUE, IF(ISNUMBER(SEARCH("GRE", BL235:BT235)), COLUMN(BL235:BT235) - COLUMN(BL235) + 1, ""))&lt;&gt;"","GRE","")</f>
        <v>GRE</v>
      </c>
      <c r="HS235" s="9" t="str" cm="1">
        <f t="array" ref="HS235">IF(_xlfn.TEXTJOIN(", ", TRUE, IF(ISNUMBER(SEARCH("RED", BL235:BT235)), COLUMN(BL235:BT235) - COLUMN(BL235) + 1, ""))&lt;&gt;"","RED","")</f>
        <v>RED</v>
      </c>
      <c r="HT235" s="9" t="str" cm="1">
        <f t="array" ref="HT235">IF(_xlfn.TEXTJOIN(", ", TRUE, IF(ISNUMBER(SEARCH("YEL", BL235:BT235)), COLUMN(BL235:BT235) - COLUMN(BL235) + 1, ""))&lt;&gt;"","YEL","")</f>
        <v>YEL</v>
      </c>
      <c r="HU235" s="9" t="str" cm="1">
        <f t="array" ref="HU235">IF(_xlfn.TEXTJOIN(", ", TRUE, IF(ISNUMBER(SEARCH("ORA", BL235:BT235)), COLUMN(BL235:BT235) - COLUMN(BL235) + 1, ""))&lt;&gt;"","ORA","")</f>
        <v/>
      </c>
      <c r="HV235" s="9" t="str" cm="1">
        <f t="array" ref="HV235">IF(_xlfn.TEXTJOIN(", ", TRUE, IF(ISNUMBER(SEARCH("BRO", BL235:BT235)), COLUMN(BL235:BT235) - COLUMN(BL235) + 1, ""))&lt;&gt;"","BRO","")</f>
        <v>BRO</v>
      </c>
      <c r="HW235" s="9" t="str" cm="1">
        <f t="array" ref="HW235">IF(_xlfn.TEXTJOIN(", ", TRUE, IF(ISNUMBER(SEARCH("PUR", BL235:BT235)), COLUMN(BL235:BT235) - COLUMN(BL235) + 1, ""))&lt;&gt;"","PUR","")</f>
        <v/>
      </c>
      <c r="HX235" s="9" t="str" cm="1">
        <f t="array" ref="HX235">IF(_xlfn.TEXTJOIN(", ", TRUE, IF(ISNUMBER(SEARCH("WHI", BL235:BT235)), COLUMN(BL235:BT235) - COLUMN(BL235) + 1, ""))&lt;&gt;"","WHI","")</f>
        <v>WHI</v>
      </c>
      <c r="HY235" s="38"/>
      <c r="HZ235" s="38"/>
      <c r="IA235" s="28"/>
      <c r="IB235" s="28"/>
      <c r="IC235" s="39"/>
      <c r="ID235" s="39"/>
      <c r="IE235" s="39"/>
      <c r="IF235" s="39"/>
      <c r="IG235" s="39"/>
      <c r="IH235" s="39"/>
      <c r="II235" s="39"/>
      <c r="IJ235" s="39"/>
      <c r="IK235" s="39"/>
      <c r="IM235" s="6">
        <f t="shared" si="784"/>
        <v>-7</v>
      </c>
      <c r="IN235" s="40" t="str">
        <f t="shared" si="785"/>
        <v>http://mkweb.bcgsc.ca/color-summarizer/?url=https://upload.wikimedia.org/wikipedia/commons/thumb/6/62/Flag_of_the_Nauru_Pacific_Line.svg/640px-Flag_of_the_Nauru_Pacific_Line.svg.png&amp;precision=low&amp;num_clusters=7&amp;text=1</v>
      </c>
      <c r="IO235" s="9" t="str">
        <f t="shared" si="786"/>
        <v>"black"</v>
      </c>
      <c r="IP235" s="9" t="str">
        <f t="shared" si="787"/>
        <v>"blue"</v>
      </c>
      <c r="IQ235" s="9" t="str">
        <f t="shared" si="788"/>
        <v>"green"</v>
      </c>
      <c r="IR235" s="9" t="str">
        <f t="shared" si="789"/>
        <v>"red"</v>
      </c>
      <c r="IS235" s="9" t="str">
        <f t="shared" si="790"/>
        <v>"yellow"</v>
      </c>
      <c r="IT235" s="9" t="str">
        <f t="shared" si="791"/>
        <v/>
      </c>
      <c r="IU235" s="9" t="str">
        <f t="shared" si="792"/>
        <v>"brown"</v>
      </c>
      <c r="IV235" s="9" t="str">
        <f t="shared" si="793"/>
        <v/>
      </c>
      <c r="IW235" s="9" t="str">
        <f t="shared" si="794"/>
        <v>"white"</v>
      </c>
      <c r="IX235" s="9" t="str">
        <f t="shared" si="795"/>
        <v>{"url":"http://mkweb.bcgsc.ca/color-summarizer/?url=https://upload.wikimedia.org/wikipedia/commons/thumb/6/62/Flag_of_the_Nauru_Pacific_Line.svg/640px-Flag_of_the_Nauru_Pacific_Line.svg.png&amp;precision=low&amp;num_clusters=7&amp;text=1","name":"[NRU] Nauru Pacific Line"},</v>
      </c>
      <c r="IY235" s="9">
        <v>1478</v>
      </c>
    </row>
    <row r="236" spans="1:259" s="9" customFormat="1" ht="38.4" customHeight="1" thickBot="1" x14ac:dyDescent="0.35">
      <c r="A236" s="81" t="s">
        <v>623</v>
      </c>
      <c r="B236" s="1" t="e" vm="232">
        <v>#VALUE!</v>
      </c>
      <c r="C236" s="2">
        <v>3</v>
      </c>
      <c r="D236" s="3" t="s">
        <v>624</v>
      </c>
      <c r="E236" s="4" t="s">
        <v>625</v>
      </c>
      <c r="F236" s="5" t="s">
        <v>0</v>
      </c>
      <c r="G236" s="6">
        <f>COUNTIF($A$1:$A$8354,A236)</f>
        <v>1</v>
      </c>
      <c r="H236" s="7" t="s">
        <v>626</v>
      </c>
      <c r="I236" s="8" t="s">
        <v>627</v>
      </c>
      <c r="J236" s="9" t="str">
        <f>""</f>
        <v/>
      </c>
      <c r="K236" s="10"/>
      <c r="L236" s="11"/>
      <c r="M236" s="11"/>
      <c r="N236" s="12" t="s">
        <v>169</v>
      </c>
      <c r="O236" s="13">
        <v>1976</v>
      </c>
      <c r="P236" s="14" t="s">
        <v>628</v>
      </c>
      <c r="Q236" s="15">
        <v>1</v>
      </c>
      <c r="R236" s="16" t="s">
        <v>169</v>
      </c>
      <c r="S236" s="17">
        <v>3</v>
      </c>
      <c r="T236" s="18" t="s">
        <v>3</v>
      </c>
      <c r="U236" s="19" t="s">
        <v>2</v>
      </c>
      <c r="V236" s="19" t="s">
        <v>3</v>
      </c>
      <c r="W236" s="19" t="s">
        <v>2</v>
      </c>
      <c r="X236" s="19" t="s">
        <v>2</v>
      </c>
      <c r="Y236" s="19" t="s">
        <v>3</v>
      </c>
      <c r="Z236" s="19" t="s">
        <v>3</v>
      </c>
      <c r="AA236" s="19" t="s">
        <v>3</v>
      </c>
      <c r="AB236" s="19" t="s">
        <v>2</v>
      </c>
      <c r="AC236" s="19" t="s">
        <v>2</v>
      </c>
      <c r="AD236" s="19" t="s">
        <v>2</v>
      </c>
      <c r="AE236" s="19" t="s">
        <v>2</v>
      </c>
      <c r="AF236" s="20" t="s">
        <v>2</v>
      </c>
      <c r="AG236" s="20" t="s">
        <v>2</v>
      </c>
      <c r="AH236" s="20" t="s">
        <v>2</v>
      </c>
      <c r="AI236" s="20" t="s">
        <v>2</v>
      </c>
      <c r="AJ236" s="20" t="s">
        <v>2</v>
      </c>
      <c r="AK236" s="20" t="s">
        <v>2</v>
      </c>
      <c r="AL236" s="20" t="s">
        <v>2</v>
      </c>
      <c r="AM236" s="20" t="s">
        <v>2</v>
      </c>
      <c r="AN236" s="20" t="s">
        <v>2</v>
      </c>
      <c r="AO236" s="20" t="s">
        <v>2</v>
      </c>
      <c r="AP236" s="20" t="s">
        <v>3</v>
      </c>
      <c r="AQ236" s="20" t="s">
        <v>3</v>
      </c>
      <c r="AR236" s="20" t="s">
        <v>2</v>
      </c>
      <c r="AS236" s="20" t="s">
        <v>2</v>
      </c>
      <c r="AT236" s="21">
        <v>0</v>
      </c>
      <c r="AU236" s="20" t="s">
        <v>183</v>
      </c>
      <c r="AV236" s="20" t="str">
        <f>IF(LEFT(A236,1)="[",LEFT(A236,5)&amp;AU236&amp;A236,"")</f>
        <v>[NZE]City[NZE] Christchurch</v>
      </c>
      <c r="AW236" s="20" t="str">
        <f>C236&amp;H236&amp;A236</f>
        <v>3[NZE] Canterbury[NZE] Christchurch</v>
      </c>
      <c r="AX236" s="22"/>
      <c r="AY236" s="22"/>
      <c r="AZ236" s="23" t="s">
        <v>5</v>
      </c>
      <c r="BA236" s="23" t="s">
        <v>8</v>
      </c>
      <c r="BB236" s="23"/>
      <c r="BC236" s="24"/>
      <c r="BD236" s="25" t="s">
        <v>5</v>
      </c>
      <c r="BE236" s="8"/>
      <c r="BF236" s="25" t="s">
        <v>5</v>
      </c>
      <c r="BG236" s="25" t="s">
        <v>9</v>
      </c>
      <c r="BH236" s="25" t="s">
        <v>4</v>
      </c>
      <c r="BI236" s="25"/>
      <c r="BJ236" s="25"/>
      <c r="BK236" s="8"/>
      <c r="BL236" s="25" t="s">
        <v>8</v>
      </c>
      <c r="BM236" s="25" t="s">
        <v>4</v>
      </c>
      <c r="BN236" s="25" t="s">
        <v>8</v>
      </c>
      <c r="BO236" s="25" t="s">
        <v>9</v>
      </c>
      <c r="BP236" s="25" t="s">
        <v>6</v>
      </c>
      <c r="BQ236" s="25" t="s">
        <v>8</v>
      </c>
      <c r="BR236" s="25" t="s">
        <v>8</v>
      </c>
      <c r="BS236" s="25" t="s">
        <v>8</v>
      </c>
      <c r="BT236" s="25" t="s">
        <v>5</v>
      </c>
      <c r="BU236" s="26"/>
      <c r="BV236" s="27"/>
      <c r="BW236" s="27">
        <v>0</v>
      </c>
      <c r="BX236" s="8"/>
      <c r="CB236" s="28"/>
      <c r="CC236" s="28"/>
      <c r="CD236" s="29">
        <v>0</v>
      </c>
      <c r="CE236" s="29">
        <v>0</v>
      </c>
      <c r="CF236" s="29" t="e">
        <v>#REF!</v>
      </c>
      <c r="CG236" s="30" cm="1">
        <f t="array" ref="CG236">SUMPRODUCT(--(LEN(TRIM(BL236:BT236))&gt;0))</f>
        <v>4</v>
      </c>
      <c r="CH236" s="20" t="str">
        <f t="shared" si="699"/>
        <v>n</v>
      </c>
      <c r="CI236" s="20" t="str">
        <f t="shared" si="700"/>
        <v>n</v>
      </c>
      <c r="CJ236" s="20" t="str">
        <f t="shared" si="701"/>
        <v>y</v>
      </c>
      <c r="CK236" s="20" t="str">
        <f t="shared" si="702"/>
        <v>n</v>
      </c>
      <c r="CL236" s="20" t="str">
        <f t="shared" si="703"/>
        <v>n</v>
      </c>
      <c r="CM236" s="20" t="str">
        <f t="shared" si="704"/>
        <v>n</v>
      </c>
      <c r="CN236" s="20" t="str">
        <f t="shared" si="705"/>
        <v>y</v>
      </c>
      <c r="CO236" s="20" t="str">
        <f t="shared" si="706"/>
        <v>n</v>
      </c>
      <c r="CP236" s="20" t="str">
        <f t="shared" si="707"/>
        <v>y</v>
      </c>
      <c r="CQ236" s="20" t="str">
        <f t="shared" si="708"/>
        <v>n</v>
      </c>
      <c r="CR236" s="20" t="str">
        <f t="shared" si="709"/>
        <v>n</v>
      </c>
      <c r="CS236" s="20" t="str">
        <f t="shared" si="710"/>
        <v>n</v>
      </c>
      <c r="CT236" s="31" t="str">
        <f t="shared" si="711"/>
        <v>"[NZE] Christchurch"</v>
      </c>
      <c r="CU236" s="32" t="str">
        <f t="shared" si="712"/>
        <v>"rgn_Oceania"</v>
      </c>
      <c r="CV236" s="9" t="str">
        <f t="shared" si="713"/>
        <v>"https://upload.wikimedia.org/wikipedia/commons/thumb/6/62/Christchurch_heraldic_flag.svg/640px-Christchurch_heraldic_flag.svg.png"</v>
      </c>
      <c r="CW236" s="9" t="str">
        <f t="shared" si="802"/>
        <v/>
      </c>
      <c r="CX236" s="9" t="str">
        <f t="shared" si="802"/>
        <v/>
      </c>
      <c r="CY236" s="9" t="str">
        <f t="shared" si="802"/>
        <v>"4Color",</v>
      </c>
      <c r="CZ236" s="9" t="str">
        <f t="shared" si="802"/>
        <v/>
      </c>
      <c r="DA236" s="9" t="str">
        <f t="shared" si="714"/>
        <v/>
      </c>
      <c r="DB236" s="9" t="str">
        <f t="shared" si="715"/>
        <v/>
      </c>
      <c r="DD236" s="9" t="str">
        <f t="shared" si="798"/>
        <v>"lets12",</v>
      </c>
      <c r="DE236" s="9" t="str">
        <f t="shared" si="799"/>
        <v>"startC",</v>
      </c>
      <c r="DF236" s="9" t="str">
        <f t="shared" si="719"/>
        <v/>
      </c>
      <c r="DG236" s="9" t="str">
        <f t="shared" si="720"/>
        <v/>
      </c>
      <c r="DH236" s="9" t="str">
        <f t="shared" si="721"/>
        <v/>
      </c>
      <c r="DI236" s="9" t="str">
        <f t="shared" si="722"/>
        <v/>
      </c>
      <c r="DJ236" s="9" t="str">
        <f t="shared" si="723"/>
        <v/>
      </c>
      <c r="DK236" s="9" t="str">
        <f t="shared" si="724"/>
        <v>"with_z",</v>
      </c>
      <c r="DL236" s="9" t="str">
        <f t="shared" si="725"/>
        <v/>
      </c>
      <c r="DM236" s="9" t="str" cm="1">
        <f t="array" ref="DM236">IF(CG236=3,CHAR(34) &amp; _xlfn.TEXTJOIN("", TRUE, RIGHT(HP236:HX236, 2)) &amp; CHAR(34) &amp; ",", "")</f>
        <v/>
      </c>
      <c r="DN236" s="9" t="str">
        <f t="shared" si="726"/>
        <v/>
      </c>
      <c r="DO236" s="9" t="str">
        <f t="shared" si="727"/>
        <v>"year19",</v>
      </c>
      <c r="DP236" s="28" t="str">
        <f t="shared" si="728"/>
        <v/>
      </c>
      <c r="DQ236" s="28" t="str">
        <f t="shared" si="729"/>
        <v/>
      </c>
      <c r="DR236" s="28" t="str">
        <f t="shared" si="730"/>
        <v/>
      </c>
      <c r="DS236" s="28" t="str">
        <f t="shared" si="731"/>
        <v/>
      </c>
      <c r="DT236" s="28" t="str">
        <f t="shared" si="732"/>
        <v>"allhor",</v>
      </c>
      <c r="DU236" s="28" t="str">
        <f t="shared" si="733"/>
        <v/>
      </c>
      <c r="DW236" s="9" t="str">
        <f t="shared" si="803"/>
        <v/>
      </c>
      <c r="DX236" s="9" t="str">
        <f t="shared" si="803"/>
        <v/>
      </c>
      <c r="DY236" s="9" t="str">
        <f t="shared" si="803"/>
        <v>"3Bands",</v>
      </c>
      <c r="DZ236" s="9" t="str">
        <f t="shared" si="803"/>
        <v/>
      </c>
      <c r="EA236" s="9" t="str">
        <f t="shared" si="804"/>
        <v>"Diagon",</v>
      </c>
      <c r="EB236" s="9" t="str">
        <f t="shared" si="804"/>
        <v/>
      </c>
      <c r="EC236" s="9" t="str">
        <f t="shared" si="804"/>
        <v>"Horizo",</v>
      </c>
      <c r="ED236" s="9" t="str">
        <f t="shared" si="804"/>
        <v/>
      </c>
      <c r="EE236" s="9" t="str">
        <f t="shared" si="804"/>
        <v/>
      </c>
      <c r="EF236" s="9" t="str">
        <f t="shared" si="735"/>
        <v>"Animal",</v>
      </c>
      <c r="EG236" s="9" t="str">
        <f t="shared" si="805"/>
        <v>"Bird",</v>
      </c>
      <c r="EH236" s="9" t="str">
        <f t="shared" si="805"/>
        <v>"Plants",</v>
      </c>
      <c r="EI236" s="9" t="str">
        <f t="shared" si="805"/>
        <v/>
      </c>
      <c r="EJ236" s="9" t="str">
        <f t="shared" si="805"/>
        <v/>
      </c>
      <c r="EK236" s="9" t="str">
        <f t="shared" si="805"/>
        <v/>
      </c>
      <c r="EL236" s="9" t="str">
        <f t="shared" si="805"/>
        <v/>
      </c>
      <c r="EM236" s="9" t="str">
        <f t="shared" si="805"/>
        <v/>
      </c>
      <c r="EN236" s="9" t="str">
        <f t="shared" si="805"/>
        <v/>
      </c>
      <c r="EO236" s="9" t="str">
        <f t="shared" si="805"/>
        <v/>
      </c>
      <c r="EP236" s="9" t="str">
        <f t="shared" si="805"/>
        <v/>
      </c>
      <c r="EQ236" s="9" t="str">
        <f t="shared" si="805"/>
        <v/>
      </c>
      <c r="ER236" s="9" t="str">
        <f t="shared" si="805"/>
        <v/>
      </c>
      <c r="ES236" s="9" t="str">
        <f t="shared" si="805"/>
        <v/>
      </c>
      <c r="ET236" s="9" t="str">
        <f t="shared" si="805"/>
        <v/>
      </c>
      <c r="EU236" s="9" t="str">
        <f t="shared" si="805"/>
        <v/>
      </c>
      <c r="EV236" s="9" t="str">
        <f t="shared" si="801"/>
        <v/>
      </c>
      <c r="EW236" s="9" t="str">
        <f t="shared" si="801"/>
        <v>"Ships!",</v>
      </c>
      <c r="EX236" s="9" t="str">
        <f t="shared" si="801"/>
        <v>"Crowns",</v>
      </c>
      <c r="EY236" s="9" t="str">
        <f t="shared" si="801"/>
        <v/>
      </c>
      <c r="EZ236" s="9" t="str">
        <f t="shared" si="801"/>
        <v/>
      </c>
      <c r="FA236" s="9" t="str">
        <f t="shared" si="736"/>
        <v/>
      </c>
      <c r="FB236" s="9" t="str">
        <f t="shared" si="737"/>
        <v/>
      </c>
      <c r="FD236" s="9" t="str">
        <f t="shared" si="739"/>
        <v/>
      </c>
      <c r="FE236" s="9" t="str">
        <f t="shared" si="740"/>
        <v/>
      </c>
      <c r="FF236" s="9" t="str">
        <f t="shared" si="741"/>
        <v/>
      </c>
      <c r="FG236" s="9" t="str">
        <f t="shared" si="742"/>
        <v/>
      </c>
      <c r="FH236" s="9" t="str">
        <f t="shared" si="743"/>
        <v>"NO_GRE",</v>
      </c>
      <c r="FI236" s="9" t="str">
        <f t="shared" si="744"/>
        <v/>
      </c>
      <c r="FJ236" s="9" t="str">
        <f t="shared" si="745"/>
        <v>"NO_BLA",</v>
      </c>
      <c r="FK236" s="9" t="str">
        <f t="shared" si="746"/>
        <v/>
      </c>
      <c r="FL236" s="9" t="str">
        <f t="shared" si="747"/>
        <v/>
      </c>
      <c r="FM236" s="9" t="str">
        <f t="shared" si="748"/>
        <v/>
      </c>
      <c r="FN236" s="9" t="str">
        <f t="shared" si="749"/>
        <v/>
      </c>
      <c r="FO236" s="9" t="str">
        <f t="shared" si="750"/>
        <v/>
      </c>
      <c r="FP236" s="9" t="str">
        <f t="shared" si="751"/>
        <v/>
      </c>
      <c r="FQ236" s="9" t="str">
        <f t="shared" si="752"/>
        <v>"001WHI",</v>
      </c>
      <c r="FR236" s="9" t="str">
        <f t="shared" si="753"/>
        <v>"002RED",</v>
      </c>
      <c r="FS236" s="9" t="str">
        <f t="shared" si="754"/>
        <v>"003BLU",</v>
      </c>
      <c r="FT236" s="9" t="str">
        <f t="shared" si="755"/>
        <v>"myrWHI",</v>
      </c>
      <c r="FU236" s="9" t="str">
        <f t="shared" si="756"/>
        <v/>
      </c>
      <c r="FV236" s="9" t="str">
        <f t="shared" si="757"/>
        <v/>
      </c>
      <c r="FW236" s="9" t="str">
        <f t="shared" si="758"/>
        <v/>
      </c>
      <c r="FY236" s="9" t="str">
        <f t="shared" si="760"/>
        <v/>
      </c>
      <c r="FZ236" s="9" t="str">
        <f t="shared" si="761"/>
        <v/>
      </c>
      <c r="GA236" s="9" t="str">
        <f t="shared" si="762"/>
        <v/>
      </c>
      <c r="GB236" s="9" t="str">
        <f t="shared" si="763"/>
        <v/>
      </c>
      <c r="GE236" s="9" t="str">
        <f t="shared" si="766"/>
        <v/>
      </c>
      <c r="GF236" s="9" t="str">
        <f t="shared" si="800"/>
        <v/>
      </c>
      <c r="GG236" s="9" t="str">
        <f t="shared" si="767"/>
        <v/>
      </c>
      <c r="GH236" s="9" t="str">
        <f t="shared" si="768"/>
        <v/>
      </c>
      <c r="GI236" s="9" t="str">
        <f t="shared" si="769"/>
        <v/>
      </c>
      <c r="GJ236" s="9" t="str">
        <f t="shared" si="770"/>
        <v>"NoStar",</v>
      </c>
      <c r="GK236" s="9" t="str">
        <f t="shared" si="771"/>
        <v/>
      </c>
      <c r="GL236" s="9" t="str">
        <f t="shared" si="806"/>
        <v/>
      </c>
      <c r="GM236" s="9" t="str">
        <f t="shared" si="806"/>
        <v/>
      </c>
      <c r="GN236" s="9" t="str">
        <f t="shared" si="806"/>
        <v/>
      </c>
      <c r="GP236" s="9" t="str">
        <f t="shared" si="772"/>
        <v>"City"</v>
      </c>
      <c r="GS236" s="9" t="str">
        <f t="shared" si="773"/>
        <v>["4Color","lets12","startC","with_z","year19","allhor","3Bands","Diagon","Horizo","Animal","Bird","Plants","Ships!","Crowns","NO_GRE","NO_BLA","001WHI","002RED","003BLU","myrWHI","NoStar"]</v>
      </c>
      <c r="GT236" s="9" t="str">
        <f t="shared" si="797"/>
        <v/>
      </c>
      <c r="GU236" s="9" t="str">
        <f t="shared" si="797"/>
        <v>"cl_BLU",</v>
      </c>
      <c r="GV236" s="9" t="str">
        <f t="shared" si="797"/>
        <v/>
      </c>
      <c r="GW236" s="9" t="str">
        <f t="shared" si="797"/>
        <v>"cl_RED",</v>
      </c>
      <c r="GX236" s="9" t="str">
        <f t="shared" si="797"/>
        <v>"cl_YEL",</v>
      </c>
      <c r="GY236" s="9" t="str">
        <f t="shared" si="797"/>
        <v/>
      </c>
      <c r="GZ236" s="9" t="str">
        <f t="shared" si="797"/>
        <v/>
      </c>
      <c r="HA236" s="9" t="str">
        <f t="shared" si="797"/>
        <v/>
      </c>
      <c r="HB236" s="9" t="str">
        <f t="shared" si="797"/>
        <v>"cl_WHI",</v>
      </c>
      <c r="HC236" s="9" t="str">
        <f t="shared" si="774"/>
        <v>["cl_BLU","cl_RED","cl_YEL","cl_WHI"]</v>
      </c>
      <c r="HE236" s="33"/>
      <c r="HF236" s="34" t="str">
        <f t="shared" si="775"/>
        <v>{couname:"[NZE] Christchurch",year:"1976",region:"rgn_Oceania",Colors:["cl_BLU","cl_RED","cl_YEL","cl_WHI"],Items:["4Color","lets12","startC","with_z","year19","allhor","3Bands","Diagon","Horizo","Animal","Bird","Plants","Ships!","Crowns","NO_GRE","NO_BLA","001WHI","002RED","003BLU","myrWHI","NoStar"],Flag:"https://upload.wikimedia.org/wikipedia/commons/thumb/6/62/Christchurch_heraldic_flag.svg/640px-Christchurch_heraldic_flag.svg.png",HDFlag:"https://upload.wikimedia.org/wikipedia/commons/thumb/6/62/Christchurch_heraldic_flag.svg/2560px-Christchurch_heraldic_flag.svg.png",type:"City", describe: "\nA banner of arms of Christchurch's coat of arms. Chevron Gules a Mitre between a Fleece and a Garbe of the first in base two Bars wavy Azure on a Chief of the last four Lymphads sails furled, also of the first And for the Crest on a Wreath Or and Azure a Kiwi proper ", isnew:".", links: "https://en.wikipedia.org/wiki/Christchurch"},</v>
      </c>
      <c r="HG236" s="35" t="str">
        <f t="shared" si="776"/>
        <v>{couname:"[NZE] Christchurch",year:"1976",region:"rgn_Oceania",Colors:["cl_BLU","cl_RED","cl_YEL","cl_WHI"],Items:["4Color","lets12","startC","with_z","year19","allhor","3Bands","Diagon","Horizo","Animal","Bird","Plants","Ships!","Crowns","NO_GRE","NO_BLA","001WHI","002RED","003BLU","myrWHI","NoStar"],Flag:"https://upload.wikimedia.org/wikipedia/commons/thumb/6/62/Christchurch_heraldic_flag.svg/640px-Christchurch_heraldic_flag.svg.png",HDFlag:"https://upload.wikimedia.org/wikipedia/commons/thumb/6/62/Christchurch_heraldic_flag.svg/2560px-Christchurch_heraldic_flag.svg.png",type:"City", describe: "\nA banner of arms of Christchurch's coat of arms. Chevron Gules a Mitre between a Fleece and a Garbe of the first in base two Bars wavy Azure on a Chief of the last four Lymphads sails furled, also of the first And for the Crest on a Wreath Or and Azure a Kiwi proper ", links: "https://en.wikipedia.org/wiki/Christchurch"},</v>
      </c>
      <c r="HH236" s="9" t="str">
        <f t="shared" si="777"/>
        <v>"\nA banner of arms of Christchurch's coat of arms. Chevron Gules a Mitre between a Fleece and a Garbe of the first in base two Bars wavy Azure on a Chief of the last four Lymphads sails furled, also of the first And for the Crest on a Wreath Or and Azure a Kiwi proper "</v>
      </c>
      <c r="HI236" s="9" t="str">
        <f t="shared" si="778"/>
        <v>"\nA banner of arms of Christchurch's coat of arms. Chevron Gules a Mitre between a Fleece and a Garbe of the first in base two Bars wavy Azure on a Chief of the last four Lymphads sails furled, also of the first And for the Crest on a Wreath Or and Azure a Kiwi proper "</v>
      </c>
      <c r="HJ236" s="9" t="str">
        <f t="shared" si="779"/>
        <v>"1976"</v>
      </c>
      <c r="HL236" s="9" t="str">
        <f t="shared" si="780"/>
        <v>"https://en.wikipedia.org/wiki/Christchurch"</v>
      </c>
      <c r="HM236" s="34" t="str">
        <f t="shared" si="781"/>
        <v>{"couname":"[NZE] Christchurch","subtype":"[NZE] Canterbury","year":"1976","region":"rgn_Oceania","Colors":["cl_BLU","cl_RED","cl_YEL","cl_WHI"],"Items":["4Color","lets12","startC","with_z","year19","allhor","3Bands","Diagon","Horizo","Animal","Bird","Plants","Ships!","Crowns","NO_GRE","NO_BLA","001WHI","002RED","003BLU","myrWHI","NoStar"],"Flag":"https://upload.wikimedia.org/wikipedia/commons/thumb/6/62/Christchurch_heraldic_flag.svg/640px-Christchurch_heraldic_flag.svg.png","HDFlag":"https://upload.wikimedia.org/wikipedia/commons/thumb/6/62/Christchurch_heraldic_flag.svg/2560px-Christchurch_heraldic_flag.svg.png","type":"City", "describe": "\nA banner of arms of Christchurch's coat of arms. Chevron Gules a Mitre between a Fleece and a Garbe of the first in base two Bars wavy Azure on a Chief of the last four Lymphads sails furled, also of the first And for the Crest on a Wreath Or and Azure a Kiwi proper ", "isnew": ".", "links": "https://en.wikipedia.org/wiki/Christchurch"},</v>
      </c>
      <c r="HN236" s="36" t="str">
        <f t="shared" si="782"/>
        <v>{"couname":"[NZE] Christchurch","subtype":"[NZE] Canterbury","year":"1976","region":"rgn_Oceania","Colors":["cl_BLU","cl_RED","cl_YEL","cl_WHI"],"Items":["4Color","lets12","startC","with_z","year19","allhor","3Bands","Diagon","Horizo","Animal","Bird","Plants","Ships!","Crowns","NO_GRE","NO_BLA","001WHI","002RED","003BLU","myrWHI","NoStar"],"Flag":"https://upload.wikimedia.org/wikipedia/commons/thumb/6/62/Christchurch_heraldic_flag.svg/640px-Christchurch_heraldic_flag.svg.png","HDFlag":"https://upload.wikimedia.org/wikipedia/commons/thumb/6/62/Christchurch_heraldic_flag.svg/2560px-Christchurch_heraldic_flag.svg.png","type":"City", "describe": "\nA banner of arms of Christchurch's coat of arms. Chevron Gules a Mitre between a Fleece and a Garbe of the first in base two Bars wavy Azure on a Chief of the last four Lymphads sails furled, also of the first And for the Crest on a Wreath Or and Azure a Kiwi proper ", "isnew": ".", "links": "https://en.wikipedia.org/wiki/Christchurch"},</v>
      </c>
      <c r="HO236" s="37">
        <v>45610</v>
      </c>
      <c r="HP236" s="9" t="str" cm="1">
        <f t="array" ref="HP236">IF(_xlfn.TEXTJOIN(", ", TRUE, IF(ISNUMBER(SEARCH("BLA", BL236:BT236)), COLUMN(BL236:BT236) - COLUMN(BL236) + 1, ""))&lt;&gt;"","BLA","")</f>
        <v/>
      </c>
      <c r="HQ236" s="9" t="str" cm="1">
        <f t="array" ref="HQ236">IF(_xlfn.TEXTJOIN(", ", TRUE, IF(ISNUMBER(SEARCH("BLU", BL236:BT236)), COLUMN(BL236:BT236) - COLUMN(BL236) + 1, ""))&lt;&gt;"","BLU","")</f>
        <v>BLU</v>
      </c>
      <c r="HR236" s="9" t="str" cm="1">
        <f t="array" ref="HR236">IF(_xlfn.TEXTJOIN(", ", TRUE, IF(ISNUMBER(SEARCH("GRE", BL236:BT236)), COLUMN(BL236:BT236) - COLUMN(BL236) + 1, ""))&lt;&gt;"","GRE","")</f>
        <v/>
      </c>
      <c r="HS236" s="9" t="str" cm="1">
        <f t="array" ref="HS236">IF(_xlfn.TEXTJOIN(", ", TRUE, IF(ISNUMBER(SEARCH("RED", BL236:BT236)), COLUMN(BL236:BT236) - COLUMN(BL236) + 1, ""))&lt;&gt;"","RED","")</f>
        <v>RED</v>
      </c>
      <c r="HT236" s="9" t="str" cm="1">
        <f t="array" ref="HT236">IF(_xlfn.TEXTJOIN(", ", TRUE, IF(ISNUMBER(SEARCH("YEL", BL236:BT236)), COLUMN(BL236:BT236) - COLUMN(BL236) + 1, ""))&lt;&gt;"","YEL","")</f>
        <v>YEL</v>
      </c>
      <c r="HU236" s="9" t="str" cm="1">
        <f t="array" ref="HU236">IF(_xlfn.TEXTJOIN(", ", TRUE, IF(ISNUMBER(SEARCH("ORA", BL236:BT236)), COLUMN(BL236:BT236) - COLUMN(BL236) + 1, ""))&lt;&gt;"","ORA","")</f>
        <v/>
      </c>
      <c r="HV236" s="9" t="str" cm="1">
        <f t="array" ref="HV236">IF(_xlfn.TEXTJOIN(", ", TRUE, IF(ISNUMBER(SEARCH("BRO", BL236:BT236)), COLUMN(BL236:BT236) - COLUMN(BL236) + 1, ""))&lt;&gt;"","BRO","")</f>
        <v/>
      </c>
      <c r="HW236" s="9" t="str" cm="1">
        <f t="array" ref="HW236">IF(_xlfn.TEXTJOIN(", ", TRUE, IF(ISNUMBER(SEARCH("PUR", BL236:BT236)), COLUMN(BL236:BT236) - COLUMN(BL236) + 1, ""))&lt;&gt;"","PUR","")</f>
        <v/>
      </c>
      <c r="HX236" s="9" t="str" cm="1">
        <f t="array" ref="HX236">IF(_xlfn.TEXTJOIN(", ", TRUE, IF(ISNUMBER(SEARCH("WHI", BL236:BT236)), COLUMN(BL236:BT236) - COLUMN(BL236) + 1, ""))&lt;&gt;"","WHI","")</f>
        <v>WHI</v>
      </c>
      <c r="HY236" s="38"/>
      <c r="HZ236" s="38"/>
      <c r="IA236" s="28"/>
      <c r="IB236" s="28"/>
      <c r="IC236" s="39"/>
      <c r="ID236" s="39"/>
      <c r="IE236" s="39"/>
      <c r="IF236" s="39"/>
      <c r="IG236" s="39"/>
      <c r="IH236" s="39"/>
      <c r="II236" s="39"/>
      <c r="IJ236" s="39"/>
      <c r="IK236" s="39"/>
      <c r="IM236" s="6">
        <f t="shared" si="784"/>
        <v>-4</v>
      </c>
      <c r="IN236" s="40" t="str">
        <f t="shared" si="785"/>
        <v>http://mkweb.bcgsc.ca/color-summarizer/?url=https://upload.wikimedia.org/wikipedia/commons/thumb/6/62/Christchurch_heraldic_flag.svg/640px-Christchurch_heraldic_flag.svg.png&amp;precision=low&amp;num_clusters=4&amp;text=1</v>
      </c>
      <c r="IO236" s="9" t="str">
        <f t="shared" si="786"/>
        <v/>
      </c>
      <c r="IP236" s="9" t="str">
        <f t="shared" si="787"/>
        <v>"blue"</v>
      </c>
      <c r="IQ236" s="9" t="str">
        <f t="shared" si="788"/>
        <v/>
      </c>
      <c r="IR236" s="9" t="str">
        <f t="shared" si="789"/>
        <v>"red"</v>
      </c>
      <c r="IS236" s="9" t="str">
        <f t="shared" si="790"/>
        <v>"yellow"</v>
      </c>
      <c r="IT236" s="9" t="str">
        <f t="shared" si="791"/>
        <v/>
      </c>
      <c r="IU236" s="9" t="str">
        <f t="shared" si="792"/>
        <v/>
      </c>
      <c r="IV236" s="9" t="str">
        <f t="shared" si="793"/>
        <v/>
      </c>
      <c r="IW236" s="9" t="str">
        <f t="shared" si="794"/>
        <v>"white"</v>
      </c>
      <c r="IX236" s="9" t="str">
        <f t="shared" si="795"/>
        <v>{"url":"http://mkweb.bcgsc.ca/color-summarizer/?url=https://upload.wikimedia.org/wikipedia/commons/thumb/6/62/Christchurch_heraldic_flag.svg/640px-Christchurch_heraldic_flag.svg.png&amp;precision=low&amp;num_clusters=4&amp;text=1","name":"[NZE] Christchurch"},</v>
      </c>
      <c r="IY236" s="9">
        <v>1479</v>
      </c>
    </row>
    <row r="237" spans="1:259" s="9" customFormat="1" ht="38.4" customHeight="1" thickBot="1" x14ac:dyDescent="0.35">
      <c r="A237" s="81" t="s">
        <v>629</v>
      </c>
      <c r="B237" s="1" t="e" vm="233">
        <v>#VALUE!</v>
      </c>
      <c r="C237" s="2">
        <v>3</v>
      </c>
      <c r="D237" s="3" t="s">
        <v>630</v>
      </c>
      <c r="E237" s="4" t="s">
        <v>631</v>
      </c>
      <c r="F237" s="5" t="s">
        <v>0</v>
      </c>
      <c r="G237" s="6">
        <f>COUNTIF($A$1:$A$8354,A237)</f>
        <v>1</v>
      </c>
      <c r="H237" s="7" t="s">
        <v>632</v>
      </c>
      <c r="I237" s="8" t="s">
        <v>633</v>
      </c>
      <c r="J237" s="9" t="str">
        <f>""</f>
        <v/>
      </c>
      <c r="K237" s="10"/>
      <c r="L237" s="11"/>
      <c r="M237" s="11"/>
      <c r="N237" s="12" t="s">
        <v>169</v>
      </c>
      <c r="O237" s="13">
        <v>2020</v>
      </c>
      <c r="P237" s="14" t="s">
        <v>634</v>
      </c>
      <c r="Q237" s="15">
        <v>1</v>
      </c>
      <c r="R237" s="16" t="s">
        <v>169</v>
      </c>
      <c r="S237" s="17">
        <v>7</v>
      </c>
      <c r="T237" s="18" t="s">
        <v>2</v>
      </c>
      <c r="U237" s="19" t="s">
        <v>2</v>
      </c>
      <c r="V237" s="19" t="s">
        <v>3</v>
      </c>
      <c r="W237" s="19" t="s">
        <v>2</v>
      </c>
      <c r="X237" s="19" t="s">
        <v>3</v>
      </c>
      <c r="Y237" s="19" t="s">
        <v>3</v>
      </c>
      <c r="Z237" s="19" t="s">
        <v>2</v>
      </c>
      <c r="AA237" s="19" t="s">
        <v>3</v>
      </c>
      <c r="AB237" s="19" t="s">
        <v>2</v>
      </c>
      <c r="AC237" s="19" t="s">
        <v>2</v>
      </c>
      <c r="AD237" s="19" t="s">
        <v>2</v>
      </c>
      <c r="AE237" s="19" t="s">
        <v>2</v>
      </c>
      <c r="AF237" s="20" t="s">
        <v>2</v>
      </c>
      <c r="AG237" s="20" t="s">
        <v>2</v>
      </c>
      <c r="AH237" s="20" t="s">
        <v>2</v>
      </c>
      <c r="AI237" s="20" t="s">
        <v>2</v>
      </c>
      <c r="AJ237" s="20" t="s">
        <v>2</v>
      </c>
      <c r="AK237" s="20" t="s">
        <v>2</v>
      </c>
      <c r="AL237" s="20" t="s">
        <v>2</v>
      </c>
      <c r="AM237" s="20" t="s">
        <v>2</v>
      </c>
      <c r="AN237" s="20" t="s">
        <v>2</v>
      </c>
      <c r="AO237" s="20" t="s">
        <v>2</v>
      </c>
      <c r="AP237" s="20" t="s">
        <v>2</v>
      </c>
      <c r="AQ237" s="20" t="s">
        <v>2</v>
      </c>
      <c r="AR237" s="20" t="s">
        <v>2</v>
      </c>
      <c r="AS237" s="20" t="s">
        <v>2</v>
      </c>
      <c r="AT237" s="21">
        <v>0</v>
      </c>
      <c r="AU237" s="20" t="s">
        <v>183</v>
      </c>
      <c r="AV237" s="20" t="str">
        <f>IF(LEFT(A237,1)="[",LEFT(A237,5)&amp;AU237&amp;A237,"")</f>
        <v>[NZE]City[NZE] Napier</v>
      </c>
      <c r="AW237" s="20" t="str">
        <f>C237&amp;H237&amp;A237</f>
        <v>3[NZE] Hawke's Bay[NZE] Napier</v>
      </c>
      <c r="AX237" s="22"/>
      <c r="AY237" s="22"/>
      <c r="AZ237" s="23" t="s">
        <v>8</v>
      </c>
      <c r="BA237" s="23" t="s">
        <v>8</v>
      </c>
      <c r="BB237" s="23"/>
      <c r="BC237" s="24"/>
      <c r="BD237" s="25" t="s">
        <v>168</v>
      </c>
      <c r="BE237" s="8"/>
      <c r="BF237" s="25" t="s">
        <v>9</v>
      </c>
      <c r="BG237" s="25" t="s">
        <v>8</v>
      </c>
      <c r="BH237" s="25" t="s">
        <v>10</v>
      </c>
      <c r="BI237" s="25"/>
      <c r="BJ237" s="25"/>
      <c r="BK237" s="8"/>
      <c r="BL237" s="25" t="s">
        <v>8</v>
      </c>
      <c r="BM237" s="25" t="s">
        <v>8</v>
      </c>
      <c r="BN237" s="25" t="s">
        <v>10</v>
      </c>
      <c r="BO237" s="25" t="s">
        <v>9</v>
      </c>
      <c r="BP237" s="25" t="s">
        <v>6</v>
      </c>
      <c r="BQ237" s="25" t="s">
        <v>8</v>
      </c>
      <c r="BR237" s="25" t="s">
        <v>8</v>
      </c>
      <c r="BS237" s="25" t="s">
        <v>8</v>
      </c>
      <c r="BT237" s="25" t="s">
        <v>5</v>
      </c>
      <c r="BU237" s="26"/>
      <c r="BV237" s="27"/>
      <c r="BW237" s="27">
        <v>0</v>
      </c>
      <c r="BX237" s="8"/>
      <c r="BY237" s="9" t="s">
        <v>2</v>
      </c>
      <c r="CB237" s="28"/>
      <c r="CC237" s="28"/>
      <c r="CD237" s="29">
        <v>0</v>
      </c>
      <c r="CE237" s="29">
        <v>0</v>
      </c>
      <c r="CF237" s="29" t="e">
        <v>#REF!</v>
      </c>
      <c r="CG237" s="30" cm="1">
        <f t="array" ref="CG237">SUMPRODUCT(--(LEN(TRIM(BL237:BT237))&gt;0))</f>
        <v>4</v>
      </c>
      <c r="CH237" s="20" t="str">
        <f t="shared" si="699"/>
        <v>n</v>
      </c>
      <c r="CI237" s="20" t="str">
        <f t="shared" si="700"/>
        <v>n</v>
      </c>
      <c r="CJ237" s="20" t="str">
        <f t="shared" si="701"/>
        <v>y</v>
      </c>
      <c r="CK237" s="20" t="str">
        <f t="shared" si="702"/>
        <v>n</v>
      </c>
      <c r="CL237" s="20" t="str">
        <f t="shared" si="703"/>
        <v>n</v>
      </c>
      <c r="CM237" s="20" t="str">
        <f t="shared" si="704"/>
        <v>n</v>
      </c>
      <c r="CN237" s="20" t="str">
        <f t="shared" si="705"/>
        <v>n</v>
      </c>
      <c r="CO237" s="20" t="str">
        <f t="shared" si="706"/>
        <v>y</v>
      </c>
      <c r="CP237" s="20" t="str">
        <f t="shared" si="707"/>
        <v>y</v>
      </c>
      <c r="CQ237" s="20" t="str">
        <f t="shared" si="708"/>
        <v>n</v>
      </c>
      <c r="CR237" s="20" t="str">
        <f t="shared" si="709"/>
        <v>n</v>
      </c>
      <c r="CS237" s="20" t="str">
        <f t="shared" si="710"/>
        <v>n</v>
      </c>
      <c r="CT237" s="31" t="str">
        <f t="shared" si="711"/>
        <v>"[NZE] Napier"</v>
      </c>
      <c r="CU237" s="32" t="str">
        <f t="shared" si="712"/>
        <v>"rgn_Oceania"</v>
      </c>
      <c r="CV237" s="9" t="str">
        <f t="shared" si="713"/>
        <v>"https://upload.wikimedia.org/wikipedia/commons/thumb/f/f8/Flag_of_Napier_City.svg/640px-Flag_of_Napier_City.svg.png"</v>
      </c>
      <c r="CW237" s="9" t="str">
        <f t="shared" si="802"/>
        <v/>
      </c>
      <c r="CX237" s="9" t="str">
        <f t="shared" si="802"/>
        <v/>
      </c>
      <c r="CY237" s="9" t="str">
        <f t="shared" si="802"/>
        <v>"4Color",</v>
      </c>
      <c r="CZ237" s="9" t="str">
        <f t="shared" si="802"/>
        <v/>
      </c>
      <c r="DA237" s="9" t="str">
        <f t="shared" si="714"/>
        <v/>
      </c>
      <c r="DB237" s="9" t="str">
        <f t="shared" si="715"/>
        <v/>
      </c>
      <c r="DD237" s="9" t="str">
        <f t="shared" si="798"/>
        <v>"lets06",</v>
      </c>
      <c r="DE237" s="9" t="str">
        <f t="shared" si="799"/>
        <v>"startN",</v>
      </c>
      <c r="DF237" s="9" t="str">
        <f t="shared" si="719"/>
        <v/>
      </c>
      <c r="DG237" s="9" t="str">
        <f t="shared" si="720"/>
        <v/>
      </c>
      <c r="DH237" s="9" t="str">
        <f t="shared" si="721"/>
        <v/>
      </c>
      <c r="DI237" s="9" t="str">
        <f t="shared" si="722"/>
        <v/>
      </c>
      <c r="DJ237" s="9" t="str">
        <f t="shared" si="723"/>
        <v/>
      </c>
      <c r="DK237" s="9" t="str">
        <f t="shared" si="724"/>
        <v>"with_z",</v>
      </c>
      <c r="DL237" s="9" t="str">
        <f t="shared" si="725"/>
        <v/>
      </c>
      <c r="DM237" s="9" t="str" cm="1">
        <f t="array" ref="DM237">IF(CG237=3,CHAR(34) &amp; _xlfn.TEXTJOIN("", TRUE, RIGHT(HP237:HX237, 2)) &amp; CHAR(34) &amp; ",", "")</f>
        <v/>
      </c>
      <c r="DN237" s="9" t="str">
        <f t="shared" si="726"/>
        <v/>
      </c>
      <c r="DO237" s="9" t="str">
        <f t="shared" si="727"/>
        <v/>
      </c>
      <c r="DP237" s="28" t="str">
        <f t="shared" si="728"/>
        <v>"year00",</v>
      </c>
      <c r="DQ237" s="28" t="str">
        <f t="shared" si="729"/>
        <v/>
      </c>
      <c r="DR237" s="28" t="str">
        <f t="shared" si="730"/>
        <v/>
      </c>
      <c r="DS237" s="28" t="str">
        <f t="shared" si="731"/>
        <v/>
      </c>
      <c r="DT237" s="28" t="str">
        <f t="shared" si="732"/>
        <v>"allhor",</v>
      </c>
      <c r="DU237" s="28" t="str">
        <f t="shared" si="733"/>
        <v/>
      </c>
      <c r="DW237" s="9" t="str">
        <f t="shared" si="803"/>
        <v/>
      </c>
      <c r="DX237" s="9" t="str">
        <f t="shared" si="803"/>
        <v/>
      </c>
      <c r="DY237" s="9" t="str">
        <f t="shared" si="803"/>
        <v/>
      </c>
      <c r="DZ237" s="9" t="str">
        <f t="shared" si="803"/>
        <v>"4+Band",</v>
      </c>
      <c r="EA237" s="9" t="str">
        <f t="shared" si="804"/>
        <v/>
      </c>
      <c r="EB237" s="9" t="str">
        <f t="shared" si="804"/>
        <v/>
      </c>
      <c r="EC237" s="9" t="str">
        <f t="shared" si="804"/>
        <v>"Horizo",</v>
      </c>
      <c r="ED237" s="9" t="str">
        <f t="shared" si="804"/>
        <v/>
      </c>
      <c r="EE237" s="9" t="str">
        <f t="shared" si="804"/>
        <v>"Circle",</v>
      </c>
      <c r="EF237" s="9" t="str">
        <f t="shared" si="735"/>
        <v>"Animal",</v>
      </c>
      <c r="EG237" s="9" t="str">
        <f t="shared" si="805"/>
        <v/>
      </c>
      <c r="EH237" s="9" t="str">
        <f t="shared" si="805"/>
        <v>"Plants",</v>
      </c>
      <c r="EI237" s="9" t="str">
        <f t="shared" si="805"/>
        <v/>
      </c>
      <c r="EJ237" s="9" t="str">
        <f t="shared" si="805"/>
        <v/>
      </c>
      <c r="EK237" s="9" t="str">
        <f t="shared" si="805"/>
        <v/>
      </c>
      <c r="EL237" s="9" t="str">
        <f t="shared" si="805"/>
        <v/>
      </c>
      <c r="EM237" s="9" t="str">
        <f t="shared" si="805"/>
        <v/>
      </c>
      <c r="EN237" s="9" t="str">
        <f t="shared" si="805"/>
        <v/>
      </c>
      <c r="EO237" s="9" t="str">
        <f t="shared" si="805"/>
        <v/>
      </c>
      <c r="EP237" s="9" t="str">
        <f t="shared" si="805"/>
        <v/>
      </c>
      <c r="EQ237" s="9" t="str">
        <f t="shared" si="805"/>
        <v/>
      </c>
      <c r="ER237" s="9" t="str">
        <f t="shared" si="805"/>
        <v/>
      </c>
      <c r="ES237" s="9" t="str">
        <f t="shared" si="805"/>
        <v/>
      </c>
      <c r="ET237" s="9" t="str">
        <f t="shared" si="805"/>
        <v/>
      </c>
      <c r="EU237" s="9" t="str">
        <f t="shared" si="805"/>
        <v/>
      </c>
      <c r="EV237" s="9" t="str">
        <f t="shared" si="801"/>
        <v/>
      </c>
      <c r="EW237" s="9" t="str">
        <f t="shared" si="801"/>
        <v/>
      </c>
      <c r="EX237" s="9" t="str">
        <f t="shared" si="801"/>
        <v/>
      </c>
      <c r="EY237" s="9" t="str">
        <f t="shared" si="801"/>
        <v/>
      </c>
      <c r="EZ237" s="9" t="str">
        <f t="shared" si="801"/>
        <v/>
      </c>
      <c r="FA237" s="9" t="str">
        <f t="shared" si="736"/>
        <v/>
      </c>
      <c r="FB237" s="9" t="str">
        <f t="shared" si="737"/>
        <v/>
      </c>
      <c r="FD237" s="9" t="str">
        <f t="shared" si="739"/>
        <v/>
      </c>
      <c r="FE237" s="9" t="str">
        <f t="shared" si="740"/>
        <v>"NO_BLU",</v>
      </c>
      <c r="FF237" s="9" t="str">
        <f t="shared" si="741"/>
        <v/>
      </c>
      <c r="FG237" s="9" t="str">
        <f t="shared" si="742"/>
        <v/>
      </c>
      <c r="FH237" s="9" t="str">
        <f t="shared" si="743"/>
        <v/>
      </c>
      <c r="FI237" s="9" t="str">
        <f t="shared" si="744"/>
        <v/>
      </c>
      <c r="FJ237" s="9" t="str">
        <f t="shared" si="745"/>
        <v>"NO_BLA",</v>
      </c>
      <c r="FK237" s="9" t="str">
        <f t="shared" si="746"/>
        <v/>
      </c>
      <c r="FL237" s="9" t="str">
        <f t="shared" si="747"/>
        <v/>
      </c>
      <c r="FM237" s="9" t="str">
        <f t="shared" si="748"/>
        <v/>
      </c>
      <c r="FN237" s="9" t="str">
        <f t="shared" si="749"/>
        <v/>
      </c>
      <c r="FO237" s="9" t="str">
        <f t="shared" si="750"/>
        <v/>
      </c>
      <c r="FP237" s="9" t="str">
        <f t="shared" si="751"/>
        <v/>
      </c>
      <c r="FQ237" s="9" t="str">
        <f t="shared" si="752"/>
        <v>"001RED",</v>
      </c>
      <c r="FR237" s="9" t="str">
        <f t="shared" si="753"/>
        <v/>
      </c>
      <c r="FS237" s="9" t="str">
        <f t="shared" si="754"/>
        <v>"003GRE",</v>
      </c>
      <c r="FT237" s="9" t="str">
        <f t="shared" si="755"/>
        <v>"myrEQ",</v>
      </c>
      <c r="FU237" s="9" t="str">
        <f t="shared" si="756"/>
        <v/>
      </c>
      <c r="FV237" s="9" t="str">
        <f t="shared" si="757"/>
        <v/>
      </c>
      <c r="FW237" s="9" t="str">
        <f t="shared" si="758"/>
        <v/>
      </c>
      <c r="FY237" s="9" t="str">
        <f t="shared" si="760"/>
        <v/>
      </c>
      <c r="FZ237" s="9" t="str">
        <f t="shared" si="761"/>
        <v/>
      </c>
      <c r="GA237" s="9" t="str">
        <f t="shared" si="762"/>
        <v/>
      </c>
      <c r="GB237" s="9" t="str">
        <f t="shared" si="763"/>
        <v/>
      </c>
      <c r="GE237" s="9" t="str">
        <f t="shared" si="766"/>
        <v/>
      </c>
      <c r="GF237" s="9" t="str">
        <f t="shared" si="800"/>
        <v/>
      </c>
      <c r="GG237" s="9" t="str">
        <f t="shared" si="767"/>
        <v/>
      </c>
      <c r="GH237" s="9" t="str">
        <f t="shared" si="768"/>
        <v/>
      </c>
      <c r="GI237" s="9" t="str">
        <f t="shared" si="769"/>
        <v/>
      </c>
      <c r="GJ237" s="9" t="str">
        <f t="shared" si="770"/>
        <v>"NoStar",</v>
      </c>
      <c r="GK237" s="9" t="str">
        <f t="shared" si="771"/>
        <v/>
      </c>
      <c r="GL237" s="9" t="str">
        <f t="shared" si="806"/>
        <v/>
      </c>
      <c r="GM237" s="9" t="str">
        <f t="shared" si="806"/>
        <v/>
      </c>
      <c r="GN237" s="9" t="str">
        <f t="shared" si="806"/>
        <v/>
      </c>
      <c r="GP237" s="9" t="str">
        <f t="shared" si="772"/>
        <v>"City"</v>
      </c>
      <c r="GS237" s="9" t="str">
        <f t="shared" si="773"/>
        <v>["4Color","lets06","startN","with_z","year00","allhor","4+Band","Horizo","Circle","Animal","Plants","NO_BLU","NO_BLA","001RED","003GRE","myrEQ","NoStar"]</v>
      </c>
      <c r="GT237" s="9" t="str">
        <f t="shared" si="797"/>
        <v/>
      </c>
      <c r="GU237" s="9" t="str">
        <f t="shared" si="797"/>
        <v/>
      </c>
      <c r="GV237" s="9" t="str">
        <f t="shared" si="797"/>
        <v>"cl_GRE",</v>
      </c>
      <c r="GW237" s="9" t="str">
        <f t="shared" si="797"/>
        <v>"cl_RED",</v>
      </c>
      <c r="GX237" s="9" t="str">
        <f t="shared" si="797"/>
        <v>"cl_YEL",</v>
      </c>
      <c r="GY237" s="9" t="str">
        <f t="shared" si="797"/>
        <v/>
      </c>
      <c r="GZ237" s="9" t="str">
        <f t="shared" si="797"/>
        <v/>
      </c>
      <c r="HA237" s="9" t="str">
        <f t="shared" si="797"/>
        <v/>
      </c>
      <c r="HB237" s="9" t="str">
        <f t="shared" si="797"/>
        <v>"cl_WHI",</v>
      </c>
      <c r="HC237" s="9" t="str">
        <f t="shared" si="774"/>
        <v>["cl_GRE","cl_RED","cl_YEL","cl_WHI"]</v>
      </c>
      <c r="HE237" s="33"/>
      <c r="HF237" s="34" t="str">
        <f t="shared" si="775"/>
        <v>{couname:"[NZE] Napier",year:"2020",region:"rgn_Oceania",Colors:["cl_GRE","cl_RED","cl_YEL","cl_WHI"],Items:["4Color","lets06","startN","with_z","year00","allhor","4+Band","Horizo","Circle","Animal","Plants","NO_BLU","NO_BLA","001RED","003GRE","myrEQ","NoStar"],Flag:"https://upload.wikimedia.org/wikipedia/commons/thumb/f/f8/Flag_of_Napier_City.svg/640px-Flag_of_Napier_City.svg.png",HDFlag:"https://upload.wikimedia.org/wikipedia/commons/thumb/f/f8/Flag_of_Napier_City.svg/2560px-Flag_of_Napier_City.svg.png",type:"City", describe: "\nA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 isnew:".", links: "https://en.wikipedia.org/wiki/Napier,_New_Zealand"},</v>
      </c>
      <c r="HG237" s="35" t="str">
        <f t="shared" si="776"/>
        <v>{couname:"[NZE] Napier",year:"2020",region:"rgn_Oceania",Colors:["cl_GRE","cl_RED","cl_YEL","cl_WHI"],Items:["4Color","lets06","startN","with_z","year00","allhor","4+Band","Horizo","Circle","Animal","Plants","NO_BLU","NO_BLA","001RED","003GRE","myrEQ","NoStar"],Flag:"https://upload.wikimedia.org/wikipedia/commons/thumb/f/f8/Flag_of_Napier_City.svg/640px-Flag_of_Napier_City.svg.png",HDFlag:"https://upload.wikimedia.org/wikipedia/commons/thumb/f/f8/Flag_of_Napier_City.svg/2560px-Flag_of_Napier_City.svg.png",type:"City", describe: "\nA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 links: "https://en.wikipedia.org/wiki/Napier,_New_Zealand"},</v>
      </c>
      <c r="HH237" s="9" t="str">
        <f t="shared" si="777"/>
        <v>"\nA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v>
      </c>
      <c r="HI237" s="9" t="str">
        <f t="shared" si="778"/>
        <v>"\nA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v>
      </c>
      <c r="HJ237" s="9" t="str">
        <f t="shared" si="779"/>
        <v>"2020"</v>
      </c>
      <c r="HL237" s="9" t="str">
        <f t="shared" si="780"/>
        <v>"https://en.wikipedia.org/wiki/Napier,_New_Zealand"</v>
      </c>
      <c r="HM237" s="34" t="str">
        <f t="shared" si="781"/>
        <v>{"couname":"[NZE] Napier","subtype":"[NZE] Hawke's Bay","year":"2020","region":"rgn_Oceania","Colors":["cl_GRE","cl_RED","cl_YEL","cl_WHI"],"Items":["4Color","lets06","startN","with_z","year00","allhor","4+Band","Horizo","Circle","Animal","Plants","NO_BLU","NO_BLA","001RED","003GRE","myrEQ","NoStar"],"Flag":"https://upload.wikimedia.org/wikipedia/commons/thumb/f/f8/Flag_of_Napier_City.svg/640px-Flag_of_Napier_City.svg.png","HDFlag":"https://upload.wikimedia.org/wikipedia/commons/thumb/f/f8/Flag_of_Napier_City.svg/2560px-Flag_of_Napier_City.svg.png","type":"City", "describe": "\nA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 "isnew": ".", "links": "https://en.wikipedia.org/wiki/Napier,_New_Zealand"},</v>
      </c>
      <c r="HN237" s="36" t="str">
        <f t="shared" si="782"/>
        <v>{"couname":"[NZE] Napier","subtype":"[NZE] Hawke's Bay","year":"2020","region":"rgn_Oceania","Colors":["cl_GRE","cl_RED","cl_YEL","cl_WHI"],"Items":["4Color","lets06","startN","with_z","year00","allhor","4+Band","Horizo","Circle","Animal","Plants","NO_BLU","NO_BLA","001RED","003GRE","myrEQ","NoStar"],"Flag":"https://upload.wikimedia.org/wikipedia/commons/thumb/f/f8/Flag_of_Napier_City.svg/640px-Flag_of_Napier_City.svg.png","HDFlag":"https://upload.wikimedia.org/wikipedia/commons/thumb/f/f8/Flag_of_Napier_City.svg/2560px-Flag_of_Napier_City.svg.png","type":"City", "describe": "\nA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 "isnew": ".", "links": "https://en.wikipedia.org/wiki/Napier,_New_Zealand"},</v>
      </c>
      <c r="HO237" s="37">
        <v>45610</v>
      </c>
      <c r="HP237" s="9" t="str" cm="1">
        <f t="array" ref="HP237">IF(_xlfn.TEXTJOIN(", ", TRUE, IF(ISNUMBER(SEARCH("BLA", BL237:BT237)), COLUMN(BL237:BT237) - COLUMN(BL237) + 1, ""))&lt;&gt;"","BLA","")</f>
        <v/>
      </c>
      <c r="HQ237" s="9" t="str" cm="1">
        <f t="array" ref="HQ237">IF(_xlfn.TEXTJOIN(", ", TRUE, IF(ISNUMBER(SEARCH("BLU", BL237:BT237)), COLUMN(BL237:BT237) - COLUMN(BL237) + 1, ""))&lt;&gt;"","BLU","")</f>
        <v/>
      </c>
      <c r="HR237" s="9" t="str" cm="1">
        <f t="array" ref="HR237">IF(_xlfn.TEXTJOIN(", ", TRUE, IF(ISNUMBER(SEARCH("GRE", BL237:BT237)), COLUMN(BL237:BT237) - COLUMN(BL237) + 1, ""))&lt;&gt;"","GRE","")</f>
        <v>GRE</v>
      </c>
      <c r="HS237" s="9" t="str" cm="1">
        <f t="array" ref="HS237">IF(_xlfn.TEXTJOIN(", ", TRUE, IF(ISNUMBER(SEARCH("RED", BL237:BT237)), COLUMN(BL237:BT237) - COLUMN(BL237) + 1, ""))&lt;&gt;"","RED","")</f>
        <v>RED</v>
      </c>
      <c r="HT237" s="9" t="str" cm="1">
        <f t="array" ref="HT237">IF(_xlfn.TEXTJOIN(", ", TRUE, IF(ISNUMBER(SEARCH("YEL", BL237:BT237)), COLUMN(BL237:BT237) - COLUMN(BL237) + 1, ""))&lt;&gt;"","YEL","")</f>
        <v>YEL</v>
      </c>
      <c r="HU237" s="9" t="str" cm="1">
        <f t="array" ref="HU237">IF(_xlfn.TEXTJOIN(", ", TRUE, IF(ISNUMBER(SEARCH("ORA", BL237:BT237)), COLUMN(BL237:BT237) - COLUMN(BL237) + 1, ""))&lt;&gt;"","ORA","")</f>
        <v/>
      </c>
      <c r="HV237" s="9" t="str" cm="1">
        <f t="array" ref="HV237">IF(_xlfn.TEXTJOIN(", ", TRUE, IF(ISNUMBER(SEARCH("BRO", BL237:BT237)), COLUMN(BL237:BT237) - COLUMN(BL237) + 1, ""))&lt;&gt;"","BRO","")</f>
        <v/>
      </c>
      <c r="HW237" s="9" t="str" cm="1">
        <f t="array" ref="HW237">IF(_xlfn.TEXTJOIN(", ", TRUE, IF(ISNUMBER(SEARCH("PUR", BL237:BT237)), COLUMN(BL237:BT237) - COLUMN(BL237) + 1, ""))&lt;&gt;"","PUR","")</f>
        <v/>
      </c>
      <c r="HX237" s="9" t="str" cm="1">
        <f t="array" ref="HX237">IF(_xlfn.TEXTJOIN(", ", TRUE, IF(ISNUMBER(SEARCH("WHI", BL237:BT237)), COLUMN(BL237:BT237) - COLUMN(BL237) + 1, ""))&lt;&gt;"","WHI","")</f>
        <v>WHI</v>
      </c>
      <c r="HY237" s="38"/>
      <c r="HZ237" s="38"/>
      <c r="IA237" s="28"/>
      <c r="IB237" s="28"/>
      <c r="IC237" s="39"/>
      <c r="ID237" s="39"/>
      <c r="IE237" s="39"/>
      <c r="IF237" s="39"/>
      <c r="IG237" s="39"/>
      <c r="IH237" s="39"/>
      <c r="II237" s="39"/>
      <c r="IJ237" s="39"/>
      <c r="IK237" s="39"/>
      <c r="IM237" s="6">
        <f t="shared" si="784"/>
        <v>-4</v>
      </c>
      <c r="IN237" s="40" t="str">
        <f t="shared" si="785"/>
        <v>http://mkweb.bcgsc.ca/color-summarizer/?url=https://upload.wikimedia.org/wikipedia/commons/thumb/f/f8/Flag_of_Napier_City.svg/640px-Flag_of_Napier_City.svg.png&amp;precision=low&amp;num_clusters=4&amp;text=1</v>
      </c>
      <c r="IO237" s="9" t="str">
        <f t="shared" si="786"/>
        <v/>
      </c>
      <c r="IP237" s="9" t="str">
        <f t="shared" si="787"/>
        <v/>
      </c>
      <c r="IQ237" s="9" t="str">
        <f t="shared" si="788"/>
        <v>"green"</v>
      </c>
      <c r="IR237" s="9" t="str">
        <f t="shared" si="789"/>
        <v>"red"</v>
      </c>
      <c r="IS237" s="9" t="str">
        <f t="shared" si="790"/>
        <v>"yellow"</v>
      </c>
      <c r="IT237" s="9" t="str">
        <f t="shared" si="791"/>
        <v/>
      </c>
      <c r="IU237" s="9" t="str">
        <f t="shared" si="792"/>
        <v/>
      </c>
      <c r="IV237" s="9" t="str">
        <f t="shared" si="793"/>
        <v/>
      </c>
      <c r="IW237" s="9" t="str">
        <f t="shared" si="794"/>
        <v>"white"</v>
      </c>
      <c r="IX237" s="9" t="str">
        <f t="shared" si="795"/>
        <v>{"url":"http://mkweb.bcgsc.ca/color-summarizer/?url=https://upload.wikimedia.org/wikipedia/commons/thumb/f/f8/Flag_of_Napier_City.svg/640px-Flag_of_Napier_City.svg.png&amp;precision=low&amp;num_clusters=4&amp;text=1","name":"[NZE] Napier"},</v>
      </c>
      <c r="IY237" s="9">
        <v>1480</v>
      </c>
    </row>
    <row r="238" spans="1:259" s="9" customFormat="1" ht="38.4" customHeight="1" thickBot="1" x14ac:dyDescent="0.35">
      <c r="A238" s="81" t="s">
        <v>635</v>
      </c>
      <c r="B238" s="1" t="e" vm="234">
        <v>#VALUE!</v>
      </c>
      <c r="C238" s="2">
        <v>3</v>
      </c>
      <c r="D238" s="3" t="s">
        <v>636</v>
      </c>
      <c r="E238" s="4" t="s">
        <v>637</v>
      </c>
      <c r="F238" s="5" t="s">
        <v>0</v>
      </c>
      <c r="G238" s="6">
        <f>COUNTIF($A$1:$A$8354,A238)</f>
        <v>1</v>
      </c>
      <c r="H238" s="7" t="s">
        <v>638</v>
      </c>
      <c r="I238" s="8" t="s">
        <v>639</v>
      </c>
      <c r="J238" s="9" t="str">
        <f>""</f>
        <v/>
      </c>
      <c r="K238" s="10"/>
      <c r="L238" s="11"/>
      <c r="M238" s="11"/>
      <c r="N238" s="12" t="s">
        <v>169</v>
      </c>
      <c r="O238" s="13" t="s">
        <v>640</v>
      </c>
      <c r="P238" s="14" t="s">
        <v>641</v>
      </c>
      <c r="Q238" s="15">
        <v>2</v>
      </c>
      <c r="R238" s="16" t="s">
        <v>169</v>
      </c>
      <c r="S238" s="17">
        <v>0</v>
      </c>
      <c r="T238" s="18" t="s">
        <v>3</v>
      </c>
      <c r="U238" s="19" t="s">
        <v>2</v>
      </c>
      <c r="V238" s="19" t="s">
        <v>2</v>
      </c>
      <c r="W238" s="19" t="s">
        <v>2</v>
      </c>
      <c r="X238" s="19" t="s">
        <v>2</v>
      </c>
      <c r="Y238" s="19" t="s">
        <v>3</v>
      </c>
      <c r="Z238" s="19" t="s">
        <v>3</v>
      </c>
      <c r="AA238" s="19" t="s">
        <v>3</v>
      </c>
      <c r="AB238" s="19" t="s">
        <v>2</v>
      </c>
      <c r="AC238" s="19" t="s">
        <v>3</v>
      </c>
      <c r="AD238" s="19" t="s">
        <v>2</v>
      </c>
      <c r="AE238" s="19" t="s">
        <v>2</v>
      </c>
      <c r="AF238" s="20" t="s">
        <v>2</v>
      </c>
      <c r="AG238" s="20" t="s">
        <v>2</v>
      </c>
      <c r="AH238" s="20" t="s">
        <v>2</v>
      </c>
      <c r="AI238" s="20" t="s">
        <v>2</v>
      </c>
      <c r="AJ238" s="20" t="s">
        <v>2</v>
      </c>
      <c r="AK238" s="20" t="s">
        <v>2</v>
      </c>
      <c r="AL238" s="20" t="s">
        <v>2</v>
      </c>
      <c r="AM238" s="20" t="s">
        <v>2</v>
      </c>
      <c r="AN238" s="20" t="s">
        <v>2</v>
      </c>
      <c r="AO238" s="20" t="s">
        <v>2</v>
      </c>
      <c r="AP238" s="20" t="s">
        <v>2</v>
      </c>
      <c r="AQ238" s="20" t="s">
        <v>2</v>
      </c>
      <c r="AR238" s="20" t="s">
        <v>2</v>
      </c>
      <c r="AS238" s="20" t="s">
        <v>2</v>
      </c>
      <c r="AT238" s="21">
        <v>0</v>
      </c>
      <c r="AU238" s="20" t="s">
        <v>642</v>
      </c>
      <c r="AV238" s="20" t="str">
        <f>IF(LEFT(A238,1)="[",LEFT(A238,5)&amp;AU238&amp;A238,"")</f>
        <v>[NZE]Unofficial[NZE] Laser Kiwi</v>
      </c>
      <c r="AW238" s="20" t="str">
        <f>C238&amp;H238&amp;A238</f>
        <v>3[NZE] Other[NZE] Laser Kiwi</v>
      </c>
      <c r="AX238" s="22"/>
      <c r="AY238" s="22"/>
      <c r="AZ238" s="23" t="s">
        <v>9</v>
      </c>
      <c r="BA238" s="23" t="s">
        <v>8</v>
      </c>
      <c r="BB238" s="23"/>
      <c r="BC238" s="24"/>
      <c r="BD238" s="25" t="s">
        <v>168</v>
      </c>
      <c r="BE238" s="8"/>
      <c r="BF238" s="25" t="s">
        <v>10</v>
      </c>
      <c r="BG238" s="25" t="s">
        <v>5</v>
      </c>
      <c r="BH238" s="25" t="s">
        <v>4</v>
      </c>
      <c r="BI238" s="25"/>
      <c r="BJ238" s="25"/>
      <c r="BK238" s="8"/>
      <c r="BL238" s="25" t="s">
        <v>8</v>
      </c>
      <c r="BM238" s="25" t="s">
        <v>4</v>
      </c>
      <c r="BN238" s="25" t="s">
        <v>10</v>
      </c>
      <c r="BO238" s="25" t="s">
        <v>9</v>
      </c>
      <c r="BP238" s="25" t="s">
        <v>8</v>
      </c>
      <c r="BQ238" s="25" t="s">
        <v>8</v>
      </c>
      <c r="BR238" s="25" t="s">
        <v>8</v>
      </c>
      <c r="BS238" s="25" t="s">
        <v>8</v>
      </c>
      <c r="BT238" s="25" t="s">
        <v>5</v>
      </c>
      <c r="BU238" s="26"/>
      <c r="BV238" s="27"/>
      <c r="BW238" s="27">
        <v>0</v>
      </c>
      <c r="BX238" s="8"/>
      <c r="BY238" s="9" t="s">
        <v>2</v>
      </c>
      <c r="CB238" s="28"/>
      <c r="CC238" s="28"/>
      <c r="CD238" s="29">
        <v>0</v>
      </c>
      <c r="CE238" s="29">
        <v>0</v>
      </c>
      <c r="CF238" s="29" t="e">
        <v>#REF!</v>
      </c>
      <c r="CG238" s="30" cm="1">
        <f t="array" ref="CG238">SUMPRODUCT(--(LEN(TRIM(BL238:BT238))&gt;0))</f>
        <v>4</v>
      </c>
      <c r="CH238" s="20" t="str">
        <f t="shared" si="699"/>
        <v>n</v>
      </c>
      <c r="CI238" s="20" t="str">
        <f t="shared" si="700"/>
        <v>n</v>
      </c>
      <c r="CJ238" s="20" t="str">
        <f t="shared" si="701"/>
        <v>y</v>
      </c>
      <c r="CK238" s="20" t="str">
        <f t="shared" si="702"/>
        <v>n</v>
      </c>
      <c r="CL238" s="20" t="str">
        <f t="shared" si="703"/>
        <v>y</v>
      </c>
      <c r="CM238" s="20" t="str">
        <f t="shared" si="704"/>
        <v>n</v>
      </c>
      <c r="CN238" s="20" t="str">
        <f t="shared" si="705"/>
        <v>n</v>
      </c>
      <c r="CO238" s="20" t="str">
        <f t="shared" si="706"/>
        <v>n</v>
      </c>
      <c r="CP238" s="20" t="str">
        <f t="shared" si="707"/>
        <v>y</v>
      </c>
      <c r="CQ238" s="20" t="str">
        <f t="shared" si="708"/>
        <v>n</v>
      </c>
      <c r="CR238" s="20" t="str">
        <f t="shared" si="709"/>
        <v>n</v>
      </c>
      <c r="CS238" s="20" t="str">
        <f t="shared" si="710"/>
        <v>n</v>
      </c>
      <c r="CT238" s="31" t="str">
        <f t="shared" si="711"/>
        <v>"[NZE] Laser Kiwi"</v>
      </c>
      <c r="CU238" s="32" t="str">
        <f t="shared" si="712"/>
        <v>"rgn_Oceania"</v>
      </c>
      <c r="CV238" s="9" t="str">
        <f t="shared" si="713"/>
        <v>"https://upload.wikimedia.org/wikipedia/en/thumb/f/f5/Fire_the_Lazer.svg/640px-Fire_the_Lazer.svg.png"</v>
      </c>
      <c r="CW238" s="9" t="str">
        <f t="shared" si="802"/>
        <v/>
      </c>
      <c r="CX238" s="9" t="str">
        <f t="shared" si="802"/>
        <v/>
      </c>
      <c r="CY238" s="9" t="str">
        <f t="shared" si="802"/>
        <v>"4Color",</v>
      </c>
      <c r="CZ238" s="9" t="str">
        <f t="shared" si="802"/>
        <v/>
      </c>
      <c r="DA238" s="9" t="str">
        <f t="shared" si="714"/>
        <v>"words2",</v>
      </c>
      <c r="DB238" s="9" t="str">
        <f t="shared" si="715"/>
        <v/>
      </c>
      <c r="DD238" s="9" t="str">
        <f t="shared" si="798"/>
        <v>"lets09",</v>
      </c>
      <c r="DE238" s="9" t="str">
        <f t="shared" si="799"/>
        <v>"startL",</v>
      </c>
      <c r="DF238" s="9" t="str">
        <f t="shared" si="719"/>
        <v/>
      </c>
      <c r="DG238" s="9" t="str">
        <f t="shared" si="720"/>
        <v/>
      </c>
      <c r="DH238" s="9" t="str">
        <f t="shared" si="721"/>
        <v/>
      </c>
      <c r="DI238" s="9" t="str">
        <f t="shared" si="722"/>
        <v>"with_w",</v>
      </c>
      <c r="DJ238" s="9" t="str">
        <f t="shared" si="723"/>
        <v/>
      </c>
      <c r="DK238" s="9" t="str">
        <f t="shared" si="724"/>
        <v>"with_z",</v>
      </c>
      <c r="DL238" s="9" t="str">
        <f t="shared" si="725"/>
        <v/>
      </c>
      <c r="DM238" s="9" t="str" cm="1">
        <f t="array" ref="DM238">IF(CG238=3,CHAR(34) &amp; _xlfn.TEXTJOIN("", TRUE, RIGHT(HP238:HX238, 2)) &amp; CHAR(34) &amp; ",", "")</f>
        <v/>
      </c>
      <c r="DN238" s="9" t="str">
        <f t="shared" si="726"/>
        <v/>
      </c>
      <c r="DO238" s="9" t="str">
        <f t="shared" si="727"/>
        <v/>
      </c>
      <c r="DP238" s="28" t="str">
        <f t="shared" si="728"/>
        <v>"year00",</v>
      </c>
      <c r="DQ238" s="28" t="str">
        <f t="shared" si="729"/>
        <v/>
      </c>
      <c r="DR238" s="28" t="str">
        <f t="shared" si="730"/>
        <v/>
      </c>
      <c r="DS238" s="28" t="str">
        <f t="shared" si="731"/>
        <v/>
      </c>
      <c r="DT238" s="28" t="str">
        <f t="shared" si="732"/>
        <v/>
      </c>
      <c r="DU238" s="28" t="str">
        <f t="shared" si="733"/>
        <v/>
      </c>
      <c r="DW238" s="9" t="str">
        <f t="shared" si="803"/>
        <v>"NoBand",</v>
      </c>
      <c r="DX238" s="9" t="str">
        <f t="shared" si="803"/>
        <v/>
      </c>
      <c r="DY238" s="9" t="str">
        <f t="shared" si="803"/>
        <v/>
      </c>
      <c r="DZ238" s="9" t="str">
        <f t="shared" si="803"/>
        <v/>
      </c>
      <c r="EA238" s="9" t="str">
        <f t="shared" si="804"/>
        <v>"Diagon",</v>
      </c>
      <c r="EB238" s="9" t="str">
        <f t="shared" si="804"/>
        <v/>
      </c>
      <c r="EC238" s="9" t="str">
        <f t="shared" si="804"/>
        <v/>
      </c>
      <c r="ED238" s="9" t="str">
        <f t="shared" si="804"/>
        <v/>
      </c>
      <c r="EE238" s="9" t="str">
        <f t="shared" si="804"/>
        <v/>
      </c>
      <c r="EF238" s="9" t="str">
        <f t="shared" si="735"/>
        <v>"Animal",</v>
      </c>
      <c r="EG238" s="9" t="str">
        <f t="shared" si="805"/>
        <v>"Bird",</v>
      </c>
      <c r="EH238" s="9" t="str">
        <f t="shared" si="805"/>
        <v>"Plants",</v>
      </c>
      <c r="EI238" s="9" t="str">
        <f t="shared" si="805"/>
        <v/>
      </c>
      <c r="EJ238" s="9" t="str">
        <f t="shared" si="805"/>
        <v>"Weapon",</v>
      </c>
      <c r="EK238" s="9" t="str">
        <f t="shared" si="805"/>
        <v/>
      </c>
      <c r="EL238" s="9" t="str">
        <f t="shared" si="805"/>
        <v/>
      </c>
      <c r="EM238" s="9" t="str">
        <f t="shared" si="805"/>
        <v/>
      </c>
      <c r="EN238" s="9" t="str">
        <f t="shared" si="805"/>
        <v/>
      </c>
      <c r="EO238" s="9" t="str">
        <f t="shared" si="805"/>
        <v/>
      </c>
      <c r="EP238" s="9" t="str">
        <f t="shared" si="805"/>
        <v/>
      </c>
      <c r="EQ238" s="9" t="str">
        <f t="shared" si="805"/>
        <v/>
      </c>
      <c r="ER238" s="9" t="str">
        <f t="shared" si="805"/>
        <v/>
      </c>
      <c r="ES238" s="9" t="str">
        <f t="shared" si="805"/>
        <v/>
      </c>
      <c r="ET238" s="9" t="str">
        <f t="shared" si="805"/>
        <v/>
      </c>
      <c r="EU238" s="9" t="str">
        <f t="shared" si="805"/>
        <v/>
      </c>
      <c r="EV238" s="9" t="str">
        <f t="shared" si="801"/>
        <v/>
      </c>
      <c r="EW238" s="9" t="str">
        <f t="shared" si="801"/>
        <v/>
      </c>
      <c r="EX238" s="9" t="str">
        <f t="shared" si="801"/>
        <v/>
      </c>
      <c r="EY238" s="9" t="str">
        <f t="shared" si="801"/>
        <v/>
      </c>
      <c r="EZ238" s="9" t="str">
        <f t="shared" si="801"/>
        <v/>
      </c>
      <c r="FA238" s="9" t="str">
        <f t="shared" si="736"/>
        <v/>
      </c>
      <c r="FB238" s="9" t="str">
        <f t="shared" si="737"/>
        <v/>
      </c>
      <c r="FD238" s="9" t="str">
        <f t="shared" si="739"/>
        <v/>
      </c>
      <c r="FE238" s="9" t="str">
        <f t="shared" si="740"/>
        <v/>
      </c>
      <c r="FF238" s="9" t="str">
        <f t="shared" si="741"/>
        <v/>
      </c>
      <c r="FG238" s="9" t="str">
        <f t="shared" si="742"/>
        <v/>
      </c>
      <c r="FH238" s="9" t="str">
        <f t="shared" si="743"/>
        <v/>
      </c>
      <c r="FI238" s="9" t="str">
        <f t="shared" si="744"/>
        <v>"NO_YEL",</v>
      </c>
      <c r="FJ238" s="9" t="str">
        <f t="shared" si="745"/>
        <v>"NO_BLA",</v>
      </c>
      <c r="FK238" s="9" t="str">
        <f t="shared" si="746"/>
        <v/>
      </c>
      <c r="FL238" s="9" t="str">
        <f t="shared" si="747"/>
        <v/>
      </c>
      <c r="FM238" s="9" t="str">
        <f t="shared" si="748"/>
        <v/>
      </c>
      <c r="FN238" s="9" t="str">
        <f t="shared" si="749"/>
        <v/>
      </c>
      <c r="FO238" s="9" t="str">
        <f t="shared" si="750"/>
        <v/>
      </c>
      <c r="FP238" s="9" t="str">
        <f t="shared" si="751"/>
        <v/>
      </c>
      <c r="FQ238" s="9" t="str">
        <f t="shared" si="752"/>
        <v>"001GRE",</v>
      </c>
      <c r="FR238" s="9" t="str">
        <f t="shared" si="753"/>
        <v>"002WHI",</v>
      </c>
      <c r="FS238" s="9" t="str">
        <f t="shared" si="754"/>
        <v>"003BLU",</v>
      </c>
      <c r="FT238" s="9" t="str">
        <f t="shared" si="755"/>
        <v>"myrEQ",</v>
      </c>
      <c r="FU238" s="9" t="str">
        <f t="shared" si="756"/>
        <v/>
      </c>
      <c r="FV238" s="9" t="str">
        <f t="shared" si="757"/>
        <v/>
      </c>
      <c r="FW238" s="9" t="str">
        <f t="shared" si="758"/>
        <v/>
      </c>
      <c r="FY238" s="9" t="str">
        <f t="shared" si="760"/>
        <v/>
      </c>
      <c r="FZ238" s="9" t="str">
        <f t="shared" si="761"/>
        <v/>
      </c>
      <c r="GA238" s="9" t="str">
        <f t="shared" si="762"/>
        <v/>
      </c>
      <c r="GB238" s="9" t="str">
        <f t="shared" si="763"/>
        <v/>
      </c>
      <c r="GE238" s="9" t="str">
        <f t="shared" si="766"/>
        <v/>
      </c>
      <c r="GF238" s="9" t="str">
        <f t="shared" si="800"/>
        <v/>
      </c>
      <c r="GG238" s="9" t="str">
        <f t="shared" si="767"/>
        <v/>
      </c>
      <c r="GH238" s="9" t="str">
        <f t="shared" si="768"/>
        <v/>
      </c>
      <c r="GI238" s="9" t="str">
        <f t="shared" si="769"/>
        <v/>
      </c>
      <c r="GJ238" s="9" t="str">
        <f t="shared" si="770"/>
        <v>"NoStar",</v>
      </c>
      <c r="GK238" s="9" t="str">
        <f t="shared" si="771"/>
        <v/>
      </c>
      <c r="GL238" s="9" t="str">
        <f t="shared" si="806"/>
        <v/>
      </c>
      <c r="GM238" s="9" t="str">
        <f t="shared" si="806"/>
        <v/>
      </c>
      <c r="GN238" s="9" t="str">
        <f t="shared" si="806"/>
        <v/>
      </c>
      <c r="GP238" s="9" t="str">
        <f t="shared" si="772"/>
        <v>"Unofficial"</v>
      </c>
      <c r="GS238" s="9" t="str">
        <f t="shared" si="773"/>
        <v>["4Color","words2","lets09","startL","with_w","with_z","year00","NoBand","Diagon","Animal","Bird","Plants","Weapon","NO_YEL","NO_BLA","001GRE","002WHI","003BLU","myrEQ","NoStar"]</v>
      </c>
      <c r="GT238" s="9" t="str">
        <f t="shared" si="797"/>
        <v/>
      </c>
      <c r="GU238" s="9" t="str">
        <f t="shared" si="797"/>
        <v>"cl_BLU",</v>
      </c>
      <c r="GV238" s="9" t="str">
        <f t="shared" si="797"/>
        <v>"cl_GRE",</v>
      </c>
      <c r="GW238" s="9" t="str">
        <f t="shared" si="797"/>
        <v>"cl_RED",</v>
      </c>
      <c r="GX238" s="9" t="str">
        <f t="shared" si="797"/>
        <v/>
      </c>
      <c r="GY238" s="9" t="str">
        <f t="shared" si="797"/>
        <v/>
      </c>
      <c r="GZ238" s="9" t="str">
        <f t="shared" si="797"/>
        <v/>
      </c>
      <c r="HA238" s="9" t="str">
        <f t="shared" si="797"/>
        <v/>
      </c>
      <c r="HB238" s="9" t="str">
        <f t="shared" si="797"/>
        <v>"cl_WHI",</v>
      </c>
      <c r="HC238" s="9" t="str">
        <f t="shared" si="774"/>
        <v>["cl_BLU","cl_GRE","cl_RED","cl_WHI"]</v>
      </c>
      <c r="HE238" s="33"/>
      <c r="HF238" s="34" t="str">
        <f t="shared" si="775"/>
        <v>{couname:"[NZE] Laser Kiwi",year:"2015 ",region:"rgn_Oceania",Colors:["cl_BLU","cl_GRE","cl_RED","cl_WHI"],Items:["4Color","words2","lets09","startL","with_w","with_z","year00","NoBand","Diagon","Animal","Bird","Plants","Weapon","NO_YEL","NO_BLA","001GRE","002WHI","003BLU","myrEQ","NoStar"],Flag:"https://upload.wikimedia.org/wikipedia/en/thumb/f/f5/Fire_the_Lazer.svg/640px-Fire_the_Lazer.svg.png",HDFlag:"https://upload.wikimedia.org/wikipedia/en/thumb/f/f5/Fire_the_Lazer.svg/2560px-Fire_the_Lazer.svg.png",type:"Unofficial", describe: "\nThe Laser Kiwi flag, originally titled Fire the Lazar, was designed in 2015 by Lucy Gray as a proposed flag of New Zealand for the 2015–2016 New Zealand flag referendums. It has since become a social media phenomenon that has created ongoing interest in the design.", isnew:".", links: "https://en.wikipedia.org/wiki/Laser_Kiwi_flag"},</v>
      </c>
      <c r="HG238" s="35" t="str">
        <f t="shared" si="776"/>
        <v>{couname:"[NZE] Laser Kiwi",year:"2015 ",region:"rgn_Oceania",Colors:["cl_BLU","cl_GRE","cl_RED","cl_WHI"],Items:["4Color","words2","lets09","startL","with_w","with_z","year00","NoBand","Diagon","Animal","Bird","Plants","Weapon","NO_YEL","NO_BLA","001GRE","002WHI","003BLU","myrEQ","NoStar"],Flag:"https://upload.wikimedia.org/wikipedia/en/thumb/f/f5/Fire_the_Lazer.svg/640px-Fire_the_Lazer.svg.png",HDFlag:"https://upload.wikimedia.org/wikipedia/en/thumb/f/f5/Fire_the_Lazer.svg/2560px-Fire_the_Lazer.svg.png",type:"Unofficial", describe: "\nThe Laser Kiwi flag, originally titled Fire the Lazar, was designed in 2015 by Lucy Gray as a proposed flag of New Zealand for the 2015–2016 New Zealand flag referendums. It has since become a social media phenomenon that has created ongoing interest in the design.", links: "https://en.wikipedia.org/wiki/Laser_Kiwi_flag"},</v>
      </c>
      <c r="HH238" s="9" t="str">
        <f t="shared" si="777"/>
        <v>"\nThe Laser Kiwi flag, originally titled Fire the Lazar, was designed in 2015 by Lucy Gray as a proposed flag of New Zealand for the 2015–2016 New Zealand flag referendums. It has since become a social media phenomenon that has created ongoing interest in the design."</v>
      </c>
      <c r="HI238" s="9" t="str">
        <f t="shared" si="778"/>
        <v>"\nThe Laser Kiwi flag, originally titled Fire the Lazar, was designed in 2015 by Lucy Gray as a proposed flag of New Zealand for the 2015–2016 New Zealand flag referendums. It has since become a social media phenomenon that has created ongoing interest in the design."</v>
      </c>
      <c r="HJ238" s="9" t="str">
        <f t="shared" si="779"/>
        <v>"2015 "</v>
      </c>
      <c r="HL238" s="9" t="str">
        <f t="shared" si="780"/>
        <v>"https://en.wikipedia.org/wiki/Laser_Kiwi_flag"</v>
      </c>
      <c r="HM238" s="34" t="str">
        <f t="shared" si="781"/>
        <v>{"couname":"[NZE] Laser Kiwi","subtype":"[NZE] Other","year":"2015 ","region":"rgn_Oceania","Colors":["cl_BLU","cl_GRE","cl_RED","cl_WHI"],"Items":["4Color","words2","lets09","startL","with_w","with_z","year00","NoBand","Diagon","Animal","Bird","Plants","Weapon","NO_YEL","NO_BLA","001GRE","002WHI","003BLU","myrEQ","NoStar"],"Flag":"https://upload.wikimedia.org/wikipedia/en/thumb/f/f5/Fire_the_Lazer.svg/640px-Fire_the_Lazer.svg.png","HDFlag":"https://upload.wikimedia.org/wikipedia/en/thumb/f/f5/Fire_the_Lazer.svg/2560px-Fire_the_Lazer.svg.png","type":"Unofficial", "describe": "\nThe Laser Kiwi flag, originally titled Fire the Lazar, was designed in 2015 by Lucy Gray as a proposed flag of New Zealand for the 2015–2016 New Zealand flag referendums. It has since become a social media phenomenon that has created ongoing interest in the design.", "isnew": ".", "links": "https://en.wikipedia.org/wiki/Laser_Kiwi_flag"},</v>
      </c>
      <c r="HN238" s="36" t="str">
        <f t="shared" si="782"/>
        <v>{"couname":"[NZE] Laser Kiwi","subtype":"[NZE] Other","year":"2015 ","region":"rgn_Oceania","Colors":["cl_BLU","cl_GRE","cl_RED","cl_WHI"],"Items":["4Color","words2","lets09","startL","with_w","with_z","year00","NoBand","Diagon","Animal","Bird","Plants","Weapon","NO_YEL","NO_BLA","001GRE","002WHI","003BLU","myrEQ","NoStar"],"Flag":"https://upload.wikimedia.org/wikipedia/en/thumb/f/f5/Fire_the_Lazer.svg/640px-Fire_the_Lazer.svg.png","HDFlag":"https://upload.wikimedia.org/wikipedia/en/thumb/f/f5/Fire_the_Lazer.svg/2560px-Fire_the_Lazer.svg.png","type":"Unofficial", "describe": "\nThe Laser Kiwi flag, originally titled Fire the Lazar, was designed in 2015 by Lucy Gray as a proposed flag of New Zealand for the 2015–2016 New Zealand flag referendums. It has since become a social media phenomenon that has created ongoing interest in the design.", "isnew": ".", "links": "https://en.wikipedia.org/wiki/Laser_Kiwi_flag"},</v>
      </c>
      <c r="HO238" s="37">
        <v>45610</v>
      </c>
      <c r="HP238" s="9" t="str" cm="1">
        <f t="array" ref="HP238">IF(_xlfn.TEXTJOIN(", ", TRUE, IF(ISNUMBER(SEARCH("BLA", BL238:BT238)), COLUMN(BL238:BT238) - COLUMN(BL238) + 1, ""))&lt;&gt;"","BLA","")</f>
        <v/>
      </c>
      <c r="HQ238" s="9" t="str" cm="1">
        <f t="array" ref="HQ238">IF(_xlfn.TEXTJOIN(", ", TRUE, IF(ISNUMBER(SEARCH("BLU", BL238:BT238)), COLUMN(BL238:BT238) - COLUMN(BL238) + 1, ""))&lt;&gt;"","BLU","")</f>
        <v>BLU</v>
      </c>
      <c r="HR238" s="9" t="str" cm="1">
        <f t="array" ref="HR238">IF(_xlfn.TEXTJOIN(", ", TRUE, IF(ISNUMBER(SEARCH("GRE", BL238:BT238)), COLUMN(BL238:BT238) - COLUMN(BL238) + 1, ""))&lt;&gt;"","GRE","")</f>
        <v>GRE</v>
      </c>
      <c r="HS238" s="9" t="str" cm="1">
        <f t="array" ref="HS238">IF(_xlfn.TEXTJOIN(", ", TRUE, IF(ISNUMBER(SEARCH("RED", BL238:BT238)), COLUMN(BL238:BT238) - COLUMN(BL238) + 1, ""))&lt;&gt;"","RED","")</f>
        <v>RED</v>
      </c>
      <c r="HT238" s="9" t="str" cm="1">
        <f t="array" ref="HT238">IF(_xlfn.TEXTJOIN(", ", TRUE, IF(ISNUMBER(SEARCH("YEL", BL238:BT238)), COLUMN(BL238:BT238) - COLUMN(BL238) + 1, ""))&lt;&gt;"","YEL","")</f>
        <v/>
      </c>
      <c r="HU238" s="9" t="str" cm="1">
        <f t="array" ref="HU238">IF(_xlfn.TEXTJOIN(", ", TRUE, IF(ISNUMBER(SEARCH("ORA", BL238:BT238)), COLUMN(BL238:BT238) - COLUMN(BL238) + 1, ""))&lt;&gt;"","ORA","")</f>
        <v/>
      </c>
      <c r="HV238" s="9" t="str" cm="1">
        <f t="array" ref="HV238">IF(_xlfn.TEXTJOIN(", ", TRUE, IF(ISNUMBER(SEARCH("BRO", BL238:BT238)), COLUMN(BL238:BT238) - COLUMN(BL238) + 1, ""))&lt;&gt;"","BRO","")</f>
        <v/>
      </c>
      <c r="HW238" s="9" t="str" cm="1">
        <f t="array" ref="HW238">IF(_xlfn.TEXTJOIN(", ", TRUE, IF(ISNUMBER(SEARCH("PUR", BL238:BT238)), COLUMN(BL238:BT238) - COLUMN(BL238) + 1, ""))&lt;&gt;"","PUR","")</f>
        <v/>
      </c>
      <c r="HX238" s="9" t="str" cm="1">
        <f t="array" ref="HX238">IF(_xlfn.TEXTJOIN(", ", TRUE, IF(ISNUMBER(SEARCH("WHI", BL238:BT238)), COLUMN(BL238:BT238) - COLUMN(BL238) + 1, ""))&lt;&gt;"","WHI","")</f>
        <v>WHI</v>
      </c>
      <c r="HY238" s="38"/>
      <c r="HZ238" s="38"/>
      <c r="IA238" s="28"/>
      <c r="IB238" s="28"/>
      <c r="IC238" s="39"/>
      <c r="ID238" s="39"/>
      <c r="IE238" s="39"/>
      <c r="IF238" s="39"/>
      <c r="IG238" s="39"/>
      <c r="IH238" s="39"/>
      <c r="II238" s="39"/>
      <c r="IJ238" s="39"/>
      <c r="IK238" s="39"/>
      <c r="IM238" s="6">
        <f t="shared" si="784"/>
        <v>-4</v>
      </c>
      <c r="IN238" s="40" t="str">
        <f t="shared" si="785"/>
        <v>http://mkweb.bcgsc.ca/color-summarizer/?url=https://upload.wikimedia.org/wikipedia/en/thumb/f/f5/Fire_the_Lazer.svg/640px-Fire_the_Lazer.svg.png&amp;precision=low&amp;num_clusters=4&amp;text=1</v>
      </c>
      <c r="IO238" s="9" t="str">
        <f t="shared" si="786"/>
        <v/>
      </c>
      <c r="IP238" s="9" t="str">
        <f t="shared" si="787"/>
        <v>"blue"</v>
      </c>
      <c r="IQ238" s="9" t="str">
        <f t="shared" si="788"/>
        <v>"green"</v>
      </c>
      <c r="IR238" s="9" t="str">
        <f t="shared" si="789"/>
        <v>"red"</v>
      </c>
      <c r="IS238" s="9" t="str">
        <f t="shared" si="790"/>
        <v/>
      </c>
      <c r="IT238" s="9" t="str">
        <f t="shared" si="791"/>
        <v/>
      </c>
      <c r="IU238" s="9" t="str">
        <f t="shared" si="792"/>
        <v/>
      </c>
      <c r="IV238" s="9" t="str">
        <f t="shared" si="793"/>
        <v/>
      </c>
      <c r="IW238" s="9" t="str">
        <f t="shared" si="794"/>
        <v>"white"</v>
      </c>
      <c r="IX238" s="9" t="str">
        <f t="shared" si="795"/>
        <v>{"url":"http://mkweb.bcgsc.ca/color-summarizer/?url=https://upload.wikimedia.org/wikipedia/en/thumb/f/f5/Fire_the_Lazer.svg/640px-Fire_the_Lazer.svg.png&amp;precision=low&amp;num_clusters=4&amp;text=1","name":"[NZE] Laser Kiwi"},</v>
      </c>
      <c r="IY238" s="9">
        <v>1481</v>
      </c>
    </row>
    <row r="239" spans="1:259" s="9" customFormat="1" ht="38.4" customHeight="1" thickBot="1" x14ac:dyDescent="0.35">
      <c r="A239" s="81" t="s">
        <v>643</v>
      </c>
      <c r="B239" s="1" t="e" vm="235">
        <v>#VALUE!</v>
      </c>
      <c r="C239" s="2">
        <v>3</v>
      </c>
      <c r="D239" s="3" t="s">
        <v>644</v>
      </c>
      <c r="E239" s="4" t="s">
        <v>645</v>
      </c>
      <c r="F239" s="5" t="s">
        <v>0</v>
      </c>
      <c r="G239" s="6">
        <f>COUNTIF($A$1:$A$8354,A239)</f>
        <v>1</v>
      </c>
      <c r="H239" s="7" t="s">
        <v>638</v>
      </c>
      <c r="I239" s="8" t="s">
        <v>646</v>
      </c>
      <c r="J239" s="9" t="str">
        <f>""</f>
        <v/>
      </c>
      <c r="K239" s="10"/>
      <c r="L239" s="11"/>
      <c r="M239" s="11"/>
      <c r="N239" s="12" t="s">
        <v>169</v>
      </c>
      <c r="O239" s="13">
        <v>2009</v>
      </c>
      <c r="P239" s="14" t="s">
        <v>647</v>
      </c>
      <c r="Q239" s="15">
        <v>3</v>
      </c>
      <c r="R239" s="16" t="s">
        <v>169</v>
      </c>
      <c r="S239" s="17">
        <v>3</v>
      </c>
      <c r="T239" s="18" t="s">
        <v>2</v>
      </c>
      <c r="U239" s="19" t="s">
        <v>2</v>
      </c>
      <c r="V239" s="19" t="s">
        <v>3</v>
      </c>
      <c r="W239" s="19" t="s">
        <v>2</v>
      </c>
      <c r="X239" s="19" t="s">
        <v>3</v>
      </c>
      <c r="Y239" s="19" t="s">
        <v>2</v>
      </c>
      <c r="Z239" s="19" t="s">
        <v>2</v>
      </c>
      <c r="AA239" s="19" t="s">
        <v>3</v>
      </c>
      <c r="AB239" s="19" t="s">
        <v>2</v>
      </c>
      <c r="AC239" s="19" t="s">
        <v>2</v>
      </c>
      <c r="AD239" s="19" t="s">
        <v>2</v>
      </c>
      <c r="AE239" s="19" t="s">
        <v>2</v>
      </c>
      <c r="AF239" s="20" t="s">
        <v>2</v>
      </c>
      <c r="AG239" s="20" t="s">
        <v>2</v>
      </c>
      <c r="AH239" s="20" t="s">
        <v>2</v>
      </c>
      <c r="AI239" s="20" t="s">
        <v>2</v>
      </c>
      <c r="AJ239" s="20" t="s">
        <v>2</v>
      </c>
      <c r="AK239" s="20" t="s">
        <v>2</v>
      </c>
      <c r="AL239" s="20" t="s">
        <v>2</v>
      </c>
      <c r="AM239" s="20" t="s">
        <v>2</v>
      </c>
      <c r="AN239" s="20" t="s">
        <v>2</v>
      </c>
      <c r="AO239" s="20" t="s">
        <v>2</v>
      </c>
      <c r="AP239" s="20" t="s">
        <v>2</v>
      </c>
      <c r="AQ239" s="20" t="s">
        <v>2</v>
      </c>
      <c r="AR239" s="20" t="s">
        <v>2</v>
      </c>
      <c r="AS239" s="20" t="s">
        <v>2</v>
      </c>
      <c r="AT239" s="21">
        <v>0</v>
      </c>
      <c r="AU239" s="20" t="s">
        <v>260</v>
      </c>
      <c r="AV239" s="20" t="str">
        <f>IF(LEFT(A239,1)="[",LEFT(A239,5)&amp;AU239&amp;A239,"")</f>
        <v>[NZE]People[NZE] National Maori Flag</v>
      </c>
      <c r="AW239" s="20" t="str">
        <f>C239&amp;H239&amp;A239</f>
        <v>3[NZE] Other[NZE] National Maori Flag</v>
      </c>
      <c r="AX239" s="22"/>
      <c r="AY239" s="22"/>
      <c r="AZ239" s="23" t="s">
        <v>5</v>
      </c>
      <c r="BA239" s="23" t="s">
        <v>8</v>
      </c>
      <c r="BB239" s="23"/>
      <c r="BC239" s="24"/>
      <c r="BD239" s="25" t="s">
        <v>168</v>
      </c>
      <c r="BE239" s="8"/>
      <c r="BF239" s="25" t="s">
        <v>12</v>
      </c>
      <c r="BG239" s="25" t="s">
        <v>9</v>
      </c>
      <c r="BH239" s="25" t="s">
        <v>6</v>
      </c>
      <c r="BI239" s="25"/>
      <c r="BJ239" s="25"/>
      <c r="BK239" s="8"/>
      <c r="BL239" s="25" t="s">
        <v>12</v>
      </c>
      <c r="BM239" s="25" t="s">
        <v>8</v>
      </c>
      <c r="BN239" s="25" t="s">
        <v>10</v>
      </c>
      <c r="BO239" s="25" t="s">
        <v>9</v>
      </c>
      <c r="BP239" s="25" t="s">
        <v>6</v>
      </c>
      <c r="BQ239" s="25" t="s">
        <v>11</v>
      </c>
      <c r="BR239" s="25" t="s">
        <v>13</v>
      </c>
      <c r="BS239" s="25" t="s">
        <v>8</v>
      </c>
      <c r="BT239" s="25" t="s">
        <v>5</v>
      </c>
      <c r="BU239" s="26"/>
      <c r="BV239" s="27"/>
      <c r="BW239" s="27">
        <v>0</v>
      </c>
      <c r="BX239" s="8"/>
      <c r="CB239" s="28"/>
      <c r="CC239" s="28"/>
      <c r="CD239" s="29">
        <v>0</v>
      </c>
      <c r="CE239" s="29">
        <v>0</v>
      </c>
      <c r="CF239" s="29" t="e">
        <v>#REF!</v>
      </c>
      <c r="CG239" s="30" cm="1">
        <f t="array" ref="CG239">SUMPRODUCT(--(LEN(TRIM(BL239:BT239))&gt;0))</f>
        <v>7</v>
      </c>
      <c r="CH239" s="20" t="str">
        <f t="shared" si="699"/>
        <v>n</v>
      </c>
      <c r="CI239" s="20" t="str">
        <f t="shared" si="700"/>
        <v>n</v>
      </c>
      <c r="CJ239" s="20" t="str">
        <f t="shared" si="701"/>
        <v>n</v>
      </c>
      <c r="CK239" s="20" t="str">
        <f t="shared" si="702"/>
        <v>y</v>
      </c>
      <c r="CL239" s="20" t="str">
        <f t="shared" si="703"/>
        <v>n</v>
      </c>
      <c r="CM239" s="20" t="str">
        <f t="shared" si="704"/>
        <v>n</v>
      </c>
      <c r="CN239" s="20" t="str">
        <f t="shared" si="705"/>
        <v>y</v>
      </c>
      <c r="CO239" s="20" t="str">
        <f t="shared" si="706"/>
        <v>n</v>
      </c>
      <c r="CP239" s="20" t="str">
        <f t="shared" si="707"/>
        <v>y</v>
      </c>
      <c r="CQ239" s="20" t="str">
        <f t="shared" si="708"/>
        <v>n</v>
      </c>
      <c r="CR239" s="20" t="str">
        <f t="shared" si="709"/>
        <v>n</v>
      </c>
      <c r="CS239" s="20" t="str">
        <f t="shared" si="710"/>
        <v>n</v>
      </c>
      <c r="CT239" s="31" t="str">
        <f t="shared" si="711"/>
        <v>"[NZE] National Maori Flag"</v>
      </c>
      <c r="CU239" s="32" t="str">
        <f t="shared" si="712"/>
        <v>"rgn_Oceania"</v>
      </c>
      <c r="CV239" s="9" t="str">
        <f t="shared" si="713"/>
        <v>"https://upload.wikimedia.org/wikipedia/commons/thumb/3/30/Tino_Rangatiratanga_Maori_sovereignty_movement_flag.svg/640px-Tino_Rangatiratanga_Maori_sovereignty_movement_flag.svg.png"</v>
      </c>
      <c r="CW239" s="9" t="str">
        <f t="shared" si="802"/>
        <v/>
      </c>
      <c r="CX239" s="9" t="str">
        <f t="shared" si="802"/>
        <v/>
      </c>
      <c r="CY239" s="9" t="str">
        <f t="shared" si="802"/>
        <v/>
      </c>
      <c r="CZ239" s="9" t="str">
        <f t="shared" si="802"/>
        <v>"5+Colo",</v>
      </c>
      <c r="DA239" s="9" t="str">
        <f t="shared" si="714"/>
        <v>"words2",</v>
      </c>
      <c r="DB239" s="9" t="str">
        <f t="shared" si="715"/>
        <v>"words3",</v>
      </c>
      <c r="DD239" s="9" t="str">
        <f t="shared" si="798"/>
        <v>"lets17",</v>
      </c>
      <c r="DE239" s="9" t="str">
        <f t="shared" si="799"/>
        <v>"startN",</v>
      </c>
      <c r="DF239" s="9" t="str">
        <f t="shared" si="719"/>
        <v/>
      </c>
      <c r="DG239" s="9" t="str">
        <f t="shared" si="720"/>
        <v/>
      </c>
      <c r="DH239" s="9" t="str">
        <f t="shared" si="721"/>
        <v/>
      </c>
      <c r="DI239" s="9" t="str">
        <f t="shared" si="722"/>
        <v/>
      </c>
      <c r="DJ239" s="9" t="str">
        <f t="shared" si="723"/>
        <v/>
      </c>
      <c r="DK239" s="9" t="str">
        <f t="shared" si="724"/>
        <v>"with_z",</v>
      </c>
      <c r="DL239" s="9" t="str">
        <f t="shared" si="725"/>
        <v/>
      </c>
      <c r="DM239" s="9" t="str" cm="1">
        <f t="array" ref="DM239">IF(CG239=3,CHAR(34) &amp; _xlfn.TEXTJOIN("", TRUE, RIGHT(HP239:HX239, 2)) &amp; CHAR(34) &amp; ",", "")</f>
        <v/>
      </c>
      <c r="DN239" s="9" t="str">
        <f t="shared" si="726"/>
        <v/>
      </c>
      <c r="DO239" s="9" t="str">
        <f t="shared" si="727"/>
        <v/>
      </c>
      <c r="DP239" s="28" t="str">
        <f t="shared" si="728"/>
        <v>"year00",</v>
      </c>
      <c r="DQ239" s="28" t="str">
        <f t="shared" si="729"/>
        <v/>
      </c>
      <c r="DR239" s="28" t="str">
        <f t="shared" si="730"/>
        <v/>
      </c>
      <c r="DS239" s="28" t="str">
        <f t="shared" si="731"/>
        <v/>
      </c>
      <c r="DT239" s="28" t="str">
        <f t="shared" si="732"/>
        <v>"allhor",</v>
      </c>
      <c r="DU239" s="28" t="str">
        <f t="shared" si="733"/>
        <v/>
      </c>
      <c r="DW239" s="9" t="str">
        <f t="shared" si="803"/>
        <v/>
      </c>
      <c r="DX239" s="9" t="str">
        <f t="shared" si="803"/>
        <v/>
      </c>
      <c r="DY239" s="9" t="str">
        <f t="shared" si="803"/>
        <v>"3Bands",</v>
      </c>
      <c r="DZ239" s="9" t="str">
        <f t="shared" si="803"/>
        <v/>
      </c>
      <c r="EA239" s="9" t="str">
        <f t="shared" si="804"/>
        <v/>
      </c>
      <c r="EB239" s="9" t="str">
        <f t="shared" si="804"/>
        <v/>
      </c>
      <c r="EC239" s="9" t="str">
        <f t="shared" si="804"/>
        <v>"Horizo",</v>
      </c>
      <c r="ED239" s="9" t="str">
        <f t="shared" si="804"/>
        <v/>
      </c>
      <c r="EE239" s="9" t="str">
        <f t="shared" si="804"/>
        <v>"Circle",</v>
      </c>
      <c r="EF239" s="9" t="str">
        <f t="shared" si="735"/>
        <v/>
      </c>
      <c r="EG239" s="9" t="str">
        <f t="shared" si="805"/>
        <v/>
      </c>
      <c r="EH239" s="9" t="str">
        <f t="shared" si="805"/>
        <v>"Plants",</v>
      </c>
      <c r="EI239" s="9" t="str">
        <f t="shared" si="805"/>
        <v/>
      </c>
      <c r="EJ239" s="9" t="str">
        <f t="shared" si="805"/>
        <v/>
      </c>
      <c r="EK239" s="9" t="str">
        <f t="shared" si="805"/>
        <v/>
      </c>
      <c r="EL239" s="9" t="str">
        <f t="shared" si="805"/>
        <v/>
      </c>
      <c r="EM239" s="9" t="str">
        <f t="shared" si="805"/>
        <v/>
      </c>
      <c r="EN239" s="9" t="str">
        <f t="shared" si="805"/>
        <v/>
      </c>
      <c r="EO239" s="9" t="str">
        <f t="shared" si="805"/>
        <v/>
      </c>
      <c r="EP239" s="9" t="str">
        <f t="shared" si="805"/>
        <v/>
      </c>
      <c r="EQ239" s="9" t="str">
        <f t="shared" si="805"/>
        <v/>
      </c>
      <c r="ER239" s="9" t="str">
        <f t="shared" si="805"/>
        <v/>
      </c>
      <c r="ES239" s="9" t="str">
        <f t="shared" si="805"/>
        <v/>
      </c>
      <c r="ET239" s="9" t="str">
        <f t="shared" si="805"/>
        <v/>
      </c>
      <c r="EU239" s="9" t="str">
        <f t="shared" si="805"/>
        <v/>
      </c>
      <c r="EV239" s="9" t="str">
        <f t="shared" si="801"/>
        <v/>
      </c>
      <c r="EW239" s="9" t="str">
        <f t="shared" si="801"/>
        <v/>
      </c>
      <c r="EX239" s="9" t="str">
        <f t="shared" si="801"/>
        <v/>
      </c>
      <c r="EY239" s="9" t="str">
        <f t="shared" si="801"/>
        <v/>
      </c>
      <c r="EZ239" s="9" t="str">
        <f t="shared" si="801"/>
        <v/>
      </c>
      <c r="FA239" s="9" t="str">
        <f t="shared" si="736"/>
        <v/>
      </c>
      <c r="FB239" s="9" t="str">
        <f t="shared" si="737"/>
        <v/>
      </c>
      <c r="FD239" s="9" t="str">
        <f t="shared" si="739"/>
        <v/>
      </c>
      <c r="FE239" s="9" t="str">
        <f t="shared" si="740"/>
        <v>"NO_BLU",</v>
      </c>
      <c r="FF239" s="9" t="str">
        <f t="shared" si="741"/>
        <v/>
      </c>
      <c r="FG239" s="9" t="str">
        <f t="shared" si="742"/>
        <v/>
      </c>
      <c r="FH239" s="9" t="str">
        <f t="shared" si="743"/>
        <v/>
      </c>
      <c r="FI239" s="9" t="str">
        <f t="shared" si="744"/>
        <v/>
      </c>
      <c r="FJ239" s="9" t="str">
        <f t="shared" si="745"/>
        <v/>
      </c>
      <c r="FK239" s="9" t="str">
        <f t="shared" si="746"/>
        <v/>
      </c>
      <c r="FL239" s="9" t="str">
        <f t="shared" si="747"/>
        <v/>
      </c>
      <c r="FM239" s="9" t="str">
        <f t="shared" si="748"/>
        <v/>
      </c>
      <c r="FN239" s="9" t="str">
        <f t="shared" si="749"/>
        <v/>
      </c>
      <c r="FO239" s="9" t="str">
        <f t="shared" si="750"/>
        <v/>
      </c>
      <c r="FP239" s="9" t="str">
        <f t="shared" si="751"/>
        <v/>
      </c>
      <c r="FQ239" s="9" t="str">
        <f t="shared" si="752"/>
        <v>"001BLA",</v>
      </c>
      <c r="FR239" s="9" t="str">
        <f t="shared" si="753"/>
        <v>"002RED",</v>
      </c>
      <c r="FS239" s="9" t="str">
        <f t="shared" si="754"/>
        <v>"003YEL",</v>
      </c>
      <c r="FT239" s="9" t="str">
        <f t="shared" si="755"/>
        <v>"myrEQ",</v>
      </c>
      <c r="FU239" s="9" t="str">
        <f t="shared" si="756"/>
        <v/>
      </c>
      <c r="FV239" s="9" t="str">
        <f t="shared" si="757"/>
        <v/>
      </c>
      <c r="FW239" s="9" t="str">
        <f t="shared" si="758"/>
        <v/>
      </c>
      <c r="FY239" s="9" t="str">
        <f t="shared" si="760"/>
        <v/>
      </c>
      <c r="FZ239" s="9" t="str">
        <f t="shared" si="761"/>
        <v/>
      </c>
      <c r="GA239" s="9" t="str">
        <f t="shared" si="762"/>
        <v/>
      </c>
      <c r="GB239" s="9" t="str">
        <f t="shared" si="763"/>
        <v/>
      </c>
      <c r="GE239" s="9" t="str">
        <f t="shared" si="766"/>
        <v/>
      </c>
      <c r="GF239" s="9" t="str">
        <f t="shared" si="800"/>
        <v/>
      </c>
      <c r="GG239" s="9" t="str">
        <f t="shared" si="767"/>
        <v/>
      </c>
      <c r="GH239" s="9" t="str">
        <f t="shared" si="768"/>
        <v/>
      </c>
      <c r="GI239" s="9" t="str">
        <f t="shared" si="769"/>
        <v/>
      </c>
      <c r="GJ239" s="9" t="str">
        <f t="shared" si="770"/>
        <v>"NoStar",</v>
      </c>
      <c r="GK239" s="9" t="str">
        <f t="shared" si="771"/>
        <v/>
      </c>
      <c r="GL239" s="9" t="str">
        <f t="shared" si="806"/>
        <v/>
      </c>
      <c r="GM239" s="9" t="str">
        <f t="shared" si="806"/>
        <v/>
      </c>
      <c r="GN239" s="9" t="str">
        <f t="shared" si="806"/>
        <v/>
      </c>
      <c r="GP239" s="9" t="str">
        <f t="shared" si="772"/>
        <v>"People"</v>
      </c>
      <c r="GS239" s="9" t="str">
        <f t="shared" si="773"/>
        <v>["5+Colo","words2","words3","lets17","startN","with_z","year00","allhor","3Bands","Horizo","Circle","Plants","NO_BLU","001BLA","002RED","003YEL","myrEQ","NoStar"]</v>
      </c>
      <c r="GT239" s="9" t="str">
        <f t="shared" si="797"/>
        <v>"cl_BLA",</v>
      </c>
      <c r="GU239" s="9" t="str">
        <f t="shared" si="797"/>
        <v/>
      </c>
      <c r="GV239" s="9" t="str">
        <f t="shared" si="797"/>
        <v>"cl_GRE",</v>
      </c>
      <c r="GW239" s="9" t="str">
        <f t="shared" si="797"/>
        <v>"cl_RED",</v>
      </c>
      <c r="GX239" s="9" t="str">
        <f t="shared" si="797"/>
        <v>"cl_YEL",</v>
      </c>
      <c r="GY239" s="9" t="str">
        <f t="shared" si="797"/>
        <v>"cl_ORA",</v>
      </c>
      <c r="GZ239" s="9" t="str">
        <f t="shared" si="797"/>
        <v>"cl_BRO",</v>
      </c>
      <c r="HA239" s="9" t="str">
        <f t="shared" si="797"/>
        <v/>
      </c>
      <c r="HB239" s="9" t="str">
        <f t="shared" si="797"/>
        <v>"cl_WHI",</v>
      </c>
      <c r="HC239" s="9" t="str">
        <f t="shared" si="774"/>
        <v>["cl_BLA","cl_GRE","cl_RED","cl_YEL","cl_ORA","cl_BRO","cl_WHI"]</v>
      </c>
      <c r="HE239" s="33"/>
      <c r="HF239" s="34" t="str">
        <f t="shared" si="775"/>
        <v>{couname:"[NZE] National Maori Flag",year:"2009",region:"rgn_Oceania",Colors:["cl_BLA","cl_GRE","cl_RED","cl_YEL","cl_ORA","cl_BRO","cl_WHI"],Items:["5+Colo","words2","words3","lets17","startN","with_z","year00","allhor","3Bands","Horizo","Circle","Plants","NO_BLU","001BLA","002RED","003YEL","myrEQ","NoStar"],Flag:"https://upload.wikimedia.org/wikipedia/commons/thumb/3/30/Tino_Rangatiratanga_Maori_sovereignty_movement_flag.svg/640px-Tino_Rangatiratanga_Maori_sovereignty_movement_flag.svg.png",HDFlag:"https://upload.wikimedia.org/wikipedia/commons/thumb/3/30/Tino_Rangatiratanga_Maori_sovereignty_movement_flag.svg/2560px-Tino_Rangatiratanga_Maori_sovereignty_movement_flag.svg.png",type:"People", describe: "\nThe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 isnew:".", links: "https://en.wikipedia.org/wiki/National_Māori_flag"},</v>
      </c>
      <c r="HG239" s="35" t="str">
        <f t="shared" si="776"/>
        <v>{couname:"[NZE] National Maori Flag",year:"2009",region:"rgn_Oceania",Colors:["cl_BLA","cl_GRE","cl_RED","cl_YEL","cl_ORA","cl_BRO","cl_WHI"],Items:["5+Colo","words2","words3","lets17","startN","with_z","year00","allhor","3Bands","Horizo","Circle","Plants","NO_BLU","001BLA","002RED","003YEL","myrEQ","NoStar"],Flag:"https://upload.wikimedia.org/wikipedia/commons/thumb/3/30/Tino_Rangatiratanga_Maori_sovereignty_movement_flag.svg/640px-Tino_Rangatiratanga_Maori_sovereignty_movement_flag.svg.png",HDFlag:"https://upload.wikimedia.org/wikipedia/commons/thumb/3/30/Tino_Rangatiratanga_Maori_sovereignty_movement_flag.svg/2560px-Tino_Rangatiratanga_Maori_sovereignty_movement_flag.svg.png",type:"People", describe: "\nThe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 links: "https://en.wikipedia.org/wiki/National_Māori_flag"},</v>
      </c>
      <c r="HH239" s="9" t="str">
        <f t="shared" si="777"/>
        <v>"\nThe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v>
      </c>
      <c r="HI239" s="9" t="str">
        <f t="shared" si="778"/>
        <v>"\nThe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v>
      </c>
      <c r="HJ239" s="9" t="str">
        <f t="shared" si="779"/>
        <v>"2009"</v>
      </c>
      <c r="HL239" s="9" t="str">
        <f t="shared" si="780"/>
        <v>"https://en.wikipedia.org/wiki/National_Māori_flag"</v>
      </c>
      <c r="HM239" s="34" t="str">
        <f t="shared" si="781"/>
        <v>{"couname":"[NZE] National Maori Flag","subtype":"[NZE] Other","year":"2009","region":"rgn_Oceania","Colors":["cl_BLA","cl_GRE","cl_RED","cl_YEL","cl_ORA","cl_BRO","cl_WHI"],"Items":["5+Colo","words2","words3","lets17","startN","with_z","year00","allhor","3Bands","Horizo","Circle","Plants","NO_BLU","001BLA","002RED","003YEL","myrEQ","NoStar"],"Flag":"https://upload.wikimedia.org/wikipedia/commons/thumb/3/30/Tino_Rangatiratanga_Maori_sovereignty_movement_flag.svg/640px-Tino_Rangatiratanga_Maori_sovereignty_movement_flag.svg.png","HDFlag":"https://upload.wikimedia.org/wikipedia/commons/thumb/3/30/Tino_Rangatiratanga_Maori_sovereignty_movement_flag.svg/2560px-Tino_Rangatiratanga_Maori_sovereignty_movement_flag.svg.png","type":"People", "describe": "\nThe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 "isnew": ".", "links": "https://en.wikipedia.org/wiki/National_Māori_flag"},</v>
      </c>
      <c r="HN239" s="36" t="str">
        <f t="shared" si="782"/>
        <v>{"couname":"[NZE] National Maori Flag","subtype":"[NZE] Other","year":"2009","region":"rgn_Oceania","Colors":["cl_BLA","cl_GRE","cl_RED","cl_YEL","cl_ORA","cl_BRO","cl_WHI"],"Items":["5+Colo","words2","words3","lets17","startN","with_z","year00","allhor","3Bands","Horizo","Circle","Plants","NO_BLU","001BLA","002RED","003YEL","myrEQ","NoStar"],"Flag":"https://upload.wikimedia.org/wikipedia/commons/thumb/3/30/Tino_Rangatiratanga_Maori_sovereignty_movement_flag.svg/640px-Tino_Rangatiratanga_Maori_sovereignty_movement_flag.svg.png","HDFlag":"https://upload.wikimedia.org/wikipedia/commons/thumb/3/30/Tino_Rangatiratanga_Maori_sovereignty_movement_flag.svg/2560px-Tino_Rangatiratanga_Maori_sovereignty_movement_flag.svg.png","type":"People", "describe": "\nThe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 "isnew": ".", "links": "https://en.wikipedia.org/wiki/National_Māori_flag"},</v>
      </c>
      <c r="HO239" s="37">
        <v>45610</v>
      </c>
      <c r="HP239" s="9" t="str" cm="1">
        <f t="array" ref="HP239">IF(_xlfn.TEXTJOIN(", ", TRUE, IF(ISNUMBER(SEARCH("BLA", BL239:BT239)), COLUMN(BL239:BT239) - COLUMN(BL239) + 1, ""))&lt;&gt;"","BLA","")</f>
        <v>BLA</v>
      </c>
      <c r="HQ239" s="9" t="str" cm="1">
        <f t="array" ref="HQ239">IF(_xlfn.TEXTJOIN(", ", TRUE, IF(ISNUMBER(SEARCH("BLU", BL239:BT239)), COLUMN(BL239:BT239) - COLUMN(BL239) + 1, ""))&lt;&gt;"","BLU","")</f>
        <v/>
      </c>
      <c r="HR239" s="9" t="str" cm="1">
        <f t="array" ref="HR239">IF(_xlfn.TEXTJOIN(", ", TRUE, IF(ISNUMBER(SEARCH("GRE", BL239:BT239)), COLUMN(BL239:BT239) - COLUMN(BL239) + 1, ""))&lt;&gt;"","GRE","")</f>
        <v>GRE</v>
      </c>
      <c r="HS239" s="9" t="str" cm="1">
        <f t="array" ref="HS239">IF(_xlfn.TEXTJOIN(", ", TRUE, IF(ISNUMBER(SEARCH("RED", BL239:BT239)), COLUMN(BL239:BT239) - COLUMN(BL239) + 1, ""))&lt;&gt;"","RED","")</f>
        <v>RED</v>
      </c>
      <c r="HT239" s="9" t="str" cm="1">
        <f t="array" ref="HT239">IF(_xlfn.TEXTJOIN(", ", TRUE, IF(ISNUMBER(SEARCH("YEL", BL239:BT239)), COLUMN(BL239:BT239) - COLUMN(BL239) + 1, ""))&lt;&gt;"","YEL","")</f>
        <v>YEL</v>
      </c>
      <c r="HU239" s="9" t="str" cm="1">
        <f t="array" ref="HU239">IF(_xlfn.TEXTJOIN(", ", TRUE, IF(ISNUMBER(SEARCH("ORA", BL239:BT239)), COLUMN(BL239:BT239) - COLUMN(BL239) + 1, ""))&lt;&gt;"","ORA","")</f>
        <v>ORA</v>
      </c>
      <c r="HV239" s="9" t="str" cm="1">
        <f t="array" ref="HV239">IF(_xlfn.TEXTJOIN(", ", TRUE, IF(ISNUMBER(SEARCH("BRO", BL239:BT239)), COLUMN(BL239:BT239) - COLUMN(BL239) + 1, ""))&lt;&gt;"","BRO","")</f>
        <v>BRO</v>
      </c>
      <c r="HW239" s="9" t="str" cm="1">
        <f t="array" ref="HW239">IF(_xlfn.TEXTJOIN(", ", TRUE, IF(ISNUMBER(SEARCH("PUR", BL239:BT239)), COLUMN(BL239:BT239) - COLUMN(BL239) + 1, ""))&lt;&gt;"","PUR","")</f>
        <v/>
      </c>
      <c r="HX239" s="9" t="str" cm="1">
        <f t="array" ref="HX239">IF(_xlfn.TEXTJOIN(", ", TRUE, IF(ISNUMBER(SEARCH("WHI", BL239:BT239)), COLUMN(BL239:BT239) - COLUMN(BL239) + 1, ""))&lt;&gt;"","WHI","")</f>
        <v>WHI</v>
      </c>
      <c r="HY239" s="38"/>
      <c r="HZ239" s="38"/>
      <c r="IA239" s="28"/>
      <c r="IB239" s="28"/>
      <c r="IC239" s="39"/>
      <c r="ID239" s="39"/>
      <c r="IE239" s="39"/>
      <c r="IF239" s="39"/>
      <c r="IG239" s="39"/>
      <c r="IH239" s="39"/>
      <c r="II239" s="39"/>
      <c r="IJ239" s="39"/>
      <c r="IK239" s="39"/>
      <c r="IM239" s="6">
        <f t="shared" si="784"/>
        <v>-7</v>
      </c>
      <c r="IN239" s="40" t="str">
        <f t="shared" si="785"/>
        <v>http://mkweb.bcgsc.ca/color-summarizer/?url=https://upload.wikimedia.org/wikipedia/commons/thumb/3/30/Tino_Rangatiratanga_Maori_sovereignty_movement_flag.svg/640px-Tino_Rangatiratanga_Maori_sovereignty_movement_flag.svg.png&amp;precision=low&amp;num_clusters=7&amp;text=1</v>
      </c>
      <c r="IO239" s="9" t="str">
        <f t="shared" si="786"/>
        <v>"black"</v>
      </c>
      <c r="IP239" s="9" t="str">
        <f t="shared" si="787"/>
        <v/>
      </c>
      <c r="IQ239" s="9" t="str">
        <f t="shared" si="788"/>
        <v>"green"</v>
      </c>
      <c r="IR239" s="9" t="str">
        <f t="shared" si="789"/>
        <v>"red"</v>
      </c>
      <c r="IS239" s="9" t="str">
        <f t="shared" si="790"/>
        <v>"yellow"</v>
      </c>
      <c r="IT239" s="9" t="str">
        <f t="shared" si="791"/>
        <v>"orange"</v>
      </c>
      <c r="IU239" s="9" t="str">
        <f t="shared" si="792"/>
        <v>"brown"</v>
      </c>
      <c r="IV239" s="9" t="str">
        <f t="shared" si="793"/>
        <v/>
      </c>
      <c r="IW239" s="9" t="str">
        <f t="shared" si="794"/>
        <v>"white"</v>
      </c>
      <c r="IX239" s="9" t="str">
        <f t="shared" si="795"/>
        <v>{"url":"http://mkweb.bcgsc.ca/color-summarizer/?url=https://upload.wikimedia.org/wikipedia/commons/thumb/3/30/Tino_Rangatiratanga_Maori_sovereignty_movement_flag.svg/640px-Tino_Rangatiratanga_Maori_sovereignty_movement_flag.svg.png&amp;precision=low&amp;num_clusters=7&amp;text=1","name":"[NZE] National Maori Flag"},</v>
      </c>
      <c r="IY239" s="9">
        <v>1482</v>
      </c>
    </row>
    <row r="240" spans="1:259" s="9" customFormat="1" ht="38.4" customHeight="1" thickBot="1" x14ac:dyDescent="0.35">
      <c r="A240" s="81" t="s">
        <v>648</v>
      </c>
      <c r="B240" s="1" t="e" vm="236">
        <v>#VALUE!</v>
      </c>
      <c r="C240" s="2">
        <v>3</v>
      </c>
      <c r="D240" s="3" t="s">
        <v>649</v>
      </c>
      <c r="E240" s="4" t="s">
        <v>649</v>
      </c>
      <c r="F240" s="5" t="s">
        <v>0</v>
      </c>
      <c r="G240" s="6">
        <f>COUNTIF($A$1:$A$8354,A240)</f>
        <v>1</v>
      </c>
      <c r="H240" s="7" t="s">
        <v>638</v>
      </c>
      <c r="I240" s="8" t="s">
        <v>650</v>
      </c>
      <c r="J240" s="9" t="str">
        <f>""</f>
        <v/>
      </c>
      <c r="K240" s="10"/>
      <c r="L240" s="11"/>
      <c r="M240" s="11"/>
      <c r="N240" s="12" t="s">
        <v>169</v>
      </c>
      <c r="O240" s="13" t="s">
        <v>181</v>
      </c>
      <c r="P240" s="14" t="s">
        <v>651</v>
      </c>
      <c r="Q240" s="15">
        <v>1</v>
      </c>
      <c r="R240" s="16" t="s">
        <v>169</v>
      </c>
      <c r="S240" s="17">
        <v>0</v>
      </c>
      <c r="T240" s="18" t="s">
        <v>2</v>
      </c>
      <c r="U240" s="19" t="s">
        <v>2</v>
      </c>
      <c r="V240" s="19" t="s">
        <v>2</v>
      </c>
      <c r="W240" s="19" t="s">
        <v>2</v>
      </c>
      <c r="X240" s="19" t="s">
        <v>3</v>
      </c>
      <c r="Y240" s="19" t="s">
        <v>2</v>
      </c>
      <c r="Z240" s="19" t="s">
        <v>2</v>
      </c>
      <c r="AA240" s="19" t="s">
        <v>2</v>
      </c>
      <c r="AB240" s="19" t="s">
        <v>3</v>
      </c>
      <c r="AC240" s="19" t="s">
        <v>2</v>
      </c>
      <c r="AD240" s="19" t="s">
        <v>2</v>
      </c>
      <c r="AE240" s="19" t="s">
        <v>2</v>
      </c>
      <c r="AF240" s="20" t="s">
        <v>2</v>
      </c>
      <c r="AG240" s="20" t="s">
        <v>2</v>
      </c>
      <c r="AH240" s="20" t="s">
        <v>2</v>
      </c>
      <c r="AI240" s="20" t="s">
        <v>2</v>
      </c>
      <c r="AJ240" s="20" t="s">
        <v>2</v>
      </c>
      <c r="AK240" s="20" t="s">
        <v>2</v>
      </c>
      <c r="AL240" s="20" t="s">
        <v>2</v>
      </c>
      <c r="AM240" s="20" t="s">
        <v>3</v>
      </c>
      <c r="AN240" s="20" t="s">
        <v>2</v>
      </c>
      <c r="AO240" s="20" t="s">
        <v>2</v>
      </c>
      <c r="AP240" s="20" t="s">
        <v>2</v>
      </c>
      <c r="AQ240" s="20" t="s">
        <v>2</v>
      </c>
      <c r="AR240" s="20" t="s">
        <v>2</v>
      </c>
      <c r="AS240" s="20" t="s">
        <v>2</v>
      </c>
      <c r="AT240" s="21">
        <v>0</v>
      </c>
      <c r="AU240" s="20" t="s">
        <v>652</v>
      </c>
      <c r="AV240" s="20" t="str">
        <f>IF(LEFT(A240,1)="[",LEFT(A240,5)&amp;AU240&amp;A240,"")</f>
        <v>[NZE]Social[NZE] Tūhoe</v>
      </c>
      <c r="AW240" s="20" t="str">
        <f>C240&amp;H240&amp;A240</f>
        <v>3[NZE] Other[NZE] Tūhoe</v>
      </c>
      <c r="AX240" s="22"/>
      <c r="AY240" s="22"/>
      <c r="AZ240" s="23" t="s">
        <v>5</v>
      </c>
      <c r="BA240" s="23" t="s">
        <v>8</v>
      </c>
      <c r="BB240" s="23"/>
      <c r="BC240" s="24"/>
      <c r="BD240" s="25" t="s">
        <v>4</v>
      </c>
      <c r="BE240" s="8"/>
      <c r="BF240" s="25" t="s">
        <v>4</v>
      </c>
      <c r="BG240" s="25" t="s">
        <v>10</v>
      </c>
      <c r="BH240" s="25" t="s">
        <v>4</v>
      </c>
      <c r="BI240" s="25"/>
      <c r="BJ240" s="25"/>
      <c r="BK240" s="8"/>
      <c r="BL240" s="25" t="s">
        <v>12</v>
      </c>
      <c r="BM240" s="25" t="s">
        <v>4</v>
      </c>
      <c r="BN240" s="25" t="s">
        <v>10</v>
      </c>
      <c r="BO240" s="25" t="s">
        <v>8</v>
      </c>
      <c r="BP240" s="25" t="s">
        <v>6</v>
      </c>
      <c r="BQ240" s="25" t="s">
        <v>8</v>
      </c>
      <c r="BR240" s="25" t="s">
        <v>8</v>
      </c>
      <c r="BS240" s="25" t="s">
        <v>8</v>
      </c>
      <c r="BT240" s="25" t="s">
        <v>5</v>
      </c>
      <c r="BU240" s="26"/>
      <c r="BV240" s="27"/>
      <c r="BW240" s="27">
        <v>0</v>
      </c>
      <c r="BX240" s="8"/>
      <c r="CB240" s="28"/>
      <c r="CC240" s="28"/>
      <c r="CD240" s="29">
        <v>0</v>
      </c>
      <c r="CE240" s="29">
        <v>0</v>
      </c>
      <c r="CF240" s="29" t="e">
        <v>#REF!</v>
      </c>
      <c r="CG240" s="30" cm="1">
        <f t="array" ref="CG240">SUMPRODUCT(--(LEN(TRIM(BL240:BT240))&gt;0))</f>
        <v>5</v>
      </c>
      <c r="CH240" s="20" t="str">
        <f t="shared" si="699"/>
        <v>n</v>
      </c>
      <c r="CI240" s="20" t="str">
        <f t="shared" si="700"/>
        <v>n</v>
      </c>
      <c r="CJ240" s="20" t="str">
        <f t="shared" si="701"/>
        <v>n</v>
      </c>
      <c r="CK240" s="20" t="str">
        <f t="shared" si="702"/>
        <v>y</v>
      </c>
      <c r="CL240" s="20" t="str">
        <f t="shared" si="703"/>
        <v>y</v>
      </c>
      <c r="CM240" s="20" t="str">
        <f t="shared" si="704"/>
        <v>n</v>
      </c>
      <c r="CN240" s="20" t="str">
        <f t="shared" si="705"/>
        <v>n</v>
      </c>
      <c r="CO240" s="20" t="str">
        <f t="shared" si="706"/>
        <v>n</v>
      </c>
      <c r="CP240" s="20" t="str">
        <f t="shared" si="707"/>
        <v>y</v>
      </c>
      <c r="CQ240" s="20" t="str">
        <f t="shared" si="708"/>
        <v>n</v>
      </c>
      <c r="CR240" s="20" t="str">
        <f t="shared" si="709"/>
        <v>n</v>
      </c>
      <c r="CS240" s="20" t="str">
        <f t="shared" si="710"/>
        <v>n</v>
      </c>
      <c r="CT240" s="31" t="str">
        <f t="shared" si="711"/>
        <v>"[NZE] Tūhoe"</v>
      </c>
      <c r="CU240" s="32" t="str">
        <f t="shared" si="712"/>
        <v>"rgn_Oceania"</v>
      </c>
      <c r="CV240" s="9" t="str">
        <f t="shared" si="713"/>
        <v>"https://www.fotw.info/images/n/nz_tmmt2.gif"</v>
      </c>
      <c r="CW240" s="9" t="str">
        <f t="shared" si="802"/>
        <v/>
      </c>
      <c r="CX240" s="9" t="str">
        <f t="shared" si="802"/>
        <v/>
      </c>
      <c r="CY240" s="9" t="str">
        <f t="shared" si="802"/>
        <v/>
      </c>
      <c r="CZ240" s="9" t="str">
        <f t="shared" si="802"/>
        <v>"5+Colo",</v>
      </c>
      <c r="DA240" s="9" t="str">
        <f t="shared" si="714"/>
        <v/>
      </c>
      <c r="DB240" s="9" t="str">
        <f t="shared" si="715"/>
        <v/>
      </c>
      <c r="DD240" s="9" t="str">
        <f t="shared" si="798"/>
        <v>"lets05",</v>
      </c>
      <c r="DE240" s="9" t="str">
        <f t="shared" si="799"/>
        <v>"startT",</v>
      </c>
      <c r="DF240" s="9" t="str">
        <f t="shared" si="719"/>
        <v/>
      </c>
      <c r="DG240" s="9" t="str">
        <f t="shared" si="720"/>
        <v/>
      </c>
      <c r="DH240" s="9" t="str">
        <f t="shared" si="721"/>
        <v/>
      </c>
      <c r="DI240" s="9" t="str">
        <f t="shared" si="722"/>
        <v/>
      </c>
      <c r="DJ240" s="9" t="str">
        <f t="shared" si="723"/>
        <v/>
      </c>
      <c r="DK240" s="9" t="str">
        <f t="shared" si="724"/>
        <v>"with_z",</v>
      </c>
      <c r="DL240" s="9" t="str">
        <f t="shared" si="725"/>
        <v/>
      </c>
      <c r="DM240" s="9" t="str" cm="1">
        <f t="array" ref="DM240">IF(CG240=3,CHAR(34) &amp; _xlfn.TEXTJOIN("", TRUE, RIGHT(HP240:HX240, 2)) &amp; CHAR(34) &amp; ",", "")</f>
        <v/>
      </c>
      <c r="DN240" s="9" t="str">
        <f t="shared" si="726"/>
        <v/>
      </c>
      <c r="DO240" s="9" t="str">
        <f t="shared" si="727"/>
        <v/>
      </c>
      <c r="DP240" s="28" t="str">
        <f t="shared" si="728"/>
        <v/>
      </c>
      <c r="DQ240" s="28" t="str">
        <f t="shared" si="729"/>
        <v/>
      </c>
      <c r="DR240" s="28" t="str">
        <f t="shared" si="730"/>
        <v/>
      </c>
      <c r="DS240" s="28" t="str">
        <f t="shared" si="731"/>
        <v/>
      </c>
      <c r="DT240" s="28" t="str">
        <f t="shared" si="732"/>
        <v/>
      </c>
      <c r="DU240" s="28" t="str">
        <f t="shared" si="733"/>
        <v/>
      </c>
      <c r="DW240" s="9" t="str">
        <f t="shared" si="803"/>
        <v>"NoBand",</v>
      </c>
      <c r="DX240" s="9" t="str">
        <f t="shared" si="803"/>
        <v/>
      </c>
      <c r="DY240" s="9" t="str">
        <f t="shared" si="803"/>
        <v/>
      </c>
      <c r="DZ240" s="9" t="str">
        <f t="shared" si="803"/>
        <v/>
      </c>
      <c r="EA240" s="9" t="str">
        <f t="shared" si="804"/>
        <v/>
      </c>
      <c r="EB240" s="9" t="str">
        <f t="shared" si="804"/>
        <v/>
      </c>
      <c r="EC240" s="9" t="str">
        <f t="shared" si="804"/>
        <v/>
      </c>
      <c r="ED240" s="9" t="str">
        <f t="shared" si="804"/>
        <v/>
      </c>
      <c r="EE240" s="9" t="str">
        <f t="shared" si="804"/>
        <v>"Circle",</v>
      </c>
      <c r="EF240" s="9" t="str">
        <f t="shared" si="735"/>
        <v/>
      </c>
      <c r="EG240" s="9" t="str">
        <f t="shared" si="805"/>
        <v/>
      </c>
      <c r="EH240" s="9" t="str">
        <f t="shared" si="805"/>
        <v/>
      </c>
      <c r="EI240" s="9" t="str">
        <f t="shared" si="805"/>
        <v>"Texted",</v>
      </c>
      <c r="EJ240" s="9" t="str">
        <f t="shared" si="805"/>
        <v/>
      </c>
      <c r="EK240" s="9" t="str">
        <f t="shared" si="805"/>
        <v/>
      </c>
      <c r="EL240" s="9" t="str">
        <f t="shared" si="805"/>
        <v/>
      </c>
      <c r="EM240" s="9" t="str">
        <f t="shared" si="805"/>
        <v/>
      </c>
      <c r="EN240" s="9" t="str">
        <f t="shared" si="805"/>
        <v/>
      </c>
      <c r="EO240" s="9" t="str">
        <f t="shared" si="805"/>
        <v/>
      </c>
      <c r="EP240" s="9" t="str">
        <f t="shared" si="805"/>
        <v/>
      </c>
      <c r="EQ240" s="9" t="str">
        <f t="shared" si="805"/>
        <v/>
      </c>
      <c r="ER240" s="9" t="str">
        <f t="shared" si="805"/>
        <v/>
      </c>
      <c r="ES240" s="9" t="str">
        <f t="shared" si="805"/>
        <v/>
      </c>
      <c r="ET240" s="9" t="str">
        <f t="shared" si="805"/>
        <v>"Geogrh",</v>
      </c>
      <c r="EU240" s="9" t="str">
        <f t="shared" si="805"/>
        <v/>
      </c>
      <c r="EV240" s="9" t="str">
        <f t="shared" si="801"/>
        <v/>
      </c>
      <c r="EW240" s="9" t="str">
        <f t="shared" si="801"/>
        <v/>
      </c>
      <c r="EX240" s="9" t="str">
        <f t="shared" si="801"/>
        <v/>
      </c>
      <c r="EY240" s="9" t="str">
        <f t="shared" si="801"/>
        <v/>
      </c>
      <c r="EZ240" s="9" t="str">
        <f t="shared" si="801"/>
        <v/>
      </c>
      <c r="FA240" s="9" t="str">
        <f t="shared" si="736"/>
        <v/>
      </c>
      <c r="FB240" s="9" t="str">
        <f t="shared" si="737"/>
        <v/>
      </c>
      <c r="FD240" s="9" t="str">
        <f t="shared" si="739"/>
        <v/>
      </c>
      <c r="FE240" s="9" t="str">
        <f t="shared" si="740"/>
        <v/>
      </c>
      <c r="FF240" s="9" t="str">
        <f t="shared" si="741"/>
        <v/>
      </c>
      <c r="FG240" s="9" t="str">
        <f t="shared" si="742"/>
        <v>"NO_RED",</v>
      </c>
      <c r="FH240" s="9" t="str">
        <f t="shared" si="743"/>
        <v/>
      </c>
      <c r="FI240" s="9" t="str">
        <f t="shared" si="744"/>
        <v/>
      </c>
      <c r="FJ240" s="9" t="str">
        <f t="shared" si="745"/>
        <v/>
      </c>
      <c r="FK240" s="9" t="str">
        <f t="shared" si="746"/>
        <v/>
      </c>
      <c r="FL240" s="9" t="str">
        <f t="shared" si="747"/>
        <v/>
      </c>
      <c r="FM240" s="9" t="str">
        <f t="shared" si="748"/>
        <v/>
      </c>
      <c r="FN240" s="9" t="str">
        <f t="shared" si="749"/>
        <v/>
      </c>
      <c r="FO240" s="9" t="str">
        <f t="shared" si="750"/>
        <v/>
      </c>
      <c r="FP240" s="9" t="str">
        <f t="shared" si="751"/>
        <v/>
      </c>
      <c r="FQ240" s="9" t="str">
        <f t="shared" si="752"/>
        <v>"001BLU",</v>
      </c>
      <c r="FR240" s="9" t="str">
        <f t="shared" si="753"/>
        <v>"002GRE",</v>
      </c>
      <c r="FS240" s="9" t="str">
        <f t="shared" si="754"/>
        <v>"003BLU",</v>
      </c>
      <c r="FT240" s="9" t="str">
        <f t="shared" si="755"/>
        <v>"myrBLU",</v>
      </c>
      <c r="FU240" s="9" t="str">
        <f t="shared" si="756"/>
        <v/>
      </c>
      <c r="FV240" s="9" t="str">
        <f t="shared" si="757"/>
        <v/>
      </c>
      <c r="FW240" s="9" t="str">
        <f t="shared" si="758"/>
        <v/>
      </c>
      <c r="FY240" s="9" t="str">
        <f t="shared" si="760"/>
        <v/>
      </c>
      <c r="FZ240" s="9" t="str">
        <f t="shared" si="761"/>
        <v/>
      </c>
      <c r="GA240" s="9" t="str">
        <f t="shared" si="762"/>
        <v/>
      </c>
      <c r="GB240" s="9" t="str">
        <f t="shared" si="763"/>
        <v/>
      </c>
      <c r="GE240" s="9" t="str">
        <f t="shared" si="766"/>
        <v/>
      </c>
      <c r="GF240" s="9" t="str">
        <f t="shared" si="800"/>
        <v/>
      </c>
      <c r="GG240" s="9" t="str">
        <f t="shared" si="767"/>
        <v/>
      </c>
      <c r="GH240" s="9" t="str">
        <f t="shared" si="768"/>
        <v/>
      </c>
      <c r="GI240" s="9" t="str">
        <f t="shared" si="769"/>
        <v/>
      </c>
      <c r="GJ240" s="9" t="str">
        <f t="shared" si="770"/>
        <v>"NoStar",</v>
      </c>
      <c r="GK240" s="9" t="str">
        <f t="shared" si="771"/>
        <v/>
      </c>
      <c r="GL240" s="9" t="str">
        <f t="shared" si="806"/>
        <v/>
      </c>
      <c r="GM240" s="9" t="str">
        <f t="shared" si="806"/>
        <v/>
      </c>
      <c r="GN240" s="9" t="str">
        <f t="shared" si="806"/>
        <v/>
      </c>
      <c r="GP240" s="9" t="str">
        <f t="shared" si="772"/>
        <v>"Social"</v>
      </c>
      <c r="GS240" s="9" t="str">
        <f t="shared" si="773"/>
        <v>["5+Colo","lets05","startT","with_z","NoBand","Circle","Texted","Geogrh","NO_RED","001BLU","002GRE","003BLU","myrBLU","NoStar"]</v>
      </c>
      <c r="GT240" s="9" t="str">
        <f t="shared" si="797"/>
        <v>"cl_BLA",</v>
      </c>
      <c r="GU240" s="9" t="str">
        <f t="shared" si="797"/>
        <v>"cl_BLU",</v>
      </c>
      <c r="GV240" s="9" t="str">
        <f t="shared" si="797"/>
        <v>"cl_GRE",</v>
      </c>
      <c r="GW240" s="9" t="str">
        <f t="shared" si="797"/>
        <v/>
      </c>
      <c r="GX240" s="9" t="str">
        <f t="shared" si="797"/>
        <v>"cl_YEL",</v>
      </c>
      <c r="GY240" s="9" t="str">
        <f t="shared" si="797"/>
        <v/>
      </c>
      <c r="GZ240" s="9" t="str">
        <f t="shared" si="797"/>
        <v/>
      </c>
      <c r="HA240" s="9" t="str">
        <f t="shared" si="797"/>
        <v/>
      </c>
      <c r="HB240" s="9" t="str">
        <f t="shared" si="797"/>
        <v>"cl_WHI",</v>
      </c>
      <c r="HC240" s="9" t="str">
        <f t="shared" si="774"/>
        <v>["cl_BLA","cl_BLU","cl_GRE","cl_YEL","cl_WHI"]</v>
      </c>
      <c r="HE240" s="33"/>
      <c r="HF240" s="34" t="str">
        <f t="shared" si="775"/>
        <v>{couname:"[NZE] Tūhoe",year:"???",region:"rgn_Oceania",Colors:["cl_BLA","cl_BLU","cl_GRE","cl_YEL","cl_WHI"],Items:["5+Colo","lets05","startT","with_z","NoBand","Circle","Texted","Geogrh","NO_RED","001BLU","002GRE","003BLU","myrBLU","NoStar"],Flag:"https://www.fotw.info/images/n/nz_tmmt2.gif",HDFlag:"https://www.fotw.info/images/n/nz_tmmt2.gif",type:"Social", describe: "\nFlag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 isnew:".", links: "https://en.wikipedia.org/wiki/Ng%C4%81i_T%C5%ABhoe"},</v>
      </c>
      <c r="HG240" s="35" t="str">
        <f t="shared" si="776"/>
        <v>{couname:"[NZE] Tūhoe",year:"???",region:"rgn_Oceania",Colors:["cl_BLA","cl_BLU","cl_GRE","cl_YEL","cl_WHI"],Items:["5+Colo","lets05","startT","with_z","NoBand","Circle","Texted","Geogrh","NO_RED","001BLU","002GRE","003BLU","myrBLU","NoStar"],Flag:"https://www.fotw.info/images/n/nz_tmmt2.gif",HDFlag:"https://www.fotw.info/images/n/nz_tmmt2.gif",type:"Social", describe: "\nFlag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 links: "https://en.wikipedia.org/wiki/Ng%C4%81i_T%C5%ABhoe"},</v>
      </c>
      <c r="HH240" s="9" t="str">
        <f t="shared" si="777"/>
        <v>"\nFlag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v>
      </c>
      <c r="HI240" s="9" t="str">
        <f t="shared" si="778"/>
        <v>"\nFlag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v>
      </c>
      <c r="HJ240" s="9" t="str">
        <f t="shared" si="779"/>
        <v>"???"</v>
      </c>
      <c r="HL240" s="9" t="str">
        <f t="shared" si="780"/>
        <v>"https://en.wikipedia.org/wiki/Ng%C4%81i_T%C5%ABhoe"</v>
      </c>
      <c r="HM240" s="34" t="str">
        <f t="shared" si="781"/>
        <v>{"couname":"[NZE] Tūhoe","subtype":"[NZE] Other","year":"???","region":"rgn_Oceania","Colors":["cl_BLA","cl_BLU","cl_GRE","cl_YEL","cl_WHI"],"Items":["5+Colo","lets05","startT","with_z","NoBand","Circle","Texted","Geogrh","NO_RED","001BLU","002GRE","003BLU","myrBLU","NoStar"],"Flag":"https://www.fotw.info/images/n/nz_tmmt2.gif","HDFlag":"https://www.fotw.info/images/n/nz_tmmt2.gif","type":"Social", "describe": "\nFlag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 "isnew": ".", "links": "https://en.wikipedia.org/wiki/Ng%C4%81i_T%C5%ABhoe"},</v>
      </c>
      <c r="HN240" s="36" t="str">
        <f t="shared" si="782"/>
        <v>{"couname":"[NZE] Tūhoe","subtype":"[NZE] Other","year":"???","region":"rgn_Oceania","Colors":["cl_BLA","cl_BLU","cl_GRE","cl_YEL","cl_WHI"],"Items":["5+Colo","lets05","startT","with_z","NoBand","Circle","Texted","Geogrh","NO_RED","001BLU","002GRE","003BLU","myrBLU","NoStar"],"Flag":"https://www.fotw.info/images/n/nz_tmmt2.gif","HDFlag":"https://www.fotw.info/images/n/nz_tmmt2.gif","type":"Social", "describe": "\nFlag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 "isnew": ".", "links": "https://en.wikipedia.org/wiki/Ng%C4%81i_T%C5%ABhoe"},</v>
      </c>
      <c r="HO240" s="37">
        <v>45610</v>
      </c>
      <c r="HP240" s="9" t="str" cm="1">
        <f t="array" ref="HP240">IF(_xlfn.TEXTJOIN(", ", TRUE, IF(ISNUMBER(SEARCH("BLA", BL240:BT240)), COLUMN(BL240:BT240) - COLUMN(BL240) + 1, ""))&lt;&gt;"","BLA","")</f>
        <v>BLA</v>
      </c>
      <c r="HQ240" s="9" t="str" cm="1">
        <f t="array" ref="HQ240">IF(_xlfn.TEXTJOIN(", ", TRUE, IF(ISNUMBER(SEARCH("BLU", BL240:BT240)), COLUMN(BL240:BT240) - COLUMN(BL240) + 1, ""))&lt;&gt;"","BLU","")</f>
        <v>BLU</v>
      </c>
      <c r="HR240" s="9" t="str" cm="1">
        <f t="array" ref="HR240">IF(_xlfn.TEXTJOIN(", ", TRUE, IF(ISNUMBER(SEARCH("GRE", BL240:BT240)), COLUMN(BL240:BT240) - COLUMN(BL240) + 1, ""))&lt;&gt;"","GRE","")</f>
        <v>GRE</v>
      </c>
      <c r="HS240" s="9" t="str" cm="1">
        <f t="array" ref="HS240">IF(_xlfn.TEXTJOIN(", ", TRUE, IF(ISNUMBER(SEARCH("RED", BL240:BT240)), COLUMN(BL240:BT240) - COLUMN(BL240) + 1, ""))&lt;&gt;"","RED","")</f>
        <v/>
      </c>
      <c r="HT240" s="9" t="str" cm="1">
        <f t="array" ref="HT240">IF(_xlfn.TEXTJOIN(", ", TRUE, IF(ISNUMBER(SEARCH("YEL", BL240:BT240)), COLUMN(BL240:BT240) - COLUMN(BL240) + 1, ""))&lt;&gt;"","YEL","")</f>
        <v>YEL</v>
      </c>
      <c r="HU240" s="9" t="str" cm="1">
        <f t="array" ref="HU240">IF(_xlfn.TEXTJOIN(", ", TRUE, IF(ISNUMBER(SEARCH("ORA", BL240:BT240)), COLUMN(BL240:BT240) - COLUMN(BL240) + 1, ""))&lt;&gt;"","ORA","")</f>
        <v/>
      </c>
      <c r="HV240" s="9" t="str" cm="1">
        <f t="array" ref="HV240">IF(_xlfn.TEXTJOIN(", ", TRUE, IF(ISNUMBER(SEARCH("BRO", BL240:BT240)), COLUMN(BL240:BT240) - COLUMN(BL240) + 1, ""))&lt;&gt;"","BRO","")</f>
        <v/>
      </c>
      <c r="HW240" s="9" t="str" cm="1">
        <f t="array" ref="HW240">IF(_xlfn.TEXTJOIN(", ", TRUE, IF(ISNUMBER(SEARCH("PUR", BL240:BT240)), COLUMN(BL240:BT240) - COLUMN(BL240) + 1, ""))&lt;&gt;"","PUR","")</f>
        <v/>
      </c>
      <c r="HX240" s="9" t="str" cm="1">
        <f t="array" ref="HX240">IF(_xlfn.TEXTJOIN(", ", TRUE, IF(ISNUMBER(SEARCH("WHI", BL240:BT240)), COLUMN(BL240:BT240) - COLUMN(BL240) + 1, ""))&lt;&gt;"","WHI","")</f>
        <v>WHI</v>
      </c>
      <c r="HY240" s="38"/>
      <c r="HZ240" s="38"/>
      <c r="IA240" s="28"/>
      <c r="IB240" s="28"/>
      <c r="IC240" s="39"/>
      <c r="ID240" s="39"/>
      <c r="IE240" s="39"/>
      <c r="IF240" s="39"/>
      <c r="IG240" s="39"/>
      <c r="IH240" s="39"/>
      <c r="II240" s="39"/>
      <c r="IJ240" s="39"/>
      <c r="IK240" s="39"/>
      <c r="IM240" s="6">
        <f t="shared" si="784"/>
        <v>-5</v>
      </c>
      <c r="IN240" s="40" t="str">
        <f t="shared" si="785"/>
        <v>http://mkweb.bcgsc.ca/color-summarizer/?url=https://www.fotw.info/images/n/nz_tmmt2.gif&amp;precision=low&amp;num_clusters=5&amp;text=1</v>
      </c>
      <c r="IO240" s="9" t="str">
        <f t="shared" si="786"/>
        <v>"black"</v>
      </c>
      <c r="IP240" s="9" t="str">
        <f t="shared" si="787"/>
        <v>"blue"</v>
      </c>
      <c r="IQ240" s="9" t="str">
        <f t="shared" si="788"/>
        <v>"green"</v>
      </c>
      <c r="IR240" s="9" t="str">
        <f t="shared" si="789"/>
        <v/>
      </c>
      <c r="IS240" s="9" t="str">
        <f t="shared" si="790"/>
        <v>"yellow"</v>
      </c>
      <c r="IT240" s="9" t="str">
        <f t="shared" si="791"/>
        <v/>
      </c>
      <c r="IU240" s="9" t="str">
        <f t="shared" si="792"/>
        <v/>
      </c>
      <c r="IV240" s="9" t="str">
        <f t="shared" si="793"/>
        <v/>
      </c>
      <c r="IW240" s="9" t="str">
        <f t="shared" si="794"/>
        <v>"white"</v>
      </c>
      <c r="IX240" s="9" t="str">
        <f t="shared" si="795"/>
        <v>{"url":"http://mkweb.bcgsc.ca/color-summarizer/?url=https://www.fotw.info/images/n/nz_tmmt2.gif&amp;precision=low&amp;num_clusters=5&amp;text=1","name":"[NZE] Tūhoe"},</v>
      </c>
      <c r="IY240" s="9">
        <v>1483</v>
      </c>
    </row>
    <row r="241" spans="1:259" s="9" customFormat="1" ht="38.4" customHeight="1" thickBot="1" x14ac:dyDescent="0.35">
      <c r="A241" s="81" t="s">
        <v>653</v>
      </c>
      <c r="B241" s="1" t="e" vm="237">
        <v>#VALUE!</v>
      </c>
      <c r="C241" s="2">
        <v>3</v>
      </c>
      <c r="D241" s="3" t="s">
        <v>654</v>
      </c>
      <c r="E241" s="4" t="s">
        <v>655</v>
      </c>
      <c r="F241" s="5" t="s">
        <v>0</v>
      </c>
      <c r="G241" s="6">
        <f>COUNTIF($A$1:$A$8354,A241)</f>
        <v>1</v>
      </c>
      <c r="H241" s="7" t="s">
        <v>638</v>
      </c>
      <c r="I241" s="8" t="s">
        <v>656</v>
      </c>
      <c r="J241" s="9" t="str">
        <f>""</f>
        <v/>
      </c>
      <c r="K241" s="10"/>
      <c r="L241" s="11"/>
      <c r="M241" s="11"/>
      <c r="N241" s="12" t="s">
        <v>169</v>
      </c>
      <c r="O241" s="13">
        <v>1834</v>
      </c>
      <c r="P241" s="14" t="s">
        <v>657</v>
      </c>
      <c r="Q241" s="15">
        <v>5</v>
      </c>
      <c r="R241" s="16" t="s">
        <v>169</v>
      </c>
      <c r="S241" s="17">
        <v>2</v>
      </c>
      <c r="T241" s="18" t="s">
        <v>2</v>
      </c>
      <c r="U241" s="19" t="s">
        <v>3</v>
      </c>
      <c r="V241" s="19" t="s">
        <v>3</v>
      </c>
      <c r="W241" s="19" t="s">
        <v>3</v>
      </c>
      <c r="X241" s="19" t="s">
        <v>2</v>
      </c>
      <c r="Y241" s="19" t="s">
        <v>2</v>
      </c>
      <c r="Z241" s="19" t="s">
        <v>2</v>
      </c>
      <c r="AA241" s="19" t="s">
        <v>2</v>
      </c>
      <c r="AB241" s="19" t="s">
        <v>2</v>
      </c>
      <c r="AC241" s="19" t="s">
        <v>2</v>
      </c>
      <c r="AD241" s="19" t="s">
        <v>2</v>
      </c>
      <c r="AE241" s="19" t="s">
        <v>2</v>
      </c>
      <c r="AF241" s="20" t="s">
        <v>2</v>
      </c>
      <c r="AG241" s="20" t="s">
        <v>2</v>
      </c>
      <c r="AH241" s="20" t="s">
        <v>2</v>
      </c>
      <c r="AI241" s="20" t="s">
        <v>3</v>
      </c>
      <c r="AJ241" s="20" t="s">
        <v>2</v>
      </c>
      <c r="AK241" s="20" t="s">
        <v>2</v>
      </c>
      <c r="AL241" s="20" t="s">
        <v>2</v>
      </c>
      <c r="AM241" s="20" t="s">
        <v>2</v>
      </c>
      <c r="AN241" s="20" t="s">
        <v>2</v>
      </c>
      <c r="AO241" s="20" t="s">
        <v>2</v>
      </c>
      <c r="AP241" s="20" t="s">
        <v>2</v>
      </c>
      <c r="AQ241" s="20" t="s">
        <v>2</v>
      </c>
      <c r="AR241" s="20" t="s">
        <v>2</v>
      </c>
      <c r="AS241" s="20" t="s">
        <v>2</v>
      </c>
      <c r="AT241" s="21">
        <v>4</v>
      </c>
      <c r="AU241" s="20" t="s">
        <v>267</v>
      </c>
      <c r="AV241" s="20" t="str">
        <f>IF(LEFT(A241,1)="[",LEFT(A241,5)&amp;AU241&amp;A241,"")</f>
        <v>[NZE]Historical[NZE] United Tribes of New Zealand (Black)</v>
      </c>
      <c r="AW241" s="20" t="str">
        <f>C241&amp;H241&amp;A241</f>
        <v>3[NZE] Other[NZE] United Tribes of New Zealand (Black)</v>
      </c>
      <c r="AX241" s="22"/>
      <c r="AY241" s="22"/>
      <c r="AZ241" s="23" t="s">
        <v>5</v>
      </c>
      <c r="BA241" s="23" t="s">
        <v>8</v>
      </c>
      <c r="BB241" s="23"/>
      <c r="BC241" s="24"/>
      <c r="BD241" s="25" t="s">
        <v>6</v>
      </c>
      <c r="BE241" s="8"/>
      <c r="BF241" s="25" t="s">
        <v>6</v>
      </c>
      <c r="BG241" s="25" t="s">
        <v>10</v>
      </c>
      <c r="BH241" s="25" t="s">
        <v>4</v>
      </c>
      <c r="BI241" s="25"/>
      <c r="BJ241" s="25"/>
      <c r="BK241" s="8"/>
      <c r="BL241" s="25" t="s">
        <v>8</v>
      </c>
      <c r="BM241" s="25" t="s">
        <v>4</v>
      </c>
      <c r="BN241" s="25" t="s">
        <v>10</v>
      </c>
      <c r="BO241" s="25" t="s">
        <v>8</v>
      </c>
      <c r="BP241" s="25" t="s">
        <v>6</v>
      </c>
      <c r="BQ241" s="25" t="s">
        <v>8</v>
      </c>
      <c r="BR241" s="25" t="s">
        <v>8</v>
      </c>
      <c r="BS241" s="25" t="s">
        <v>8</v>
      </c>
      <c r="BT241" s="25" t="s">
        <v>5</v>
      </c>
      <c r="BU241" s="26"/>
      <c r="BV241" s="27"/>
      <c r="BW241" s="27">
        <v>0</v>
      </c>
      <c r="BX241" s="8"/>
      <c r="CB241" s="28"/>
      <c r="CC241" s="28"/>
      <c r="CD241" s="29">
        <v>0</v>
      </c>
      <c r="CE241" s="29">
        <v>0</v>
      </c>
      <c r="CF241" s="29" t="e">
        <v>#REF!</v>
      </c>
      <c r="CG241" s="30" cm="1">
        <f t="array" ref="CG241">SUMPRODUCT(--(LEN(TRIM(BL241:BT241))&gt;0))</f>
        <v>4</v>
      </c>
      <c r="CH241" s="20" t="str">
        <f t="shared" si="699"/>
        <v>n</v>
      </c>
      <c r="CI241" s="20" t="str">
        <f t="shared" si="700"/>
        <v>n</v>
      </c>
      <c r="CJ241" s="20" t="str">
        <f t="shared" si="701"/>
        <v>y</v>
      </c>
      <c r="CK241" s="20" t="str">
        <f t="shared" si="702"/>
        <v>n</v>
      </c>
      <c r="CL241" s="20" t="str">
        <f t="shared" si="703"/>
        <v>n</v>
      </c>
      <c r="CM241" s="20" t="str">
        <f t="shared" si="704"/>
        <v>y</v>
      </c>
      <c r="CN241" s="20" t="str">
        <f t="shared" si="705"/>
        <v>n</v>
      </c>
      <c r="CO241" s="20" t="str">
        <f t="shared" si="706"/>
        <v>n</v>
      </c>
      <c r="CP241" s="20" t="str">
        <f t="shared" si="707"/>
        <v>n</v>
      </c>
      <c r="CQ241" s="20" t="str">
        <f t="shared" si="708"/>
        <v>n</v>
      </c>
      <c r="CR241" s="20" t="str">
        <f t="shared" si="709"/>
        <v>n</v>
      </c>
      <c r="CS241" s="20" t="str">
        <f t="shared" si="710"/>
        <v>y</v>
      </c>
      <c r="CT241" s="31" t="str">
        <f t="shared" si="711"/>
        <v>"[NZE] United Tribes of New Zealand (Black)"</v>
      </c>
      <c r="CU241" s="32" t="str">
        <f t="shared" si="712"/>
        <v>"rgn_Oceania"</v>
      </c>
      <c r="CV241" s="9" t="str">
        <f t="shared" si="713"/>
        <v>"https://upload.wikimedia.org/wikipedia/commons/thumb/8/82/UnitedTribesUnofficial.svg/640px-UnitedTribesUnofficial.svg.png"</v>
      </c>
      <c r="CW241" s="9" t="str">
        <f t="shared" si="802"/>
        <v/>
      </c>
      <c r="CX241" s="9" t="str">
        <f t="shared" si="802"/>
        <v/>
      </c>
      <c r="CY241" s="9" t="str">
        <f t="shared" si="802"/>
        <v>"4Color",</v>
      </c>
      <c r="CZ241" s="9" t="str">
        <f t="shared" si="802"/>
        <v/>
      </c>
      <c r="DA241" s="9" t="str">
        <f t="shared" si="714"/>
        <v>"words2",</v>
      </c>
      <c r="DB241" s="9" t="str">
        <f t="shared" si="715"/>
        <v>"words3",</v>
      </c>
      <c r="DD241" s="9" t="str">
        <f t="shared" si="798"/>
        <v>"lets31",</v>
      </c>
      <c r="DE241" s="9" t="str">
        <f t="shared" si="799"/>
        <v>"startU",</v>
      </c>
      <c r="DF241" s="9" t="str">
        <f t="shared" si="719"/>
        <v/>
      </c>
      <c r="DG241" s="9" t="str">
        <f t="shared" si="720"/>
        <v/>
      </c>
      <c r="DH241" s="9" t="str">
        <f t="shared" si="721"/>
        <v/>
      </c>
      <c r="DI241" s="9" t="str">
        <f t="shared" si="722"/>
        <v>"with_w",</v>
      </c>
      <c r="DJ241" s="9" t="str">
        <f t="shared" si="723"/>
        <v/>
      </c>
      <c r="DK241" s="9" t="str">
        <f t="shared" si="724"/>
        <v>"with_z",</v>
      </c>
      <c r="DL241" s="9" t="str">
        <f t="shared" si="725"/>
        <v/>
      </c>
      <c r="DM241" s="9" t="str" cm="1">
        <f t="array" ref="DM241">IF(CG241=3,CHAR(34) &amp; _xlfn.TEXTJOIN("", TRUE, RIGHT(HP241:HX241, 2)) &amp; CHAR(34) &amp; ",", "")</f>
        <v/>
      </c>
      <c r="DN241" s="9" t="str">
        <f t="shared" si="726"/>
        <v>"year18",</v>
      </c>
      <c r="DO241" s="9" t="str">
        <f t="shared" si="727"/>
        <v/>
      </c>
      <c r="DP241" s="28" t="str">
        <f t="shared" si="728"/>
        <v/>
      </c>
      <c r="DQ241" s="28" t="str">
        <f t="shared" si="729"/>
        <v/>
      </c>
      <c r="DR241" s="28" t="str">
        <f t="shared" si="730"/>
        <v/>
      </c>
      <c r="DS241" s="28" t="str">
        <f t="shared" si="731"/>
        <v/>
      </c>
      <c r="DT241" s="28" t="str">
        <f t="shared" si="732"/>
        <v/>
      </c>
      <c r="DU241" s="28" t="str">
        <f t="shared" si="733"/>
        <v/>
      </c>
      <c r="DW241" s="9" t="str">
        <f t="shared" si="803"/>
        <v/>
      </c>
      <c r="DX241" s="9" t="str">
        <f t="shared" si="803"/>
        <v>"2Bands",</v>
      </c>
      <c r="DY241" s="9" t="str">
        <f t="shared" si="803"/>
        <v/>
      </c>
      <c r="DZ241" s="9" t="str">
        <f t="shared" si="803"/>
        <v/>
      </c>
      <c r="EA241" s="9" t="str">
        <f t="shared" si="804"/>
        <v/>
      </c>
      <c r="EB241" s="9" t="str">
        <f t="shared" si="804"/>
        <v>"Crosse",</v>
      </c>
      <c r="EC241" s="9" t="str">
        <f t="shared" si="804"/>
        <v>"Horizo",</v>
      </c>
      <c r="ED241" s="9" t="str">
        <f t="shared" si="804"/>
        <v>"Vertic",</v>
      </c>
      <c r="EE241" s="9" t="str">
        <f t="shared" si="804"/>
        <v/>
      </c>
      <c r="EF241" s="9" t="str">
        <f t="shared" si="735"/>
        <v/>
      </c>
      <c r="EG241" s="9" t="str">
        <f t="shared" si="805"/>
        <v/>
      </c>
      <c r="EH241" s="9" t="str">
        <f t="shared" si="805"/>
        <v/>
      </c>
      <c r="EI241" s="9" t="str">
        <f t="shared" si="805"/>
        <v/>
      </c>
      <c r="EJ241" s="9" t="str">
        <f t="shared" si="805"/>
        <v/>
      </c>
      <c r="EK241" s="9" t="str">
        <f t="shared" si="805"/>
        <v/>
      </c>
      <c r="EL241" s="9" t="str">
        <f t="shared" si="805"/>
        <v/>
      </c>
      <c r="EM241" s="9" t="str">
        <f t="shared" si="805"/>
        <v/>
      </c>
      <c r="EN241" s="9" t="str">
        <f t="shared" si="805"/>
        <v/>
      </c>
      <c r="EO241" s="9" t="str">
        <f t="shared" si="805"/>
        <v/>
      </c>
      <c r="EP241" s="9" t="str">
        <f t="shared" si="805"/>
        <v>"Canton",</v>
      </c>
      <c r="EQ241" s="9" t="str">
        <f t="shared" si="805"/>
        <v/>
      </c>
      <c r="ER241" s="9" t="str">
        <f t="shared" si="805"/>
        <v/>
      </c>
      <c r="ES241" s="9" t="str">
        <f t="shared" si="805"/>
        <v/>
      </c>
      <c r="ET241" s="9" t="str">
        <f t="shared" si="805"/>
        <v/>
      </c>
      <c r="EU241" s="9" t="str">
        <f t="shared" si="805"/>
        <v/>
      </c>
      <c r="EV241" s="9" t="str">
        <f t="shared" si="801"/>
        <v/>
      </c>
      <c r="EW241" s="9" t="str">
        <f t="shared" si="801"/>
        <v/>
      </c>
      <c r="EX241" s="9" t="str">
        <f t="shared" si="801"/>
        <v/>
      </c>
      <c r="EY241" s="9" t="str">
        <f t="shared" si="801"/>
        <v/>
      </c>
      <c r="EZ241" s="9" t="str">
        <f t="shared" si="801"/>
        <v/>
      </c>
      <c r="FA241" s="9" t="str">
        <f t="shared" si="736"/>
        <v>"staWHI",</v>
      </c>
      <c r="FB241" s="9" t="str">
        <f t="shared" si="737"/>
        <v/>
      </c>
      <c r="FD241" s="9" t="str">
        <f t="shared" si="739"/>
        <v/>
      </c>
      <c r="FE241" s="9" t="str">
        <f t="shared" si="740"/>
        <v/>
      </c>
      <c r="FF241" s="9" t="str">
        <f t="shared" si="741"/>
        <v/>
      </c>
      <c r="FG241" s="9" t="str">
        <f t="shared" si="742"/>
        <v>"NO_RED",</v>
      </c>
      <c r="FH241" s="9" t="str">
        <f t="shared" si="743"/>
        <v/>
      </c>
      <c r="FI241" s="9" t="str">
        <f t="shared" si="744"/>
        <v/>
      </c>
      <c r="FJ241" s="9" t="str">
        <f t="shared" si="745"/>
        <v>"NO_BLA",</v>
      </c>
      <c r="FK241" s="9" t="str">
        <f t="shared" si="746"/>
        <v/>
      </c>
      <c r="FL241" s="9" t="str">
        <f t="shared" si="747"/>
        <v/>
      </c>
      <c r="FM241" s="9" t="str">
        <f t="shared" si="748"/>
        <v/>
      </c>
      <c r="FN241" s="9" t="str">
        <f t="shared" si="749"/>
        <v/>
      </c>
      <c r="FO241" s="9" t="str">
        <f t="shared" si="750"/>
        <v/>
      </c>
      <c r="FP241" s="9" t="str">
        <f t="shared" si="751"/>
        <v/>
      </c>
      <c r="FQ241" s="9" t="str">
        <f t="shared" si="752"/>
        <v>"001YEL",</v>
      </c>
      <c r="FR241" s="9" t="str">
        <f t="shared" si="753"/>
        <v>"002GRE",</v>
      </c>
      <c r="FS241" s="9" t="str">
        <f t="shared" si="754"/>
        <v>"003BLU",</v>
      </c>
      <c r="FT241" s="9" t="str">
        <f t="shared" si="755"/>
        <v>"myrYEL",</v>
      </c>
      <c r="FU241" s="9" t="str">
        <f t="shared" si="756"/>
        <v/>
      </c>
      <c r="FV241" s="9" t="str">
        <f t="shared" si="757"/>
        <v/>
      </c>
      <c r="FW241" s="9" t="str">
        <f t="shared" si="758"/>
        <v/>
      </c>
      <c r="FY241" s="9" t="str">
        <f t="shared" si="760"/>
        <v/>
      </c>
      <c r="FZ241" s="9" t="str">
        <f t="shared" si="761"/>
        <v/>
      </c>
      <c r="GA241" s="9" t="str">
        <f t="shared" si="762"/>
        <v/>
      </c>
      <c r="GB241" s="9" t="str">
        <f t="shared" si="763"/>
        <v/>
      </c>
      <c r="GE241" s="9" t="str">
        <f t="shared" si="766"/>
        <v/>
      </c>
      <c r="GF241" s="9" t="str">
        <f t="shared" si="800"/>
        <v>"histor",</v>
      </c>
      <c r="GG241" s="9" t="str">
        <f t="shared" si="767"/>
        <v/>
      </c>
      <c r="GH241" s="9" t="str">
        <f t="shared" si="768"/>
        <v/>
      </c>
      <c r="GI241" s="9" t="str">
        <f t="shared" si="769"/>
        <v/>
      </c>
      <c r="GJ241" s="9" t="str">
        <f t="shared" si="770"/>
        <v/>
      </c>
      <c r="GK241" s="9" t="str">
        <f t="shared" si="771"/>
        <v>"HasSta",</v>
      </c>
      <c r="GL241" s="9" t="str">
        <f t="shared" si="806"/>
        <v/>
      </c>
      <c r="GM241" s="9" t="str">
        <f t="shared" si="806"/>
        <v/>
      </c>
      <c r="GN241" s="9" t="str">
        <f t="shared" si="806"/>
        <v>"3+Star",</v>
      </c>
      <c r="GP241" s="9" t="str">
        <f t="shared" si="772"/>
        <v>"Historical"</v>
      </c>
      <c r="GS241" s="9" t="str">
        <f t="shared" si="773"/>
        <v>["4Color","words2","words3","lets31","startU","with_w","with_z","year18","2Bands","Crosse","Horizo","Vertic","Canton","staWHI","NO_RED","NO_BLA","001YEL","002GRE","003BLU","myrYEL","histor","HasSta","3+Star"]</v>
      </c>
      <c r="GT241" s="9" t="str">
        <f t="shared" si="797"/>
        <v/>
      </c>
      <c r="GU241" s="9" t="str">
        <f t="shared" si="797"/>
        <v>"cl_BLU",</v>
      </c>
      <c r="GV241" s="9" t="str">
        <f t="shared" si="797"/>
        <v>"cl_GRE",</v>
      </c>
      <c r="GW241" s="9" t="str">
        <f t="shared" si="797"/>
        <v/>
      </c>
      <c r="GX241" s="9" t="str">
        <f t="shared" si="797"/>
        <v>"cl_YEL",</v>
      </c>
      <c r="GY241" s="9" t="str">
        <f t="shared" si="797"/>
        <v/>
      </c>
      <c r="GZ241" s="9" t="str">
        <f t="shared" si="797"/>
        <v/>
      </c>
      <c r="HA241" s="9" t="str">
        <f t="shared" si="797"/>
        <v/>
      </c>
      <c r="HB241" s="9" t="str">
        <f t="shared" si="797"/>
        <v>"cl_WHI",</v>
      </c>
      <c r="HC241" s="9" t="str">
        <f t="shared" si="774"/>
        <v>["cl_BLU","cl_GRE","cl_YEL","cl_WHI"]</v>
      </c>
      <c r="HE241" s="33"/>
      <c r="HF241" s="34" t="str">
        <f t="shared" si="775"/>
        <v>{couname:"[NZE] United Tribes of New Zealand (Black)",year:"1834",region:"rgn_Oceania",Colors:["cl_BLU","cl_GRE","cl_YEL","cl_WHI"],Items:["4Color","words2","words3","lets31","startU","with_w","with_z","year18","2Bands","Crosse","Horizo","Vertic","Canton","staWHI","NO_RED","NO_BLA","001YEL","002GRE","003BLU","myrYEL","histor","HasSta","3+Star"],Flag:"https://upload.wikimedia.org/wikipedia/commons/thumb/8/82/UnitedTribesUnofficial.svg/640px-UnitedTribesUnofficial.svg.png",HDFlag:"https://upload.wikimedia.org/wikipedia/commons/thumb/8/82/UnitedTribesUnofficial.svg/2560px-UnitedTribesUnofficial.svg.png",type:"Historical", describe: "\nA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 isnew:".", links: "https://en.wikipedia.org/wiki/Flag_of_the_United_Tribes_of_New_Zealand"},</v>
      </c>
      <c r="HG241" s="35" t="str">
        <f t="shared" si="776"/>
        <v>{couname:"[NZE] United Tribes of New Zealand (Black)",year:"1834",region:"rgn_Oceania",Colors:["cl_BLU","cl_GRE","cl_YEL","cl_WHI"],Items:["4Color","words2","words3","lets31","startU","with_w","with_z","year18","2Bands","Crosse","Horizo","Vertic","Canton","staWHI","NO_RED","NO_BLA","001YEL","002GRE","003BLU","myrYEL","histor","HasSta","3+Star"],Flag:"https://upload.wikimedia.org/wikipedia/commons/thumb/8/82/UnitedTribesUnofficial.svg/640px-UnitedTribesUnofficial.svg.png",HDFlag:"https://upload.wikimedia.org/wikipedia/commons/thumb/8/82/UnitedTribesUnofficial.svg/2560px-UnitedTribesUnofficial.svg.png",type:"Historical", describe: "\nA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 links: "https://en.wikipedia.org/wiki/Flag_of_the_United_Tribes_of_New_Zealand"},</v>
      </c>
      <c r="HH241" s="9" t="str">
        <f t="shared" si="777"/>
        <v>"\nA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v>
      </c>
      <c r="HI241" s="9" t="str">
        <f t="shared" si="778"/>
        <v>"\nA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v>
      </c>
      <c r="HJ241" s="9" t="str">
        <f t="shared" si="779"/>
        <v>"1834"</v>
      </c>
      <c r="HL241" s="9" t="str">
        <f t="shared" si="780"/>
        <v>"https://en.wikipedia.org/wiki/Flag_of_the_United_Tribes_of_New_Zealand"</v>
      </c>
      <c r="HM241" s="34" t="str">
        <f t="shared" si="781"/>
        <v>{"couname":"[NZE] United Tribes of New Zealand (Black)","subtype":"[NZE] Other","year":"1834","region":"rgn_Oceania","Colors":["cl_BLU","cl_GRE","cl_YEL","cl_WHI"],"Items":["4Color","words2","words3","lets31","startU","with_w","with_z","year18","2Bands","Crosse","Horizo","Vertic","Canton","staWHI","NO_RED","NO_BLA","001YEL","002GRE","003BLU","myrYEL","histor","HasSta","3+Star"],"Flag":"https://upload.wikimedia.org/wikipedia/commons/thumb/8/82/UnitedTribesUnofficial.svg/640px-UnitedTribesUnofficial.svg.png","HDFlag":"https://upload.wikimedia.org/wikipedia/commons/thumb/8/82/UnitedTribesUnofficial.svg/2560px-UnitedTribesUnofficial.svg.png","type":"Historical", "describe": "\nA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 "isnew": ".", "links": "https://en.wikipedia.org/wiki/Flag_of_the_United_Tribes_of_New_Zealand"},</v>
      </c>
      <c r="HN241" s="36" t="str">
        <f t="shared" si="782"/>
        <v>{"couname":"[NZE] United Tribes of New Zealand (Black)","subtype":"[NZE] Other","year":"1834","region":"rgn_Oceania","Colors":["cl_BLU","cl_GRE","cl_YEL","cl_WHI"],"Items":["4Color","words2","words3","lets31","startU","with_w","with_z","year18","2Bands","Crosse","Horizo","Vertic","Canton","staWHI","NO_RED","NO_BLA","001YEL","002GRE","003BLU","myrYEL","histor","HasSta","3+Star"],"Flag":"https://upload.wikimedia.org/wikipedia/commons/thumb/8/82/UnitedTribesUnofficial.svg/640px-UnitedTribesUnofficial.svg.png","HDFlag":"https://upload.wikimedia.org/wikipedia/commons/thumb/8/82/UnitedTribesUnofficial.svg/2560px-UnitedTribesUnofficial.svg.png","type":"Historical", "describe": "\nA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 "isnew": ".", "links": "https://en.wikipedia.org/wiki/Flag_of_the_United_Tribes_of_New_Zealand"},</v>
      </c>
      <c r="HO241" s="37">
        <v>45610</v>
      </c>
      <c r="HP241" s="9" t="str" cm="1">
        <f t="array" ref="HP241">IF(_xlfn.TEXTJOIN(", ", TRUE, IF(ISNUMBER(SEARCH("BLA", BL241:BT241)), COLUMN(BL241:BT241) - COLUMN(BL241) + 1, ""))&lt;&gt;"","BLA","")</f>
        <v/>
      </c>
      <c r="HQ241" s="9" t="str" cm="1">
        <f t="array" ref="HQ241">IF(_xlfn.TEXTJOIN(", ", TRUE, IF(ISNUMBER(SEARCH("BLU", BL241:BT241)), COLUMN(BL241:BT241) - COLUMN(BL241) + 1, ""))&lt;&gt;"","BLU","")</f>
        <v>BLU</v>
      </c>
      <c r="HR241" s="9" t="str" cm="1">
        <f t="array" ref="HR241">IF(_xlfn.TEXTJOIN(", ", TRUE, IF(ISNUMBER(SEARCH("GRE", BL241:BT241)), COLUMN(BL241:BT241) - COLUMN(BL241) + 1, ""))&lt;&gt;"","GRE","")</f>
        <v>GRE</v>
      </c>
      <c r="HS241" s="9" t="str" cm="1">
        <f t="array" ref="HS241">IF(_xlfn.TEXTJOIN(", ", TRUE, IF(ISNUMBER(SEARCH("RED", BL241:BT241)), COLUMN(BL241:BT241) - COLUMN(BL241) + 1, ""))&lt;&gt;"","RED","")</f>
        <v/>
      </c>
      <c r="HT241" s="9" t="str" cm="1">
        <f t="array" ref="HT241">IF(_xlfn.TEXTJOIN(", ", TRUE, IF(ISNUMBER(SEARCH("YEL", BL241:BT241)), COLUMN(BL241:BT241) - COLUMN(BL241) + 1, ""))&lt;&gt;"","YEL","")</f>
        <v>YEL</v>
      </c>
      <c r="HU241" s="9" t="str" cm="1">
        <f t="array" ref="HU241">IF(_xlfn.TEXTJOIN(", ", TRUE, IF(ISNUMBER(SEARCH("ORA", BL241:BT241)), COLUMN(BL241:BT241) - COLUMN(BL241) + 1, ""))&lt;&gt;"","ORA","")</f>
        <v/>
      </c>
      <c r="HV241" s="9" t="str" cm="1">
        <f t="array" ref="HV241">IF(_xlfn.TEXTJOIN(", ", TRUE, IF(ISNUMBER(SEARCH("BRO", BL241:BT241)), COLUMN(BL241:BT241) - COLUMN(BL241) + 1, ""))&lt;&gt;"","BRO","")</f>
        <v/>
      </c>
      <c r="HW241" s="9" t="str" cm="1">
        <f t="array" ref="HW241">IF(_xlfn.TEXTJOIN(", ", TRUE, IF(ISNUMBER(SEARCH("PUR", BL241:BT241)), COLUMN(BL241:BT241) - COLUMN(BL241) + 1, ""))&lt;&gt;"","PUR","")</f>
        <v/>
      </c>
      <c r="HX241" s="9" t="str" cm="1">
        <f t="array" ref="HX241">IF(_xlfn.TEXTJOIN(", ", TRUE, IF(ISNUMBER(SEARCH("WHI", BL241:BT241)), COLUMN(BL241:BT241) - COLUMN(BL241) + 1, ""))&lt;&gt;"","WHI","")</f>
        <v>WHI</v>
      </c>
      <c r="HY241" s="38"/>
      <c r="HZ241" s="38"/>
      <c r="IA241" s="28"/>
      <c r="IB241" s="28"/>
      <c r="IC241" s="39"/>
      <c r="ID241" s="39"/>
      <c r="IE241" s="39"/>
      <c r="IF241" s="39"/>
      <c r="IG241" s="39"/>
      <c r="IH241" s="39"/>
      <c r="II241" s="39"/>
      <c r="IJ241" s="39"/>
      <c r="IK241" s="39"/>
      <c r="IM241" s="6">
        <f t="shared" si="784"/>
        <v>-4</v>
      </c>
      <c r="IN241" s="40" t="str">
        <f t="shared" si="785"/>
        <v>http://mkweb.bcgsc.ca/color-summarizer/?url=https://upload.wikimedia.org/wikipedia/commons/thumb/8/82/UnitedTribesUnofficial.svg/640px-UnitedTribesUnofficial.svg.png&amp;precision=low&amp;num_clusters=4&amp;text=1</v>
      </c>
      <c r="IO241" s="9" t="str">
        <f t="shared" si="786"/>
        <v/>
      </c>
      <c r="IP241" s="9" t="str">
        <f t="shared" si="787"/>
        <v>"blue"</v>
      </c>
      <c r="IQ241" s="9" t="str">
        <f t="shared" si="788"/>
        <v>"green"</v>
      </c>
      <c r="IR241" s="9" t="str">
        <f t="shared" si="789"/>
        <v/>
      </c>
      <c r="IS241" s="9" t="str">
        <f t="shared" si="790"/>
        <v>"yellow"</v>
      </c>
      <c r="IT241" s="9" t="str">
        <f t="shared" si="791"/>
        <v/>
      </c>
      <c r="IU241" s="9" t="str">
        <f t="shared" si="792"/>
        <v/>
      </c>
      <c r="IV241" s="9" t="str">
        <f t="shared" si="793"/>
        <v/>
      </c>
      <c r="IW241" s="9" t="str">
        <f t="shared" si="794"/>
        <v>"white"</v>
      </c>
      <c r="IX241" s="9" t="str">
        <f t="shared" si="795"/>
        <v>{"url":"http://mkweb.bcgsc.ca/color-summarizer/?url=https://upload.wikimedia.org/wikipedia/commons/thumb/8/82/UnitedTribesUnofficial.svg/640px-UnitedTribesUnofficial.svg.png&amp;precision=low&amp;num_clusters=4&amp;text=1","name":"[NZE] United Tribes of New Zealand (Black)"},</v>
      </c>
      <c r="IY241" s="9">
        <v>1484</v>
      </c>
    </row>
    <row r="242" spans="1:259" s="9" customFormat="1" ht="38.4" customHeight="1" thickBot="1" x14ac:dyDescent="0.35">
      <c r="A242" s="81" t="s">
        <v>658</v>
      </c>
      <c r="B242" s="1" t="e" vm="238">
        <v>#VALUE!</v>
      </c>
      <c r="C242" s="2">
        <v>3</v>
      </c>
      <c r="D242" s="3" t="s">
        <v>659</v>
      </c>
      <c r="E242" s="4" t="s">
        <v>660</v>
      </c>
      <c r="F242" s="5" t="s">
        <v>0</v>
      </c>
      <c r="G242" s="6">
        <f>COUNTIF($A$1:$A$8354,A242)</f>
        <v>1</v>
      </c>
      <c r="H242" s="7" t="s">
        <v>638</v>
      </c>
      <c r="I242" s="8" t="s">
        <v>656</v>
      </c>
      <c r="J242" s="9" t="str">
        <f>""</f>
        <v/>
      </c>
      <c r="K242" s="10"/>
      <c r="L242" s="11"/>
      <c r="M242" s="11"/>
      <c r="N242" s="12" t="s">
        <v>169</v>
      </c>
      <c r="O242" s="13">
        <v>1834</v>
      </c>
      <c r="P242" s="14" t="s">
        <v>661</v>
      </c>
      <c r="Q242" s="15">
        <v>5</v>
      </c>
      <c r="R242" s="16" t="s">
        <v>169</v>
      </c>
      <c r="S242" s="17">
        <v>2</v>
      </c>
      <c r="T242" s="18" t="s">
        <v>2</v>
      </c>
      <c r="U242" s="19" t="s">
        <v>3</v>
      </c>
      <c r="V242" s="19" t="s">
        <v>3</v>
      </c>
      <c r="W242" s="19" t="s">
        <v>3</v>
      </c>
      <c r="X242" s="19" t="s">
        <v>2</v>
      </c>
      <c r="Y242" s="19" t="s">
        <v>2</v>
      </c>
      <c r="Z242" s="19" t="s">
        <v>2</v>
      </c>
      <c r="AA242" s="19" t="s">
        <v>2</v>
      </c>
      <c r="AB242" s="19" t="s">
        <v>2</v>
      </c>
      <c r="AC242" s="19" t="s">
        <v>2</v>
      </c>
      <c r="AD242" s="19" t="s">
        <v>2</v>
      </c>
      <c r="AE242" s="19" t="s">
        <v>2</v>
      </c>
      <c r="AF242" s="20" t="s">
        <v>2</v>
      </c>
      <c r="AG242" s="20" t="s">
        <v>2</v>
      </c>
      <c r="AH242" s="20" t="s">
        <v>2</v>
      </c>
      <c r="AI242" s="20" t="s">
        <v>3</v>
      </c>
      <c r="AJ242" s="20" t="s">
        <v>2</v>
      </c>
      <c r="AK242" s="20" t="s">
        <v>2</v>
      </c>
      <c r="AL242" s="20" t="s">
        <v>2</v>
      </c>
      <c r="AM242" s="20" t="s">
        <v>2</v>
      </c>
      <c r="AN242" s="20" t="s">
        <v>2</v>
      </c>
      <c r="AO242" s="20" t="s">
        <v>2</v>
      </c>
      <c r="AP242" s="20" t="s">
        <v>2</v>
      </c>
      <c r="AQ242" s="20" t="s">
        <v>2</v>
      </c>
      <c r="AR242" s="20" t="s">
        <v>2</v>
      </c>
      <c r="AS242" s="20" t="s">
        <v>2</v>
      </c>
      <c r="AT242" s="21">
        <v>4</v>
      </c>
      <c r="AU242" s="20" t="s">
        <v>267</v>
      </c>
      <c r="AV242" s="20" t="str">
        <f>IF(LEFT(A242,1)="[",LEFT(A242,5)&amp;AU242&amp;A242,"")</f>
        <v>[NZE]Historical[NZE] United Tribes of New Zealand (White)</v>
      </c>
      <c r="AW242" s="20" t="str">
        <f>C242&amp;H242&amp;A242</f>
        <v>3[NZE] Other[NZE] United Tribes of New Zealand (White)</v>
      </c>
      <c r="AX242" s="22"/>
      <c r="AY242" s="22"/>
      <c r="AZ242" s="23" t="s">
        <v>8</v>
      </c>
      <c r="BA242" s="23" t="s">
        <v>8</v>
      </c>
      <c r="BB242" s="23"/>
      <c r="BC242" s="24"/>
      <c r="BD242" s="25" t="s">
        <v>4</v>
      </c>
      <c r="BE242" s="8"/>
      <c r="BF242" s="25" t="s">
        <v>4</v>
      </c>
      <c r="BG242" s="25" t="s">
        <v>5</v>
      </c>
      <c r="BH242" s="25" t="s">
        <v>10</v>
      </c>
      <c r="BI242" s="25"/>
      <c r="BJ242" s="25"/>
      <c r="BK242" s="8"/>
      <c r="BL242" s="25" t="s">
        <v>8</v>
      </c>
      <c r="BM242" s="25" t="s">
        <v>4</v>
      </c>
      <c r="BN242" s="25" t="s">
        <v>10</v>
      </c>
      <c r="BO242" s="25" t="s">
        <v>8</v>
      </c>
      <c r="BP242" s="25" t="s">
        <v>6</v>
      </c>
      <c r="BQ242" s="25" t="s">
        <v>8</v>
      </c>
      <c r="BR242" s="25" t="s">
        <v>8</v>
      </c>
      <c r="BS242" s="25" t="s">
        <v>8</v>
      </c>
      <c r="BT242" s="25" t="s">
        <v>5</v>
      </c>
      <c r="BU242" s="26"/>
      <c r="BV242" s="27"/>
      <c r="BW242" s="27">
        <v>0</v>
      </c>
      <c r="BX242" s="8"/>
      <c r="CB242" s="28"/>
      <c r="CC242" s="28"/>
      <c r="CD242" s="29">
        <v>0</v>
      </c>
      <c r="CE242" s="29">
        <v>0</v>
      </c>
      <c r="CF242" s="29" t="e">
        <v>#REF!</v>
      </c>
      <c r="CG242" s="30" cm="1">
        <f t="array" ref="CG242">SUMPRODUCT(--(LEN(TRIM(BL242:BT242))&gt;0))</f>
        <v>4</v>
      </c>
      <c r="CH242" s="20" t="str">
        <f t="shared" si="699"/>
        <v>n</v>
      </c>
      <c r="CI242" s="20" t="str">
        <f t="shared" si="700"/>
        <v>n</v>
      </c>
      <c r="CJ242" s="20" t="str">
        <f t="shared" si="701"/>
        <v>y</v>
      </c>
      <c r="CK242" s="20" t="str">
        <f t="shared" si="702"/>
        <v>n</v>
      </c>
      <c r="CL242" s="20" t="str">
        <f t="shared" si="703"/>
        <v>n</v>
      </c>
      <c r="CM242" s="20" t="str">
        <f t="shared" si="704"/>
        <v>y</v>
      </c>
      <c r="CN242" s="20" t="str">
        <f t="shared" si="705"/>
        <v>n</v>
      </c>
      <c r="CO242" s="20" t="str">
        <f t="shared" si="706"/>
        <v>n</v>
      </c>
      <c r="CP242" s="20" t="str">
        <f t="shared" si="707"/>
        <v>n</v>
      </c>
      <c r="CQ242" s="20" t="str">
        <f t="shared" si="708"/>
        <v>n</v>
      </c>
      <c r="CR242" s="20" t="str">
        <f t="shared" si="709"/>
        <v>n</v>
      </c>
      <c r="CS242" s="20" t="str">
        <f t="shared" si="710"/>
        <v>y</v>
      </c>
      <c r="CT242" s="31" t="str">
        <f t="shared" si="711"/>
        <v>"[NZE] United Tribes of New Zealand (White)"</v>
      </c>
      <c r="CU242" s="32" t="str">
        <f t="shared" si="712"/>
        <v>"rgn_Oceania"</v>
      </c>
      <c r="CV242" s="9" t="str">
        <f t="shared" si="713"/>
        <v>"https://upload.wikimedia.org/wikipedia/commons/thumb/5/5d/Flag_of_the_United_Tribes_of_New_Zealand.svg/640px-Flag_of_the_United_Tribes_of_New_Zealand.svg.png"</v>
      </c>
      <c r="CW242" s="9" t="str">
        <f t="shared" si="802"/>
        <v/>
      </c>
      <c r="CX242" s="9" t="str">
        <f t="shared" si="802"/>
        <v/>
      </c>
      <c r="CY242" s="9" t="str">
        <f t="shared" si="802"/>
        <v>"4Color",</v>
      </c>
      <c r="CZ242" s="9" t="str">
        <f t="shared" si="802"/>
        <v/>
      </c>
      <c r="DA242" s="9" t="str">
        <f t="shared" si="714"/>
        <v>"words2",</v>
      </c>
      <c r="DB242" s="9" t="str">
        <f t="shared" si="715"/>
        <v>"words3",</v>
      </c>
      <c r="DD242" s="9" t="str">
        <f t="shared" si="798"/>
        <v>"lets31",</v>
      </c>
      <c r="DE242" s="9" t="str">
        <f t="shared" si="799"/>
        <v>"startU",</v>
      </c>
      <c r="DF242" s="9" t="str">
        <f t="shared" si="719"/>
        <v/>
      </c>
      <c r="DG242" s="9" t="str">
        <f t="shared" si="720"/>
        <v/>
      </c>
      <c r="DH242" s="9" t="str">
        <f t="shared" si="721"/>
        <v/>
      </c>
      <c r="DI242" s="9" t="str">
        <f t="shared" si="722"/>
        <v>"with_w",</v>
      </c>
      <c r="DJ242" s="9" t="str">
        <f t="shared" si="723"/>
        <v/>
      </c>
      <c r="DK242" s="9" t="str">
        <f t="shared" si="724"/>
        <v>"with_z",</v>
      </c>
      <c r="DL242" s="9" t="str">
        <f t="shared" si="725"/>
        <v/>
      </c>
      <c r="DM242" s="9" t="str" cm="1">
        <f t="array" ref="DM242">IF(CG242=3,CHAR(34) &amp; _xlfn.TEXTJOIN("", TRUE, RIGHT(HP242:HX242, 2)) &amp; CHAR(34) &amp; ",", "")</f>
        <v/>
      </c>
      <c r="DN242" s="9" t="str">
        <f t="shared" si="726"/>
        <v>"year18",</v>
      </c>
      <c r="DO242" s="9" t="str">
        <f t="shared" si="727"/>
        <v/>
      </c>
      <c r="DP242" s="28" t="str">
        <f t="shared" si="728"/>
        <v/>
      </c>
      <c r="DQ242" s="28" t="str">
        <f t="shared" si="729"/>
        <v/>
      </c>
      <c r="DR242" s="28" t="str">
        <f t="shared" si="730"/>
        <v/>
      </c>
      <c r="DS242" s="28" t="str">
        <f t="shared" si="731"/>
        <v/>
      </c>
      <c r="DT242" s="28" t="str">
        <f t="shared" si="732"/>
        <v/>
      </c>
      <c r="DU242" s="28" t="str">
        <f t="shared" si="733"/>
        <v/>
      </c>
      <c r="DW242" s="9" t="str">
        <f t="shared" si="803"/>
        <v/>
      </c>
      <c r="DX242" s="9" t="str">
        <f t="shared" si="803"/>
        <v>"2Bands",</v>
      </c>
      <c r="DY242" s="9" t="str">
        <f t="shared" si="803"/>
        <v/>
      </c>
      <c r="DZ242" s="9" t="str">
        <f t="shared" si="803"/>
        <v/>
      </c>
      <c r="EA242" s="9" t="str">
        <f t="shared" si="804"/>
        <v/>
      </c>
      <c r="EB242" s="9" t="str">
        <f t="shared" si="804"/>
        <v>"Crosse",</v>
      </c>
      <c r="EC242" s="9" t="str">
        <f t="shared" si="804"/>
        <v>"Horizo",</v>
      </c>
      <c r="ED242" s="9" t="str">
        <f t="shared" si="804"/>
        <v>"Vertic",</v>
      </c>
      <c r="EE242" s="9" t="str">
        <f t="shared" si="804"/>
        <v/>
      </c>
      <c r="EF242" s="9" t="str">
        <f t="shared" si="735"/>
        <v/>
      </c>
      <c r="EG242" s="9" t="str">
        <f t="shared" si="805"/>
        <v/>
      </c>
      <c r="EH242" s="9" t="str">
        <f t="shared" si="805"/>
        <v/>
      </c>
      <c r="EI242" s="9" t="str">
        <f t="shared" si="805"/>
        <v/>
      </c>
      <c r="EJ242" s="9" t="str">
        <f t="shared" si="805"/>
        <v/>
      </c>
      <c r="EK242" s="9" t="str">
        <f t="shared" si="805"/>
        <v/>
      </c>
      <c r="EL242" s="9" t="str">
        <f t="shared" si="805"/>
        <v/>
      </c>
      <c r="EM242" s="9" t="str">
        <f t="shared" si="805"/>
        <v/>
      </c>
      <c r="EN242" s="9" t="str">
        <f t="shared" si="805"/>
        <v/>
      </c>
      <c r="EO242" s="9" t="str">
        <f t="shared" si="805"/>
        <v/>
      </c>
      <c r="EP242" s="9" t="str">
        <f t="shared" si="805"/>
        <v>"Canton",</v>
      </c>
      <c r="EQ242" s="9" t="str">
        <f t="shared" si="805"/>
        <v/>
      </c>
      <c r="ER242" s="9" t="str">
        <f t="shared" si="805"/>
        <v/>
      </c>
      <c r="ES242" s="9" t="str">
        <f t="shared" si="805"/>
        <v/>
      </c>
      <c r="ET242" s="9" t="str">
        <f t="shared" si="805"/>
        <v/>
      </c>
      <c r="EU242" s="9" t="str">
        <f t="shared" si="805"/>
        <v/>
      </c>
      <c r="EV242" s="9" t="str">
        <f t="shared" si="801"/>
        <v/>
      </c>
      <c r="EW242" s="9" t="str">
        <f t="shared" si="801"/>
        <v/>
      </c>
      <c r="EX242" s="9" t="str">
        <f t="shared" si="801"/>
        <v/>
      </c>
      <c r="EY242" s="9" t="str">
        <f t="shared" si="801"/>
        <v/>
      </c>
      <c r="EZ242" s="9" t="str">
        <f t="shared" si="801"/>
        <v/>
      </c>
      <c r="FA242" s="9" t="str">
        <f t="shared" si="736"/>
        <v>"sta",</v>
      </c>
      <c r="FB242" s="9" t="str">
        <f t="shared" si="737"/>
        <v/>
      </c>
      <c r="FD242" s="9" t="str">
        <f t="shared" si="739"/>
        <v/>
      </c>
      <c r="FE242" s="9" t="str">
        <f t="shared" si="740"/>
        <v/>
      </c>
      <c r="FF242" s="9" t="str">
        <f t="shared" si="741"/>
        <v/>
      </c>
      <c r="FG242" s="9" t="str">
        <f t="shared" si="742"/>
        <v>"NO_RED",</v>
      </c>
      <c r="FH242" s="9" t="str">
        <f t="shared" si="743"/>
        <v/>
      </c>
      <c r="FI242" s="9" t="str">
        <f t="shared" si="744"/>
        <v/>
      </c>
      <c r="FJ242" s="9" t="str">
        <f t="shared" si="745"/>
        <v>"NO_BLA",</v>
      </c>
      <c r="FK242" s="9" t="str">
        <f t="shared" si="746"/>
        <v/>
      </c>
      <c r="FL242" s="9" t="str">
        <f t="shared" si="747"/>
        <v/>
      </c>
      <c r="FM242" s="9" t="str">
        <f t="shared" si="748"/>
        <v/>
      </c>
      <c r="FN242" s="9" t="str">
        <f t="shared" si="749"/>
        <v/>
      </c>
      <c r="FO242" s="9" t="str">
        <f t="shared" si="750"/>
        <v/>
      </c>
      <c r="FP242" s="9" t="str">
        <f t="shared" si="751"/>
        <v/>
      </c>
      <c r="FQ242" s="9" t="str">
        <f t="shared" si="752"/>
        <v>"001BLU",</v>
      </c>
      <c r="FR242" s="9" t="str">
        <f t="shared" si="753"/>
        <v>"002WHI",</v>
      </c>
      <c r="FS242" s="9" t="str">
        <f t="shared" si="754"/>
        <v>"003GRE",</v>
      </c>
      <c r="FT242" s="9" t="str">
        <f t="shared" si="755"/>
        <v>"myrBLU",</v>
      </c>
      <c r="FU242" s="9" t="str">
        <f t="shared" si="756"/>
        <v/>
      </c>
      <c r="FV242" s="9" t="str">
        <f t="shared" si="757"/>
        <v/>
      </c>
      <c r="FW242" s="9" t="str">
        <f t="shared" si="758"/>
        <v/>
      </c>
      <c r="FY242" s="9" t="str">
        <f t="shared" si="760"/>
        <v/>
      </c>
      <c r="FZ242" s="9" t="str">
        <f t="shared" si="761"/>
        <v/>
      </c>
      <c r="GA242" s="9" t="str">
        <f t="shared" si="762"/>
        <v/>
      </c>
      <c r="GB242" s="9" t="str">
        <f t="shared" si="763"/>
        <v/>
      </c>
      <c r="GE242" s="9" t="str">
        <f t="shared" si="766"/>
        <v/>
      </c>
      <c r="GF242" s="9" t="str">
        <f t="shared" si="800"/>
        <v>"histor",</v>
      </c>
      <c r="GG242" s="9" t="str">
        <f t="shared" si="767"/>
        <v/>
      </c>
      <c r="GH242" s="9" t="str">
        <f t="shared" si="768"/>
        <v/>
      </c>
      <c r="GI242" s="9" t="str">
        <f t="shared" si="769"/>
        <v/>
      </c>
      <c r="GJ242" s="9" t="str">
        <f t="shared" si="770"/>
        <v/>
      </c>
      <c r="GK242" s="9" t="str">
        <f t="shared" si="771"/>
        <v>"HasSta",</v>
      </c>
      <c r="GL242" s="9" t="str">
        <f t="shared" si="806"/>
        <v/>
      </c>
      <c r="GM242" s="9" t="str">
        <f t="shared" si="806"/>
        <v/>
      </c>
      <c r="GN242" s="9" t="str">
        <f t="shared" si="806"/>
        <v>"3+Star",</v>
      </c>
      <c r="GP242" s="9" t="str">
        <f t="shared" si="772"/>
        <v>"Historical"</v>
      </c>
      <c r="GS242" s="9" t="str">
        <f t="shared" si="773"/>
        <v>["4Color","words2","words3","lets31","startU","with_w","with_z","year18","2Bands","Crosse","Horizo","Vertic","Canton","sta","NO_RED","NO_BLA","001BLU","002WHI","003GRE","myrBLU","histor","HasSta","3+Star"]</v>
      </c>
      <c r="GT242" s="9" t="str">
        <f t="shared" si="797"/>
        <v/>
      </c>
      <c r="GU242" s="9" t="str">
        <f t="shared" si="797"/>
        <v>"cl_BLU",</v>
      </c>
      <c r="GV242" s="9" t="str">
        <f t="shared" si="797"/>
        <v>"cl_GRE",</v>
      </c>
      <c r="GW242" s="9" t="str">
        <f t="shared" si="797"/>
        <v/>
      </c>
      <c r="GX242" s="9" t="str">
        <f t="shared" si="797"/>
        <v>"cl_YEL",</v>
      </c>
      <c r="GY242" s="9" t="str">
        <f t="shared" si="797"/>
        <v/>
      </c>
      <c r="GZ242" s="9" t="str">
        <f t="shared" si="797"/>
        <v/>
      </c>
      <c r="HA242" s="9" t="str">
        <f t="shared" si="797"/>
        <v/>
      </c>
      <c r="HB242" s="9" t="str">
        <f t="shared" si="797"/>
        <v>"cl_WHI",</v>
      </c>
      <c r="HC242" s="9" t="str">
        <f t="shared" si="774"/>
        <v>["cl_BLU","cl_GRE","cl_YEL","cl_WHI"]</v>
      </c>
      <c r="HE242" s="33"/>
      <c r="HF242" s="34" t="str">
        <f t="shared" si="775"/>
        <v>{couname:"[NZE] United Tribes of New Zealand (White)",year:"1834",region:"rgn_Oceania",Colors:["cl_BLU","cl_GRE","cl_YEL","cl_WHI"],Items:["4Color","words2","words3","lets31","startU","with_w","with_z","year18","2Bands","Crosse","Horizo","Vertic","Canton","sta","NO_RED","NO_BLA","001BLU","002WHI","003GRE","myrBLU","histor","HasSta","3+Star"],Flag:"https://upload.wikimedia.org/wikipedia/commons/thumb/5/5d/Flag_of_the_United_Tribes_of_New_Zealand.svg/640px-Flag_of_the_United_Tribes_of_New_Zealand.svg.png",HDFlag:"https://upload.wikimedia.org/wikipedia/commons/thumb/5/5d/Flag_of_the_United_Tribes_of_New_Zealand.svg/2560px-Flag_of_the_United_Tribes_of_New_Zealand.svg.png",type:"Historical", describe: "\nA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 isnew:".", links: "https://en.wikipedia.org/wiki/Flag_of_the_United_Tribes_of_New_Zealand"},</v>
      </c>
      <c r="HG242" s="35" t="str">
        <f t="shared" si="776"/>
        <v>{couname:"[NZE] United Tribes of New Zealand (White)",year:"1834",region:"rgn_Oceania",Colors:["cl_BLU","cl_GRE","cl_YEL","cl_WHI"],Items:["4Color","words2","words3","lets31","startU","with_w","with_z","year18","2Bands","Crosse","Horizo","Vertic","Canton","sta","NO_RED","NO_BLA","001BLU","002WHI","003GRE","myrBLU","histor","HasSta","3+Star"],Flag:"https://upload.wikimedia.org/wikipedia/commons/thumb/5/5d/Flag_of_the_United_Tribes_of_New_Zealand.svg/640px-Flag_of_the_United_Tribes_of_New_Zealand.svg.png",HDFlag:"https://upload.wikimedia.org/wikipedia/commons/thumb/5/5d/Flag_of_the_United_Tribes_of_New_Zealand.svg/2560px-Flag_of_the_United_Tribes_of_New_Zealand.svg.png",type:"Historical", describe: "\nA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 links: "https://en.wikipedia.org/wiki/Flag_of_the_United_Tribes_of_New_Zealand"},</v>
      </c>
      <c r="HH242" s="9" t="str">
        <f t="shared" si="777"/>
        <v>"\nA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v>
      </c>
      <c r="HI242" s="9" t="str">
        <f t="shared" si="778"/>
        <v>"\nA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v>
      </c>
      <c r="HJ242" s="9" t="str">
        <f t="shared" si="779"/>
        <v>"1834"</v>
      </c>
      <c r="HL242" s="9" t="str">
        <f t="shared" si="780"/>
        <v>"https://en.wikipedia.org/wiki/Flag_of_the_United_Tribes_of_New_Zealand"</v>
      </c>
      <c r="HM242" s="34" t="str">
        <f t="shared" si="781"/>
        <v>{"couname":"[NZE] United Tribes of New Zealand (White)","subtype":"[NZE] Other","year":"1834","region":"rgn_Oceania","Colors":["cl_BLU","cl_GRE","cl_YEL","cl_WHI"],"Items":["4Color","words2","words3","lets31","startU","with_w","with_z","year18","2Bands","Crosse","Horizo","Vertic","Canton","sta","NO_RED","NO_BLA","001BLU","002WHI","003GRE","myrBLU","histor","HasSta","3+Star"],"Flag":"https://upload.wikimedia.org/wikipedia/commons/thumb/5/5d/Flag_of_the_United_Tribes_of_New_Zealand.svg/640px-Flag_of_the_United_Tribes_of_New_Zealand.svg.png","HDFlag":"https://upload.wikimedia.org/wikipedia/commons/thumb/5/5d/Flag_of_the_United_Tribes_of_New_Zealand.svg/2560px-Flag_of_the_United_Tribes_of_New_Zealand.svg.png","type":"Historical", "describe": "\nA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 "isnew": ".", "links": "https://en.wikipedia.org/wiki/Flag_of_the_United_Tribes_of_New_Zealand"},</v>
      </c>
      <c r="HN242" s="36" t="str">
        <f t="shared" si="782"/>
        <v>{"couname":"[NZE] United Tribes of New Zealand (White)","subtype":"[NZE] Other","year":"1834","region":"rgn_Oceania","Colors":["cl_BLU","cl_GRE","cl_YEL","cl_WHI"],"Items":["4Color","words2","words3","lets31","startU","with_w","with_z","year18","2Bands","Crosse","Horizo","Vertic","Canton","sta","NO_RED","NO_BLA","001BLU","002WHI","003GRE","myrBLU","histor","HasSta","3+Star"],"Flag":"https://upload.wikimedia.org/wikipedia/commons/thumb/5/5d/Flag_of_the_United_Tribes_of_New_Zealand.svg/640px-Flag_of_the_United_Tribes_of_New_Zealand.svg.png","HDFlag":"https://upload.wikimedia.org/wikipedia/commons/thumb/5/5d/Flag_of_the_United_Tribes_of_New_Zealand.svg/2560px-Flag_of_the_United_Tribes_of_New_Zealand.svg.png","type":"Historical", "describe": "\nA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 "isnew": ".", "links": "https://en.wikipedia.org/wiki/Flag_of_the_United_Tribes_of_New_Zealand"},</v>
      </c>
      <c r="HO242" s="37">
        <v>45610</v>
      </c>
      <c r="HP242" s="9" t="str" cm="1">
        <f t="array" ref="HP242">IF(_xlfn.TEXTJOIN(", ", TRUE, IF(ISNUMBER(SEARCH("BLA", BL242:BT242)), COLUMN(BL242:BT242) - COLUMN(BL242) + 1, ""))&lt;&gt;"","BLA","")</f>
        <v/>
      </c>
      <c r="HQ242" s="9" t="str" cm="1">
        <f t="array" ref="HQ242">IF(_xlfn.TEXTJOIN(", ", TRUE, IF(ISNUMBER(SEARCH("BLU", BL242:BT242)), COLUMN(BL242:BT242) - COLUMN(BL242) + 1, ""))&lt;&gt;"","BLU","")</f>
        <v>BLU</v>
      </c>
      <c r="HR242" s="9" t="str" cm="1">
        <f t="array" ref="HR242">IF(_xlfn.TEXTJOIN(", ", TRUE, IF(ISNUMBER(SEARCH("GRE", BL242:BT242)), COLUMN(BL242:BT242) - COLUMN(BL242) + 1, ""))&lt;&gt;"","GRE","")</f>
        <v>GRE</v>
      </c>
      <c r="HS242" s="9" t="str" cm="1">
        <f t="array" ref="HS242">IF(_xlfn.TEXTJOIN(", ", TRUE, IF(ISNUMBER(SEARCH("RED", BL242:BT242)), COLUMN(BL242:BT242) - COLUMN(BL242) + 1, ""))&lt;&gt;"","RED","")</f>
        <v/>
      </c>
      <c r="HT242" s="9" t="str" cm="1">
        <f t="array" ref="HT242">IF(_xlfn.TEXTJOIN(", ", TRUE, IF(ISNUMBER(SEARCH("YEL", BL242:BT242)), COLUMN(BL242:BT242) - COLUMN(BL242) + 1, ""))&lt;&gt;"","YEL","")</f>
        <v>YEL</v>
      </c>
      <c r="HU242" s="9" t="str" cm="1">
        <f t="array" ref="HU242">IF(_xlfn.TEXTJOIN(", ", TRUE, IF(ISNUMBER(SEARCH("ORA", BL242:BT242)), COLUMN(BL242:BT242) - COLUMN(BL242) + 1, ""))&lt;&gt;"","ORA","")</f>
        <v/>
      </c>
      <c r="HV242" s="9" t="str" cm="1">
        <f t="array" ref="HV242">IF(_xlfn.TEXTJOIN(", ", TRUE, IF(ISNUMBER(SEARCH("BRO", BL242:BT242)), COLUMN(BL242:BT242) - COLUMN(BL242) + 1, ""))&lt;&gt;"","BRO","")</f>
        <v/>
      </c>
      <c r="HW242" s="9" t="str" cm="1">
        <f t="array" ref="HW242">IF(_xlfn.TEXTJOIN(", ", TRUE, IF(ISNUMBER(SEARCH("PUR", BL242:BT242)), COLUMN(BL242:BT242) - COLUMN(BL242) + 1, ""))&lt;&gt;"","PUR","")</f>
        <v/>
      </c>
      <c r="HX242" s="9" t="str" cm="1">
        <f t="array" ref="HX242">IF(_xlfn.TEXTJOIN(", ", TRUE, IF(ISNUMBER(SEARCH("WHI", BL242:BT242)), COLUMN(BL242:BT242) - COLUMN(BL242) + 1, ""))&lt;&gt;"","WHI","")</f>
        <v>WHI</v>
      </c>
      <c r="HY242" s="38"/>
      <c r="HZ242" s="38"/>
      <c r="IA242" s="28"/>
      <c r="IB242" s="28"/>
      <c r="IC242" s="39"/>
      <c r="ID242" s="39"/>
      <c r="IE242" s="39"/>
      <c r="IF242" s="39"/>
      <c r="IG242" s="39"/>
      <c r="IH242" s="39"/>
      <c r="II242" s="39"/>
      <c r="IJ242" s="39"/>
      <c r="IK242" s="39"/>
      <c r="IM242" s="6">
        <f t="shared" si="784"/>
        <v>-4</v>
      </c>
      <c r="IN242" s="40" t="str">
        <f t="shared" si="785"/>
        <v>http://mkweb.bcgsc.ca/color-summarizer/?url=https://upload.wikimedia.org/wikipedia/commons/thumb/5/5d/Flag_of_the_United_Tribes_of_New_Zealand.svg/640px-Flag_of_the_United_Tribes_of_New_Zealand.svg.png&amp;precision=low&amp;num_clusters=4&amp;text=1</v>
      </c>
      <c r="IO242" s="9" t="str">
        <f t="shared" si="786"/>
        <v/>
      </c>
      <c r="IP242" s="9" t="str">
        <f t="shared" si="787"/>
        <v>"blue"</v>
      </c>
      <c r="IQ242" s="9" t="str">
        <f t="shared" si="788"/>
        <v>"green"</v>
      </c>
      <c r="IR242" s="9" t="str">
        <f t="shared" si="789"/>
        <v/>
      </c>
      <c r="IS242" s="9" t="str">
        <f t="shared" si="790"/>
        <v>"yellow"</v>
      </c>
      <c r="IT242" s="9" t="str">
        <f t="shared" si="791"/>
        <v/>
      </c>
      <c r="IU242" s="9" t="str">
        <f t="shared" si="792"/>
        <v/>
      </c>
      <c r="IV242" s="9" t="str">
        <f t="shared" si="793"/>
        <v/>
      </c>
      <c r="IW242" s="9" t="str">
        <f t="shared" si="794"/>
        <v>"white"</v>
      </c>
      <c r="IX242" s="9" t="str">
        <f t="shared" si="795"/>
        <v>{"url":"http://mkweb.bcgsc.ca/color-summarizer/?url=https://upload.wikimedia.org/wikipedia/commons/thumb/5/5d/Flag_of_the_United_Tribes_of_New_Zealand.svg/640px-Flag_of_the_United_Tribes_of_New_Zealand.svg.png&amp;precision=low&amp;num_clusters=4&amp;text=1","name":"[NZE] United Tribes of New Zealand (White)"},</v>
      </c>
      <c r="IY242" s="9">
        <v>1485</v>
      </c>
    </row>
    <row r="243" spans="1:259" s="9" customFormat="1" ht="38.4" customHeight="1" thickBot="1" x14ac:dyDescent="0.35">
      <c r="A243" s="81" t="s">
        <v>794</v>
      </c>
      <c r="B243" s="1" t="e" vm="239">
        <v>#VALUE!</v>
      </c>
      <c r="C243" s="2">
        <v>3</v>
      </c>
      <c r="D243" s="3" t="s">
        <v>795</v>
      </c>
      <c r="E243" s="4" t="s">
        <v>796</v>
      </c>
      <c r="F243" s="5" t="s">
        <v>0</v>
      </c>
      <c r="G243" s="6">
        <f>COUNTIF($A$1:$A$8199,A243)</f>
        <v>1</v>
      </c>
      <c r="H243" s="7" t="s">
        <v>797</v>
      </c>
      <c r="I243" s="8" t="s">
        <v>798</v>
      </c>
      <c r="J243" s="9" t="str">
        <f>""</f>
        <v/>
      </c>
      <c r="K243" s="10"/>
      <c r="L243" s="11"/>
      <c r="M243" s="11"/>
      <c r="N243" s="12" t="s">
        <v>169</v>
      </c>
      <c r="O243" s="13" t="s">
        <v>799</v>
      </c>
      <c r="P243" s="14" t="s">
        <v>800</v>
      </c>
      <c r="Q243" s="15">
        <v>4</v>
      </c>
      <c r="R243" s="16" t="s">
        <v>169</v>
      </c>
      <c r="S243" s="17">
        <v>0</v>
      </c>
      <c r="T243" s="18" t="s">
        <v>2</v>
      </c>
      <c r="U243" s="19" t="s">
        <v>3</v>
      </c>
      <c r="V243" s="19" t="s">
        <v>2</v>
      </c>
      <c r="W243" s="19" t="s">
        <v>2</v>
      </c>
      <c r="X243" s="19" t="s">
        <v>3</v>
      </c>
      <c r="Y243" s="19" t="s">
        <v>2</v>
      </c>
      <c r="Z243" s="19" t="s">
        <v>2</v>
      </c>
      <c r="AA243" s="19" t="s">
        <v>3</v>
      </c>
      <c r="AB243" s="19" t="s">
        <v>2</v>
      </c>
      <c r="AC243" s="19" t="s">
        <v>2</v>
      </c>
      <c r="AD243" s="19" t="s">
        <v>2</v>
      </c>
      <c r="AE243" s="19" t="s">
        <v>2</v>
      </c>
      <c r="AF243" s="20" t="s">
        <v>2</v>
      </c>
      <c r="AG243" s="20" t="s">
        <v>2</v>
      </c>
      <c r="AH243" s="20" t="s">
        <v>2</v>
      </c>
      <c r="AI243" s="20" t="s">
        <v>3</v>
      </c>
      <c r="AJ243" s="20" t="s">
        <v>2</v>
      </c>
      <c r="AK243" s="20" t="s">
        <v>2</v>
      </c>
      <c r="AL243" s="20" t="s">
        <v>2</v>
      </c>
      <c r="AM243" s="20" t="s">
        <v>3</v>
      </c>
      <c r="AN243" s="20" t="s">
        <v>2</v>
      </c>
      <c r="AO243" s="20" t="s">
        <v>2</v>
      </c>
      <c r="AP243" s="20" t="s">
        <v>2</v>
      </c>
      <c r="AQ243" s="20" t="s">
        <v>2</v>
      </c>
      <c r="AR243" s="20" t="s">
        <v>2</v>
      </c>
      <c r="AS243" s="20" t="s">
        <v>2</v>
      </c>
      <c r="AT243" s="21">
        <v>0</v>
      </c>
      <c r="AU243" s="20" t="s">
        <v>267</v>
      </c>
      <c r="AV243" s="20" t="str">
        <f>IF(LEFT(A243,1)="[",LEFT(A243,5)&amp;AU243&amp;A243,"")</f>
        <v>[SMO]Historical[SMO] Western Samoa Trust Territory</v>
      </c>
      <c r="AW243" s="20" t="str">
        <f>C243&amp;H243&amp;A243</f>
        <v>3[SMO] Other[SMO] Western Samoa Trust Territory</v>
      </c>
      <c r="AX243" s="22"/>
      <c r="AY243" s="22"/>
      <c r="AZ243" s="23" t="s">
        <v>5</v>
      </c>
      <c r="BA243" s="23" t="s">
        <v>8</v>
      </c>
      <c r="BB243" s="23"/>
      <c r="BC243" s="24"/>
      <c r="BD243" s="25" t="s">
        <v>168</v>
      </c>
      <c r="BE243" s="8"/>
      <c r="BF243" s="25" t="s">
        <v>5</v>
      </c>
      <c r="BG243" s="25" t="s">
        <v>8</v>
      </c>
      <c r="BH243" s="25" t="s">
        <v>4</v>
      </c>
      <c r="BI243" s="25"/>
      <c r="BJ243" s="25"/>
      <c r="BK243" s="8"/>
      <c r="BL243" s="25" t="s">
        <v>12</v>
      </c>
      <c r="BM243" s="25" t="s">
        <v>4</v>
      </c>
      <c r="BN243" s="25" t="s">
        <v>10</v>
      </c>
      <c r="BO243" s="25" t="s">
        <v>9</v>
      </c>
      <c r="BP243" s="25" t="s">
        <v>6</v>
      </c>
      <c r="BQ243" s="25" t="s">
        <v>11</v>
      </c>
      <c r="BR243" s="25" t="s">
        <v>13</v>
      </c>
      <c r="BS243" s="25" t="s">
        <v>15</v>
      </c>
      <c r="BT243" s="25" t="s">
        <v>5</v>
      </c>
      <c r="BU243" s="26"/>
      <c r="BV243" s="27"/>
      <c r="BW243" s="27">
        <v>0</v>
      </c>
      <c r="BX243" s="8"/>
      <c r="BY243" s="9" t="s">
        <v>3</v>
      </c>
      <c r="CB243" s="28"/>
      <c r="CC243" s="28"/>
      <c r="CD243" s="29">
        <v>0</v>
      </c>
      <c r="CE243" s="29">
        <v>0</v>
      </c>
      <c r="CF243" s="29" t="e">
        <v>#REF!</v>
      </c>
      <c r="CG243" s="30" cm="1">
        <f t="array" ref="CG243">SUMPRODUCT(--(LEN(TRIM(BL243:BT243))&gt;0))</f>
        <v>9</v>
      </c>
      <c r="CH243" s="20" t="str">
        <f t="shared" si="699"/>
        <v>n</v>
      </c>
      <c r="CI243" s="20" t="str">
        <f t="shared" si="700"/>
        <v>n</v>
      </c>
      <c r="CJ243" s="20" t="str">
        <f t="shared" si="701"/>
        <v>n</v>
      </c>
      <c r="CK243" s="20" t="str">
        <f t="shared" si="702"/>
        <v>y</v>
      </c>
      <c r="CL243" s="20" t="str">
        <f t="shared" si="703"/>
        <v>y</v>
      </c>
      <c r="CM243" s="20" t="str">
        <f t="shared" si="704"/>
        <v>n</v>
      </c>
      <c r="CN243" s="20" t="str">
        <f t="shared" si="705"/>
        <v>n</v>
      </c>
      <c r="CO243" s="20" t="str">
        <f t="shared" si="706"/>
        <v>n</v>
      </c>
      <c r="CP243" s="20" t="str">
        <f t="shared" si="707"/>
        <v>y</v>
      </c>
      <c r="CQ243" s="20" t="str">
        <f t="shared" si="708"/>
        <v>n</v>
      </c>
      <c r="CR243" s="20" t="str">
        <f t="shared" si="709"/>
        <v>n</v>
      </c>
      <c r="CS243" s="20" t="str">
        <f t="shared" si="710"/>
        <v>n</v>
      </c>
      <c r="CT243" s="31" t="str">
        <f t="shared" si="711"/>
        <v>"[SMO] Western Samoa Trust Territory"</v>
      </c>
      <c r="CU243" s="32" t="str">
        <f t="shared" si="712"/>
        <v>"rgn_Oceania"</v>
      </c>
      <c r="CV243" s="9" t="str">
        <f t="shared" si="713"/>
        <v>"https://upload.wikimedia.org/wikipedia/commons/thumb/6/67/Flag_of_the_Samoa_Trust_Territory.svg/640px-Flag_of_the_Samoa_Trust_Territory.svg.png"</v>
      </c>
      <c r="CW243" s="9" t="str">
        <f t="shared" si="802"/>
        <v/>
      </c>
      <c r="CX243" s="9" t="str">
        <f t="shared" si="802"/>
        <v/>
      </c>
      <c r="CY243" s="9" t="str">
        <f t="shared" si="802"/>
        <v/>
      </c>
      <c r="CZ243" s="9" t="str">
        <f t="shared" si="802"/>
        <v>"5+Colo",</v>
      </c>
      <c r="DA243" s="9" t="str">
        <f t="shared" si="714"/>
        <v>"words2",</v>
      </c>
      <c r="DB243" s="9" t="str">
        <f t="shared" si="715"/>
        <v>"words3",</v>
      </c>
      <c r="DD243" s="9" t="str">
        <f t="shared" si="798"/>
        <v>"lets26",</v>
      </c>
      <c r="DE243" s="9" t="str">
        <f t="shared" si="799"/>
        <v>"startW",</v>
      </c>
      <c r="DF243" s="9" t="str">
        <f t="shared" si="719"/>
        <v/>
      </c>
      <c r="DG243" s="9" t="str">
        <f t="shared" si="720"/>
        <v/>
      </c>
      <c r="DH243" s="9" t="str">
        <f t="shared" si="721"/>
        <v/>
      </c>
      <c r="DI243" s="9" t="str">
        <f t="shared" si="722"/>
        <v>"with_w",</v>
      </c>
      <c r="DJ243" s="9" t="str">
        <f t="shared" si="723"/>
        <v>"with_y",</v>
      </c>
      <c r="DK243" s="9" t="str">
        <f t="shared" si="724"/>
        <v/>
      </c>
      <c r="DL243" s="9" t="str">
        <f t="shared" si="725"/>
        <v/>
      </c>
      <c r="DM243" s="9" t="str" cm="1">
        <f t="array" ref="DM243">IF(CG243=3,CHAR(34) &amp; _xlfn.TEXTJOIN("", TRUE, RIGHT(HP243:HX243, 2)) &amp; CHAR(34) &amp; ",", "")</f>
        <v/>
      </c>
      <c r="DN243" s="9" t="str">
        <f t="shared" si="726"/>
        <v/>
      </c>
      <c r="DO243" s="9" t="str">
        <f t="shared" si="727"/>
        <v>"year19",</v>
      </c>
      <c r="DP243" s="28" t="str">
        <f t="shared" si="728"/>
        <v/>
      </c>
      <c r="DQ243" s="28" t="str">
        <f t="shared" si="729"/>
        <v/>
      </c>
      <c r="DR243" s="28" t="str">
        <f t="shared" si="730"/>
        <v>"dgband",</v>
      </c>
      <c r="DS243" s="28" t="str">
        <f t="shared" si="731"/>
        <v/>
      </c>
      <c r="DT243" s="28" t="str">
        <f t="shared" si="732"/>
        <v/>
      </c>
      <c r="DU243" s="28" t="str">
        <f t="shared" si="733"/>
        <v>"alldia",</v>
      </c>
      <c r="DW243" s="9" t="str">
        <f t="shared" si="803"/>
        <v>"NoBand",</v>
      </c>
      <c r="DX243" s="9" t="str">
        <f t="shared" si="803"/>
        <v/>
      </c>
      <c r="DY243" s="9" t="str">
        <f t="shared" si="803"/>
        <v/>
      </c>
      <c r="DZ243" s="9" t="str">
        <f t="shared" si="803"/>
        <v/>
      </c>
      <c r="EA243" s="9" t="str">
        <f t="shared" si="804"/>
        <v/>
      </c>
      <c r="EB243" s="9" t="str">
        <f t="shared" si="804"/>
        <v>"Crosse",</v>
      </c>
      <c r="EC243" s="9" t="str">
        <f t="shared" si="804"/>
        <v/>
      </c>
      <c r="ED243" s="9" t="str">
        <f t="shared" si="804"/>
        <v/>
      </c>
      <c r="EE243" s="9" t="str">
        <f t="shared" si="804"/>
        <v>"Circle",</v>
      </c>
      <c r="EF243" s="9" t="str">
        <f t="shared" si="735"/>
        <v/>
      </c>
      <c r="EG243" s="9" t="str">
        <f t="shared" ref="EG243:EU247" si="807">IF(Z243="y",CHAR(34)&amp;Z$1&amp;CHAR(34)&amp;",","")</f>
        <v/>
      </c>
      <c r="EH243" s="9" t="str">
        <f t="shared" si="807"/>
        <v>"Plants",</v>
      </c>
      <c r="EI243" s="9" t="str">
        <f t="shared" si="807"/>
        <v/>
      </c>
      <c r="EJ243" s="9" t="str">
        <f t="shared" si="807"/>
        <v/>
      </c>
      <c r="EK243" s="9" t="str">
        <f t="shared" si="807"/>
        <v/>
      </c>
      <c r="EL243" s="9" t="str">
        <f t="shared" si="807"/>
        <v/>
      </c>
      <c r="EM243" s="9" t="str">
        <f t="shared" si="807"/>
        <v/>
      </c>
      <c r="EN243" s="9" t="str">
        <f t="shared" si="807"/>
        <v/>
      </c>
      <c r="EO243" s="9" t="str">
        <f t="shared" si="807"/>
        <v/>
      </c>
      <c r="EP243" s="9" t="str">
        <f t="shared" si="807"/>
        <v>"Canton",</v>
      </c>
      <c r="EQ243" s="9" t="str">
        <f t="shared" si="807"/>
        <v/>
      </c>
      <c r="ER243" s="9" t="str">
        <f t="shared" si="807"/>
        <v/>
      </c>
      <c r="ES243" s="9" t="str">
        <f t="shared" si="807"/>
        <v/>
      </c>
      <c r="ET243" s="9" t="str">
        <f t="shared" si="807"/>
        <v>"Geogrh",</v>
      </c>
      <c r="EU243" s="9" t="str">
        <f t="shared" si="807"/>
        <v/>
      </c>
      <c r="EV243" s="9" t="str">
        <f t="shared" si="801"/>
        <v/>
      </c>
      <c r="EW243" s="9" t="str">
        <f t="shared" si="801"/>
        <v/>
      </c>
      <c r="EX243" s="9" t="str">
        <f t="shared" si="801"/>
        <v/>
      </c>
      <c r="EY243" s="9" t="str">
        <f t="shared" si="801"/>
        <v/>
      </c>
      <c r="EZ243" s="9" t="str">
        <f t="shared" si="801"/>
        <v/>
      </c>
      <c r="FA243" s="9" t="str">
        <f t="shared" si="736"/>
        <v/>
      </c>
      <c r="FB243" s="9" t="str">
        <f t="shared" si="737"/>
        <v/>
      </c>
      <c r="FD243" s="9" t="str">
        <f t="shared" si="739"/>
        <v/>
      </c>
      <c r="FE243" s="9" t="str">
        <f t="shared" si="740"/>
        <v/>
      </c>
      <c r="FF243" s="9" t="str">
        <f t="shared" si="741"/>
        <v/>
      </c>
      <c r="FG243" s="9" t="str">
        <f t="shared" si="742"/>
        <v/>
      </c>
      <c r="FH243" s="9" t="str">
        <f t="shared" si="743"/>
        <v/>
      </c>
      <c r="FI243" s="9" t="str">
        <f t="shared" si="744"/>
        <v/>
      </c>
      <c r="FJ243" s="9" t="str">
        <f t="shared" si="745"/>
        <v/>
      </c>
      <c r="FK243" s="9" t="str">
        <f t="shared" si="746"/>
        <v/>
      </c>
      <c r="FL243" s="9" t="str">
        <f t="shared" si="747"/>
        <v/>
      </c>
      <c r="FM243" s="9" t="str">
        <f t="shared" si="748"/>
        <v/>
      </c>
      <c r="FN243" s="9" t="str">
        <f t="shared" si="749"/>
        <v/>
      </c>
      <c r="FO243" s="9" t="str">
        <f t="shared" si="750"/>
        <v/>
      </c>
      <c r="FP243" s="9" t="str">
        <f t="shared" si="751"/>
        <v/>
      </c>
      <c r="FQ243" s="9" t="str">
        <f t="shared" si="752"/>
        <v>"001WHI",</v>
      </c>
      <c r="FR243" s="9" t="str">
        <f t="shared" si="753"/>
        <v/>
      </c>
      <c r="FS243" s="9" t="str">
        <f t="shared" si="754"/>
        <v>"003BLU",</v>
      </c>
      <c r="FT243" s="9" t="str">
        <f t="shared" si="755"/>
        <v>"myrEQ",</v>
      </c>
      <c r="FU243" s="9" t="str">
        <f t="shared" si="756"/>
        <v/>
      </c>
      <c r="FV243" s="9" t="str">
        <f t="shared" si="757"/>
        <v/>
      </c>
      <c r="FW243" s="9" t="str">
        <f t="shared" si="758"/>
        <v/>
      </c>
      <c r="FY243" s="9" t="str">
        <f t="shared" si="760"/>
        <v/>
      </c>
      <c r="FZ243" s="9" t="str">
        <f t="shared" si="761"/>
        <v/>
      </c>
      <c r="GA243" s="9" t="str">
        <f t="shared" si="762"/>
        <v/>
      </c>
      <c r="GB243" s="9" t="str">
        <f t="shared" si="763"/>
        <v/>
      </c>
      <c r="GE243" s="9" t="str">
        <f t="shared" si="766"/>
        <v/>
      </c>
      <c r="GF243" s="9" t="str">
        <f t="shared" si="800"/>
        <v>"histor",</v>
      </c>
      <c r="GG243" s="9" t="str">
        <f t="shared" si="767"/>
        <v/>
      </c>
      <c r="GH243" s="9" t="str">
        <f t="shared" si="768"/>
        <v/>
      </c>
      <c r="GI243" s="9" t="str">
        <f t="shared" si="769"/>
        <v/>
      </c>
      <c r="GJ243" s="9" t="str">
        <f t="shared" si="770"/>
        <v>"NoStar",</v>
      </c>
      <c r="GK243" s="9" t="str">
        <f t="shared" si="771"/>
        <v/>
      </c>
      <c r="GL243" s="9" t="str">
        <f t="shared" si="806"/>
        <v/>
      </c>
      <c r="GM243" s="9" t="str">
        <f t="shared" si="806"/>
        <v/>
      </c>
      <c r="GN243" s="9" t="str">
        <f t="shared" si="806"/>
        <v/>
      </c>
      <c r="GP243" s="9" t="str">
        <f t="shared" si="772"/>
        <v>"Historical"</v>
      </c>
      <c r="GS243" s="9" t="str">
        <f t="shared" si="773"/>
        <v>["5+Colo","words2","words3","lets26","startW","with_w","with_y","year19","dgband","alldia","NoBand","Crosse","Circle","Plants","Canton","Geogrh","001WHI","003BLU","myrEQ","histor","NoStar"]</v>
      </c>
      <c r="GT243" s="9" t="str">
        <f t="shared" si="797"/>
        <v>"cl_BLA",</v>
      </c>
      <c r="GU243" s="9" t="str">
        <f t="shared" si="797"/>
        <v>"cl_BLU",</v>
      </c>
      <c r="GV243" s="9" t="str">
        <f t="shared" si="797"/>
        <v>"cl_GRE",</v>
      </c>
      <c r="GW243" s="9" t="str">
        <f t="shared" si="797"/>
        <v>"cl_RED",</v>
      </c>
      <c r="GX243" s="9" t="str">
        <f t="shared" si="797"/>
        <v>"cl_YEL",</v>
      </c>
      <c r="GY243" s="9" t="str">
        <f t="shared" si="797"/>
        <v>"cl_ORA",</v>
      </c>
      <c r="GZ243" s="9" t="str">
        <f t="shared" si="797"/>
        <v>"cl_BRO",</v>
      </c>
      <c r="HA243" s="9" t="str">
        <f t="shared" si="797"/>
        <v>"cl_PUR",</v>
      </c>
      <c r="HB243" s="9" t="str">
        <f t="shared" si="797"/>
        <v>"cl_WHI",</v>
      </c>
      <c r="HC243" s="9" t="str">
        <f t="shared" si="774"/>
        <v>["cl_BLA","cl_BLU","cl_GRE","cl_RED","cl_YEL","cl_ORA","cl_BRO","cl_PUR","cl_WHI"]</v>
      </c>
      <c r="HE243" s="33"/>
      <c r="HF243" s="34" t="str">
        <f t="shared" si="775"/>
        <v>{couname:"[SMO] Western Samoa Trust Territory",year:"1920",region:"rgn_Oceania",Colors:["cl_BLA","cl_BLU","cl_GRE","cl_RED","cl_YEL","cl_ORA","cl_BRO","cl_PUR","cl_WHI"],Items:["5+Colo","words2","words3","lets26","startW","with_w","with_y","year19","dgband","alldia","NoBand","Crosse","Circle","Plants","Canton","Geogrh","001WHI","003BLU","myrEQ","histor","NoStar"],Flag:"https://upload.wikimedia.org/wikipedia/commons/thumb/6/67/Flag_of_the_Samoa_Trust_Territory.svg/640px-Flag_of_the_Samoa_Trust_Territory.svg.png",HDFlag:"https://upload.wikimedia.org/wikipedia/commons/thumb/6/67/Flag_of_the_Samoa_Trust_Territory.svg/2560px-Flag_of_the_Samoa_Trust_Territory.svg.png",type:"Historical", describe: "\nA Defaced Blue Ensign with The Badge of Samoa. 1920-1948", isnew:".", links: "https://en.wikipedia.org/wiki/Territory_of_Western_Samoa"},</v>
      </c>
      <c r="HG243" s="35" t="str">
        <f t="shared" si="776"/>
        <v>{couname:"[SMO] Western Samoa Trust Territory",year:"1920",region:"rgn_Oceania",Colors:["cl_BLA","cl_BLU","cl_GRE","cl_RED","cl_YEL","cl_ORA","cl_BRO","cl_PUR","cl_WHI"],Items:["5+Colo","words2","words3","lets26","startW","with_w","with_y","year19","dgband","alldia","NoBand","Crosse","Circle","Plants","Canton","Geogrh","001WHI","003BLU","myrEQ","histor","NoStar"],Flag:"https://upload.wikimedia.org/wikipedia/commons/thumb/6/67/Flag_of_the_Samoa_Trust_Territory.svg/640px-Flag_of_the_Samoa_Trust_Territory.svg.png",HDFlag:"https://upload.wikimedia.org/wikipedia/commons/thumb/6/67/Flag_of_the_Samoa_Trust_Territory.svg/2560px-Flag_of_the_Samoa_Trust_Territory.svg.png",type:"Historical", describe: "\nA Defaced Blue Ensign with The Badge of Samoa. 1920-1948", links: "https://en.wikipedia.org/wiki/Territory_of_Western_Samoa"},</v>
      </c>
      <c r="HH243" s="9" t="str">
        <f t="shared" si="777"/>
        <v>"\nA Defaced Blue Ensign with The Badge of Samoa. 1920-1948"</v>
      </c>
      <c r="HI243" s="9" t="str">
        <f t="shared" si="778"/>
        <v>"\nA Defaced Blue Ensign with The Badge of Samoa. 1920-1948"</v>
      </c>
      <c r="HJ243" s="9" t="str">
        <f t="shared" si="779"/>
        <v>"1920"</v>
      </c>
      <c r="HL243" s="9" t="str">
        <f t="shared" si="780"/>
        <v>"https://en.wikipedia.org/wiki/Territory_of_Western_Samoa"</v>
      </c>
      <c r="HM243" s="34" t="str">
        <f t="shared" si="781"/>
        <v>{"couname":"[SMO] Western Samoa Trust Territory","subtype":"[SMO] Other","year":"1920","region":"rgn_Oceania","Colors":["cl_BLA","cl_BLU","cl_GRE","cl_RED","cl_YEL","cl_ORA","cl_BRO","cl_PUR","cl_WHI"],"Items":["5+Colo","words2","words3","lets26","startW","with_w","with_y","year19","dgband","alldia","NoBand","Crosse","Circle","Plants","Canton","Geogrh","001WHI","003BLU","myrEQ","histor","NoStar"],"Flag":"https://upload.wikimedia.org/wikipedia/commons/thumb/6/67/Flag_of_the_Samoa_Trust_Territory.svg/640px-Flag_of_the_Samoa_Trust_Territory.svg.png","HDFlag":"https://upload.wikimedia.org/wikipedia/commons/thumb/6/67/Flag_of_the_Samoa_Trust_Territory.svg/2560px-Flag_of_the_Samoa_Trust_Territory.svg.png","type":"Historical", "describe": "\nA Defaced Blue Ensign with The Badge of Samoa. 1920-1948", "isnew": ".", "links": "https://en.wikipedia.org/wiki/Territory_of_Western_Samoa"},</v>
      </c>
      <c r="HN243" s="36" t="str">
        <f t="shared" si="782"/>
        <v>{"couname":"[SMO] Western Samoa Trust Territory","subtype":"[SMO] Other","year":"1920","region":"rgn_Oceania","Colors":["cl_BLA","cl_BLU","cl_GRE","cl_RED","cl_YEL","cl_ORA","cl_BRO","cl_PUR","cl_WHI"],"Items":["5+Colo","words2","words3","lets26","startW","with_w","with_y","year19","dgband","alldia","NoBand","Crosse","Circle","Plants","Canton","Geogrh","001WHI","003BLU","myrEQ","histor","NoStar"],"Flag":"https://upload.wikimedia.org/wikipedia/commons/thumb/6/67/Flag_of_the_Samoa_Trust_Territory.svg/640px-Flag_of_the_Samoa_Trust_Territory.svg.png","HDFlag":"https://upload.wikimedia.org/wikipedia/commons/thumb/6/67/Flag_of_the_Samoa_Trust_Territory.svg/2560px-Flag_of_the_Samoa_Trust_Territory.svg.png","type":"Historical", "describe": "\nA Defaced Blue Ensign with The Badge of Samoa. 1920-1948", "isnew": ".", "links": "https://en.wikipedia.org/wiki/Territory_of_Western_Samoa"},</v>
      </c>
      <c r="HO243" s="37">
        <v>45610</v>
      </c>
      <c r="HP243" s="9" t="str" cm="1">
        <f t="array" ref="HP243">IF(_xlfn.TEXTJOIN(", ", TRUE, IF(ISNUMBER(SEARCH("BLA", BL243:BT243)), COLUMN(BL243:BT243) - COLUMN(BL243) + 1, ""))&lt;&gt;"","BLA","")</f>
        <v>BLA</v>
      </c>
      <c r="HQ243" s="9" t="str" cm="1">
        <f t="array" ref="HQ243">IF(_xlfn.TEXTJOIN(", ", TRUE, IF(ISNUMBER(SEARCH("BLU", BL243:BT243)), COLUMN(BL243:BT243) - COLUMN(BL243) + 1, ""))&lt;&gt;"","BLU","")</f>
        <v>BLU</v>
      </c>
      <c r="HR243" s="9" t="str" cm="1">
        <f t="array" ref="HR243">IF(_xlfn.TEXTJOIN(", ", TRUE, IF(ISNUMBER(SEARCH("GRE", BL243:BT243)), COLUMN(BL243:BT243) - COLUMN(BL243) + 1, ""))&lt;&gt;"","GRE","")</f>
        <v>GRE</v>
      </c>
      <c r="HS243" s="9" t="str" cm="1">
        <f t="array" ref="HS243">IF(_xlfn.TEXTJOIN(", ", TRUE, IF(ISNUMBER(SEARCH("RED", BL243:BT243)), COLUMN(BL243:BT243) - COLUMN(BL243) + 1, ""))&lt;&gt;"","RED","")</f>
        <v>RED</v>
      </c>
      <c r="HT243" s="9" t="str" cm="1">
        <f t="array" ref="HT243">IF(_xlfn.TEXTJOIN(", ", TRUE, IF(ISNUMBER(SEARCH("YEL", BL243:BT243)), COLUMN(BL243:BT243) - COLUMN(BL243) + 1, ""))&lt;&gt;"","YEL","")</f>
        <v>YEL</v>
      </c>
      <c r="HU243" s="9" t="str" cm="1">
        <f t="array" ref="HU243">IF(_xlfn.TEXTJOIN(", ", TRUE, IF(ISNUMBER(SEARCH("ORA", BL243:BT243)), COLUMN(BL243:BT243) - COLUMN(BL243) + 1, ""))&lt;&gt;"","ORA","")</f>
        <v>ORA</v>
      </c>
      <c r="HV243" s="9" t="str" cm="1">
        <f t="array" ref="HV243">IF(_xlfn.TEXTJOIN(", ", TRUE, IF(ISNUMBER(SEARCH("BRO", BL243:BT243)), COLUMN(BL243:BT243) - COLUMN(BL243) + 1, ""))&lt;&gt;"","BRO","")</f>
        <v>BRO</v>
      </c>
      <c r="HW243" s="9" t="str" cm="1">
        <f t="array" ref="HW243">IF(_xlfn.TEXTJOIN(", ", TRUE, IF(ISNUMBER(SEARCH("PUR", BL243:BT243)), COLUMN(BL243:BT243) - COLUMN(BL243) + 1, ""))&lt;&gt;"","PUR","")</f>
        <v>PUR</v>
      </c>
      <c r="HX243" s="9" t="str" cm="1">
        <f t="array" ref="HX243">IF(_xlfn.TEXTJOIN(", ", TRUE, IF(ISNUMBER(SEARCH("WHI", BL243:BT243)), COLUMN(BL243:BT243) - COLUMN(BL243) + 1, ""))&lt;&gt;"","WHI","")</f>
        <v>WHI</v>
      </c>
      <c r="HY243" s="38"/>
      <c r="HZ243" s="38"/>
      <c r="IA243" s="28"/>
      <c r="IB243" s="28"/>
      <c r="IC243" s="39"/>
      <c r="ID243" s="39"/>
      <c r="IE243" s="39"/>
      <c r="IF243" s="39"/>
      <c r="IG243" s="39"/>
      <c r="IH243" s="39"/>
      <c r="II243" s="39"/>
      <c r="IJ243" s="39"/>
      <c r="IK243" s="39"/>
      <c r="IM243" s="6">
        <f t="shared" si="784"/>
        <v>-9</v>
      </c>
      <c r="IN243" s="40" t="str">
        <f t="shared" si="785"/>
        <v>http://mkweb.bcgsc.ca/color-summarizer/?url=https://upload.wikimedia.org/wikipedia/commons/thumb/6/67/Flag_of_the_Samoa_Trust_Territory.svg/640px-Flag_of_the_Samoa_Trust_Territory.svg.png&amp;precision=low&amp;num_clusters=9&amp;text=1</v>
      </c>
      <c r="IO243" s="9" t="str">
        <f t="shared" si="786"/>
        <v>"black"</v>
      </c>
      <c r="IP243" s="9" t="str">
        <f t="shared" si="787"/>
        <v>"blue"</v>
      </c>
      <c r="IQ243" s="9" t="str">
        <f t="shared" si="788"/>
        <v>"green"</v>
      </c>
      <c r="IR243" s="9" t="str">
        <f t="shared" si="789"/>
        <v>"red"</v>
      </c>
      <c r="IS243" s="9" t="str">
        <f t="shared" si="790"/>
        <v>"yellow"</v>
      </c>
      <c r="IT243" s="9" t="str">
        <f t="shared" si="791"/>
        <v>"orange"</v>
      </c>
      <c r="IU243" s="9" t="str">
        <f t="shared" si="792"/>
        <v>"brown"</v>
      </c>
      <c r="IV243" s="9" t="str">
        <f t="shared" si="793"/>
        <v>"purple"</v>
      </c>
      <c r="IW243" s="9" t="str">
        <f t="shared" si="794"/>
        <v>"white"</v>
      </c>
      <c r="IX243" s="9" t="str">
        <f t="shared" si="795"/>
        <v>{"url":"http://mkweb.bcgsc.ca/color-summarizer/?url=https://upload.wikimedia.org/wikipedia/commons/thumb/6/67/Flag_of_the_Samoa_Trust_Territory.svg/640px-Flag_of_the_Samoa_Trust_Territory.svg.png&amp;precision=low&amp;num_clusters=9&amp;text=1","name":"[SMO] Western Samoa Trust Territory"},</v>
      </c>
      <c r="IY243" s="9">
        <v>1486</v>
      </c>
    </row>
    <row r="244" spans="1:259" s="9" customFormat="1" ht="38.4" customHeight="1" thickBot="1" x14ac:dyDescent="0.35">
      <c r="A244" s="81" t="s">
        <v>1371</v>
      </c>
      <c r="B244" s="1" t="e" vm="240">
        <v>#VALUE!</v>
      </c>
      <c r="C244" s="2">
        <v>3</v>
      </c>
      <c r="D244" s="3" t="s">
        <v>1372</v>
      </c>
      <c r="E244" s="4" t="s">
        <v>1373</v>
      </c>
      <c r="F244" s="5" t="s">
        <v>0</v>
      </c>
      <c r="G244" s="6">
        <f>COUNTIF($A$1:$A$8282,A244)</f>
        <v>1</v>
      </c>
      <c r="H244" s="7"/>
      <c r="I244" s="8" t="s">
        <v>1374</v>
      </c>
      <c r="J244" s="9" t="str">
        <f>""</f>
        <v/>
      </c>
      <c r="K244" s="10"/>
      <c r="L244" s="11"/>
      <c r="M244" s="11"/>
      <c r="N244" s="12" t="s">
        <v>1</v>
      </c>
      <c r="O244" s="13" t="s">
        <v>1375</v>
      </c>
      <c r="P244" s="14" t="s">
        <v>1376</v>
      </c>
      <c r="Q244" s="15">
        <v>5</v>
      </c>
      <c r="R244" s="16" t="s">
        <v>1</v>
      </c>
      <c r="S244" s="17">
        <v>3</v>
      </c>
      <c r="T244" s="18" t="s">
        <v>2</v>
      </c>
      <c r="U244" s="19" t="s">
        <v>2</v>
      </c>
      <c r="V244" s="19" t="s">
        <v>3</v>
      </c>
      <c r="W244" s="19" t="s">
        <v>2</v>
      </c>
      <c r="X244" s="19" t="s">
        <v>2</v>
      </c>
      <c r="Y244" s="19" t="s">
        <v>2</v>
      </c>
      <c r="Z244" s="19" t="s">
        <v>2</v>
      </c>
      <c r="AA244" s="19" t="s">
        <v>2</v>
      </c>
      <c r="AB244" s="19" t="s">
        <v>2</v>
      </c>
      <c r="AC244" s="19" t="s">
        <v>2</v>
      </c>
      <c r="AD244" s="19" t="s">
        <v>2</v>
      </c>
      <c r="AE244" s="19" t="s">
        <v>2</v>
      </c>
      <c r="AF244" s="20" t="s">
        <v>2</v>
      </c>
      <c r="AG244" s="20" t="s">
        <v>2</v>
      </c>
      <c r="AH244" s="20" t="s">
        <v>3</v>
      </c>
      <c r="AI244" s="20" t="s">
        <v>2</v>
      </c>
      <c r="AJ244" s="20" t="s">
        <v>2</v>
      </c>
      <c r="AK244" s="20" t="s">
        <v>2</v>
      </c>
      <c r="AL244" s="20" t="s">
        <v>2</v>
      </c>
      <c r="AM244" s="20" t="s">
        <v>2</v>
      </c>
      <c r="AN244" s="20" t="s">
        <v>2</v>
      </c>
      <c r="AO244" s="20" t="s">
        <v>2</v>
      </c>
      <c r="AP244" s="20" t="s">
        <v>2</v>
      </c>
      <c r="AQ244" s="20" t="s">
        <v>2</v>
      </c>
      <c r="AR244" s="20" t="s">
        <v>2</v>
      </c>
      <c r="AS244" s="20" t="s">
        <v>2</v>
      </c>
      <c r="AT244" s="21">
        <v>1</v>
      </c>
      <c r="AU244" s="20" t="s">
        <v>1308</v>
      </c>
      <c r="AV244" s="20" t="str">
        <f>IF(LEFT(A244,1)="[",LEFT(A244,5)&amp;AU244&amp;A244,"")</f>
        <v>[SUR]Army[SUR] People's Armed Forces of Suriname</v>
      </c>
      <c r="AW244" s="20" t="str">
        <f>C244&amp;A244</f>
        <v>3[SUR] People's Armed Forces of Suriname</v>
      </c>
      <c r="AX244" s="22"/>
      <c r="AY244" s="22"/>
      <c r="AZ244" s="23" t="s">
        <v>5</v>
      </c>
      <c r="BA244" s="23" t="s">
        <v>8</v>
      </c>
      <c r="BB244" s="23"/>
      <c r="BC244" s="24"/>
      <c r="BD244" s="25" t="s">
        <v>9</v>
      </c>
      <c r="BE244" s="8"/>
      <c r="BF244" s="25" t="s">
        <v>6</v>
      </c>
      <c r="BG244" s="25" t="s">
        <v>12</v>
      </c>
      <c r="BH244" s="25" t="s">
        <v>9</v>
      </c>
      <c r="BI244" s="25"/>
      <c r="BJ244" s="25"/>
      <c r="BK244" s="8"/>
      <c r="BL244" s="25" t="s">
        <v>12</v>
      </c>
      <c r="BM244" s="25" t="s">
        <v>8</v>
      </c>
      <c r="BN244" s="25" t="s">
        <v>10</v>
      </c>
      <c r="BO244" s="25" t="s">
        <v>9</v>
      </c>
      <c r="BP244" s="25" t="s">
        <v>6</v>
      </c>
      <c r="BQ244" s="25" t="s">
        <v>8</v>
      </c>
      <c r="BR244" s="25" t="s">
        <v>8</v>
      </c>
      <c r="BS244" s="25" t="s">
        <v>8</v>
      </c>
      <c r="BT244" s="25" t="s">
        <v>5</v>
      </c>
      <c r="BU244" s="26"/>
      <c r="BV244" s="27"/>
      <c r="BW244" s="27">
        <v>0</v>
      </c>
      <c r="BX244" s="8"/>
      <c r="CB244" s="28"/>
      <c r="CC244" s="28"/>
      <c r="CD244" s="29">
        <v>0</v>
      </c>
      <c r="CE244" s="29">
        <v>0</v>
      </c>
      <c r="CF244" s="29" t="e">
        <v>#REF!</v>
      </c>
      <c r="CG244" s="30" cm="1">
        <f t="array" ref="CG244">SUMPRODUCT(--(LEN(TRIM(BL244:BT244))&gt;0))</f>
        <v>5</v>
      </c>
      <c r="CH244" s="20" t="str">
        <f t="shared" si="699"/>
        <v>n</v>
      </c>
      <c r="CI244" s="20" t="str">
        <f t="shared" si="700"/>
        <v>n</v>
      </c>
      <c r="CJ244" s="20" t="str">
        <f t="shared" si="701"/>
        <v>n</v>
      </c>
      <c r="CK244" s="20" t="str">
        <f t="shared" si="702"/>
        <v>y</v>
      </c>
      <c r="CL244" s="20" t="str">
        <f t="shared" si="703"/>
        <v>n</v>
      </c>
      <c r="CM244" s="20" t="str">
        <f t="shared" si="704"/>
        <v>n</v>
      </c>
      <c r="CN244" s="20" t="str">
        <f t="shared" si="705"/>
        <v>y</v>
      </c>
      <c r="CO244" s="20" t="str">
        <f t="shared" si="706"/>
        <v>n</v>
      </c>
      <c r="CP244" s="20" t="str">
        <f t="shared" si="707"/>
        <v>n</v>
      </c>
      <c r="CQ244" s="20" t="str">
        <f t="shared" si="708"/>
        <v>y</v>
      </c>
      <c r="CR244" s="20" t="str">
        <f t="shared" si="709"/>
        <v>n</v>
      </c>
      <c r="CS244" s="20" t="str">
        <f t="shared" si="710"/>
        <v>n</v>
      </c>
      <c r="CT244" s="31" t="str">
        <f t="shared" si="711"/>
        <v>"[SUR] People's Armed Forces of Suriname"</v>
      </c>
      <c r="CU244" s="32" t="str">
        <f t="shared" si="712"/>
        <v>"rgn_South America"</v>
      </c>
      <c r="CV244" s="9" t="str">
        <f t="shared" si="713"/>
        <v>"https://upload.wikimedia.org/wikipedia/commons/thumb/7/78/People%27s_Armed_Forces_of_Suriname_flag.png/640px-People%27s_Armed_Forces_of_Suriname_flag.png"</v>
      </c>
      <c r="CW244" s="9" t="str">
        <f t="shared" si="802"/>
        <v/>
      </c>
      <c r="CX244" s="9" t="str">
        <f t="shared" si="802"/>
        <v/>
      </c>
      <c r="CY244" s="9" t="str">
        <f t="shared" si="802"/>
        <v/>
      </c>
      <c r="CZ244" s="9" t="str">
        <f t="shared" si="802"/>
        <v>"5+Colo",</v>
      </c>
      <c r="DA244" s="9" t="str">
        <f t="shared" si="714"/>
        <v>"words2",</v>
      </c>
      <c r="DB244" s="9" t="str">
        <f t="shared" si="715"/>
        <v>"words3",</v>
      </c>
      <c r="DD244" s="9" t="str">
        <f t="shared" si="798"/>
        <v>"lets29",</v>
      </c>
      <c r="DE244" s="9" t="str">
        <f t="shared" si="799"/>
        <v>"startP",</v>
      </c>
      <c r="DF244" s="9" t="str">
        <f t="shared" si="719"/>
        <v/>
      </c>
      <c r="DG244" s="9" t="str">
        <f t="shared" si="720"/>
        <v/>
      </c>
      <c r="DH244" s="9" t="str">
        <f t="shared" si="721"/>
        <v/>
      </c>
      <c r="DI244" s="9" t="str">
        <f t="shared" si="722"/>
        <v/>
      </c>
      <c r="DJ244" s="9" t="str">
        <f t="shared" si="723"/>
        <v/>
      </c>
      <c r="DK244" s="9" t="str">
        <f t="shared" si="724"/>
        <v/>
      </c>
      <c r="DL244" s="9" t="str">
        <f t="shared" si="725"/>
        <v/>
      </c>
      <c r="DM244" s="9" t="str" cm="1">
        <f t="array" ref="DM244">IF(CG244=3,CHAR(34) &amp; _xlfn.TEXTJOIN("", TRUE, RIGHT(HP244:HX244, 2)) &amp; CHAR(34) &amp; ",", "")</f>
        <v/>
      </c>
      <c r="DN244" s="9" t="str">
        <f t="shared" si="726"/>
        <v/>
      </c>
      <c r="DO244" s="9" t="str">
        <f t="shared" si="727"/>
        <v>"year19",</v>
      </c>
      <c r="DP244" s="28" t="str">
        <f t="shared" si="728"/>
        <v/>
      </c>
      <c r="DQ244" s="28" t="str">
        <f t="shared" si="729"/>
        <v/>
      </c>
      <c r="DR244" s="28" t="str">
        <f t="shared" si="730"/>
        <v/>
      </c>
      <c r="DS244" s="28" t="str">
        <f t="shared" si="731"/>
        <v/>
      </c>
      <c r="DT244" s="28" t="str">
        <f t="shared" si="732"/>
        <v>"allhor",</v>
      </c>
      <c r="DU244" s="28" t="str">
        <f t="shared" si="733"/>
        <v/>
      </c>
      <c r="DW244" s="9" t="str">
        <f t="shared" si="803"/>
        <v/>
      </c>
      <c r="DX244" s="9" t="str">
        <f t="shared" si="803"/>
        <v/>
      </c>
      <c r="DY244" s="9" t="str">
        <f t="shared" si="803"/>
        <v>"3Bands",</v>
      </c>
      <c r="DZ244" s="9" t="str">
        <f t="shared" si="803"/>
        <v/>
      </c>
      <c r="EA244" s="9" t="str">
        <f t="shared" si="804"/>
        <v/>
      </c>
      <c r="EB244" s="9" t="str">
        <f t="shared" si="804"/>
        <v/>
      </c>
      <c r="EC244" s="9" t="str">
        <f t="shared" si="804"/>
        <v>"Horizo",</v>
      </c>
      <c r="ED244" s="9" t="str">
        <f t="shared" si="804"/>
        <v/>
      </c>
      <c r="EE244" s="9" t="str">
        <f t="shared" si="804"/>
        <v/>
      </c>
      <c r="EF244" s="9" t="str">
        <f t="shared" si="735"/>
        <v/>
      </c>
      <c r="EG244" s="9" t="str">
        <f t="shared" si="807"/>
        <v/>
      </c>
      <c r="EH244" s="9" t="str">
        <f t="shared" si="807"/>
        <v/>
      </c>
      <c r="EI244" s="9" t="str">
        <f t="shared" si="807"/>
        <v/>
      </c>
      <c r="EJ244" s="9" t="str">
        <f t="shared" si="807"/>
        <v/>
      </c>
      <c r="EK244" s="9" t="str">
        <f t="shared" si="807"/>
        <v/>
      </c>
      <c r="EL244" s="9" t="str">
        <f t="shared" si="807"/>
        <v/>
      </c>
      <c r="EM244" s="9" t="str">
        <f t="shared" si="807"/>
        <v/>
      </c>
      <c r="EN244" s="9" t="str">
        <f t="shared" si="807"/>
        <v/>
      </c>
      <c r="EO244" s="9" t="str">
        <f t="shared" si="807"/>
        <v>"Center",</v>
      </c>
      <c r="EP244" s="9" t="str">
        <f t="shared" si="807"/>
        <v/>
      </c>
      <c r="EQ244" s="9" t="str">
        <f t="shared" si="807"/>
        <v/>
      </c>
      <c r="ER244" s="9" t="str">
        <f t="shared" si="807"/>
        <v/>
      </c>
      <c r="ES244" s="9" t="str">
        <f t="shared" si="807"/>
        <v/>
      </c>
      <c r="ET244" s="9" t="str">
        <f t="shared" si="807"/>
        <v/>
      </c>
      <c r="EU244" s="9" t="str">
        <f t="shared" si="807"/>
        <v/>
      </c>
      <c r="EV244" s="9" t="str">
        <f t="shared" si="801"/>
        <v/>
      </c>
      <c r="EW244" s="9" t="str">
        <f t="shared" si="801"/>
        <v/>
      </c>
      <c r="EX244" s="9" t="str">
        <f t="shared" si="801"/>
        <v/>
      </c>
      <c r="EY244" s="9" t="str">
        <f t="shared" si="801"/>
        <v/>
      </c>
      <c r="EZ244" s="9" t="str">
        <f t="shared" si="801"/>
        <v/>
      </c>
      <c r="FA244" s="9" t="str">
        <f t="shared" si="736"/>
        <v>"staWHI",</v>
      </c>
      <c r="FB244" s="9" t="str">
        <f t="shared" si="737"/>
        <v/>
      </c>
      <c r="FD244" s="9" t="str">
        <f t="shared" si="739"/>
        <v/>
      </c>
      <c r="FE244" s="9" t="str">
        <f t="shared" si="740"/>
        <v>"NO_BLU",</v>
      </c>
      <c r="FF244" s="9" t="str">
        <f t="shared" si="741"/>
        <v/>
      </c>
      <c r="FG244" s="9" t="str">
        <f t="shared" si="742"/>
        <v/>
      </c>
      <c r="FH244" s="9" t="str">
        <f t="shared" si="743"/>
        <v/>
      </c>
      <c r="FI244" s="9" t="str">
        <f t="shared" si="744"/>
        <v/>
      </c>
      <c r="FJ244" s="9" t="str">
        <f t="shared" si="745"/>
        <v/>
      </c>
      <c r="FK244" s="9" t="str">
        <f t="shared" si="746"/>
        <v/>
      </c>
      <c r="FL244" s="9" t="str">
        <f t="shared" si="747"/>
        <v/>
      </c>
      <c r="FM244" s="9" t="str">
        <f t="shared" si="748"/>
        <v/>
      </c>
      <c r="FN244" s="9" t="str">
        <f t="shared" si="749"/>
        <v/>
      </c>
      <c r="FO244" s="9" t="str">
        <f t="shared" si="750"/>
        <v/>
      </c>
      <c r="FP244" s="9" t="str">
        <f t="shared" si="751"/>
        <v/>
      </c>
      <c r="FQ244" s="9" t="str">
        <f t="shared" si="752"/>
        <v>"001YEL",</v>
      </c>
      <c r="FR244" s="9" t="str">
        <f t="shared" si="753"/>
        <v>"002BLA",</v>
      </c>
      <c r="FS244" s="9" t="str">
        <f t="shared" si="754"/>
        <v>"003RED",</v>
      </c>
      <c r="FT244" s="9" t="str">
        <f t="shared" si="755"/>
        <v>"myrRED",</v>
      </c>
      <c r="FU244" s="9" t="str">
        <f t="shared" si="756"/>
        <v/>
      </c>
      <c r="FV244" s="9" t="str">
        <f t="shared" si="757"/>
        <v/>
      </c>
      <c r="FW244" s="9" t="str">
        <f t="shared" si="758"/>
        <v/>
      </c>
      <c r="FY244" s="9" t="str">
        <f t="shared" si="760"/>
        <v/>
      </c>
      <c r="FZ244" s="9" t="str">
        <f t="shared" si="761"/>
        <v/>
      </c>
      <c r="GA244" s="9" t="str">
        <f t="shared" si="762"/>
        <v/>
      </c>
      <c r="GB244" s="9" t="str">
        <f t="shared" si="763"/>
        <v/>
      </c>
      <c r="GE244" s="9" t="str">
        <f t="shared" si="766"/>
        <v/>
      </c>
      <c r="GF244" s="9" t="str">
        <f t="shared" si="800"/>
        <v/>
      </c>
      <c r="GG244" s="9" t="str">
        <f t="shared" si="767"/>
        <v/>
      </c>
      <c r="GH244" s="9" t="str">
        <f t="shared" si="768"/>
        <v/>
      </c>
      <c r="GI244" s="9" t="str">
        <f t="shared" si="769"/>
        <v/>
      </c>
      <c r="GJ244" s="9" t="str">
        <f t="shared" si="770"/>
        <v/>
      </c>
      <c r="GK244" s="9" t="str">
        <f t="shared" si="771"/>
        <v>"HasSta",</v>
      </c>
      <c r="GL244" s="9" t="str">
        <f t="shared" si="806"/>
        <v>"1Stars",</v>
      </c>
      <c r="GM244" s="9" t="str">
        <f t="shared" si="806"/>
        <v/>
      </c>
      <c r="GN244" s="9" t="str">
        <f t="shared" si="806"/>
        <v/>
      </c>
      <c r="GP244" s="9" t="str">
        <f t="shared" si="772"/>
        <v>"Army"</v>
      </c>
      <c r="GS244" s="9" t="str">
        <f t="shared" si="773"/>
        <v>["5+Colo","words2","words3","lets29","startP","year19","allhor","3Bands","Horizo","Center","staWHI","NO_BLU","001YEL","002BLA","003RED","myrRED","HasSta","1Stars"]</v>
      </c>
      <c r="GT244" s="9" t="str">
        <f t="shared" si="797"/>
        <v>"cl_BLA",</v>
      </c>
      <c r="GU244" s="9" t="str">
        <f t="shared" si="797"/>
        <v/>
      </c>
      <c r="GV244" s="9" t="str">
        <f t="shared" si="797"/>
        <v>"cl_GRE",</v>
      </c>
      <c r="GW244" s="9" t="str">
        <f t="shared" si="797"/>
        <v>"cl_RED",</v>
      </c>
      <c r="GX244" s="9" t="str">
        <f t="shared" si="797"/>
        <v>"cl_YEL",</v>
      </c>
      <c r="GY244" s="9" t="str">
        <f t="shared" si="797"/>
        <v/>
      </c>
      <c r="GZ244" s="9" t="str">
        <f t="shared" si="797"/>
        <v/>
      </c>
      <c r="HA244" s="9" t="str">
        <f t="shared" si="797"/>
        <v/>
      </c>
      <c r="HB244" s="9" t="str">
        <f t="shared" si="797"/>
        <v>"cl_WHI",</v>
      </c>
      <c r="HC244" s="9" t="str">
        <f t="shared" si="774"/>
        <v>["cl_BLA","cl_GRE","cl_RED","cl_YEL","cl_WHI"]</v>
      </c>
      <c r="HE244" s="33"/>
      <c r="HF244" s="34" t="str">
        <f t="shared" si="775"/>
        <v>{couname:"[SUR] People's Armed Forces of Suriname",year:"1975",region:"rgn_South America",Colors:["cl_BLA","cl_GRE","cl_RED","cl_YEL","cl_WHI"],Items:["5+Colo","words2","words3","lets29","startP","year19","allhor","3Bands","Horizo","Center","staWHI","NO_BLU","001YEL","002BLA","003RED","myrRED","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isnew:".", links: "https://en.wikipedia.org/wiki/List_of_Surinamese_flags"},</v>
      </c>
      <c r="HG244" s="35" t="str">
        <f t="shared" si="776"/>
        <v>{couname:"[SUR] People's Armed Forces of Suriname",year:"1975",region:"rgn_South America",Colors:["cl_BLA","cl_GRE","cl_RED","cl_YEL","cl_WHI"],Items:["5+Colo","words2","words3","lets29","startP","year19","allhor","3Bands","Horizo","Center","staWHI","NO_BLU","001YEL","002BLA","003RED","myrRED","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links: "https://en.wikipedia.org/wiki/List_of_Surinamese_flags"},</v>
      </c>
      <c r="HH244" s="9" t="str">
        <f t="shared" si="777"/>
        <v>"\nA horizontal tricolour of blue, red and blue with the large yellow five-pointed star centered on the red band."</v>
      </c>
      <c r="HI244" s="9" t="str">
        <f t="shared" si="778"/>
        <v>"\nA horizontal tricolour of blue, red and blue with the large yellow five-pointed star centered on the red band."</v>
      </c>
      <c r="HJ244" s="9" t="str">
        <f t="shared" si="779"/>
        <v>"1975"</v>
      </c>
      <c r="HL244" s="9" t="str">
        <f t="shared" si="780"/>
        <v>"https://en.wikipedia.org/wiki/List_of_Surinamese_flags"</v>
      </c>
      <c r="HM244" s="34" t="str">
        <f t="shared" si="781"/>
        <v>{"couname":"[SUR] People's Armed Forces of Suriname","year":"1975","region":"rgn_South America","Colors":["cl_BLA","cl_GRE","cl_RED","cl_YEL","cl_WHI"],"Items":["5+Colo","words2","words3","lets29","startP","year19","allhor","3Bands","Horizo","Center","staWHI","NO_BLU","001YEL","002BLA","003RED","myrRED","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"isnew": ".", "links": "https://en.wikipedia.org/wiki/List_of_Surinamese_flags"},</v>
      </c>
      <c r="HN244" s="36" t="str">
        <f t="shared" si="782"/>
        <v>{"couname":"[SUR] People's Armed Forces of Suriname","year":"1975","region":"rgn_South America","Colors":["cl_BLA","cl_GRE","cl_RED","cl_YEL","cl_WHI"],"Items":["5+Colo","words2","words3","lets29","startP","year19","allhor","3Bands","Horizo","Center","staWHI","NO_BLU","001YEL","002BLA","003RED","myrRED","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"isnew": ".", "links": "https://en.wikipedia.org/wiki/List_of_Surinamese_flags"},</v>
      </c>
      <c r="HO244" s="37">
        <v>45610</v>
      </c>
      <c r="HP244" s="9" t="str" cm="1">
        <f t="array" ref="HP244">IF(_xlfn.TEXTJOIN(", ", TRUE, IF(ISNUMBER(SEARCH("BLA", BL244:BT244)), COLUMN(BL244:BT244) - COLUMN(BL244) + 1, ""))&lt;&gt;"","BLA","")</f>
        <v>BLA</v>
      </c>
      <c r="HQ244" s="9" t="str" cm="1">
        <f t="array" ref="HQ244">IF(_xlfn.TEXTJOIN(", ", TRUE, IF(ISNUMBER(SEARCH("BLU", BL244:BT244)), COLUMN(BL244:BT244) - COLUMN(BL244) + 1, ""))&lt;&gt;"","BLU","")</f>
        <v/>
      </c>
      <c r="HR244" s="9" t="str" cm="1">
        <f t="array" ref="HR244">IF(_xlfn.TEXTJOIN(", ", TRUE, IF(ISNUMBER(SEARCH("GRE", BL244:BT244)), COLUMN(BL244:BT244) - COLUMN(BL244) + 1, ""))&lt;&gt;"","GRE","")</f>
        <v>GRE</v>
      </c>
      <c r="HS244" s="9" t="str" cm="1">
        <f t="array" ref="HS244">IF(_xlfn.TEXTJOIN(", ", TRUE, IF(ISNUMBER(SEARCH("RED", BL244:BT244)), COLUMN(BL244:BT244) - COLUMN(BL244) + 1, ""))&lt;&gt;"","RED","")</f>
        <v>RED</v>
      </c>
      <c r="HT244" s="9" t="str" cm="1">
        <f t="array" ref="HT244">IF(_xlfn.TEXTJOIN(", ", TRUE, IF(ISNUMBER(SEARCH("YEL", BL244:BT244)), COLUMN(BL244:BT244) - COLUMN(BL244) + 1, ""))&lt;&gt;"","YEL","")</f>
        <v>YEL</v>
      </c>
      <c r="HU244" s="9" t="str" cm="1">
        <f t="array" ref="HU244">IF(_xlfn.TEXTJOIN(", ", TRUE, IF(ISNUMBER(SEARCH("ORA", BL244:BT244)), COLUMN(BL244:BT244) - COLUMN(BL244) + 1, ""))&lt;&gt;"","ORA","")</f>
        <v/>
      </c>
      <c r="HV244" s="9" t="str" cm="1">
        <f t="array" ref="HV244">IF(_xlfn.TEXTJOIN(", ", TRUE, IF(ISNUMBER(SEARCH("BRO", BL244:BT244)), COLUMN(BL244:BT244) - COLUMN(BL244) + 1, ""))&lt;&gt;"","BRO","")</f>
        <v/>
      </c>
      <c r="HW244" s="9" t="str" cm="1">
        <f t="array" ref="HW244">IF(_xlfn.TEXTJOIN(", ", TRUE, IF(ISNUMBER(SEARCH("PUR", BL244:BT244)), COLUMN(BL244:BT244) - COLUMN(BL244) + 1, ""))&lt;&gt;"","PUR","")</f>
        <v/>
      </c>
      <c r="HX244" s="9" t="str" cm="1">
        <f t="array" ref="HX244">IF(_xlfn.TEXTJOIN(", ", TRUE, IF(ISNUMBER(SEARCH("WHI", BL244:BT244)), COLUMN(BL244:BT244) - COLUMN(BL244) + 1, ""))&lt;&gt;"","WHI","")</f>
        <v>WHI</v>
      </c>
      <c r="HY244" s="38"/>
      <c r="HZ244" s="38"/>
      <c r="IA244" s="28"/>
      <c r="IB244" s="28"/>
      <c r="IC244" s="39"/>
      <c r="ID244" s="39"/>
      <c r="IE244" s="39"/>
      <c r="IF244" s="39"/>
      <c r="IG244" s="39"/>
      <c r="IH244" s="39"/>
      <c r="II244" s="39"/>
      <c r="IJ244" s="39"/>
      <c r="IK244" s="39"/>
      <c r="IM244" s="6">
        <f t="shared" si="784"/>
        <v>-5</v>
      </c>
      <c r="IN244" s="40" t="str">
        <f t="shared" si="785"/>
        <v>http://mkweb.bcgsc.ca/color-summarizer/?url=https://upload.wikimedia.org/wikipedia/commons/thumb/7/78/People%27s_Armed_Forces_of_Suriname_flag.png/640px-People%27s_Armed_Forces_of_Suriname_flag.png&amp;precision=low&amp;num_clusters=5&amp;text=1</v>
      </c>
      <c r="IO244" s="9" t="str">
        <f t="shared" si="786"/>
        <v>"black"</v>
      </c>
      <c r="IP244" s="9" t="str">
        <f t="shared" si="787"/>
        <v/>
      </c>
      <c r="IQ244" s="9" t="str">
        <f t="shared" si="788"/>
        <v>"green"</v>
      </c>
      <c r="IR244" s="9" t="str">
        <f t="shared" si="789"/>
        <v>"red"</v>
      </c>
      <c r="IS244" s="9" t="str">
        <f t="shared" si="790"/>
        <v>"yellow"</v>
      </c>
      <c r="IT244" s="9" t="str">
        <f t="shared" si="791"/>
        <v/>
      </c>
      <c r="IU244" s="9" t="str">
        <f t="shared" si="792"/>
        <v/>
      </c>
      <c r="IV244" s="9" t="str">
        <f t="shared" si="793"/>
        <v/>
      </c>
      <c r="IW244" s="9" t="str">
        <f t="shared" si="794"/>
        <v>"white"</v>
      </c>
      <c r="IX244" s="9" t="str">
        <f t="shared" si="795"/>
        <v>{"url":"http://mkweb.bcgsc.ca/color-summarizer/?url=https://upload.wikimedia.org/wikipedia/commons/thumb/7/78/People%27s_Armed_Forces_of_Suriname_flag.png/640px-People%27s_Armed_Forces_of_Suriname_flag.png&amp;precision=low&amp;num_clusters=5&amp;text=1","name":"[SUR] People's Armed Forces of Suriname"},</v>
      </c>
      <c r="IY244" s="9">
        <v>1487</v>
      </c>
    </row>
    <row r="245" spans="1:259" s="9" customFormat="1" ht="38.4" customHeight="1" thickBot="1" x14ac:dyDescent="0.35">
      <c r="A245" s="81" t="s">
        <v>809</v>
      </c>
      <c r="B245" s="1" t="e" vm="241">
        <v>#VALUE!</v>
      </c>
      <c r="C245" s="2">
        <v>3</v>
      </c>
      <c r="D245" s="3" t="s">
        <v>810</v>
      </c>
      <c r="E245" s="4" t="s">
        <v>810</v>
      </c>
      <c r="F245" s="5" t="s">
        <v>0</v>
      </c>
      <c r="G245" s="6">
        <f>COUNTIF($A$1:$A$8195,A245)</f>
        <v>1</v>
      </c>
      <c r="H245" s="7" t="s">
        <v>811</v>
      </c>
      <c r="I245" s="8" t="s">
        <v>812</v>
      </c>
      <c r="J245" s="9" t="str">
        <f>""</f>
        <v/>
      </c>
      <c r="K245" s="10"/>
      <c r="L245" s="11"/>
      <c r="M245" s="11"/>
      <c r="N245" s="12" t="s">
        <v>169</v>
      </c>
      <c r="O245" s="13" t="s">
        <v>728</v>
      </c>
      <c r="P245" s="14" t="s">
        <v>813</v>
      </c>
      <c r="Q245" s="15">
        <v>1</v>
      </c>
      <c r="R245" s="16" t="s">
        <v>169</v>
      </c>
      <c r="S245" s="17">
        <v>6</v>
      </c>
      <c r="T245" s="18" t="s">
        <v>2</v>
      </c>
      <c r="U245" s="19" t="s">
        <v>3</v>
      </c>
      <c r="V245" s="19" t="s">
        <v>3</v>
      </c>
      <c r="W245" s="19" t="s">
        <v>3</v>
      </c>
      <c r="X245" s="19" t="s">
        <v>2</v>
      </c>
      <c r="Y245" s="19" t="s">
        <v>2</v>
      </c>
      <c r="Z245" s="19" t="s">
        <v>2</v>
      </c>
      <c r="AA245" s="19" t="s">
        <v>2</v>
      </c>
      <c r="AB245" s="19" t="s">
        <v>2</v>
      </c>
      <c r="AC245" s="19" t="s">
        <v>2</v>
      </c>
      <c r="AD245" s="19" t="s">
        <v>2</v>
      </c>
      <c r="AE245" s="19" t="s">
        <v>2</v>
      </c>
      <c r="AF245" s="20" t="s">
        <v>2</v>
      </c>
      <c r="AG245" s="20" t="s">
        <v>2</v>
      </c>
      <c r="AH245" s="20" t="s">
        <v>2</v>
      </c>
      <c r="AI245" s="20" t="s">
        <v>3</v>
      </c>
      <c r="AJ245" s="20" t="s">
        <v>3</v>
      </c>
      <c r="AK245" s="20" t="s">
        <v>2</v>
      </c>
      <c r="AL245" s="20" t="s">
        <v>2</v>
      </c>
      <c r="AM245" s="20" t="s">
        <v>2</v>
      </c>
      <c r="AN245" s="20" t="s">
        <v>2</v>
      </c>
      <c r="AO245" s="20" t="s">
        <v>2</v>
      </c>
      <c r="AP245" s="20" t="s">
        <v>2</v>
      </c>
      <c r="AQ245" s="20" t="s">
        <v>2</v>
      </c>
      <c r="AR245" s="20" t="s">
        <v>2</v>
      </c>
      <c r="AS245" s="20" t="s">
        <v>2</v>
      </c>
      <c r="AT245" s="21">
        <v>0</v>
      </c>
      <c r="AU245" s="20" t="s">
        <v>814</v>
      </c>
      <c r="AV245" s="20" t="str">
        <f>IF(LEFT(A245,1)="[",LEFT(A245,5)&amp;AU245&amp;A245,"")</f>
        <v>[TON]Naval Ensign[TON] Tonga (Naval Ensign)</v>
      </c>
      <c r="AW245" s="20" t="str">
        <f>C245&amp;H245&amp;A245</f>
        <v>3[TON] Other[TON] Tonga (Naval Ensign)</v>
      </c>
      <c r="AX245" s="22"/>
      <c r="AY245" s="22"/>
      <c r="AZ245" s="23" t="s">
        <v>5</v>
      </c>
      <c r="BA245" s="23"/>
      <c r="BB245" s="23"/>
      <c r="BC245" s="24"/>
      <c r="BD245" s="25" t="s">
        <v>5</v>
      </c>
      <c r="BE245" s="8"/>
      <c r="BF245" s="25" t="s">
        <v>9</v>
      </c>
      <c r="BG245" s="25" t="s">
        <v>8</v>
      </c>
      <c r="BH245" s="25" t="s">
        <v>5</v>
      </c>
      <c r="BI245" s="25"/>
      <c r="BJ245" s="25"/>
      <c r="BK245" s="8"/>
      <c r="BL245" s="25" t="s">
        <v>12</v>
      </c>
      <c r="BM245" s="25" t="s">
        <v>8</v>
      </c>
      <c r="BN245" s="25" t="s">
        <v>10</v>
      </c>
      <c r="BO245" s="25" t="s">
        <v>9</v>
      </c>
      <c r="BP245" s="25" t="s">
        <v>8</v>
      </c>
      <c r="BQ245" s="25" t="s">
        <v>8</v>
      </c>
      <c r="BR245" s="25" t="s">
        <v>8</v>
      </c>
      <c r="BS245" s="25" t="s">
        <v>8</v>
      </c>
      <c r="BT245" s="25" t="s">
        <v>5</v>
      </c>
      <c r="BU245" s="26"/>
      <c r="BV245" s="27"/>
      <c r="BW245" s="27">
        <v>0</v>
      </c>
      <c r="BX245" s="8"/>
      <c r="BY245" s="9" t="s">
        <v>2</v>
      </c>
      <c r="CB245" s="28"/>
      <c r="CC245" s="28"/>
      <c r="CD245" s="29">
        <v>0</v>
      </c>
      <c r="CE245" s="29">
        <v>0</v>
      </c>
      <c r="CF245" s="29" t="e">
        <v>#REF!</v>
      </c>
      <c r="CG245" s="30" cm="1">
        <f t="array" ref="CG245">SUMPRODUCT(--(LEN(TRIM(BL245:BT245))&gt;0))</f>
        <v>4</v>
      </c>
      <c r="CH245" s="20" t="str">
        <f t="shared" si="699"/>
        <v>n</v>
      </c>
      <c r="CI245" s="20" t="str">
        <f t="shared" si="700"/>
        <v>n</v>
      </c>
      <c r="CJ245" s="20" t="str">
        <f t="shared" si="701"/>
        <v>y</v>
      </c>
      <c r="CK245" s="20" t="str">
        <f t="shared" si="702"/>
        <v>n</v>
      </c>
      <c r="CL245" s="20" t="str">
        <f t="shared" si="703"/>
        <v>n</v>
      </c>
      <c r="CM245" s="20" t="str">
        <f t="shared" si="704"/>
        <v>n</v>
      </c>
      <c r="CN245" s="20" t="str">
        <f t="shared" si="705"/>
        <v>n</v>
      </c>
      <c r="CO245" s="20" t="str">
        <f t="shared" si="706"/>
        <v>y</v>
      </c>
      <c r="CP245" s="20" t="str">
        <f t="shared" si="707"/>
        <v>y</v>
      </c>
      <c r="CQ245" s="20" t="str">
        <f t="shared" si="708"/>
        <v>n</v>
      </c>
      <c r="CR245" s="20" t="str">
        <f t="shared" si="709"/>
        <v>n</v>
      </c>
      <c r="CS245" s="20" t="str">
        <f t="shared" si="710"/>
        <v>n</v>
      </c>
      <c r="CT245" s="31" t="str">
        <f t="shared" si="711"/>
        <v>"[TON] Tonga (Naval Ensign)"</v>
      </c>
      <c r="CU245" s="32" t="str">
        <f t="shared" si="712"/>
        <v>"rgn_Oceania"</v>
      </c>
      <c r="CV245" s="9" t="str">
        <f t="shared" si="713"/>
        <v>"https://upload.wikimedia.org/wikipedia/commons/thumb/8/8d/Naval_Ensign_of_Tonga.svg/2560px-Naval_Ensign_of_Tonga.svg.png"</v>
      </c>
      <c r="CW245" s="9" t="str">
        <f t="shared" si="802"/>
        <v/>
      </c>
      <c r="CX245" s="9" t="str">
        <f t="shared" si="802"/>
        <v/>
      </c>
      <c r="CY245" s="9" t="str">
        <f t="shared" si="802"/>
        <v>"4Color",</v>
      </c>
      <c r="CZ245" s="9" t="str">
        <f t="shared" si="802"/>
        <v/>
      </c>
      <c r="DA245" s="9" t="str">
        <f t="shared" si="714"/>
        <v/>
      </c>
      <c r="DB245" s="9" t="str">
        <f t="shared" si="715"/>
        <v/>
      </c>
      <c r="DD245" s="9" t="str">
        <f t="shared" si="798"/>
        <v>"lets18",</v>
      </c>
      <c r="DE245" s="9" t="str">
        <f t="shared" si="799"/>
        <v>"startT",</v>
      </c>
      <c r="DF245" s="9" t="str">
        <f t="shared" si="719"/>
        <v/>
      </c>
      <c r="DG245" s="9" t="str">
        <f t="shared" si="720"/>
        <v/>
      </c>
      <c r="DH245" s="9" t="str">
        <f t="shared" si="721"/>
        <v>"with_v",</v>
      </c>
      <c r="DI245" s="9" t="str">
        <f t="shared" si="722"/>
        <v/>
      </c>
      <c r="DJ245" s="9" t="str">
        <f t="shared" si="723"/>
        <v/>
      </c>
      <c r="DK245" s="9" t="str">
        <f t="shared" si="724"/>
        <v/>
      </c>
      <c r="DL245" s="9" t="str">
        <f t="shared" si="725"/>
        <v/>
      </c>
      <c r="DM245" s="9" t="str" cm="1">
        <f t="array" ref="DM245">IF(CG245=3,CHAR(34) &amp; _xlfn.TEXTJOIN("", TRUE, RIGHT(HP245:HX245, 2)) &amp; CHAR(34) &amp; ",", "")</f>
        <v/>
      </c>
      <c r="DN245" s="9" t="str">
        <f t="shared" si="726"/>
        <v/>
      </c>
      <c r="DO245" s="9" t="str">
        <f t="shared" si="727"/>
        <v>"year19",</v>
      </c>
      <c r="DP245" s="28" t="str">
        <f t="shared" si="728"/>
        <v/>
      </c>
      <c r="DQ245" s="28" t="str">
        <f t="shared" si="729"/>
        <v/>
      </c>
      <c r="DR245" s="28" t="str">
        <f t="shared" si="730"/>
        <v/>
      </c>
      <c r="DS245" s="28" t="str">
        <f t="shared" si="731"/>
        <v/>
      </c>
      <c r="DT245" s="28" t="str">
        <f t="shared" si="732"/>
        <v/>
      </c>
      <c r="DU245" s="28" t="str">
        <f t="shared" si="733"/>
        <v/>
      </c>
      <c r="DW245" s="9" t="str">
        <f t="shared" si="803"/>
        <v/>
      </c>
      <c r="DX245" s="9" t="str">
        <f t="shared" si="803"/>
        <v/>
      </c>
      <c r="DY245" s="9" t="str">
        <f t="shared" si="803"/>
        <v/>
      </c>
      <c r="DZ245" s="9" t="str">
        <f t="shared" si="803"/>
        <v>"4+Band",</v>
      </c>
      <c r="EA245" s="9" t="str">
        <f t="shared" si="804"/>
        <v/>
      </c>
      <c r="EB245" s="9" t="str">
        <f t="shared" si="804"/>
        <v>"Crosse",</v>
      </c>
      <c r="EC245" s="9" t="str">
        <f t="shared" si="804"/>
        <v>"Horizo",</v>
      </c>
      <c r="ED245" s="9" t="str">
        <f t="shared" si="804"/>
        <v>"Vertic",</v>
      </c>
      <c r="EE245" s="9" t="str">
        <f t="shared" si="804"/>
        <v/>
      </c>
      <c r="EF245" s="9" t="str">
        <f t="shared" si="735"/>
        <v/>
      </c>
      <c r="EG245" s="9" t="str">
        <f t="shared" si="807"/>
        <v/>
      </c>
      <c r="EH245" s="9" t="str">
        <f t="shared" si="807"/>
        <v/>
      </c>
      <c r="EI245" s="9" t="str">
        <f t="shared" si="807"/>
        <v/>
      </c>
      <c r="EJ245" s="9" t="str">
        <f t="shared" si="807"/>
        <v/>
      </c>
      <c r="EK245" s="9" t="str">
        <f t="shared" si="807"/>
        <v/>
      </c>
      <c r="EL245" s="9" t="str">
        <f t="shared" si="807"/>
        <v/>
      </c>
      <c r="EM245" s="9" t="str">
        <f t="shared" si="807"/>
        <v/>
      </c>
      <c r="EN245" s="9" t="str">
        <f t="shared" si="807"/>
        <v/>
      </c>
      <c r="EO245" s="9" t="str">
        <f t="shared" si="807"/>
        <v/>
      </c>
      <c r="EP245" s="9" t="str">
        <f t="shared" si="807"/>
        <v>"Canton",</v>
      </c>
      <c r="EQ245" s="9" t="str">
        <f t="shared" si="807"/>
        <v>"Nordic",</v>
      </c>
      <c r="ER245" s="9" t="str">
        <f t="shared" si="807"/>
        <v/>
      </c>
      <c r="ES245" s="9" t="str">
        <f t="shared" si="807"/>
        <v/>
      </c>
      <c r="ET245" s="9" t="str">
        <f t="shared" si="807"/>
        <v/>
      </c>
      <c r="EU245" s="9" t="str">
        <f t="shared" si="807"/>
        <v/>
      </c>
      <c r="EV245" s="9" t="str">
        <f t="shared" si="801"/>
        <v/>
      </c>
      <c r="EW245" s="9" t="str">
        <f t="shared" si="801"/>
        <v/>
      </c>
      <c r="EX245" s="9" t="str">
        <f t="shared" si="801"/>
        <v/>
      </c>
      <c r="EY245" s="9" t="str">
        <f t="shared" si="801"/>
        <v/>
      </c>
      <c r="EZ245" s="9" t="str">
        <f t="shared" si="801"/>
        <v/>
      </c>
      <c r="FA245" s="9" t="str">
        <f t="shared" si="736"/>
        <v/>
      </c>
      <c r="FB245" s="9" t="str">
        <f t="shared" si="737"/>
        <v/>
      </c>
      <c r="FD245" s="9" t="str">
        <f t="shared" si="739"/>
        <v/>
      </c>
      <c r="FE245" s="9" t="str">
        <f t="shared" si="740"/>
        <v>"NO_BLU",</v>
      </c>
      <c r="FF245" s="9" t="str">
        <f t="shared" si="741"/>
        <v/>
      </c>
      <c r="FG245" s="9" t="str">
        <f t="shared" si="742"/>
        <v/>
      </c>
      <c r="FH245" s="9" t="str">
        <f t="shared" si="743"/>
        <v/>
      </c>
      <c r="FI245" s="9" t="str">
        <f t="shared" si="744"/>
        <v>"NO_YEL",</v>
      </c>
      <c r="FJ245" s="9" t="str">
        <f t="shared" si="745"/>
        <v/>
      </c>
      <c r="FK245" s="9" t="str">
        <f t="shared" si="746"/>
        <v/>
      </c>
      <c r="FL245" s="9" t="str">
        <f t="shared" si="747"/>
        <v/>
      </c>
      <c r="FM245" s="9" t="str">
        <f t="shared" si="748"/>
        <v/>
      </c>
      <c r="FN245" s="9" t="str">
        <f t="shared" si="749"/>
        <v/>
      </c>
      <c r="FO245" s="9" t="str">
        <f t="shared" si="750"/>
        <v/>
      </c>
      <c r="FP245" s="9" t="str">
        <f t="shared" si="751"/>
        <v/>
      </c>
      <c r="FQ245" s="9" t="str">
        <f t="shared" si="752"/>
        <v>"001RED",</v>
      </c>
      <c r="FR245" s="9" t="str">
        <f t="shared" si="753"/>
        <v/>
      </c>
      <c r="FS245" s="9" t="str">
        <f t="shared" si="754"/>
        <v>"003WHI",</v>
      </c>
      <c r="FT245" s="9" t="str">
        <f t="shared" si="755"/>
        <v>"myrWHI",</v>
      </c>
      <c r="FU245" s="9" t="str">
        <f t="shared" si="756"/>
        <v/>
      </c>
      <c r="FV245" s="9" t="str">
        <f t="shared" si="757"/>
        <v/>
      </c>
      <c r="FW245" s="9" t="str">
        <f t="shared" si="758"/>
        <v/>
      </c>
      <c r="FY245" s="9" t="str">
        <f t="shared" si="760"/>
        <v/>
      </c>
      <c r="FZ245" s="9" t="str">
        <f t="shared" si="761"/>
        <v/>
      </c>
      <c r="GA245" s="9" t="str">
        <f t="shared" si="762"/>
        <v/>
      </c>
      <c r="GB245" s="9" t="str">
        <f t="shared" si="763"/>
        <v/>
      </c>
      <c r="GE245" s="9" t="str">
        <f t="shared" si="766"/>
        <v/>
      </c>
      <c r="GF245" s="9" t="str">
        <f t="shared" si="800"/>
        <v/>
      </c>
      <c r="GG245" s="9" t="str">
        <f t="shared" si="767"/>
        <v/>
      </c>
      <c r="GH245" s="9" t="str">
        <f t="shared" si="768"/>
        <v/>
      </c>
      <c r="GI245" s="9" t="str">
        <f t="shared" si="769"/>
        <v/>
      </c>
      <c r="GJ245" s="9" t="str">
        <f t="shared" si="770"/>
        <v>"NoStar",</v>
      </c>
      <c r="GK245" s="9" t="str">
        <f t="shared" si="771"/>
        <v/>
      </c>
      <c r="GL245" s="9" t="str">
        <f t="shared" si="806"/>
        <v/>
      </c>
      <c r="GM245" s="9" t="str">
        <f t="shared" si="806"/>
        <v/>
      </c>
      <c r="GN245" s="9" t="str">
        <f t="shared" si="806"/>
        <v/>
      </c>
      <c r="GP245" s="9" t="str">
        <f t="shared" si="772"/>
        <v>"Naval Ensign"</v>
      </c>
      <c r="GS245" s="9" t="str">
        <f t="shared" si="773"/>
        <v>["4Color","lets18","startT","with_v","year19","4+Band","Crosse","Horizo","Vertic","Canton","Nordic","NO_BLU","NO_YEL","001RED","003WHI","myrWHI","NoStar"]</v>
      </c>
      <c r="GT245" s="9" t="str">
        <f t="shared" si="797"/>
        <v>"cl_BLA",</v>
      </c>
      <c r="GU245" s="9" t="str">
        <f t="shared" si="797"/>
        <v/>
      </c>
      <c r="GV245" s="9" t="str">
        <f t="shared" si="797"/>
        <v>"cl_GRE",</v>
      </c>
      <c r="GW245" s="9" t="str">
        <f t="shared" si="797"/>
        <v>"cl_RED",</v>
      </c>
      <c r="GX245" s="9" t="str">
        <f t="shared" si="797"/>
        <v/>
      </c>
      <c r="GY245" s="9" t="str">
        <f t="shared" si="797"/>
        <v/>
      </c>
      <c r="GZ245" s="9" t="str">
        <f t="shared" si="797"/>
        <v/>
      </c>
      <c r="HA245" s="9" t="str">
        <f t="shared" si="797"/>
        <v/>
      </c>
      <c r="HB245" s="9" t="str">
        <f t="shared" si="797"/>
        <v>"cl_WHI",</v>
      </c>
      <c r="HC245" s="9" t="str">
        <f t="shared" si="774"/>
        <v>["cl_BLA","cl_GRE","cl_RED","cl_WHI"]</v>
      </c>
      <c r="HE245" s="33"/>
      <c r="HF245" s="34" t="str">
        <f t="shared" si="775"/>
        <v>{couname:"[TON] Tonga (Naval Ensign)",year:"1985",region:"rgn_Oceania",Colors:["cl_BLA","cl_GRE","cl_RED","cl_WHI"],Items:["4Color","lets18","startT","with_v","year19","4+Band","Crosse","Horizo","Vertic","Canton","Nordic","NO_BLU","NO_YEL","001RED","003WHI","myrWHI","NoStar"],Flag:"https://upload.wikimedia.org/wikipedia/commons/thumb/8/8d/Naval_Ensign_of_Tonga.svg/2560px-Naval_Ensign_of_Tonga.svg.png",HDFlag:"https://upload.wikimedia.org/wikipedia/commons/thumb/8/8d/Naval_Ensign_of_Tonga.svg/2560px-Naval_Ensign_of_Tonga.svg.png",type:"Naval Ensign", describe: "\nThe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 isnew:".", links: "https://www.crwflags.com/fotw/flags/to%5E.html"},</v>
      </c>
      <c r="HG245" s="35" t="str">
        <f t="shared" si="776"/>
        <v>{couname:"[TON] Tonga (Naval Ensign)",year:"1985",region:"rgn_Oceania",Colors:["cl_BLA","cl_GRE","cl_RED","cl_WHI"],Items:["4Color","lets18","startT","with_v","year19","4+Band","Crosse","Horizo","Vertic","Canton","Nordic","NO_BLU","NO_YEL","001RED","003WHI","myrWHI","NoStar"],Flag:"https://upload.wikimedia.org/wikipedia/commons/thumb/8/8d/Naval_Ensign_of_Tonga.svg/2560px-Naval_Ensign_of_Tonga.svg.png",HDFlag:"https://upload.wikimedia.org/wikipedia/commons/thumb/8/8d/Naval_Ensign_of_Tonga.svg/2560px-Naval_Ensign_of_Tonga.svg.png",type:"Naval Ensign", describe: "\nThe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 links: "https://www.crwflags.com/fotw/flags/to%5E.html"},</v>
      </c>
      <c r="HH245" s="9" t="str">
        <f t="shared" si="777"/>
        <v>"\nThe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v>
      </c>
      <c r="HI245" s="9" t="str">
        <f t="shared" si="778"/>
        <v>"\nThe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v>
      </c>
      <c r="HJ245" s="9" t="str">
        <f t="shared" si="779"/>
        <v>"1985"</v>
      </c>
      <c r="HL245" s="9" t="str">
        <f t="shared" si="780"/>
        <v>"https://www.crwflags.com/fotw/flags/to%5E.html"</v>
      </c>
      <c r="HM245" s="34" t="str">
        <f t="shared" si="781"/>
        <v>{"couname":"[TON] Tonga (Naval Ensign)","subtype":"[TON] Other","year":"1985","region":"rgn_Oceania","Colors":["cl_BLA","cl_GRE","cl_RED","cl_WHI"],"Items":["4Color","lets18","startT","with_v","year19","4+Band","Crosse","Horizo","Vertic","Canton","Nordic","NO_BLU","NO_YEL","001RED","003WHI","myrWHI","NoStar"],"Flag":"https://upload.wikimedia.org/wikipedia/commons/thumb/8/8d/Naval_Ensign_of_Tonga.svg/2560px-Naval_Ensign_of_Tonga.svg.png","HDFlag":"https://upload.wikimedia.org/wikipedia/commons/thumb/8/8d/Naval_Ensign_of_Tonga.svg/2560px-Naval_Ensign_of_Tonga.svg.png","type":"Naval Ensign", "describe": "\nThe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 "isnew": ".", "links": "https://www.crwflags.com/fotw/flags/to%5E.html"},</v>
      </c>
      <c r="HN245" s="36" t="str">
        <f t="shared" si="782"/>
        <v>{"couname":"[TON] Tonga (Naval Ensign)","subtype":"[TON] Other","year":"1985","region":"rgn_Oceania","Colors":["cl_BLA","cl_GRE","cl_RED","cl_WHI"],"Items":["4Color","lets18","startT","with_v","year19","4+Band","Crosse","Horizo","Vertic","Canton","Nordic","NO_BLU","NO_YEL","001RED","003WHI","myrWHI","NoStar"],"Flag":"https://upload.wikimedia.org/wikipedia/commons/thumb/8/8d/Naval_Ensign_of_Tonga.svg/2560px-Naval_Ensign_of_Tonga.svg.png","HDFlag":"https://upload.wikimedia.org/wikipedia/commons/thumb/8/8d/Naval_Ensign_of_Tonga.svg/2560px-Naval_Ensign_of_Tonga.svg.png","type":"Naval Ensign", "describe": "\nThe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 "isnew": ".", "links": "https://www.crwflags.com/fotw/flags/to%5E.html"},</v>
      </c>
      <c r="HO245" s="37">
        <v>45610</v>
      </c>
      <c r="HP245" s="9" t="str" cm="1">
        <f t="array" ref="HP245">IF(_xlfn.TEXTJOIN(", ", TRUE, IF(ISNUMBER(SEARCH("BLA", BL245:BT245)), COLUMN(BL245:BT245) - COLUMN(BL245) + 1, ""))&lt;&gt;"","BLA","")</f>
        <v>BLA</v>
      </c>
      <c r="HQ245" s="9" t="str" cm="1">
        <f t="array" ref="HQ245">IF(_xlfn.TEXTJOIN(", ", TRUE, IF(ISNUMBER(SEARCH("BLU", BL245:BT245)), COLUMN(BL245:BT245) - COLUMN(BL245) + 1, ""))&lt;&gt;"","BLU","")</f>
        <v/>
      </c>
      <c r="HR245" s="9" t="str" cm="1">
        <f t="array" ref="HR245">IF(_xlfn.TEXTJOIN(", ", TRUE, IF(ISNUMBER(SEARCH("GRE", BL245:BT245)), COLUMN(BL245:BT245) - COLUMN(BL245) + 1, ""))&lt;&gt;"","GRE","")</f>
        <v>GRE</v>
      </c>
      <c r="HS245" s="9" t="str" cm="1">
        <f t="array" ref="HS245">IF(_xlfn.TEXTJOIN(", ", TRUE, IF(ISNUMBER(SEARCH("RED", BL245:BT245)), COLUMN(BL245:BT245) - COLUMN(BL245) + 1, ""))&lt;&gt;"","RED","")</f>
        <v>RED</v>
      </c>
      <c r="HT245" s="9" t="str" cm="1">
        <f t="array" ref="HT245">IF(_xlfn.TEXTJOIN(", ", TRUE, IF(ISNUMBER(SEARCH("YEL", BL245:BT245)), COLUMN(BL245:BT245) - COLUMN(BL245) + 1, ""))&lt;&gt;"","YEL","")</f>
        <v/>
      </c>
      <c r="HU245" s="9" t="str" cm="1">
        <f t="array" ref="HU245">IF(_xlfn.TEXTJOIN(", ", TRUE, IF(ISNUMBER(SEARCH("ORA", BL245:BT245)), COLUMN(BL245:BT245) - COLUMN(BL245) + 1, ""))&lt;&gt;"","ORA","")</f>
        <v/>
      </c>
      <c r="HV245" s="9" t="str" cm="1">
        <f t="array" ref="HV245">IF(_xlfn.TEXTJOIN(", ", TRUE, IF(ISNUMBER(SEARCH("BRO", BL245:BT245)), COLUMN(BL245:BT245) - COLUMN(BL245) + 1, ""))&lt;&gt;"","BRO","")</f>
        <v/>
      </c>
      <c r="HW245" s="9" t="str" cm="1">
        <f t="array" ref="HW245">IF(_xlfn.TEXTJOIN(", ", TRUE, IF(ISNUMBER(SEARCH("PUR", BL245:BT245)), COLUMN(BL245:BT245) - COLUMN(BL245) + 1, ""))&lt;&gt;"","PUR","")</f>
        <v/>
      </c>
      <c r="HX245" s="9" t="str" cm="1">
        <f t="array" ref="HX245">IF(_xlfn.TEXTJOIN(", ", TRUE, IF(ISNUMBER(SEARCH("WHI", BL245:BT245)), COLUMN(BL245:BT245) - COLUMN(BL245) + 1, ""))&lt;&gt;"","WHI","")</f>
        <v>WHI</v>
      </c>
      <c r="HY245" s="38"/>
      <c r="HZ245" s="38"/>
      <c r="IA245" s="28"/>
      <c r="IB245" s="28"/>
      <c r="IC245" s="39"/>
      <c r="ID245" s="39"/>
      <c r="IE245" s="39"/>
      <c r="IF245" s="39"/>
      <c r="IG245" s="39"/>
      <c r="IH245" s="39"/>
      <c r="II245" s="39"/>
      <c r="IJ245" s="39"/>
      <c r="IK245" s="39"/>
      <c r="IM245" s="6">
        <f t="shared" si="784"/>
        <v>-4</v>
      </c>
      <c r="IN245" s="40" t="str">
        <f t="shared" si="785"/>
        <v>http://mkweb.bcgsc.ca/color-summarizer/?url=https://upload.wikimedia.org/wikipedia/commons/thumb/8/8d/Naval_Ensign_of_Tonga.svg/2560px-Naval_Ensign_of_Tonga.svg.png&amp;precision=low&amp;num_clusters=4&amp;text=1</v>
      </c>
      <c r="IO245" s="9" t="str">
        <f t="shared" si="786"/>
        <v>"black"</v>
      </c>
      <c r="IP245" s="9" t="str">
        <f t="shared" si="787"/>
        <v/>
      </c>
      <c r="IQ245" s="9" t="str">
        <f t="shared" si="788"/>
        <v>"green"</v>
      </c>
      <c r="IR245" s="9" t="str">
        <f t="shared" si="789"/>
        <v>"red"</v>
      </c>
      <c r="IS245" s="9" t="str">
        <f t="shared" si="790"/>
        <v/>
      </c>
      <c r="IT245" s="9" t="str">
        <f t="shared" si="791"/>
        <v/>
      </c>
      <c r="IU245" s="9" t="str">
        <f t="shared" si="792"/>
        <v/>
      </c>
      <c r="IV245" s="9" t="str">
        <f t="shared" si="793"/>
        <v/>
      </c>
      <c r="IW245" s="9" t="str">
        <f t="shared" si="794"/>
        <v>"white"</v>
      </c>
      <c r="IX245" s="9" t="str">
        <f t="shared" si="795"/>
        <v>{"url":"http://mkweb.bcgsc.ca/color-summarizer/?url=https://upload.wikimedia.org/wikipedia/commons/thumb/8/8d/Naval_Ensign_of_Tonga.svg/2560px-Naval_Ensign_of_Tonga.svg.png&amp;precision=low&amp;num_clusters=4&amp;text=1","name":"[TON] Tonga (Naval Ensign)"},</v>
      </c>
      <c r="IY245" s="9">
        <v>1488</v>
      </c>
    </row>
    <row r="246" spans="1:259" s="9" customFormat="1" ht="38.4" customHeight="1" thickBot="1" x14ac:dyDescent="0.35">
      <c r="A246" s="81" t="s">
        <v>828</v>
      </c>
      <c r="B246" s="1" t="e" vm="242">
        <v>#VALUE!</v>
      </c>
      <c r="C246" s="2">
        <v>3</v>
      </c>
      <c r="D246" s="3" t="s">
        <v>829</v>
      </c>
      <c r="E246" s="4" t="s">
        <v>830</v>
      </c>
      <c r="F246" s="5" t="s">
        <v>322</v>
      </c>
      <c r="G246" s="6">
        <f>COUNTIF($A$1:$A$8213,A246)</f>
        <v>1</v>
      </c>
      <c r="H246" s="7" t="s">
        <v>831</v>
      </c>
      <c r="I246" s="8" t="s">
        <v>832</v>
      </c>
      <c r="J246" s="9" t="str">
        <f>""</f>
        <v/>
      </c>
      <c r="K246" s="10"/>
      <c r="L246" s="11"/>
      <c r="M246" s="11"/>
      <c r="N246" s="12" t="s">
        <v>169</v>
      </c>
      <c r="O246" s="13">
        <v>1996</v>
      </c>
      <c r="P246" s="14" t="s">
        <v>833</v>
      </c>
      <c r="Q246" s="15">
        <v>2</v>
      </c>
      <c r="R246" s="16" t="s">
        <v>169</v>
      </c>
      <c r="S246" s="17">
        <v>5</v>
      </c>
      <c r="T246" s="18" t="s">
        <v>3</v>
      </c>
      <c r="U246" s="19" t="s">
        <v>2</v>
      </c>
      <c r="V246" s="19" t="s">
        <v>3</v>
      </c>
      <c r="W246" s="19" t="s">
        <v>2</v>
      </c>
      <c r="X246" s="19" t="s">
        <v>2</v>
      </c>
      <c r="Y246" s="19" t="s">
        <v>3</v>
      </c>
      <c r="Z246" s="19" t="s">
        <v>2</v>
      </c>
      <c r="AA246" s="19" t="s">
        <v>3</v>
      </c>
      <c r="AB246" s="19" t="s">
        <v>3</v>
      </c>
      <c r="AC246" s="19" t="s">
        <v>2</v>
      </c>
      <c r="AD246" s="19" t="s">
        <v>2</v>
      </c>
      <c r="AE246" s="19" t="s">
        <v>2</v>
      </c>
      <c r="AF246" s="20" t="s">
        <v>3</v>
      </c>
      <c r="AG246" s="20" t="s">
        <v>2</v>
      </c>
      <c r="AH246" s="20" t="s">
        <v>2</v>
      </c>
      <c r="AI246" s="20" t="s">
        <v>2</v>
      </c>
      <c r="AJ246" s="20" t="s">
        <v>2</v>
      </c>
      <c r="AK246" s="20" t="s">
        <v>2</v>
      </c>
      <c r="AL246" s="20" t="s">
        <v>2</v>
      </c>
      <c r="AM246" s="20" t="s">
        <v>3</v>
      </c>
      <c r="AN246" s="20" t="s">
        <v>2</v>
      </c>
      <c r="AO246" s="20" t="s">
        <v>3</v>
      </c>
      <c r="AP246" s="20" t="s">
        <v>2</v>
      </c>
      <c r="AQ246" s="20" t="s">
        <v>2</v>
      </c>
      <c r="AR246" s="20" t="s">
        <v>2</v>
      </c>
      <c r="AS246" s="20" t="s">
        <v>2</v>
      </c>
      <c r="AT246" s="21">
        <v>8</v>
      </c>
      <c r="AU246" s="20" t="s">
        <v>267</v>
      </c>
      <c r="AV246" s="20" t="str">
        <f>IF(LEFT(A246,1)="[",LEFT(A246,5)&amp;AU246&amp;A246,"")</f>
        <v>[TUV]Historical[TUV] Tuvalu (1996-1997)</v>
      </c>
      <c r="AW246" s="20" t="str">
        <f>C246&amp;H246&amp;A246</f>
        <v>3[TUV] Other[TUV] Tuvalu (1996-1997)</v>
      </c>
      <c r="AX246" s="22"/>
      <c r="AY246" s="22"/>
      <c r="AZ246" s="23" t="s">
        <v>8</v>
      </c>
      <c r="BA246" s="23" t="s">
        <v>8</v>
      </c>
      <c r="BB246" s="23"/>
      <c r="BC246" s="24"/>
      <c r="BD246" s="25" t="s">
        <v>168</v>
      </c>
      <c r="BE246" s="8"/>
      <c r="BF246" s="25" t="s">
        <v>9</v>
      </c>
      <c r="BG246" s="25" t="s">
        <v>5</v>
      </c>
      <c r="BH246" s="25" t="s">
        <v>4</v>
      </c>
      <c r="BI246" s="25"/>
      <c r="BJ246" s="25"/>
      <c r="BK246" s="8"/>
      <c r="BL246" s="25" t="s">
        <v>12</v>
      </c>
      <c r="BM246" s="25" t="s">
        <v>4</v>
      </c>
      <c r="BN246" s="25" t="s">
        <v>10</v>
      </c>
      <c r="BO246" s="25" t="s">
        <v>9</v>
      </c>
      <c r="BP246" s="25" t="s">
        <v>6</v>
      </c>
      <c r="BQ246" s="25" t="s">
        <v>8</v>
      </c>
      <c r="BR246" s="25" t="s">
        <v>13</v>
      </c>
      <c r="BS246" s="25" t="s">
        <v>8</v>
      </c>
      <c r="BT246" s="25" t="s">
        <v>5</v>
      </c>
      <c r="BU246" s="26"/>
      <c r="BV246" s="27"/>
      <c r="BW246" s="27">
        <v>0</v>
      </c>
      <c r="BX246" s="8"/>
      <c r="BY246" s="9" t="s">
        <v>3</v>
      </c>
      <c r="CB246" s="28"/>
      <c r="CC246" s="28"/>
      <c r="CD246" s="29">
        <v>0</v>
      </c>
      <c r="CE246" s="29">
        <v>0</v>
      </c>
      <c r="CF246" s="29" t="e">
        <v>#REF!</v>
      </c>
      <c r="CG246" s="30" cm="1">
        <f t="array" ref="CG246">SUMPRODUCT(--(LEN(TRIM(BL246:BT246))&gt;0))</f>
        <v>7</v>
      </c>
      <c r="CH246" s="20" t="str">
        <f t="shared" si="699"/>
        <v>n</v>
      </c>
      <c r="CI246" s="20" t="str">
        <f t="shared" si="700"/>
        <v>n</v>
      </c>
      <c r="CJ246" s="20" t="str">
        <f t="shared" si="701"/>
        <v>n</v>
      </c>
      <c r="CK246" s="20" t="str">
        <f t="shared" si="702"/>
        <v>y</v>
      </c>
      <c r="CL246" s="20" t="str">
        <f t="shared" si="703"/>
        <v>n</v>
      </c>
      <c r="CM246" s="20" t="str">
        <f t="shared" si="704"/>
        <v>n</v>
      </c>
      <c r="CN246" s="20" t="str">
        <f t="shared" si="705"/>
        <v>n</v>
      </c>
      <c r="CO246" s="20" t="str">
        <f t="shared" si="706"/>
        <v>y</v>
      </c>
      <c r="CP246" s="20" t="str">
        <f t="shared" si="707"/>
        <v>n</v>
      </c>
      <c r="CQ246" s="20" t="str">
        <f t="shared" si="708"/>
        <v>n</v>
      </c>
      <c r="CR246" s="20" t="str">
        <f t="shared" si="709"/>
        <v>n</v>
      </c>
      <c r="CS246" s="20" t="str">
        <f t="shared" si="710"/>
        <v>y</v>
      </c>
      <c r="CT246" s="31" t="str">
        <f t="shared" si="711"/>
        <v>"[TUV] Tuvalu (1996-1997)"</v>
      </c>
      <c r="CU246" s="32" t="str">
        <f t="shared" si="712"/>
        <v>"rgn_Oceania"</v>
      </c>
      <c r="CV246" s="9" t="str">
        <f t="shared" si="713"/>
        <v>"https://upload.wikimedia.org/wikipedia/commons/thumb/d/d3/Flag_of_Tuvalu_%281996%E2%80%931997%29.svg/640px-Flag_of_Tuvalu_%281996%E2%80%931997%29.svg.png"</v>
      </c>
      <c r="CW246" s="9" t="str">
        <f t="shared" si="802"/>
        <v/>
      </c>
      <c r="CX246" s="9" t="str">
        <f t="shared" si="802"/>
        <v/>
      </c>
      <c r="CY246" s="9" t="str">
        <f t="shared" si="802"/>
        <v/>
      </c>
      <c r="CZ246" s="9" t="str">
        <f t="shared" si="802"/>
        <v>"5+Colo",</v>
      </c>
      <c r="DA246" s="9" t="str">
        <f t="shared" si="714"/>
        <v>"words2",</v>
      </c>
      <c r="DB246" s="9" t="str">
        <f t="shared" si="715"/>
        <v/>
      </c>
      <c r="DD246" s="9" t="str">
        <f t="shared" si="798"/>
        <v>"lets16",</v>
      </c>
      <c r="DE246" s="9" t="str">
        <f t="shared" si="799"/>
        <v>"startT",</v>
      </c>
      <c r="DF246" s="9" t="str">
        <f t="shared" si="719"/>
        <v/>
      </c>
      <c r="DG246" s="9" t="str">
        <f t="shared" si="720"/>
        <v/>
      </c>
      <c r="DH246" s="9" t="str">
        <f t="shared" si="721"/>
        <v>"with_v",</v>
      </c>
      <c r="DI246" s="9" t="str">
        <f t="shared" si="722"/>
        <v/>
      </c>
      <c r="DJ246" s="9" t="str">
        <f t="shared" si="723"/>
        <v/>
      </c>
      <c r="DK246" s="9" t="str">
        <f t="shared" si="724"/>
        <v/>
      </c>
      <c r="DL246" s="9" t="str">
        <f t="shared" si="725"/>
        <v/>
      </c>
      <c r="DM246" s="9" t="str" cm="1">
        <f t="array" ref="DM246">IF(CG246=3,CHAR(34) &amp; _xlfn.TEXTJOIN("", TRUE, RIGHT(HP246:HX246, 2)) &amp; CHAR(34) &amp; ",", "")</f>
        <v/>
      </c>
      <c r="DN246" s="9" t="str">
        <f t="shared" si="726"/>
        <v/>
      </c>
      <c r="DO246" s="9" t="str">
        <f t="shared" si="727"/>
        <v>"year19",</v>
      </c>
      <c r="DP246" s="28" t="str">
        <f t="shared" si="728"/>
        <v/>
      </c>
      <c r="DQ246" s="28" t="str">
        <f t="shared" si="729"/>
        <v/>
      </c>
      <c r="DR246" s="28" t="str">
        <f t="shared" si="730"/>
        <v>"dgband",</v>
      </c>
      <c r="DS246" s="28" t="str">
        <f t="shared" si="731"/>
        <v/>
      </c>
      <c r="DT246" s="28" t="str">
        <f t="shared" si="732"/>
        <v/>
      </c>
      <c r="DU246" s="28" t="str">
        <f t="shared" si="733"/>
        <v/>
      </c>
      <c r="DW246" s="9" t="str">
        <f t="shared" si="803"/>
        <v/>
      </c>
      <c r="DX246" s="9" t="str">
        <f t="shared" si="803"/>
        <v/>
      </c>
      <c r="DY246" s="9" t="str">
        <f t="shared" si="803"/>
        <v/>
      </c>
      <c r="DZ246" s="9" t="str">
        <f t="shared" si="803"/>
        <v>"4+Band",</v>
      </c>
      <c r="EA246" s="9" t="str">
        <f t="shared" si="804"/>
        <v>"Diagon",</v>
      </c>
      <c r="EB246" s="9" t="str">
        <f t="shared" si="804"/>
        <v/>
      </c>
      <c r="EC246" s="9" t="str">
        <f t="shared" si="804"/>
        <v>"Horizo",</v>
      </c>
      <c r="ED246" s="9" t="str">
        <f t="shared" si="804"/>
        <v/>
      </c>
      <c r="EE246" s="9" t="str">
        <f t="shared" si="804"/>
        <v/>
      </c>
      <c r="EF246" s="9" t="str">
        <f t="shared" si="735"/>
        <v>"Animal",</v>
      </c>
      <c r="EG246" s="9" t="str">
        <f t="shared" si="807"/>
        <v/>
      </c>
      <c r="EH246" s="9" t="str">
        <f t="shared" si="807"/>
        <v>"Plants",</v>
      </c>
      <c r="EI246" s="9" t="str">
        <f t="shared" si="807"/>
        <v>"Texted",</v>
      </c>
      <c r="EJ246" s="9" t="str">
        <f t="shared" si="807"/>
        <v/>
      </c>
      <c r="EK246" s="9" t="str">
        <f t="shared" si="807"/>
        <v/>
      </c>
      <c r="EL246" s="9" t="str">
        <f t="shared" si="807"/>
        <v/>
      </c>
      <c r="EM246" s="9" t="str">
        <f t="shared" si="807"/>
        <v>"Trside",</v>
      </c>
      <c r="EN246" s="9" t="str">
        <f t="shared" si="807"/>
        <v/>
      </c>
      <c r="EO246" s="9" t="str">
        <f t="shared" si="807"/>
        <v/>
      </c>
      <c r="EP246" s="9" t="str">
        <f t="shared" si="807"/>
        <v/>
      </c>
      <c r="EQ246" s="9" t="str">
        <f t="shared" si="807"/>
        <v/>
      </c>
      <c r="ER246" s="9" t="str">
        <f t="shared" si="807"/>
        <v/>
      </c>
      <c r="ES246" s="9" t="str">
        <f t="shared" si="807"/>
        <v/>
      </c>
      <c r="ET246" s="9" t="str">
        <f t="shared" si="807"/>
        <v>"Geogrh",</v>
      </c>
      <c r="EU246" s="9" t="str">
        <f t="shared" si="807"/>
        <v/>
      </c>
      <c r="EV246" s="9" t="str">
        <f t="shared" si="801"/>
        <v>"Builds",</v>
      </c>
      <c r="EW246" s="9" t="str">
        <f t="shared" si="801"/>
        <v/>
      </c>
      <c r="EX246" s="9" t="str">
        <f t="shared" si="801"/>
        <v/>
      </c>
      <c r="EY246" s="9" t="str">
        <f t="shared" si="801"/>
        <v/>
      </c>
      <c r="EZ246" s="9" t="str">
        <f t="shared" si="801"/>
        <v/>
      </c>
      <c r="FA246" s="9" t="str">
        <f t="shared" si="736"/>
        <v>"sta",</v>
      </c>
      <c r="FB246" s="9" t="str">
        <f t="shared" si="737"/>
        <v/>
      </c>
      <c r="FD246" s="9" t="str">
        <f t="shared" si="739"/>
        <v/>
      </c>
      <c r="FE246" s="9" t="str">
        <f t="shared" si="740"/>
        <v/>
      </c>
      <c r="FF246" s="9" t="str">
        <f t="shared" si="741"/>
        <v/>
      </c>
      <c r="FG246" s="9" t="str">
        <f t="shared" si="742"/>
        <v/>
      </c>
      <c r="FH246" s="9" t="str">
        <f t="shared" si="743"/>
        <v/>
      </c>
      <c r="FI246" s="9" t="str">
        <f t="shared" si="744"/>
        <v/>
      </c>
      <c r="FJ246" s="9" t="str">
        <f t="shared" si="745"/>
        <v/>
      </c>
      <c r="FK246" s="9" t="str">
        <f t="shared" si="746"/>
        <v/>
      </c>
      <c r="FL246" s="9" t="str">
        <f t="shared" si="747"/>
        <v/>
      </c>
      <c r="FM246" s="9" t="str">
        <f t="shared" si="748"/>
        <v/>
      </c>
      <c r="FN246" s="9" t="str">
        <f t="shared" si="749"/>
        <v/>
      </c>
      <c r="FO246" s="9" t="str">
        <f t="shared" si="750"/>
        <v/>
      </c>
      <c r="FP246" s="9" t="str">
        <f t="shared" si="751"/>
        <v/>
      </c>
      <c r="FQ246" s="9" t="str">
        <f t="shared" si="752"/>
        <v>"001RED",</v>
      </c>
      <c r="FR246" s="9" t="str">
        <f t="shared" si="753"/>
        <v>"002WHI",</v>
      </c>
      <c r="FS246" s="9" t="str">
        <f t="shared" si="754"/>
        <v>"003BLU",</v>
      </c>
      <c r="FT246" s="9" t="str">
        <f t="shared" si="755"/>
        <v>"myrEQ",</v>
      </c>
      <c r="FU246" s="9" t="str">
        <f t="shared" si="756"/>
        <v/>
      </c>
      <c r="FV246" s="9" t="str">
        <f t="shared" si="757"/>
        <v/>
      </c>
      <c r="FW246" s="9" t="str">
        <f t="shared" si="758"/>
        <v/>
      </c>
      <c r="FY246" s="9" t="str">
        <f t="shared" si="760"/>
        <v/>
      </c>
      <c r="FZ246" s="9" t="str">
        <f t="shared" si="761"/>
        <v/>
      </c>
      <c r="GA246" s="9" t="str">
        <f t="shared" si="762"/>
        <v/>
      </c>
      <c r="GB246" s="9" t="str">
        <f t="shared" si="763"/>
        <v/>
      </c>
      <c r="GE246" s="9" t="str">
        <f t="shared" si="766"/>
        <v/>
      </c>
      <c r="GF246" s="9" t="str">
        <f t="shared" si="800"/>
        <v>"histor",</v>
      </c>
      <c r="GG246" s="9" t="str">
        <f t="shared" si="767"/>
        <v/>
      </c>
      <c r="GH246" s="9" t="str">
        <f t="shared" si="768"/>
        <v/>
      </c>
      <c r="GI246" s="9" t="str">
        <f t="shared" si="769"/>
        <v/>
      </c>
      <c r="GJ246" s="9" t="str">
        <f t="shared" si="770"/>
        <v/>
      </c>
      <c r="GK246" s="9" t="str">
        <f t="shared" si="771"/>
        <v>"HasSta",</v>
      </c>
      <c r="GL246" s="9" t="str">
        <f t="shared" si="806"/>
        <v/>
      </c>
      <c r="GM246" s="9" t="str">
        <f t="shared" si="806"/>
        <v/>
      </c>
      <c r="GN246" s="9" t="str">
        <f t="shared" si="806"/>
        <v>"3+Star",</v>
      </c>
      <c r="GP246" s="9" t="str">
        <f t="shared" si="772"/>
        <v>"Historical"</v>
      </c>
      <c r="GS246" s="9" t="str">
        <f t="shared" si="773"/>
        <v>["5+Colo","words2","lets16","startT","with_v","year19","dgband","4+Band","Diagon","Horizo","Animal","Plants","Texted","Trside","Geogrh","Builds","sta","001RED","002WHI","003BLU","myrEQ","histor","HasSta","3+Star"]</v>
      </c>
      <c r="GT246" s="9" t="str">
        <f t="shared" si="797"/>
        <v>"cl_BLA",</v>
      </c>
      <c r="GU246" s="9" t="str">
        <f t="shared" si="797"/>
        <v>"cl_BLU",</v>
      </c>
      <c r="GV246" s="9" t="str">
        <f t="shared" si="797"/>
        <v>"cl_GRE",</v>
      </c>
      <c r="GW246" s="9" t="str">
        <f t="shared" si="797"/>
        <v>"cl_RED",</v>
      </c>
      <c r="GX246" s="9" t="str">
        <f t="shared" si="797"/>
        <v>"cl_YEL",</v>
      </c>
      <c r="GY246" s="9" t="str">
        <f t="shared" si="797"/>
        <v/>
      </c>
      <c r="GZ246" s="9" t="str">
        <f t="shared" si="797"/>
        <v>"cl_BRO",</v>
      </c>
      <c r="HA246" s="9" t="str">
        <f t="shared" si="797"/>
        <v/>
      </c>
      <c r="HB246" s="9" t="str">
        <f t="shared" si="797"/>
        <v>"cl_WHI",</v>
      </c>
      <c r="HC246" s="9" t="str">
        <f t="shared" si="774"/>
        <v>["cl_BLA","cl_BLU","cl_GRE","cl_RED","cl_YEL","cl_BRO","cl_WHI"]</v>
      </c>
      <c r="HE246" s="33"/>
      <c r="HF246" s="34" t="str">
        <f t="shared" si="775"/>
        <v>{couname:"[TUV] Tuvalu (1996-1997)",year:"1996",region:"rgn_Oceania",Colors:["cl_BLA","cl_BLU","cl_GRE","cl_RED","cl_YEL","cl_BRO","cl_WHI"],Items:["5+Colo","words2","lets16","startT","with_v","year19","dgband","4+Band","Diagon","Horizo","Animal","Plants","Texted","Trside","Geogrh","Builds","sta","001RED","002WHI","003BLU","myrEQ","histor","HasSta","3+Star"],Flag:"https://upload.wikimedia.org/wikipedia/commons/thumb/d/d3/Flag_of_Tuvalu_%281996%E2%80%931997%29.svg/640px-Flag_of_Tuvalu_%281996%E2%80%931997%29.svg.png",HDFlag:"https://upload.wikimedia.org/wikipedia/commons/thumb/d/d3/Flag_of_Tuvalu_%281996%E2%80%931997%29.svg/1280px-Flag_of_Tuvalu_%281996%E2%80%931997%29.svg.png",type:"Historical", describe: "\nA five banded horizontal flag of red, white, blue, white, and red with the blue band having a white triangle from the left side of the flag containing the coat of arms.", isnew:"www", links: "https://en.m.wikipedia.org/wiki/Flag_of_Tuvalu"},</v>
      </c>
      <c r="HG246" s="35" t="str">
        <f t="shared" si="776"/>
        <v>{couname:"[TUV] Tuvalu (1996-1997)",year:"1996",region:"rgn_Oceania",Colors:["cl_BLA","cl_BLU","cl_GRE","cl_RED","cl_YEL","cl_BRO","cl_WHI"],Items:["5+Colo","words2","lets16","startT","with_v","year19","dgband","4+Band","Diagon","Horizo","Animal","Plants","Texted","Trside","Geogrh","Builds","sta","001RED","002WHI","003BLU","myrEQ","histor","HasSta","3+Star"],Flag:"https://upload.wikimedia.org/wikipedia/commons/thumb/d/d3/Flag_of_Tuvalu_%281996%E2%80%931997%29.svg/640px-Flag_of_Tuvalu_%281996%E2%80%931997%29.svg.png",HDFlag:"https://upload.wikimedia.org/wikipedia/commons/thumb/d/d3/Flag_of_Tuvalu_%281996%E2%80%931997%29.svg/1280px-Flag_of_Tuvalu_%281996%E2%80%931997%29.svg.png",type:"Historical", describe: "\nA five banded horizontal flag of red, white, blue, white, and red with the blue band having a white triangle from the left side of the flag containing the coat of arms.", links: "https://en.m.wikipedia.org/wiki/Flag_of_Tuvalu"},</v>
      </c>
      <c r="HH246" s="9" t="str">
        <f t="shared" si="777"/>
        <v>"\nA five banded horizontal flag of red, white, blue, white, and red with the blue band having a white triangle from the left side of the flag containing the coat of arms."</v>
      </c>
      <c r="HI246" s="9" t="str">
        <f t="shared" si="778"/>
        <v>"\nA five banded horizontal flag of red, white, blue, white, and red with the blue band having a white triangle from the left side of the flag containing the coat of arms."</v>
      </c>
      <c r="HJ246" s="9" t="str">
        <f t="shared" si="779"/>
        <v>"1996"</v>
      </c>
      <c r="HL246" s="9" t="str">
        <f t="shared" si="780"/>
        <v>"https://en.m.wikipedia.org/wiki/Flag_of_Tuvalu"</v>
      </c>
      <c r="HM246" s="34" t="str">
        <f t="shared" si="781"/>
        <v>{"couname":"[TUV] Tuvalu (1996-1997)","subtype":"[TUV] Other","year":"1996","region":"rgn_Oceania","Colors":["cl_BLA","cl_BLU","cl_GRE","cl_RED","cl_YEL","cl_BRO","cl_WHI"],"Items":["5+Colo","words2","lets16","startT","with_v","year19","dgband","4+Band","Diagon","Horizo","Animal","Plants","Texted","Trside","Geogrh","Builds","sta","001RED","002WHI","003BLU","myrEQ","histor","HasSta","3+Star"],"Flag":"https://upload.wikimedia.org/wikipedia/commons/thumb/d/d3/Flag_of_Tuvalu_%281996%E2%80%931997%29.svg/640px-Flag_of_Tuvalu_%281996%E2%80%931997%29.svg.png","HDFlag":"https://upload.wikimedia.org/wikipedia/commons/thumb/d/d3/Flag_of_Tuvalu_%281996%E2%80%931997%29.svg/1280px-Flag_of_Tuvalu_%281996%E2%80%931997%29.svg.png","type":"Historical", "describe": "\nA five banded horizontal flag of red, white, blue, white, and red with the blue band having a white triangle from the left side of the flag containing the coat of arms.", "isnew": "www", "links": "https://en.m.wikipedia.org/wiki/Flag_of_Tuvalu"},</v>
      </c>
      <c r="HN246" s="36" t="str">
        <f t="shared" si="782"/>
        <v>{"couname":"[TUV] Tuvalu (1996-1997)","subtype":"[TUV] Other","year":"1996","region":"rgn_Oceania","Colors":["cl_BLA","cl_BLU","cl_GRE","cl_RED","cl_YEL","cl_BRO","cl_WHI"],"Items":["5+Colo","words2","lets16","startT","with_v","year19","dgband","4+Band","Diagon","Horizo","Animal","Plants","Texted","Trside","Geogrh","Builds","sta","001RED","002WHI","003BLU","myrEQ","histor","HasSta","3+Star"],"Flag":"https://upload.wikimedia.org/wikipedia/commons/thumb/d/d3/Flag_of_Tuvalu_%281996%E2%80%931997%29.svg/640px-Flag_of_Tuvalu_%281996%E2%80%931997%29.svg.png","HDFlag":"https://upload.wikimedia.org/wikipedia/commons/thumb/d/d3/Flag_of_Tuvalu_%281996%E2%80%931997%29.svg/1280px-Flag_of_Tuvalu_%281996%E2%80%931997%29.svg.png","type":"Historical", "describe": "\nA five banded horizontal flag of red, white, blue, white, and red with the blue band having a white triangle from the left side of the flag containing the coat of arms.", "isnew": "www", "links": "https://en.m.wikipedia.org/wiki/Flag_of_Tuvalu"},</v>
      </c>
      <c r="HO246" s="37">
        <v>45610</v>
      </c>
      <c r="HP246" s="9" t="str" cm="1">
        <f t="array" ref="HP246">IF(_xlfn.TEXTJOIN(", ", TRUE, IF(ISNUMBER(SEARCH("BLA", BL246:BT246)), COLUMN(BL246:BT246) - COLUMN(BL246) + 1, ""))&lt;&gt;"","BLA","")</f>
        <v>BLA</v>
      </c>
      <c r="HQ246" s="9" t="str" cm="1">
        <f t="array" ref="HQ246">IF(_xlfn.TEXTJOIN(", ", TRUE, IF(ISNUMBER(SEARCH("BLU", BL246:BT246)), COLUMN(BL246:BT246) - COLUMN(BL246) + 1, ""))&lt;&gt;"","BLU","")</f>
        <v>BLU</v>
      </c>
      <c r="HR246" s="9" t="str" cm="1">
        <f t="array" ref="HR246">IF(_xlfn.TEXTJOIN(", ", TRUE, IF(ISNUMBER(SEARCH("GRE", BL246:BT246)), COLUMN(BL246:BT246) - COLUMN(BL246) + 1, ""))&lt;&gt;"","GRE","")</f>
        <v>GRE</v>
      </c>
      <c r="HS246" s="9" t="str" cm="1">
        <f t="array" ref="HS246">IF(_xlfn.TEXTJOIN(", ", TRUE, IF(ISNUMBER(SEARCH("RED", BL246:BT246)), COLUMN(BL246:BT246) - COLUMN(BL246) + 1, ""))&lt;&gt;"","RED","")</f>
        <v>RED</v>
      </c>
      <c r="HT246" s="9" t="str" cm="1">
        <f t="array" ref="HT246">IF(_xlfn.TEXTJOIN(", ", TRUE, IF(ISNUMBER(SEARCH("YEL", BL246:BT246)), COLUMN(BL246:BT246) - COLUMN(BL246) + 1, ""))&lt;&gt;"","YEL","")</f>
        <v>YEL</v>
      </c>
      <c r="HU246" s="9" t="str" cm="1">
        <f t="array" ref="HU246">IF(_xlfn.TEXTJOIN(", ", TRUE, IF(ISNUMBER(SEARCH("ORA", BL246:BT246)), COLUMN(BL246:BT246) - COLUMN(BL246) + 1, ""))&lt;&gt;"","ORA","")</f>
        <v/>
      </c>
      <c r="HV246" s="9" t="str" cm="1">
        <f t="array" ref="HV246">IF(_xlfn.TEXTJOIN(", ", TRUE, IF(ISNUMBER(SEARCH("BRO", BL246:BT246)), COLUMN(BL246:BT246) - COLUMN(BL246) + 1, ""))&lt;&gt;"","BRO","")</f>
        <v>BRO</v>
      </c>
      <c r="HW246" s="9" t="str" cm="1">
        <f t="array" ref="HW246">IF(_xlfn.TEXTJOIN(", ", TRUE, IF(ISNUMBER(SEARCH("PUR", BL246:BT246)), COLUMN(BL246:BT246) - COLUMN(BL246) + 1, ""))&lt;&gt;"","PUR","")</f>
        <v/>
      </c>
      <c r="HX246" s="9" t="str" cm="1">
        <f t="array" ref="HX246">IF(_xlfn.TEXTJOIN(", ", TRUE, IF(ISNUMBER(SEARCH("WHI", BL246:BT246)), COLUMN(BL246:BT246) - COLUMN(BL246) + 1, ""))&lt;&gt;"","WHI","")</f>
        <v>WHI</v>
      </c>
      <c r="HY246" s="38"/>
      <c r="HZ246" s="38"/>
      <c r="IA246" s="28"/>
      <c r="IB246" s="28"/>
      <c r="IC246" s="39"/>
      <c r="ID246" s="39"/>
      <c r="IE246" s="39"/>
      <c r="IF246" s="39"/>
      <c r="IG246" s="39"/>
      <c r="IH246" s="39"/>
      <c r="II246" s="39"/>
      <c r="IJ246" s="39"/>
      <c r="IK246" s="39"/>
      <c r="IM246" s="6">
        <f t="shared" si="784"/>
        <v>-7</v>
      </c>
      <c r="IN246" s="40" t="str">
        <f t="shared" si="785"/>
        <v>http://mkweb.bcgsc.ca/color-summarizer/?url=https://upload.wikimedia.org/wikipedia/commons/thumb/d/d3/Flag_of_Tuvalu_%281996%E2%80%931997%29.svg/640px-Flag_of_Tuvalu_%281996%E2%80%931997%29.svg.png&amp;precision=low&amp;num_clusters=7&amp;text=1</v>
      </c>
      <c r="IO246" s="9" t="str">
        <f t="shared" si="786"/>
        <v>"black"</v>
      </c>
      <c r="IP246" s="9" t="str">
        <f t="shared" si="787"/>
        <v>"blue"</v>
      </c>
      <c r="IQ246" s="9" t="str">
        <f t="shared" si="788"/>
        <v>"green"</v>
      </c>
      <c r="IR246" s="9" t="str">
        <f t="shared" si="789"/>
        <v>"red"</v>
      </c>
      <c r="IS246" s="9" t="str">
        <f t="shared" si="790"/>
        <v>"yellow"</v>
      </c>
      <c r="IT246" s="9" t="str">
        <f t="shared" si="791"/>
        <v/>
      </c>
      <c r="IU246" s="9" t="str">
        <f t="shared" si="792"/>
        <v>"brown"</v>
      </c>
      <c r="IV246" s="9" t="str">
        <f t="shared" si="793"/>
        <v/>
      </c>
      <c r="IW246" s="9" t="str">
        <f t="shared" si="794"/>
        <v>"white"</v>
      </c>
      <c r="IX246" s="9" t="str">
        <f t="shared" si="795"/>
        <v>{"url":"http://mkweb.bcgsc.ca/color-summarizer/?url=https://upload.wikimedia.org/wikipedia/commons/thumb/d/d3/Flag_of_Tuvalu_%281996%E2%80%931997%29.svg/640px-Flag_of_Tuvalu_%281996%E2%80%931997%29.svg.png&amp;precision=low&amp;num_clusters=7&amp;text=1","name":"[TUV] Tuvalu (1996-1997)"},</v>
      </c>
      <c r="IY246" s="9">
        <v>1489</v>
      </c>
    </row>
    <row r="247" spans="1:259" s="9" customFormat="1" ht="38.4" customHeight="1" thickBot="1" x14ac:dyDescent="0.35">
      <c r="A247" s="81" t="s">
        <v>1413</v>
      </c>
      <c r="B247" s="1" t="e" vm="243">
        <v>#VALUE!</v>
      </c>
      <c r="C247" s="2">
        <v>3</v>
      </c>
      <c r="D247" s="3" t="s">
        <v>1414</v>
      </c>
      <c r="E247" s="4" t="s">
        <v>1415</v>
      </c>
      <c r="F247" s="5" t="s">
        <v>0</v>
      </c>
      <c r="G247" s="6">
        <f>COUNTIF($A$1:$A$8288,A247)</f>
        <v>1</v>
      </c>
      <c r="H247" s="7" t="s">
        <v>1416</v>
      </c>
      <c r="I247" s="8" t="s">
        <v>1417</v>
      </c>
      <c r="J247" s="9" t="str">
        <f>""</f>
        <v/>
      </c>
      <c r="K247" s="10"/>
      <c r="L247" s="11"/>
      <c r="M247" s="11"/>
      <c r="N247" s="12" t="s">
        <v>1</v>
      </c>
      <c r="O247" s="13">
        <v>1817</v>
      </c>
      <c r="P247" s="14" t="s">
        <v>1418</v>
      </c>
      <c r="Q247" s="15">
        <v>3</v>
      </c>
      <c r="R247" s="16" t="s">
        <v>1</v>
      </c>
      <c r="S247" s="17">
        <v>2</v>
      </c>
      <c r="T247" s="18" t="s">
        <v>3</v>
      </c>
      <c r="U247" s="19" t="s">
        <v>3</v>
      </c>
      <c r="V247" s="19" t="s">
        <v>3</v>
      </c>
      <c r="W247" s="19" t="s">
        <v>3</v>
      </c>
      <c r="X247" s="19" t="s">
        <v>3</v>
      </c>
      <c r="Y247" s="19" t="s">
        <v>2</v>
      </c>
      <c r="Z247" s="19" t="s">
        <v>2</v>
      </c>
      <c r="AA247" s="19" t="s">
        <v>2</v>
      </c>
      <c r="AB247" s="19" t="s">
        <v>2</v>
      </c>
      <c r="AC247" s="19" t="s">
        <v>2</v>
      </c>
      <c r="AD247" s="19" t="s">
        <v>3</v>
      </c>
      <c r="AE247" s="19" t="s">
        <v>2</v>
      </c>
      <c r="AF247" s="20" t="s">
        <v>2</v>
      </c>
      <c r="AG247" s="20" t="s">
        <v>3</v>
      </c>
      <c r="AH247" s="20" t="s">
        <v>3</v>
      </c>
      <c r="AI247" s="20" t="s">
        <v>2</v>
      </c>
      <c r="AJ247" s="20" t="s">
        <v>2</v>
      </c>
      <c r="AK247" s="20" t="s">
        <v>2</v>
      </c>
      <c r="AL247" s="20" t="s">
        <v>2</v>
      </c>
      <c r="AM247" s="20" t="s">
        <v>2</v>
      </c>
      <c r="AN247" s="20" t="s">
        <v>2</v>
      </c>
      <c r="AO247" s="20" t="s">
        <v>2</v>
      </c>
      <c r="AP247" s="20" t="s">
        <v>2</v>
      </c>
      <c r="AQ247" s="20" t="s">
        <v>2</v>
      </c>
      <c r="AR247" s="20" t="s">
        <v>2</v>
      </c>
      <c r="AS247" s="20" t="s">
        <v>2</v>
      </c>
      <c r="AT247" s="21">
        <v>0</v>
      </c>
      <c r="AU247" s="20" t="s">
        <v>1419</v>
      </c>
      <c r="AV247" s="20" t="str">
        <f>IF(LEFT(A247,1)="[",LEFT(A247,5)&amp;AU247&amp;A247,"")</f>
        <v>[URU]Naval Jack[URU] Uruguay Naval Jack</v>
      </c>
      <c r="AW247" s="20" t="str">
        <f>C247&amp;A247</f>
        <v>3[URU] Uruguay Naval Jack</v>
      </c>
      <c r="AX247" s="22"/>
      <c r="AY247" s="22"/>
      <c r="AZ247" s="23" t="s">
        <v>8</v>
      </c>
      <c r="BA247" s="23" t="s">
        <v>8</v>
      </c>
      <c r="BB247" s="23"/>
      <c r="BC247" s="24"/>
      <c r="BD247" s="25" t="s">
        <v>168</v>
      </c>
      <c r="BE247" s="8"/>
      <c r="BF247" s="25" t="s">
        <v>4</v>
      </c>
      <c r="BG247" s="25" t="s">
        <v>8</v>
      </c>
      <c r="BH247" s="25" t="s">
        <v>12</v>
      </c>
      <c r="BI247" s="25"/>
      <c r="BJ247" s="25"/>
      <c r="BK247" s="8"/>
      <c r="BL247" s="25" t="s">
        <v>12</v>
      </c>
      <c r="BM247" s="25" t="s">
        <v>4</v>
      </c>
      <c r="BN247" s="25" t="s">
        <v>8</v>
      </c>
      <c r="BO247" s="25" t="s">
        <v>8</v>
      </c>
      <c r="BP247" s="25" t="s">
        <v>6</v>
      </c>
      <c r="BQ247" s="25" t="s">
        <v>8</v>
      </c>
      <c r="BR247" s="25" t="s">
        <v>8</v>
      </c>
      <c r="BS247" s="25" t="s">
        <v>8</v>
      </c>
      <c r="BT247" s="25" t="s">
        <v>5</v>
      </c>
      <c r="BU247" s="26"/>
      <c r="BV247" s="27"/>
      <c r="BW247" s="27">
        <v>0</v>
      </c>
      <c r="BX247" s="8"/>
      <c r="CB247" s="28"/>
      <c r="CC247" s="28"/>
      <c r="CD247" s="29">
        <v>0</v>
      </c>
      <c r="CE247" s="29">
        <v>0</v>
      </c>
      <c r="CF247" s="29" t="e">
        <v>#REF!</v>
      </c>
      <c r="CG247" s="30" cm="1">
        <f t="array" ref="CG247">SUMPRODUCT(--(LEN(TRIM(BL247:BT247))&gt;0))</f>
        <v>4</v>
      </c>
      <c r="CH247" s="20" t="str">
        <f t="shared" si="699"/>
        <v>n</v>
      </c>
      <c r="CI247" s="20" t="str">
        <f t="shared" si="700"/>
        <v>n</v>
      </c>
      <c r="CJ247" s="20" t="str">
        <f t="shared" si="701"/>
        <v>y</v>
      </c>
      <c r="CK247" s="20" t="str">
        <f t="shared" si="702"/>
        <v>n</v>
      </c>
      <c r="CL247" s="20" t="str">
        <f t="shared" si="703"/>
        <v>n</v>
      </c>
      <c r="CM247" s="20" t="str">
        <f t="shared" si="704"/>
        <v>y</v>
      </c>
      <c r="CN247" s="20" t="str">
        <f t="shared" si="705"/>
        <v>n</v>
      </c>
      <c r="CO247" s="20" t="str">
        <f t="shared" si="706"/>
        <v>n</v>
      </c>
      <c r="CP247" s="20" t="str">
        <f t="shared" si="707"/>
        <v>y</v>
      </c>
      <c r="CQ247" s="20" t="str">
        <f t="shared" si="708"/>
        <v>n</v>
      </c>
      <c r="CR247" s="20" t="str">
        <f t="shared" si="709"/>
        <v>n</v>
      </c>
      <c r="CS247" s="20" t="str">
        <f t="shared" si="710"/>
        <v>n</v>
      </c>
      <c r="CT247" s="31" t="str">
        <f t="shared" si="711"/>
        <v>"[URU] Uruguay Naval Jack"</v>
      </c>
      <c r="CU247" s="32" t="str">
        <f t="shared" si="712"/>
        <v>"rgn_South America"</v>
      </c>
      <c r="CV247" s="9" t="str">
        <f t="shared" si="713"/>
        <v>"https://upload.wikimedia.org/wikipedia/commons/thumb/1/14/Naval_Jack_of_Uruguay.svg/640px-Naval_Jack_of_Uruguay.svg.png"</v>
      </c>
      <c r="CW247" s="9" t="str">
        <f t="shared" si="802"/>
        <v/>
      </c>
      <c r="CX247" s="9" t="str">
        <f t="shared" si="802"/>
        <v/>
      </c>
      <c r="CY247" s="9" t="str">
        <f t="shared" si="802"/>
        <v>"4Color",</v>
      </c>
      <c r="CZ247" s="9" t="str">
        <f t="shared" si="802"/>
        <v/>
      </c>
      <c r="DA247" s="9" t="str">
        <f t="shared" si="714"/>
        <v>"words2",</v>
      </c>
      <c r="DB247" s="9" t="str">
        <f t="shared" si="715"/>
        <v>"words3",</v>
      </c>
      <c r="DD247" s="9" t="str">
        <f t="shared" si="798"/>
        <v>"lets16",</v>
      </c>
      <c r="DE247" s="9" t="str">
        <f t="shared" si="799"/>
        <v>"startU",</v>
      </c>
      <c r="DF247" s="9" t="str">
        <f t="shared" si="719"/>
        <v/>
      </c>
      <c r="DG247" s="9" t="str">
        <f t="shared" si="720"/>
        <v/>
      </c>
      <c r="DH247" s="9" t="str">
        <f t="shared" si="721"/>
        <v>"with_v",</v>
      </c>
      <c r="DI247" s="9" t="str">
        <f t="shared" si="722"/>
        <v/>
      </c>
      <c r="DJ247" s="9" t="str">
        <f t="shared" si="723"/>
        <v>"with_y",</v>
      </c>
      <c r="DK247" s="9" t="str">
        <f t="shared" si="724"/>
        <v/>
      </c>
      <c r="DL247" s="9" t="str">
        <f t="shared" si="725"/>
        <v/>
      </c>
      <c r="DM247" s="9" t="str" cm="1">
        <f t="array" ref="DM247">IF(CG247=3,CHAR(34) &amp; _xlfn.TEXTJOIN("", TRUE, RIGHT(HP247:HX247, 2)) &amp; CHAR(34) &amp; ",", "")</f>
        <v/>
      </c>
      <c r="DN247" s="9" t="str">
        <f t="shared" si="726"/>
        <v>"year18",</v>
      </c>
      <c r="DO247" s="9" t="str">
        <f t="shared" si="727"/>
        <v/>
      </c>
      <c r="DP247" s="28" t="str">
        <f t="shared" si="728"/>
        <v/>
      </c>
      <c r="DQ247" s="28" t="str">
        <f t="shared" si="729"/>
        <v/>
      </c>
      <c r="DR247" s="28" t="str">
        <f t="shared" si="730"/>
        <v/>
      </c>
      <c r="DS247" s="28" t="str">
        <f t="shared" si="731"/>
        <v/>
      </c>
      <c r="DT247" s="28" t="str">
        <f t="shared" si="732"/>
        <v/>
      </c>
      <c r="DU247" s="28" t="str">
        <f t="shared" si="733"/>
        <v/>
      </c>
      <c r="DW247" s="9" t="str">
        <f t="shared" si="803"/>
        <v/>
      </c>
      <c r="DX247" s="9" t="str">
        <f t="shared" si="803"/>
        <v>"2Bands",</v>
      </c>
      <c r="DY247" s="9" t="str">
        <f t="shared" si="803"/>
        <v/>
      </c>
      <c r="DZ247" s="9" t="str">
        <f t="shared" si="803"/>
        <v/>
      </c>
      <c r="EA247" s="9" t="str">
        <f t="shared" si="804"/>
        <v>"Diagon",</v>
      </c>
      <c r="EB247" s="9" t="str">
        <f t="shared" si="804"/>
        <v>"Crosse",</v>
      </c>
      <c r="EC247" s="9" t="str">
        <f t="shared" si="804"/>
        <v>"Horizo",</v>
      </c>
      <c r="ED247" s="9" t="str">
        <f t="shared" si="804"/>
        <v>"Vertic",</v>
      </c>
      <c r="EE247" s="9" t="str">
        <f t="shared" si="804"/>
        <v>"Circle",</v>
      </c>
      <c r="EF247" s="9" t="str">
        <f t="shared" si="735"/>
        <v/>
      </c>
      <c r="EG247" s="9" t="str">
        <f t="shared" si="807"/>
        <v/>
      </c>
      <c r="EH247" s="9" t="str">
        <f t="shared" si="807"/>
        <v/>
      </c>
      <c r="EI247" s="9" t="str">
        <f t="shared" si="807"/>
        <v/>
      </c>
      <c r="EJ247" s="9" t="str">
        <f t="shared" si="807"/>
        <v/>
      </c>
      <c r="EK247" s="9" t="str">
        <f t="shared" si="807"/>
        <v>"HasSun",</v>
      </c>
      <c r="EL247" s="9" t="str">
        <f t="shared" si="807"/>
        <v/>
      </c>
      <c r="EM247" s="9" t="str">
        <f t="shared" si="807"/>
        <v/>
      </c>
      <c r="EN247" s="9" t="str">
        <f t="shared" si="807"/>
        <v>"Unequa",</v>
      </c>
      <c r="EO247" s="9" t="str">
        <f t="shared" si="807"/>
        <v>"Center",</v>
      </c>
      <c r="EP247" s="9" t="str">
        <f t="shared" si="807"/>
        <v/>
      </c>
      <c r="EQ247" s="9" t="str">
        <f t="shared" si="807"/>
        <v/>
      </c>
      <c r="ER247" s="9" t="str">
        <f t="shared" si="807"/>
        <v/>
      </c>
      <c r="ES247" s="9" t="str">
        <f t="shared" si="807"/>
        <v/>
      </c>
      <c r="ET247" s="9" t="str">
        <f t="shared" si="807"/>
        <v/>
      </c>
      <c r="EU247" s="9" t="str">
        <f t="shared" si="807"/>
        <v/>
      </c>
      <c r="EV247" s="9" t="str">
        <f t="shared" si="801"/>
        <v/>
      </c>
      <c r="EW247" s="9" t="str">
        <f t="shared" si="801"/>
        <v/>
      </c>
      <c r="EX247" s="9" t="str">
        <f t="shared" si="801"/>
        <v/>
      </c>
      <c r="EY247" s="9" t="str">
        <f t="shared" si="801"/>
        <v/>
      </c>
      <c r="EZ247" s="9" t="str">
        <f t="shared" si="801"/>
        <v/>
      </c>
      <c r="FA247" s="9" t="str">
        <f t="shared" si="736"/>
        <v/>
      </c>
      <c r="FB247" s="9" t="str">
        <f t="shared" si="737"/>
        <v/>
      </c>
      <c r="FD247" s="9" t="str">
        <f t="shared" si="739"/>
        <v/>
      </c>
      <c r="FE247" s="9" t="str">
        <f t="shared" si="740"/>
        <v/>
      </c>
      <c r="FF247" s="9" t="str">
        <f t="shared" si="741"/>
        <v/>
      </c>
      <c r="FG247" s="9" t="str">
        <f t="shared" si="742"/>
        <v>"NO_RED",</v>
      </c>
      <c r="FH247" s="9" t="str">
        <f t="shared" si="743"/>
        <v>"NO_GRE",</v>
      </c>
      <c r="FI247" s="9" t="str">
        <f t="shared" si="744"/>
        <v/>
      </c>
      <c r="FJ247" s="9" t="str">
        <f t="shared" si="745"/>
        <v/>
      </c>
      <c r="FK247" s="9" t="str">
        <f t="shared" si="746"/>
        <v/>
      </c>
      <c r="FL247" s="9" t="str">
        <f t="shared" si="747"/>
        <v/>
      </c>
      <c r="FM247" s="9" t="str">
        <f t="shared" si="748"/>
        <v/>
      </c>
      <c r="FN247" s="9" t="str">
        <f t="shared" si="749"/>
        <v/>
      </c>
      <c r="FO247" s="9" t="str">
        <f t="shared" si="750"/>
        <v/>
      </c>
      <c r="FP247" s="9" t="str">
        <f t="shared" si="751"/>
        <v/>
      </c>
      <c r="FQ247" s="9" t="str">
        <f t="shared" si="752"/>
        <v>"001BLU",</v>
      </c>
      <c r="FR247" s="9" t="str">
        <f t="shared" si="753"/>
        <v/>
      </c>
      <c r="FS247" s="9" t="str">
        <f t="shared" si="754"/>
        <v>"003BLA",</v>
      </c>
      <c r="FT247" s="9" t="str">
        <f t="shared" si="755"/>
        <v>"myrEQ",</v>
      </c>
      <c r="FU247" s="9" t="str">
        <f t="shared" si="756"/>
        <v/>
      </c>
      <c r="FV247" s="9" t="str">
        <f t="shared" si="757"/>
        <v/>
      </c>
      <c r="FW247" s="9" t="str">
        <f t="shared" si="758"/>
        <v/>
      </c>
      <c r="FY247" s="9" t="str">
        <f t="shared" si="760"/>
        <v/>
      </c>
      <c r="FZ247" s="9" t="str">
        <f t="shared" si="761"/>
        <v/>
      </c>
      <c r="GA247" s="9" t="str">
        <f t="shared" si="762"/>
        <v/>
      </c>
      <c r="GB247" s="9" t="str">
        <f t="shared" si="763"/>
        <v/>
      </c>
      <c r="GE247" s="9" t="str">
        <f t="shared" si="766"/>
        <v/>
      </c>
      <c r="GF247" s="9" t="str">
        <f t="shared" si="800"/>
        <v/>
      </c>
      <c r="GG247" s="9" t="str">
        <f t="shared" si="767"/>
        <v/>
      </c>
      <c r="GH247" s="9" t="str">
        <f t="shared" si="768"/>
        <v/>
      </c>
      <c r="GI247" s="9" t="str">
        <f t="shared" si="769"/>
        <v/>
      </c>
      <c r="GJ247" s="9" t="str">
        <f t="shared" si="770"/>
        <v>"NoStar",</v>
      </c>
      <c r="GK247" s="9" t="str">
        <f t="shared" si="771"/>
        <v/>
      </c>
      <c r="GL247" s="9" t="str">
        <f t="shared" si="806"/>
        <v/>
      </c>
      <c r="GM247" s="9" t="str">
        <f t="shared" si="806"/>
        <v/>
      </c>
      <c r="GN247" s="9" t="str">
        <f t="shared" si="806"/>
        <v/>
      </c>
      <c r="GP247" s="9" t="str">
        <f t="shared" si="772"/>
        <v>"Naval Jack"</v>
      </c>
      <c r="GS247" s="9" t="str">
        <f t="shared" si="773"/>
        <v>["4Color","words2","words3","lets16","startU","with_v","with_y","year18","2Bands","Diagon","Crosse","Horizo","Vertic","Circle","HasSun","Unequa","Center","NO_RED","NO_GRE","001BLU","003BLA","myrEQ","NoStar"]</v>
      </c>
      <c r="GT247" s="9" t="str">
        <f t="shared" si="797"/>
        <v>"cl_BLA",</v>
      </c>
      <c r="GU247" s="9" t="str">
        <f t="shared" si="797"/>
        <v>"cl_BLU",</v>
      </c>
      <c r="GV247" s="9" t="str">
        <f t="shared" si="797"/>
        <v/>
      </c>
      <c r="GW247" s="9" t="str">
        <f t="shared" si="797"/>
        <v/>
      </c>
      <c r="GX247" s="9" t="str">
        <f t="shared" si="797"/>
        <v>"cl_YEL",</v>
      </c>
      <c r="GY247" s="9" t="str">
        <f t="shared" si="797"/>
        <v/>
      </c>
      <c r="GZ247" s="9" t="str">
        <f t="shared" si="797"/>
        <v/>
      </c>
      <c r="HA247" s="9" t="str">
        <f t="shared" si="797"/>
        <v/>
      </c>
      <c r="HB247" s="9" t="str">
        <f t="shared" si="797"/>
        <v>"cl_WHI",</v>
      </c>
      <c r="HC247" s="9" t="str">
        <f t="shared" si="774"/>
        <v>["cl_BLA","cl_BLU","cl_YEL","cl_WHI"]</v>
      </c>
      <c r="HE247" s="33"/>
      <c r="HF247" s="34" t="str">
        <f t="shared" si="775"/>
        <v>{couname:"[URU] Uruguay Naval Jack",year:"1817",region:"rgn_South America",Colors:["cl_BLA","cl_BLU","cl_YEL","cl_WHI"],Items:["4Color","words2","words3","lets16","startU","with_v","with_y","year18","2Bands","Diagon","Crosse","Horizo","Vertic","Circle","HasSun","Unequa","Center","NO_RED","NO_GRE","001BLU","003BLA","myrEQ","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links: "https://en.m.wikipedia.org/wiki/List_of_Uruguayan_flags"},</v>
      </c>
      <c r="HG247" s="35" t="str">
        <f t="shared" si="776"/>
        <v>{couname:"[URU] Uruguay Naval Jack",year:"1817",region:"rgn_South America",Colors:["cl_BLA","cl_BLU","cl_YEL","cl_WHI"],Items:["4Color","words2","words3","lets16","startU","with_v","with_y","year18","2Bands","Diagon","Crosse","Horizo","Vertic","Circle","HasSun","Unequa","Center","NO_RED","NO_GRE","001BLU","003BLA","myrEQ","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links: "https://en.m.wikipedia.org/wiki/List_of_Uruguayan_flags"},</v>
      </c>
      <c r="HH247" s="9" t="str">
        <f t="shared" si="777"/>
        <v>"\nA White Field with a blue saltire that extends to the corners of the flag and the Sun of May in the center."</v>
      </c>
      <c r="HI247" s="9" t="str">
        <f t="shared" si="778"/>
        <v>"\nA White Field with a blue saltire that extends to the corners of the flag and the Sun of May in the center."</v>
      </c>
      <c r="HJ247" s="9" t="str">
        <f t="shared" si="779"/>
        <v>"1817"</v>
      </c>
      <c r="HL247" s="9" t="str">
        <f t="shared" si="780"/>
        <v>"https://en.m.wikipedia.org/wiki/List_of_Uruguayan_flags"</v>
      </c>
      <c r="HM247" s="34" t="str">
        <f t="shared" si="781"/>
        <v>{"couname":"[URU] Uruguay Naval Jack","subtype":"[URU] Other","year":"1817","region":"rgn_South America","Colors":["cl_BLA","cl_BLU","cl_YEL","cl_WHI"],"Items":["4Color","words2","words3","lets16","startU","with_v","with_y","year18","2Bands","Diagon","Crosse","Horizo","Vertic","Circle","HasSun","Unequa","Center","NO_RED","NO_GRE","001BLU","003BLA","myrEQ","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 "links": "https://en.m.wikipedia.org/wiki/List_of_Uruguayan_flags"},</v>
      </c>
      <c r="HN247" s="36" t="str">
        <f t="shared" si="782"/>
        <v>{"couname":"[URU] Uruguay Naval Jack","subtype":"[URU] Other","year":"1817","region":"rgn_South America","Colors":["cl_BLA","cl_BLU","cl_YEL","cl_WHI"],"Items":["4Color","words2","words3","lets16","startU","with_v","with_y","year18","2Bands","Diagon","Crosse","Horizo","Vertic","Circle","HasSun","Unequa","Center","NO_RED","NO_GRE","001BLU","003BLA","myrEQ","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 "links": "https://en.m.wikipedia.org/wiki/List_of_Uruguayan_flags"},</v>
      </c>
      <c r="HO247" s="37">
        <v>45610</v>
      </c>
      <c r="HP247" s="9" t="str" cm="1">
        <f t="array" ref="HP247">IF(_xlfn.TEXTJOIN(", ", TRUE, IF(ISNUMBER(SEARCH("BLA", BL247:BT247)), COLUMN(BL247:BT247) - COLUMN(BL247) + 1, ""))&lt;&gt;"","BLA","")</f>
        <v>BLA</v>
      </c>
      <c r="HQ247" s="9" t="str" cm="1">
        <f t="array" ref="HQ247">IF(_xlfn.TEXTJOIN(", ", TRUE, IF(ISNUMBER(SEARCH("BLU", BL247:BT247)), COLUMN(BL247:BT247) - COLUMN(BL247) + 1, ""))&lt;&gt;"","BLU","")</f>
        <v>BLU</v>
      </c>
      <c r="HR247" s="9" t="str" cm="1">
        <f t="array" ref="HR247">IF(_xlfn.TEXTJOIN(", ", TRUE, IF(ISNUMBER(SEARCH("GRE", BL247:BT247)), COLUMN(BL247:BT247) - COLUMN(BL247) + 1, ""))&lt;&gt;"","GRE","")</f>
        <v/>
      </c>
      <c r="HS247" s="9" t="str" cm="1">
        <f t="array" ref="HS247">IF(_xlfn.TEXTJOIN(", ", TRUE, IF(ISNUMBER(SEARCH("RED", BL247:BT247)), COLUMN(BL247:BT247) - COLUMN(BL247) + 1, ""))&lt;&gt;"","RED","")</f>
        <v/>
      </c>
      <c r="HT247" s="9" t="str" cm="1">
        <f t="array" ref="HT247">IF(_xlfn.TEXTJOIN(", ", TRUE, IF(ISNUMBER(SEARCH("YEL", BL247:BT247)), COLUMN(BL247:BT247) - COLUMN(BL247) + 1, ""))&lt;&gt;"","YEL","")</f>
        <v>YEL</v>
      </c>
      <c r="HU247" s="9" t="str" cm="1">
        <f t="array" ref="HU247">IF(_xlfn.TEXTJOIN(", ", TRUE, IF(ISNUMBER(SEARCH("ORA", BL247:BT247)), COLUMN(BL247:BT247) - COLUMN(BL247) + 1, ""))&lt;&gt;"","ORA","")</f>
        <v/>
      </c>
      <c r="HV247" s="9" t="str" cm="1">
        <f t="array" ref="HV247">IF(_xlfn.TEXTJOIN(", ", TRUE, IF(ISNUMBER(SEARCH("BRO", BL247:BT247)), COLUMN(BL247:BT247) - COLUMN(BL247) + 1, ""))&lt;&gt;"","BRO","")</f>
        <v/>
      </c>
      <c r="HW247" s="9" t="str" cm="1">
        <f t="array" ref="HW247">IF(_xlfn.TEXTJOIN(", ", TRUE, IF(ISNUMBER(SEARCH("PUR", BL247:BT247)), COLUMN(BL247:BT247) - COLUMN(BL247) + 1, ""))&lt;&gt;"","PUR","")</f>
        <v/>
      </c>
      <c r="HX247" s="9" t="str" cm="1">
        <f t="array" ref="HX247">IF(_xlfn.TEXTJOIN(", ", TRUE, IF(ISNUMBER(SEARCH("WHI", BL247:BT247)), COLUMN(BL247:BT247) - COLUMN(BL247) + 1, ""))&lt;&gt;"","WHI","")</f>
        <v>WHI</v>
      </c>
      <c r="HY247" s="38"/>
      <c r="HZ247" s="38"/>
      <c r="IA247" s="28"/>
      <c r="IB247" s="28"/>
      <c r="IC247" s="39"/>
      <c r="ID247" s="39"/>
      <c r="IE247" s="39"/>
      <c r="IF247" s="39"/>
      <c r="IG247" s="39"/>
      <c r="IH247" s="39"/>
      <c r="II247" s="39"/>
      <c r="IJ247" s="39"/>
      <c r="IK247" s="39"/>
      <c r="IM247" s="6">
        <f t="shared" si="784"/>
        <v>-4</v>
      </c>
      <c r="IN247" s="40" t="str">
        <f t="shared" si="785"/>
        <v>http://mkweb.bcgsc.ca/color-summarizer/?url=https://upload.wikimedia.org/wikipedia/commons/thumb/1/14/Naval_Jack_of_Uruguay.svg/640px-Naval_Jack_of_Uruguay.svg.png&amp;precision=low&amp;num_clusters=4&amp;text=1</v>
      </c>
      <c r="IO247" s="9" t="str">
        <f t="shared" si="786"/>
        <v>"black"</v>
      </c>
      <c r="IP247" s="9" t="str">
        <f t="shared" si="787"/>
        <v>"blue"</v>
      </c>
      <c r="IQ247" s="9" t="str">
        <f t="shared" si="788"/>
        <v/>
      </c>
      <c r="IR247" s="9" t="str">
        <f t="shared" si="789"/>
        <v/>
      </c>
      <c r="IS247" s="9" t="str">
        <f t="shared" si="790"/>
        <v>"yellow"</v>
      </c>
      <c r="IT247" s="9" t="str">
        <f t="shared" si="791"/>
        <v/>
      </c>
      <c r="IU247" s="9" t="str">
        <f t="shared" si="792"/>
        <v/>
      </c>
      <c r="IV247" s="9" t="str">
        <f t="shared" si="793"/>
        <v/>
      </c>
      <c r="IW247" s="9" t="str">
        <f t="shared" si="794"/>
        <v>"white"</v>
      </c>
      <c r="IX247" s="9" t="str">
        <f t="shared" si="795"/>
        <v>{"url":"http://mkweb.bcgsc.ca/color-summarizer/?url=https://upload.wikimedia.org/wikipedia/commons/thumb/1/14/Naval_Jack_of_Uruguay.svg/640px-Naval_Jack_of_Uruguay.svg.png&amp;precision=low&amp;num_clusters=4&amp;text=1","name":"[URU] Uruguay Naval Jack"},</v>
      </c>
      <c r="IY247" s="9">
        <v>1490</v>
      </c>
    </row>
  </sheetData>
  <autoFilter ref="A1:IY1" xr:uid="{D4B5AF08-69F5-4213-825E-BFED94B0EADC}">
    <sortState xmlns:xlrd2="http://schemas.microsoft.com/office/spreadsheetml/2017/richdata2" ref="A2:IY247">
      <sortCondition ref="R1"/>
    </sortState>
  </autoFilter>
  <sortState xmlns:xlrd2="http://schemas.microsoft.com/office/spreadsheetml/2017/richdata2" ref="A2:AW247">
    <sortCondition ref="AW1"/>
  </sortState>
  <conditionalFormatting sqref="H1 CW1:GS1 IA1:IB1">
    <cfRule type="cellIs" dxfId="1508" priority="21181" operator="greaterThan">
      <formula>0</formula>
    </cfRule>
  </conditionalFormatting>
  <conditionalFormatting sqref="H1">
    <cfRule type="cellIs" dxfId="1507" priority="21147" stopIfTrue="1" operator="notEqual">
      <formula>""</formula>
    </cfRule>
  </conditionalFormatting>
  <conditionalFormatting sqref="T1:BK1">
    <cfRule type="cellIs" dxfId="1506" priority="21184" operator="greaterThan">
      <formula>0</formula>
    </cfRule>
  </conditionalFormatting>
  <conditionalFormatting sqref="BV1:BW1">
    <cfRule type="cellIs" dxfId="1505" priority="21183" operator="equal">
      <formula>"nc"</formula>
    </cfRule>
  </conditionalFormatting>
  <conditionalFormatting sqref="HF1:HG1">
    <cfRule type="cellIs" dxfId="1504" priority="21185" operator="greaterThan">
      <formula>0</formula>
    </cfRule>
  </conditionalFormatting>
  <conditionalFormatting sqref="HK1">
    <cfRule type="cellIs" dxfId="1503" priority="21182" operator="greaterThan">
      <formula>0</formula>
    </cfRule>
  </conditionalFormatting>
  <conditionalFormatting sqref="HP1:HX1">
    <cfRule type="cellIs" dxfId="1502" priority="21159" operator="equal">
      <formula>"PIN"</formula>
    </cfRule>
    <cfRule type="cellIs" dxfId="1501" priority="21160" operator="equal">
      <formula>"ORA"</formula>
    </cfRule>
    <cfRule type="cellIs" dxfId="1500" priority="21161" operator="equal">
      <formula>"GRA"</formula>
    </cfRule>
    <cfRule type="cellIs" dxfId="1499" priority="21162" operator="equal">
      <formula>"PUR"</formula>
    </cfRule>
    <cfRule type="cellIs" dxfId="1498" priority="21163" operator="equal">
      <formula>"BRO"</formula>
    </cfRule>
    <cfRule type="cellIs" dxfId="1497" priority="21164" operator="equal">
      <formula>"YEL"</formula>
    </cfRule>
    <cfRule type="cellIs" dxfId="1496" priority="21165" operator="equal">
      <formula>"BLU"</formula>
    </cfRule>
    <cfRule type="cellIs" dxfId="1495" priority="21166" operator="equal">
      <formula>"WHI"</formula>
    </cfRule>
    <cfRule type="cellIs" dxfId="1494" priority="21167" operator="equal">
      <formula>"GRE"</formula>
    </cfRule>
    <cfRule type="cellIs" dxfId="1493" priority="21168" operator="equal">
      <formula>"RED"</formula>
    </cfRule>
    <cfRule type="cellIs" dxfId="1492" priority="21169" operator="equal">
      <formula>"BLA"</formula>
    </cfRule>
  </conditionalFormatting>
  <conditionalFormatting sqref="IC1:IK1">
    <cfRule type="cellIs" dxfId="1491" priority="21170" operator="equal">
      <formula>"PIN"</formula>
    </cfRule>
    <cfRule type="cellIs" dxfId="1490" priority="21171" operator="equal">
      <formula>"ORA"</formula>
    </cfRule>
    <cfRule type="cellIs" dxfId="1489" priority="21172" operator="equal">
      <formula>"GRA"</formula>
    </cfRule>
    <cfRule type="cellIs" dxfId="1488" priority="21173" operator="equal">
      <formula>"PUR"</formula>
    </cfRule>
    <cfRule type="cellIs" dxfId="1487" priority="21174" operator="equal">
      <formula>"BRO"</formula>
    </cfRule>
    <cfRule type="cellIs" dxfId="1486" priority="21175" operator="equal">
      <formula>"YEL"</formula>
    </cfRule>
    <cfRule type="cellIs" dxfId="1485" priority="21176" operator="equal">
      <formula>"BLU"</formula>
    </cfRule>
    <cfRule type="cellIs" dxfId="1484" priority="21177" operator="equal">
      <formula>"WHI"</formula>
    </cfRule>
    <cfRule type="cellIs" dxfId="1483" priority="21178" operator="equal">
      <formula>"GRE"</formula>
    </cfRule>
    <cfRule type="cellIs" dxfId="1482" priority="21179" operator="equal">
      <formula>"RED"</formula>
    </cfRule>
    <cfRule type="cellIs" dxfId="1481" priority="21180" operator="equal">
      <formula>"BLA"</formula>
    </cfRule>
  </conditionalFormatting>
  <conditionalFormatting sqref="IO1:IW1">
    <cfRule type="cellIs" dxfId="1480" priority="21148" operator="equal">
      <formula>"PIN"</formula>
    </cfRule>
    <cfRule type="cellIs" dxfId="1479" priority="21149" operator="equal">
      <formula>"ORA"</formula>
    </cfRule>
    <cfRule type="cellIs" dxfId="1478" priority="21150" operator="equal">
      <formula>"GRA"</formula>
    </cfRule>
    <cfRule type="cellIs" dxfId="1477" priority="21151" operator="equal">
      <formula>"PUR"</formula>
    </cfRule>
    <cfRule type="cellIs" dxfId="1476" priority="21152" operator="equal">
      <formula>"BRO"</formula>
    </cfRule>
    <cfRule type="cellIs" dxfId="1475" priority="21153" operator="equal">
      <formula>"YEL"</formula>
    </cfRule>
    <cfRule type="cellIs" dxfId="1474" priority="21154" operator="equal">
      <formula>"BLU"</formula>
    </cfRule>
    <cfRule type="cellIs" dxfId="1473" priority="21155" operator="equal">
      <formula>"WHI"</formula>
    </cfRule>
    <cfRule type="cellIs" dxfId="1472" priority="21156" operator="equal">
      <formula>"GRE"</formula>
    </cfRule>
    <cfRule type="cellIs" dxfId="1471" priority="21157" operator="equal">
      <formula>"RED"</formula>
    </cfRule>
    <cfRule type="cellIs" dxfId="1470" priority="21158" operator="equal">
      <formula>"BLA"</formula>
    </cfRule>
  </conditionalFormatting>
  <conditionalFormatting sqref="H2:H3">
    <cfRule type="cellIs" dxfId="1469" priority="1607" stopIfTrue="1" operator="notEqual">
      <formula>""</formula>
    </cfRule>
  </conditionalFormatting>
  <conditionalFormatting sqref="R2:R3 CU2:CU3">
    <cfRule type="cellIs" dxfId="1468" priority="1609" operator="greaterThan">
      <formula>0</formula>
    </cfRule>
  </conditionalFormatting>
  <conditionalFormatting sqref="T2:AS3 CH2:CS3">
    <cfRule type="cellIs" dxfId="1467" priority="1604" stopIfTrue="1" operator="equal">
      <formula>"n"</formula>
    </cfRule>
    <cfRule type="cellIs" dxfId="1466" priority="1605" stopIfTrue="1" operator="equal">
      <formula>"y"</formula>
    </cfRule>
    <cfRule type="cellIs" dxfId="1465" priority="1606" operator="greaterThan">
      <formula>0</formula>
    </cfRule>
  </conditionalFormatting>
  <conditionalFormatting sqref="AZ2:BB3">
    <cfRule type="expression" dxfId="1464" priority="1603">
      <formula>$AT2=0</formula>
    </cfRule>
  </conditionalFormatting>
  <conditionalFormatting sqref="AZ2:BU3">
    <cfRule type="cellIs" dxfId="1463" priority="1612" operator="equal">
      <formula>"PIN"</formula>
    </cfRule>
    <cfRule type="cellIs" dxfId="1462" priority="1613" operator="equal">
      <formula>"ORA"</formula>
    </cfRule>
    <cfRule type="cellIs" dxfId="1461" priority="1614" operator="equal">
      <formula>"GRA"</formula>
    </cfRule>
    <cfRule type="cellIs" dxfId="1460" priority="1615" operator="equal">
      <formula>"PUR"</formula>
    </cfRule>
    <cfRule type="cellIs" dxfId="1459" priority="1616" operator="equal">
      <formula>"BRO"</formula>
    </cfRule>
    <cfRule type="cellIs" dxfId="1458" priority="1617" operator="equal">
      <formula>"YEL"</formula>
    </cfRule>
    <cfRule type="cellIs" dxfId="1457" priority="1618" operator="equal">
      <formula>"BLU"</formula>
    </cfRule>
    <cfRule type="cellIs" dxfId="1456" priority="1619" operator="equal">
      <formula>"WHI"</formula>
    </cfRule>
    <cfRule type="cellIs" dxfId="1455" priority="1620" operator="equal">
      <formula>"GRE"</formula>
    </cfRule>
    <cfRule type="cellIs" dxfId="1454" priority="1621" operator="equal">
      <formula>"RED"</formula>
    </cfRule>
    <cfRule type="cellIs" dxfId="1453" priority="1622" operator="equal">
      <formula>"BLA"</formula>
    </cfRule>
  </conditionalFormatting>
  <conditionalFormatting sqref="BV2 BV3:BW3">
    <cfRule type="cellIs" dxfId="1452" priority="1634" operator="equal">
      <formula>"nc"</formula>
    </cfRule>
  </conditionalFormatting>
  <conditionalFormatting sqref="BX2:CA3 CD2:CF3">
    <cfRule type="cellIs" dxfId="1451" priority="1608" operator="equal">
      <formula>"y"</formula>
    </cfRule>
    <cfRule type="cellIs" dxfId="1450" priority="1623" operator="equal">
      <formula>"PIN"</formula>
    </cfRule>
    <cfRule type="cellIs" dxfId="1449" priority="1624" operator="equal">
      <formula>"ORA"</formula>
    </cfRule>
    <cfRule type="cellIs" dxfId="1448" priority="1625" operator="equal">
      <formula>"GRA"</formula>
    </cfRule>
    <cfRule type="cellIs" dxfId="1447" priority="1626" operator="equal">
      <formula>"PUR"</formula>
    </cfRule>
    <cfRule type="cellIs" dxfId="1446" priority="1627" operator="equal">
      <formula>"BRO"</formula>
    </cfRule>
    <cfRule type="cellIs" dxfId="1445" priority="1628" operator="equal">
      <formula>"YEL"</formula>
    </cfRule>
    <cfRule type="cellIs" dxfId="1444" priority="1629" operator="equal">
      <formula>"BLU"</formula>
    </cfRule>
    <cfRule type="cellIs" dxfId="1443" priority="1630" operator="equal">
      <formula>"WHI"</formula>
    </cfRule>
    <cfRule type="cellIs" dxfId="1442" priority="1631" operator="equal">
      <formula>"GRE"</formula>
    </cfRule>
    <cfRule type="cellIs" dxfId="1441" priority="1632" operator="equal">
      <formula>"RED"</formula>
    </cfRule>
    <cfRule type="cellIs" dxfId="1440" priority="1633" operator="equal">
      <formula>"BLA"</formula>
    </cfRule>
  </conditionalFormatting>
  <conditionalFormatting sqref="BZ2:CA3 CD2:CF3">
    <cfRule type="cellIs" dxfId="1439" priority="1610" operator="greaterThan">
      <formula>0</formula>
    </cfRule>
  </conditionalFormatting>
  <conditionalFormatting sqref="IC2:IK3">
    <cfRule type="expression" dxfId="1438" priority="1611">
      <formula>$IL2&gt;0</formula>
    </cfRule>
  </conditionalFormatting>
  <conditionalFormatting sqref="J2:J3">
    <cfRule type="colorScale" priority="1635">
      <colorScale>
        <cfvo type="min"/>
        <cfvo type="percentile" val="50"/>
        <cfvo type="max"/>
        <color rgb="FFF8696B"/>
        <color rgb="FFFFEB84"/>
        <color rgb="FF63BE7B"/>
      </colorScale>
    </cfRule>
  </conditionalFormatting>
  <conditionalFormatting sqref="S2:S3">
    <cfRule type="colorScale" priority="1636">
      <colorScale>
        <cfvo type="min"/>
        <cfvo type="max"/>
        <color rgb="FFFCFCFF"/>
        <color rgb="FF754BFB"/>
      </colorScale>
    </cfRule>
  </conditionalFormatting>
  <conditionalFormatting sqref="AT2:AT3">
    <cfRule type="colorScale" priority="1637">
      <colorScale>
        <cfvo type="min"/>
        <cfvo type="max"/>
        <color rgb="FFFCFCFF"/>
        <color theme="8" tint="0.39997558519241921"/>
      </colorScale>
    </cfRule>
  </conditionalFormatting>
  <conditionalFormatting sqref="CG2:CG3">
    <cfRule type="colorScale" priority="1638">
      <colorScale>
        <cfvo type="min"/>
        <cfvo type="max"/>
        <color rgb="FFFCFCFF"/>
        <color rgb="FF63BE7B"/>
      </colorScale>
    </cfRule>
  </conditionalFormatting>
  <conditionalFormatting sqref="H4:H24">
    <cfRule type="cellIs" dxfId="1437" priority="1572" stopIfTrue="1" operator="notEqual">
      <formula>""</formula>
    </cfRule>
  </conditionalFormatting>
  <conditionalFormatting sqref="R4:R24 CU4:CU24">
    <cfRule type="cellIs" dxfId="1436" priority="1574" operator="greaterThan">
      <formula>0</formula>
    </cfRule>
  </conditionalFormatting>
  <conditionalFormatting sqref="T4:AS24 CH4:CS24">
    <cfRule type="cellIs" dxfId="1435" priority="1569" stopIfTrue="1" operator="equal">
      <formula>"n"</formula>
    </cfRule>
    <cfRule type="cellIs" dxfId="1434" priority="1570" stopIfTrue="1" operator="equal">
      <formula>"y"</formula>
    </cfRule>
    <cfRule type="cellIs" dxfId="1433" priority="1571" operator="greaterThan">
      <formula>0</formula>
    </cfRule>
  </conditionalFormatting>
  <conditionalFormatting sqref="AZ4:BB24">
    <cfRule type="expression" dxfId="1432" priority="1568">
      <formula>$AT4=0</formula>
    </cfRule>
  </conditionalFormatting>
  <conditionalFormatting sqref="AZ4:BU24">
    <cfRule type="cellIs" dxfId="1431" priority="1577" operator="equal">
      <formula>"PIN"</formula>
    </cfRule>
    <cfRule type="cellIs" dxfId="1430" priority="1578" operator="equal">
      <formula>"ORA"</formula>
    </cfRule>
    <cfRule type="cellIs" dxfId="1429" priority="1579" operator="equal">
      <formula>"GRA"</formula>
    </cfRule>
    <cfRule type="cellIs" dxfId="1428" priority="1580" operator="equal">
      <formula>"PUR"</formula>
    </cfRule>
    <cfRule type="cellIs" dxfId="1427" priority="1581" operator="equal">
      <formula>"BRO"</formula>
    </cfRule>
    <cfRule type="cellIs" dxfId="1426" priority="1582" operator="equal">
      <formula>"YEL"</formula>
    </cfRule>
    <cfRule type="cellIs" dxfId="1425" priority="1583" operator="equal">
      <formula>"BLU"</formula>
    </cfRule>
    <cfRule type="cellIs" dxfId="1424" priority="1584" operator="equal">
      <formula>"WHI"</formula>
    </cfRule>
    <cfRule type="cellIs" dxfId="1423" priority="1585" operator="equal">
      <formula>"GRE"</formula>
    </cfRule>
    <cfRule type="cellIs" dxfId="1422" priority="1586" operator="equal">
      <formula>"RED"</formula>
    </cfRule>
    <cfRule type="cellIs" dxfId="1421" priority="1587" operator="equal">
      <formula>"BLA"</formula>
    </cfRule>
  </conditionalFormatting>
  <conditionalFormatting sqref="BV14:BW24 BV4:BV13">
    <cfRule type="cellIs" dxfId="1420" priority="1599" operator="equal">
      <formula>"nc"</formula>
    </cfRule>
  </conditionalFormatting>
  <conditionalFormatting sqref="BX4:CA24 CD4:CF24">
    <cfRule type="cellIs" dxfId="1419" priority="1573" operator="equal">
      <formula>"y"</formula>
    </cfRule>
    <cfRule type="cellIs" dxfId="1418" priority="1588" operator="equal">
      <formula>"PIN"</formula>
    </cfRule>
    <cfRule type="cellIs" dxfId="1417" priority="1589" operator="equal">
      <formula>"ORA"</formula>
    </cfRule>
    <cfRule type="cellIs" dxfId="1416" priority="1590" operator="equal">
      <formula>"GRA"</formula>
    </cfRule>
    <cfRule type="cellIs" dxfId="1415" priority="1591" operator="equal">
      <formula>"PUR"</formula>
    </cfRule>
    <cfRule type="cellIs" dxfId="1414" priority="1592" operator="equal">
      <formula>"BRO"</formula>
    </cfRule>
    <cfRule type="cellIs" dxfId="1413" priority="1593" operator="equal">
      <formula>"YEL"</formula>
    </cfRule>
    <cfRule type="cellIs" dxfId="1412" priority="1594" operator="equal">
      <formula>"BLU"</formula>
    </cfRule>
    <cfRule type="cellIs" dxfId="1411" priority="1595" operator="equal">
      <formula>"WHI"</formula>
    </cfRule>
    <cfRule type="cellIs" dxfId="1410" priority="1596" operator="equal">
      <formula>"GRE"</formula>
    </cfRule>
    <cfRule type="cellIs" dxfId="1409" priority="1597" operator="equal">
      <formula>"RED"</formula>
    </cfRule>
    <cfRule type="cellIs" dxfId="1408" priority="1598" operator="equal">
      <formula>"BLA"</formula>
    </cfRule>
  </conditionalFormatting>
  <conditionalFormatting sqref="BZ4:CA24 CD4:CF24">
    <cfRule type="cellIs" dxfId="1407" priority="1575" operator="greaterThan">
      <formula>0</formula>
    </cfRule>
  </conditionalFormatting>
  <conditionalFormatting sqref="IC4:IK24">
    <cfRule type="expression" dxfId="1406" priority="1576">
      <formula>$IL4&gt;0</formula>
    </cfRule>
  </conditionalFormatting>
  <conditionalFormatting sqref="S4:S24">
    <cfRule type="colorScale" priority="1600">
      <colorScale>
        <cfvo type="min"/>
        <cfvo type="max"/>
        <color rgb="FFFCFCFF"/>
        <color rgb="FF754BFB"/>
      </colorScale>
    </cfRule>
  </conditionalFormatting>
  <conditionalFormatting sqref="AT4:AT24">
    <cfRule type="colorScale" priority="1601">
      <colorScale>
        <cfvo type="min"/>
        <cfvo type="max"/>
        <color rgb="FFFCFCFF"/>
        <color theme="8" tint="0.39997558519241921"/>
      </colorScale>
    </cfRule>
  </conditionalFormatting>
  <conditionalFormatting sqref="CG4:CG24">
    <cfRule type="colorScale" priority="1602">
      <colorScale>
        <cfvo type="min"/>
        <cfvo type="max"/>
        <color rgb="FFFCFCFF"/>
        <color rgb="FF63BE7B"/>
      </colorScale>
    </cfRule>
  </conditionalFormatting>
  <conditionalFormatting sqref="J4:J24">
    <cfRule type="colorScale" priority="1567">
      <colorScale>
        <cfvo type="min"/>
        <cfvo type="percentile" val="50"/>
        <cfvo type="max"/>
        <color rgb="FFF8696B"/>
        <color rgb="FFFFEB84"/>
        <color rgb="FF63BE7B"/>
      </colorScale>
    </cfRule>
  </conditionalFormatting>
  <conditionalFormatting sqref="H25:H26">
    <cfRule type="cellIs" dxfId="1405" priority="1536" stopIfTrue="1" operator="notEqual">
      <formula>""</formula>
    </cfRule>
  </conditionalFormatting>
  <conditionalFormatting sqref="R25:R26 CU25:CU26">
    <cfRule type="cellIs" dxfId="1404" priority="1538" operator="greaterThan">
      <formula>0</formula>
    </cfRule>
  </conditionalFormatting>
  <conditionalFormatting sqref="T25:AS26 CH25:CS26">
    <cfRule type="cellIs" dxfId="1403" priority="1533" stopIfTrue="1" operator="equal">
      <formula>"n"</formula>
    </cfRule>
    <cfRule type="cellIs" dxfId="1402" priority="1534" stopIfTrue="1" operator="equal">
      <formula>"y"</formula>
    </cfRule>
    <cfRule type="cellIs" dxfId="1401" priority="1535" operator="greaterThan">
      <formula>0</formula>
    </cfRule>
  </conditionalFormatting>
  <conditionalFormatting sqref="AZ25:BB26">
    <cfRule type="expression" dxfId="1400" priority="1532">
      <formula>$AT25=0</formula>
    </cfRule>
  </conditionalFormatting>
  <conditionalFormatting sqref="AZ25:BU26">
    <cfRule type="cellIs" dxfId="1399" priority="1541" operator="equal">
      <formula>"PIN"</formula>
    </cfRule>
    <cfRule type="cellIs" dxfId="1398" priority="1542" operator="equal">
      <formula>"ORA"</formula>
    </cfRule>
    <cfRule type="cellIs" dxfId="1397" priority="1543" operator="equal">
      <formula>"GRA"</formula>
    </cfRule>
    <cfRule type="cellIs" dxfId="1396" priority="1544" operator="equal">
      <formula>"PUR"</formula>
    </cfRule>
    <cfRule type="cellIs" dxfId="1395" priority="1545" operator="equal">
      <formula>"BRO"</formula>
    </cfRule>
    <cfRule type="cellIs" dxfId="1394" priority="1546" operator="equal">
      <formula>"YEL"</formula>
    </cfRule>
    <cfRule type="cellIs" dxfId="1393" priority="1547" operator="equal">
      <formula>"BLU"</formula>
    </cfRule>
    <cfRule type="cellIs" dxfId="1392" priority="1548" operator="equal">
      <formula>"WHI"</formula>
    </cfRule>
    <cfRule type="cellIs" dxfId="1391" priority="1549" operator="equal">
      <formula>"GRE"</formula>
    </cfRule>
    <cfRule type="cellIs" dxfId="1390" priority="1550" operator="equal">
      <formula>"RED"</formula>
    </cfRule>
    <cfRule type="cellIs" dxfId="1389" priority="1551" operator="equal">
      <formula>"BLA"</formula>
    </cfRule>
  </conditionalFormatting>
  <conditionalFormatting sqref="BV25 BV26:BW26">
    <cfRule type="cellIs" dxfId="1388" priority="1563" operator="equal">
      <formula>"nc"</formula>
    </cfRule>
  </conditionalFormatting>
  <conditionalFormatting sqref="BX25:CA26 CD25:CF26">
    <cfRule type="cellIs" dxfId="1387" priority="1537" operator="equal">
      <formula>"y"</formula>
    </cfRule>
    <cfRule type="cellIs" dxfId="1386" priority="1552" operator="equal">
      <formula>"PIN"</formula>
    </cfRule>
    <cfRule type="cellIs" dxfId="1385" priority="1553" operator="equal">
      <formula>"ORA"</formula>
    </cfRule>
    <cfRule type="cellIs" dxfId="1384" priority="1554" operator="equal">
      <formula>"GRA"</formula>
    </cfRule>
    <cfRule type="cellIs" dxfId="1383" priority="1555" operator="equal">
      <formula>"PUR"</formula>
    </cfRule>
    <cfRule type="cellIs" dxfId="1382" priority="1556" operator="equal">
      <formula>"BRO"</formula>
    </cfRule>
    <cfRule type="cellIs" dxfId="1381" priority="1557" operator="equal">
      <formula>"YEL"</formula>
    </cfRule>
    <cfRule type="cellIs" dxfId="1380" priority="1558" operator="equal">
      <formula>"BLU"</formula>
    </cfRule>
    <cfRule type="cellIs" dxfId="1379" priority="1559" operator="equal">
      <formula>"WHI"</formula>
    </cfRule>
    <cfRule type="cellIs" dxfId="1378" priority="1560" operator="equal">
      <formula>"GRE"</formula>
    </cfRule>
    <cfRule type="cellIs" dxfId="1377" priority="1561" operator="equal">
      <formula>"RED"</formula>
    </cfRule>
    <cfRule type="cellIs" dxfId="1376" priority="1562" operator="equal">
      <formula>"BLA"</formula>
    </cfRule>
  </conditionalFormatting>
  <conditionalFormatting sqref="BZ25:CA26 CD25:CF26">
    <cfRule type="cellIs" dxfId="1375" priority="1539" operator="greaterThan">
      <formula>0</formula>
    </cfRule>
  </conditionalFormatting>
  <conditionalFormatting sqref="IC25:IK26">
    <cfRule type="expression" dxfId="1374" priority="1540">
      <formula>$IL25&gt;0</formula>
    </cfRule>
  </conditionalFormatting>
  <conditionalFormatting sqref="S25:S26">
    <cfRule type="colorScale" priority="1564">
      <colorScale>
        <cfvo type="min"/>
        <cfvo type="max"/>
        <color rgb="FFFCFCFF"/>
        <color rgb="FF754BFB"/>
      </colorScale>
    </cfRule>
  </conditionalFormatting>
  <conditionalFormatting sqref="AT25:AT26">
    <cfRule type="colorScale" priority="1565">
      <colorScale>
        <cfvo type="min"/>
        <cfvo type="max"/>
        <color rgb="FFFCFCFF"/>
        <color theme="8" tint="0.39997558519241921"/>
      </colorScale>
    </cfRule>
  </conditionalFormatting>
  <conditionalFormatting sqref="CG25:CG26">
    <cfRule type="colorScale" priority="1566">
      <colorScale>
        <cfvo type="min"/>
        <cfvo type="max"/>
        <color rgb="FFFCFCFF"/>
        <color rgb="FF63BE7B"/>
      </colorScale>
    </cfRule>
  </conditionalFormatting>
  <conditionalFormatting sqref="J25:J26">
    <cfRule type="colorScale" priority="1531">
      <colorScale>
        <cfvo type="min"/>
        <cfvo type="percentile" val="50"/>
        <cfvo type="max"/>
        <color rgb="FFF8696B"/>
        <color rgb="FFFFEB84"/>
        <color rgb="FF63BE7B"/>
      </colorScale>
    </cfRule>
  </conditionalFormatting>
  <conditionalFormatting sqref="H27:H30">
    <cfRule type="cellIs" dxfId="1373" priority="1500" stopIfTrue="1" operator="notEqual">
      <formula>""</formula>
    </cfRule>
  </conditionalFormatting>
  <conditionalFormatting sqref="R27:R30 CU27:CU30">
    <cfRule type="cellIs" dxfId="1372" priority="1502" operator="greaterThan">
      <formula>0</formula>
    </cfRule>
  </conditionalFormatting>
  <conditionalFormatting sqref="T27:AS30 CH27:CS30">
    <cfRule type="cellIs" dxfId="1371" priority="1497" stopIfTrue="1" operator="equal">
      <formula>"n"</formula>
    </cfRule>
    <cfRule type="cellIs" dxfId="1370" priority="1498" stopIfTrue="1" operator="equal">
      <formula>"y"</formula>
    </cfRule>
    <cfRule type="cellIs" dxfId="1369" priority="1499" operator="greaterThan">
      <formula>0</formula>
    </cfRule>
  </conditionalFormatting>
  <conditionalFormatting sqref="AZ27:BB30">
    <cfRule type="expression" dxfId="1368" priority="1496">
      <formula>$AT27=0</formula>
    </cfRule>
  </conditionalFormatting>
  <conditionalFormatting sqref="AZ27:BU30">
    <cfRule type="cellIs" dxfId="1367" priority="1505" operator="equal">
      <formula>"PIN"</formula>
    </cfRule>
    <cfRule type="cellIs" dxfId="1366" priority="1506" operator="equal">
      <formula>"ORA"</formula>
    </cfRule>
    <cfRule type="cellIs" dxfId="1365" priority="1507" operator="equal">
      <formula>"GRA"</formula>
    </cfRule>
    <cfRule type="cellIs" dxfId="1364" priority="1508" operator="equal">
      <formula>"PUR"</formula>
    </cfRule>
    <cfRule type="cellIs" dxfId="1363" priority="1509" operator="equal">
      <formula>"BRO"</formula>
    </cfRule>
    <cfRule type="cellIs" dxfId="1362" priority="1510" operator="equal">
      <formula>"YEL"</formula>
    </cfRule>
    <cfRule type="cellIs" dxfId="1361" priority="1511" operator="equal">
      <formula>"BLU"</formula>
    </cfRule>
    <cfRule type="cellIs" dxfId="1360" priority="1512" operator="equal">
      <formula>"WHI"</formula>
    </cfRule>
    <cfRule type="cellIs" dxfId="1359" priority="1513" operator="equal">
      <formula>"GRE"</formula>
    </cfRule>
    <cfRule type="cellIs" dxfId="1358" priority="1514" operator="equal">
      <formula>"RED"</formula>
    </cfRule>
    <cfRule type="cellIs" dxfId="1357" priority="1515" operator="equal">
      <formula>"BLA"</formula>
    </cfRule>
  </conditionalFormatting>
  <conditionalFormatting sqref="BV27 BV28:BW30">
    <cfRule type="cellIs" dxfId="1356" priority="1527" operator="equal">
      <formula>"nc"</formula>
    </cfRule>
  </conditionalFormatting>
  <conditionalFormatting sqref="BX27:CA30 CD27:CF30">
    <cfRule type="cellIs" dxfId="1355" priority="1501" operator="equal">
      <formula>"y"</formula>
    </cfRule>
    <cfRule type="cellIs" dxfId="1354" priority="1516" operator="equal">
      <formula>"PIN"</formula>
    </cfRule>
    <cfRule type="cellIs" dxfId="1353" priority="1517" operator="equal">
      <formula>"ORA"</formula>
    </cfRule>
    <cfRule type="cellIs" dxfId="1352" priority="1518" operator="equal">
      <formula>"GRA"</formula>
    </cfRule>
    <cfRule type="cellIs" dxfId="1351" priority="1519" operator="equal">
      <formula>"PUR"</formula>
    </cfRule>
    <cfRule type="cellIs" dxfId="1350" priority="1520" operator="equal">
      <formula>"BRO"</formula>
    </cfRule>
    <cfRule type="cellIs" dxfId="1349" priority="1521" operator="equal">
      <formula>"YEL"</formula>
    </cfRule>
    <cfRule type="cellIs" dxfId="1348" priority="1522" operator="equal">
      <formula>"BLU"</formula>
    </cfRule>
    <cfRule type="cellIs" dxfId="1347" priority="1523" operator="equal">
      <formula>"WHI"</formula>
    </cfRule>
    <cfRule type="cellIs" dxfId="1346" priority="1524" operator="equal">
      <formula>"GRE"</formula>
    </cfRule>
    <cfRule type="cellIs" dxfId="1345" priority="1525" operator="equal">
      <formula>"RED"</formula>
    </cfRule>
    <cfRule type="cellIs" dxfId="1344" priority="1526" operator="equal">
      <formula>"BLA"</formula>
    </cfRule>
  </conditionalFormatting>
  <conditionalFormatting sqref="BZ27:CA30 CD27:CF30">
    <cfRule type="cellIs" dxfId="1343" priority="1503" operator="greaterThan">
      <formula>0</formula>
    </cfRule>
  </conditionalFormatting>
  <conditionalFormatting sqref="IC27:IK30">
    <cfRule type="expression" dxfId="1342" priority="1504">
      <formula>$IL27&gt;0</formula>
    </cfRule>
  </conditionalFormatting>
  <conditionalFormatting sqref="S27:S30">
    <cfRule type="colorScale" priority="1528">
      <colorScale>
        <cfvo type="min"/>
        <cfvo type="max"/>
        <color rgb="FFFCFCFF"/>
        <color rgb="FF754BFB"/>
      </colorScale>
    </cfRule>
  </conditionalFormatting>
  <conditionalFormatting sqref="AT27:AT30">
    <cfRule type="colorScale" priority="1529">
      <colorScale>
        <cfvo type="min"/>
        <cfvo type="max"/>
        <color rgb="FFFCFCFF"/>
        <color theme="8" tint="0.39997558519241921"/>
      </colorScale>
    </cfRule>
  </conditionalFormatting>
  <conditionalFormatting sqref="CG27:CG30">
    <cfRule type="colorScale" priority="1530">
      <colorScale>
        <cfvo type="min"/>
        <cfvo type="max"/>
        <color rgb="FFFCFCFF"/>
        <color rgb="FF63BE7B"/>
      </colorScale>
    </cfRule>
  </conditionalFormatting>
  <conditionalFormatting sqref="J27:J30">
    <cfRule type="colorScale" priority="1495">
      <colorScale>
        <cfvo type="min"/>
        <cfvo type="percentile" val="50"/>
        <cfvo type="max"/>
        <color rgb="FFF8696B"/>
        <color rgb="FFFFEB84"/>
        <color rgb="FF63BE7B"/>
      </colorScale>
    </cfRule>
  </conditionalFormatting>
  <conditionalFormatting sqref="H31:H32">
    <cfRule type="cellIs" dxfId="1341" priority="1464" stopIfTrue="1" operator="notEqual">
      <formula>""</formula>
    </cfRule>
  </conditionalFormatting>
  <conditionalFormatting sqref="R31:R32 CU31:CU32">
    <cfRule type="cellIs" dxfId="1340" priority="1466" operator="greaterThan">
      <formula>0</formula>
    </cfRule>
  </conditionalFormatting>
  <conditionalFormatting sqref="T31:AS32 CH31:CS32">
    <cfRule type="cellIs" dxfId="1339" priority="1461" stopIfTrue="1" operator="equal">
      <formula>"n"</formula>
    </cfRule>
    <cfRule type="cellIs" dxfId="1338" priority="1462" stopIfTrue="1" operator="equal">
      <formula>"y"</formula>
    </cfRule>
    <cfRule type="cellIs" dxfId="1337" priority="1463" operator="greaterThan">
      <formula>0</formula>
    </cfRule>
  </conditionalFormatting>
  <conditionalFormatting sqref="AZ31:BB32">
    <cfRule type="expression" dxfId="1336" priority="1460">
      <formula>$AT31=0</formula>
    </cfRule>
  </conditionalFormatting>
  <conditionalFormatting sqref="AZ31:BU32">
    <cfRule type="cellIs" dxfId="1335" priority="1469" operator="equal">
      <formula>"PIN"</formula>
    </cfRule>
    <cfRule type="cellIs" dxfId="1334" priority="1470" operator="equal">
      <formula>"ORA"</formula>
    </cfRule>
    <cfRule type="cellIs" dxfId="1333" priority="1471" operator="equal">
      <formula>"GRA"</formula>
    </cfRule>
    <cfRule type="cellIs" dxfId="1332" priority="1472" operator="equal">
      <formula>"PUR"</formula>
    </cfRule>
    <cfRule type="cellIs" dxfId="1331" priority="1473" operator="equal">
      <formula>"BRO"</formula>
    </cfRule>
    <cfRule type="cellIs" dxfId="1330" priority="1474" operator="equal">
      <formula>"YEL"</formula>
    </cfRule>
    <cfRule type="cellIs" dxfId="1329" priority="1475" operator="equal">
      <formula>"BLU"</formula>
    </cfRule>
    <cfRule type="cellIs" dxfId="1328" priority="1476" operator="equal">
      <formula>"WHI"</formula>
    </cfRule>
    <cfRule type="cellIs" dxfId="1327" priority="1477" operator="equal">
      <formula>"GRE"</formula>
    </cfRule>
    <cfRule type="cellIs" dxfId="1326" priority="1478" operator="equal">
      <formula>"RED"</formula>
    </cfRule>
    <cfRule type="cellIs" dxfId="1325" priority="1479" operator="equal">
      <formula>"BLA"</formula>
    </cfRule>
  </conditionalFormatting>
  <conditionalFormatting sqref="BV31 BV32:BW32">
    <cfRule type="cellIs" dxfId="1324" priority="1491" operator="equal">
      <formula>"nc"</formula>
    </cfRule>
  </conditionalFormatting>
  <conditionalFormatting sqref="BX31:CA32 CD31:CF32">
    <cfRule type="cellIs" dxfId="1323" priority="1465" operator="equal">
      <formula>"y"</formula>
    </cfRule>
    <cfRule type="cellIs" dxfId="1322" priority="1480" operator="equal">
      <formula>"PIN"</formula>
    </cfRule>
    <cfRule type="cellIs" dxfId="1321" priority="1481" operator="equal">
      <formula>"ORA"</formula>
    </cfRule>
    <cfRule type="cellIs" dxfId="1320" priority="1482" operator="equal">
      <formula>"GRA"</formula>
    </cfRule>
    <cfRule type="cellIs" dxfId="1319" priority="1483" operator="equal">
      <formula>"PUR"</formula>
    </cfRule>
    <cfRule type="cellIs" dxfId="1318" priority="1484" operator="equal">
      <formula>"BRO"</formula>
    </cfRule>
    <cfRule type="cellIs" dxfId="1317" priority="1485" operator="equal">
      <formula>"YEL"</formula>
    </cfRule>
    <cfRule type="cellIs" dxfId="1316" priority="1486" operator="equal">
      <formula>"BLU"</formula>
    </cfRule>
    <cfRule type="cellIs" dxfId="1315" priority="1487" operator="equal">
      <formula>"WHI"</formula>
    </cfRule>
    <cfRule type="cellIs" dxfId="1314" priority="1488" operator="equal">
      <formula>"GRE"</formula>
    </cfRule>
    <cfRule type="cellIs" dxfId="1313" priority="1489" operator="equal">
      <formula>"RED"</formula>
    </cfRule>
    <cfRule type="cellIs" dxfId="1312" priority="1490" operator="equal">
      <formula>"BLA"</formula>
    </cfRule>
  </conditionalFormatting>
  <conditionalFormatting sqref="BZ31:CA32 CD31:CF32">
    <cfRule type="cellIs" dxfId="1311" priority="1467" operator="greaterThan">
      <formula>0</formula>
    </cfRule>
  </conditionalFormatting>
  <conditionalFormatting sqref="IC31:IK32">
    <cfRule type="expression" dxfId="1310" priority="1468">
      <formula>$IL31&gt;0</formula>
    </cfRule>
  </conditionalFormatting>
  <conditionalFormatting sqref="S31:S32">
    <cfRule type="colorScale" priority="1492">
      <colorScale>
        <cfvo type="min"/>
        <cfvo type="max"/>
        <color rgb="FFFCFCFF"/>
        <color rgb="FF754BFB"/>
      </colorScale>
    </cfRule>
  </conditionalFormatting>
  <conditionalFormatting sqref="AT31:AT32">
    <cfRule type="colorScale" priority="1493">
      <colorScale>
        <cfvo type="min"/>
        <cfvo type="max"/>
        <color rgb="FFFCFCFF"/>
        <color theme="8" tint="0.39997558519241921"/>
      </colorScale>
    </cfRule>
  </conditionalFormatting>
  <conditionalFormatting sqref="CG31:CG32">
    <cfRule type="colorScale" priority="1494">
      <colorScale>
        <cfvo type="min"/>
        <cfvo type="max"/>
        <color rgb="FFFCFCFF"/>
        <color rgb="FF63BE7B"/>
      </colorScale>
    </cfRule>
  </conditionalFormatting>
  <conditionalFormatting sqref="J31:J32">
    <cfRule type="colorScale" priority="1459">
      <colorScale>
        <cfvo type="min"/>
        <cfvo type="percentile" val="50"/>
        <cfvo type="max"/>
        <color rgb="FFF8696B"/>
        <color rgb="FFFFEB84"/>
        <color rgb="FF63BE7B"/>
      </colorScale>
    </cfRule>
  </conditionalFormatting>
  <conditionalFormatting sqref="H33:H37">
    <cfRule type="cellIs" dxfId="1309" priority="1428" stopIfTrue="1" operator="notEqual">
      <formula>""</formula>
    </cfRule>
  </conditionalFormatting>
  <conditionalFormatting sqref="R33:R37 CU33:CU37">
    <cfRule type="cellIs" dxfId="1308" priority="1430" operator="greaterThan">
      <formula>0</formula>
    </cfRule>
  </conditionalFormatting>
  <conditionalFormatting sqref="T33:AS37 CH33:CS37">
    <cfRule type="cellIs" dxfId="1307" priority="1425" stopIfTrue="1" operator="equal">
      <formula>"n"</formula>
    </cfRule>
    <cfRule type="cellIs" dxfId="1306" priority="1426" stopIfTrue="1" operator="equal">
      <formula>"y"</formula>
    </cfRule>
    <cfRule type="cellIs" dxfId="1305" priority="1427" operator="greaterThan">
      <formula>0</formula>
    </cfRule>
  </conditionalFormatting>
  <conditionalFormatting sqref="AZ33:BB37">
    <cfRule type="expression" dxfId="1304" priority="1424">
      <formula>$AT33=0</formula>
    </cfRule>
  </conditionalFormatting>
  <conditionalFormatting sqref="AZ33:BU37">
    <cfRule type="cellIs" dxfId="1303" priority="1433" operator="equal">
      <formula>"PIN"</formula>
    </cfRule>
    <cfRule type="cellIs" dxfId="1302" priority="1434" operator="equal">
      <formula>"ORA"</formula>
    </cfRule>
    <cfRule type="cellIs" dxfId="1301" priority="1435" operator="equal">
      <formula>"GRA"</formula>
    </cfRule>
    <cfRule type="cellIs" dxfId="1300" priority="1436" operator="equal">
      <formula>"PUR"</formula>
    </cfRule>
    <cfRule type="cellIs" dxfId="1299" priority="1437" operator="equal">
      <formula>"BRO"</formula>
    </cfRule>
    <cfRule type="cellIs" dxfId="1298" priority="1438" operator="equal">
      <formula>"YEL"</formula>
    </cfRule>
    <cfRule type="cellIs" dxfId="1297" priority="1439" operator="equal">
      <formula>"BLU"</formula>
    </cfRule>
    <cfRule type="cellIs" dxfId="1296" priority="1440" operator="equal">
      <formula>"WHI"</formula>
    </cfRule>
    <cfRule type="cellIs" dxfId="1295" priority="1441" operator="equal">
      <formula>"GRE"</formula>
    </cfRule>
    <cfRule type="cellIs" dxfId="1294" priority="1442" operator="equal">
      <formula>"RED"</formula>
    </cfRule>
    <cfRule type="cellIs" dxfId="1293" priority="1443" operator="equal">
      <formula>"BLA"</formula>
    </cfRule>
  </conditionalFormatting>
  <conditionalFormatting sqref="BV33:BV36 BV37:BW37">
    <cfRule type="cellIs" dxfId="1292" priority="1455" operator="equal">
      <formula>"nc"</formula>
    </cfRule>
  </conditionalFormatting>
  <conditionalFormatting sqref="BX33:CA37 CD33:CF37">
    <cfRule type="cellIs" dxfId="1291" priority="1429" operator="equal">
      <formula>"y"</formula>
    </cfRule>
    <cfRule type="cellIs" dxfId="1290" priority="1444" operator="equal">
      <formula>"PIN"</formula>
    </cfRule>
    <cfRule type="cellIs" dxfId="1289" priority="1445" operator="equal">
      <formula>"ORA"</formula>
    </cfRule>
    <cfRule type="cellIs" dxfId="1288" priority="1446" operator="equal">
      <formula>"GRA"</formula>
    </cfRule>
    <cfRule type="cellIs" dxfId="1287" priority="1447" operator="equal">
      <formula>"PUR"</formula>
    </cfRule>
    <cfRule type="cellIs" dxfId="1286" priority="1448" operator="equal">
      <formula>"BRO"</formula>
    </cfRule>
    <cfRule type="cellIs" dxfId="1285" priority="1449" operator="equal">
      <formula>"YEL"</formula>
    </cfRule>
    <cfRule type="cellIs" dxfId="1284" priority="1450" operator="equal">
      <formula>"BLU"</formula>
    </cfRule>
    <cfRule type="cellIs" dxfId="1283" priority="1451" operator="equal">
      <formula>"WHI"</formula>
    </cfRule>
    <cfRule type="cellIs" dxfId="1282" priority="1452" operator="equal">
      <formula>"GRE"</formula>
    </cfRule>
    <cfRule type="cellIs" dxfId="1281" priority="1453" operator="equal">
      <formula>"RED"</formula>
    </cfRule>
    <cfRule type="cellIs" dxfId="1280" priority="1454" operator="equal">
      <formula>"BLA"</formula>
    </cfRule>
  </conditionalFormatting>
  <conditionalFormatting sqref="BZ33:CA37 CD33:CF37">
    <cfRule type="cellIs" dxfId="1279" priority="1431" operator="greaterThan">
      <formula>0</formula>
    </cfRule>
  </conditionalFormatting>
  <conditionalFormatting sqref="IC33:IK37">
    <cfRule type="expression" dxfId="1278" priority="1432">
      <formula>$IL33&gt;0</formula>
    </cfRule>
  </conditionalFormatting>
  <conditionalFormatting sqref="S33:S37">
    <cfRule type="colorScale" priority="1456">
      <colorScale>
        <cfvo type="min"/>
        <cfvo type="max"/>
        <color rgb="FFFCFCFF"/>
        <color rgb="FF754BFB"/>
      </colorScale>
    </cfRule>
  </conditionalFormatting>
  <conditionalFormatting sqref="AT33:AT37">
    <cfRule type="colorScale" priority="1457">
      <colorScale>
        <cfvo type="min"/>
        <cfvo type="max"/>
        <color rgb="FFFCFCFF"/>
        <color theme="8" tint="0.39997558519241921"/>
      </colorScale>
    </cfRule>
  </conditionalFormatting>
  <conditionalFormatting sqref="CG33:CG37">
    <cfRule type="colorScale" priority="1458">
      <colorScale>
        <cfvo type="min"/>
        <cfvo type="max"/>
        <color rgb="FFFCFCFF"/>
        <color rgb="FF63BE7B"/>
      </colorScale>
    </cfRule>
  </conditionalFormatting>
  <conditionalFormatting sqref="J33:J37">
    <cfRule type="colorScale" priority="1423">
      <colorScale>
        <cfvo type="min"/>
        <cfvo type="percentile" val="50"/>
        <cfvo type="max"/>
        <color rgb="FFF8696B"/>
        <color rgb="FFFFEB84"/>
        <color rgb="FF63BE7B"/>
      </colorScale>
    </cfRule>
  </conditionalFormatting>
  <conditionalFormatting sqref="H38:H39">
    <cfRule type="cellIs" dxfId="1277" priority="1392" stopIfTrue="1" operator="notEqual">
      <formula>""</formula>
    </cfRule>
  </conditionalFormatting>
  <conditionalFormatting sqref="R38:R39 CU38:CU39">
    <cfRule type="cellIs" dxfId="1276" priority="1394" operator="greaterThan">
      <formula>0</formula>
    </cfRule>
  </conditionalFormatting>
  <conditionalFormatting sqref="T38:AS39 CH38:CS39">
    <cfRule type="cellIs" dxfId="1275" priority="1389" stopIfTrue="1" operator="equal">
      <formula>"n"</formula>
    </cfRule>
    <cfRule type="cellIs" dxfId="1274" priority="1390" stopIfTrue="1" operator="equal">
      <formula>"y"</formula>
    </cfRule>
    <cfRule type="cellIs" dxfId="1273" priority="1391" operator="greaterThan">
      <formula>0</formula>
    </cfRule>
  </conditionalFormatting>
  <conditionalFormatting sqref="AZ38:BB39">
    <cfRule type="expression" dxfId="1272" priority="1388">
      <formula>$AT38=0</formula>
    </cfRule>
  </conditionalFormatting>
  <conditionalFormatting sqref="AZ38:BU39">
    <cfRule type="cellIs" dxfId="1271" priority="1397" operator="equal">
      <formula>"PIN"</formula>
    </cfRule>
    <cfRule type="cellIs" dxfId="1270" priority="1398" operator="equal">
      <formula>"ORA"</formula>
    </cfRule>
    <cfRule type="cellIs" dxfId="1269" priority="1399" operator="equal">
      <formula>"GRA"</formula>
    </cfRule>
    <cfRule type="cellIs" dxfId="1268" priority="1400" operator="equal">
      <formula>"PUR"</formula>
    </cfRule>
    <cfRule type="cellIs" dxfId="1267" priority="1401" operator="equal">
      <formula>"BRO"</formula>
    </cfRule>
    <cfRule type="cellIs" dxfId="1266" priority="1402" operator="equal">
      <formula>"YEL"</formula>
    </cfRule>
    <cfRule type="cellIs" dxfId="1265" priority="1403" operator="equal">
      <formula>"BLU"</formula>
    </cfRule>
    <cfRule type="cellIs" dxfId="1264" priority="1404" operator="equal">
      <formula>"WHI"</formula>
    </cfRule>
    <cfRule type="cellIs" dxfId="1263" priority="1405" operator="equal">
      <formula>"GRE"</formula>
    </cfRule>
    <cfRule type="cellIs" dxfId="1262" priority="1406" operator="equal">
      <formula>"RED"</formula>
    </cfRule>
    <cfRule type="cellIs" dxfId="1261" priority="1407" operator="equal">
      <formula>"BLA"</formula>
    </cfRule>
  </conditionalFormatting>
  <conditionalFormatting sqref="BV38:BW39">
    <cfRule type="cellIs" dxfId="1260" priority="1419" operator="equal">
      <formula>"nc"</formula>
    </cfRule>
  </conditionalFormatting>
  <conditionalFormatting sqref="BX38:CA39 CD38:CF39">
    <cfRule type="cellIs" dxfId="1259" priority="1393" operator="equal">
      <formula>"y"</formula>
    </cfRule>
    <cfRule type="cellIs" dxfId="1258" priority="1408" operator="equal">
      <formula>"PIN"</formula>
    </cfRule>
    <cfRule type="cellIs" dxfId="1257" priority="1409" operator="equal">
      <formula>"ORA"</formula>
    </cfRule>
    <cfRule type="cellIs" dxfId="1256" priority="1410" operator="equal">
      <formula>"GRA"</formula>
    </cfRule>
    <cfRule type="cellIs" dxfId="1255" priority="1411" operator="equal">
      <formula>"PUR"</formula>
    </cfRule>
    <cfRule type="cellIs" dxfId="1254" priority="1412" operator="equal">
      <formula>"BRO"</formula>
    </cfRule>
    <cfRule type="cellIs" dxfId="1253" priority="1413" operator="equal">
      <formula>"YEL"</formula>
    </cfRule>
    <cfRule type="cellIs" dxfId="1252" priority="1414" operator="equal">
      <formula>"BLU"</formula>
    </cfRule>
    <cfRule type="cellIs" dxfId="1251" priority="1415" operator="equal">
      <formula>"WHI"</formula>
    </cfRule>
    <cfRule type="cellIs" dxfId="1250" priority="1416" operator="equal">
      <formula>"GRE"</formula>
    </cfRule>
    <cfRule type="cellIs" dxfId="1249" priority="1417" operator="equal">
      <formula>"RED"</formula>
    </cfRule>
    <cfRule type="cellIs" dxfId="1248" priority="1418" operator="equal">
      <formula>"BLA"</formula>
    </cfRule>
  </conditionalFormatting>
  <conditionalFormatting sqref="BZ38:CA39 CD38:CF39">
    <cfRule type="cellIs" dxfId="1247" priority="1395" operator="greaterThan">
      <formula>0</formula>
    </cfRule>
  </conditionalFormatting>
  <conditionalFormatting sqref="IC38:IK39">
    <cfRule type="expression" dxfId="1246" priority="1396">
      <formula>$IL38&gt;0</formula>
    </cfRule>
  </conditionalFormatting>
  <conditionalFormatting sqref="S38:S39">
    <cfRule type="colorScale" priority="1420">
      <colorScale>
        <cfvo type="min"/>
        <cfvo type="max"/>
        <color rgb="FFFCFCFF"/>
        <color rgb="FF754BFB"/>
      </colorScale>
    </cfRule>
  </conditionalFormatting>
  <conditionalFormatting sqref="AT38:AT39">
    <cfRule type="colorScale" priority="1421">
      <colorScale>
        <cfvo type="min"/>
        <cfvo type="max"/>
        <color rgb="FFFCFCFF"/>
        <color theme="8" tint="0.39997558519241921"/>
      </colorScale>
    </cfRule>
  </conditionalFormatting>
  <conditionalFormatting sqref="CG38:CG39">
    <cfRule type="colorScale" priority="1422">
      <colorScale>
        <cfvo type="min"/>
        <cfvo type="max"/>
        <color rgb="FFFCFCFF"/>
        <color rgb="FF63BE7B"/>
      </colorScale>
    </cfRule>
  </conditionalFormatting>
  <conditionalFormatting sqref="J38:J39">
    <cfRule type="colorScale" priority="1387">
      <colorScale>
        <cfvo type="min"/>
        <cfvo type="percentile" val="50"/>
        <cfvo type="max"/>
        <color rgb="FFF8696B"/>
        <color rgb="FFFFEB84"/>
        <color rgb="FF63BE7B"/>
      </colorScale>
    </cfRule>
  </conditionalFormatting>
  <conditionalFormatting sqref="H40:H41">
    <cfRule type="cellIs" dxfId="1245" priority="1356" stopIfTrue="1" operator="notEqual">
      <formula>""</formula>
    </cfRule>
  </conditionalFormatting>
  <conditionalFormatting sqref="R40:R41 CU40:CU41">
    <cfRule type="cellIs" dxfId="1244" priority="1358" operator="greaterThan">
      <formula>0</formula>
    </cfRule>
  </conditionalFormatting>
  <conditionalFormatting sqref="T40:AS41 CH40:CS41">
    <cfRule type="cellIs" dxfId="1243" priority="1353" stopIfTrue="1" operator="equal">
      <formula>"n"</formula>
    </cfRule>
    <cfRule type="cellIs" dxfId="1242" priority="1354" stopIfTrue="1" operator="equal">
      <formula>"y"</formula>
    </cfRule>
    <cfRule type="cellIs" dxfId="1241" priority="1355" operator="greaterThan">
      <formula>0</formula>
    </cfRule>
  </conditionalFormatting>
  <conditionalFormatting sqref="AZ40:BB41">
    <cfRule type="expression" dxfId="1240" priority="1352">
      <formula>$AT40=0</formula>
    </cfRule>
  </conditionalFormatting>
  <conditionalFormatting sqref="AZ40:BU41">
    <cfRule type="cellIs" dxfId="1239" priority="1361" operator="equal">
      <formula>"PIN"</formula>
    </cfRule>
    <cfRule type="cellIs" dxfId="1238" priority="1362" operator="equal">
      <formula>"ORA"</formula>
    </cfRule>
    <cfRule type="cellIs" dxfId="1237" priority="1363" operator="equal">
      <formula>"GRA"</formula>
    </cfRule>
    <cfRule type="cellIs" dxfId="1236" priority="1364" operator="equal">
      <formula>"PUR"</formula>
    </cfRule>
    <cfRule type="cellIs" dxfId="1235" priority="1365" operator="equal">
      <formula>"BRO"</formula>
    </cfRule>
    <cfRule type="cellIs" dxfId="1234" priority="1366" operator="equal">
      <formula>"YEL"</formula>
    </cfRule>
    <cfRule type="cellIs" dxfId="1233" priority="1367" operator="equal">
      <formula>"BLU"</formula>
    </cfRule>
    <cfRule type="cellIs" dxfId="1232" priority="1368" operator="equal">
      <formula>"WHI"</formula>
    </cfRule>
    <cfRule type="cellIs" dxfId="1231" priority="1369" operator="equal">
      <formula>"GRE"</formula>
    </cfRule>
    <cfRule type="cellIs" dxfId="1230" priority="1370" operator="equal">
      <formula>"RED"</formula>
    </cfRule>
    <cfRule type="cellIs" dxfId="1229" priority="1371" operator="equal">
      <formula>"BLA"</formula>
    </cfRule>
  </conditionalFormatting>
  <conditionalFormatting sqref="BV40 BV41:BW41">
    <cfRule type="cellIs" dxfId="1228" priority="1383" operator="equal">
      <formula>"nc"</formula>
    </cfRule>
  </conditionalFormatting>
  <conditionalFormatting sqref="BX40:CA41 CD40:CF41">
    <cfRule type="cellIs" dxfId="1227" priority="1357" operator="equal">
      <formula>"y"</formula>
    </cfRule>
    <cfRule type="cellIs" dxfId="1226" priority="1372" operator="equal">
      <formula>"PIN"</formula>
    </cfRule>
    <cfRule type="cellIs" dxfId="1225" priority="1373" operator="equal">
      <formula>"ORA"</formula>
    </cfRule>
    <cfRule type="cellIs" dxfId="1224" priority="1374" operator="equal">
      <formula>"GRA"</formula>
    </cfRule>
    <cfRule type="cellIs" dxfId="1223" priority="1375" operator="equal">
      <formula>"PUR"</formula>
    </cfRule>
    <cfRule type="cellIs" dxfId="1222" priority="1376" operator="equal">
      <formula>"BRO"</formula>
    </cfRule>
    <cfRule type="cellIs" dxfId="1221" priority="1377" operator="equal">
      <formula>"YEL"</formula>
    </cfRule>
    <cfRule type="cellIs" dxfId="1220" priority="1378" operator="equal">
      <formula>"BLU"</formula>
    </cfRule>
    <cfRule type="cellIs" dxfId="1219" priority="1379" operator="equal">
      <formula>"WHI"</formula>
    </cfRule>
    <cfRule type="cellIs" dxfId="1218" priority="1380" operator="equal">
      <formula>"GRE"</formula>
    </cfRule>
    <cfRule type="cellIs" dxfId="1217" priority="1381" operator="equal">
      <formula>"RED"</formula>
    </cfRule>
    <cfRule type="cellIs" dxfId="1216" priority="1382" operator="equal">
      <formula>"BLA"</formula>
    </cfRule>
  </conditionalFormatting>
  <conditionalFormatting sqref="BZ40:CA41 CD40:CF41">
    <cfRule type="cellIs" dxfId="1215" priority="1359" operator="greaterThan">
      <formula>0</formula>
    </cfRule>
  </conditionalFormatting>
  <conditionalFormatting sqref="IC40:IK41">
    <cfRule type="expression" dxfId="1214" priority="1360">
      <formula>$IL40&gt;0</formula>
    </cfRule>
  </conditionalFormatting>
  <conditionalFormatting sqref="S40:S41">
    <cfRule type="colorScale" priority="1384">
      <colorScale>
        <cfvo type="min"/>
        <cfvo type="max"/>
        <color rgb="FFFCFCFF"/>
        <color rgb="FF754BFB"/>
      </colorScale>
    </cfRule>
  </conditionalFormatting>
  <conditionalFormatting sqref="AT40:AT41">
    <cfRule type="colorScale" priority="1385">
      <colorScale>
        <cfvo type="min"/>
        <cfvo type="max"/>
        <color rgb="FFFCFCFF"/>
        <color theme="8" tint="0.39997558519241921"/>
      </colorScale>
    </cfRule>
  </conditionalFormatting>
  <conditionalFormatting sqref="CG40:CG41">
    <cfRule type="colorScale" priority="1386">
      <colorScale>
        <cfvo type="min"/>
        <cfvo type="max"/>
        <color rgb="FFFCFCFF"/>
        <color rgb="FF63BE7B"/>
      </colorScale>
    </cfRule>
  </conditionalFormatting>
  <conditionalFormatting sqref="J40:J41">
    <cfRule type="colorScale" priority="1351">
      <colorScale>
        <cfvo type="min"/>
        <cfvo type="percentile" val="50"/>
        <cfvo type="max"/>
        <color rgb="FFF8696B"/>
        <color rgb="FFFFEB84"/>
        <color rgb="FF63BE7B"/>
      </colorScale>
    </cfRule>
  </conditionalFormatting>
  <conditionalFormatting sqref="H42:H47">
    <cfRule type="cellIs" dxfId="1213" priority="1320" stopIfTrue="1" operator="notEqual">
      <formula>""</formula>
    </cfRule>
  </conditionalFormatting>
  <conditionalFormatting sqref="R42:R47 CU42:CU47">
    <cfRule type="cellIs" dxfId="1212" priority="1322" operator="greaterThan">
      <formula>0</formula>
    </cfRule>
  </conditionalFormatting>
  <conditionalFormatting sqref="T42:AS47 CH42:CS47">
    <cfRule type="cellIs" dxfId="1211" priority="1317" stopIfTrue="1" operator="equal">
      <formula>"n"</formula>
    </cfRule>
    <cfRule type="cellIs" dxfId="1210" priority="1318" stopIfTrue="1" operator="equal">
      <formula>"y"</formula>
    </cfRule>
    <cfRule type="cellIs" dxfId="1209" priority="1319" operator="greaterThan">
      <formula>0</formula>
    </cfRule>
  </conditionalFormatting>
  <conditionalFormatting sqref="AZ42:BB47">
    <cfRule type="expression" dxfId="1208" priority="1316">
      <formula>$AT42=0</formula>
    </cfRule>
  </conditionalFormatting>
  <conditionalFormatting sqref="AZ42:BU47">
    <cfRule type="cellIs" dxfId="1207" priority="1325" operator="equal">
      <formula>"PIN"</formula>
    </cfRule>
    <cfRule type="cellIs" dxfId="1206" priority="1326" operator="equal">
      <formula>"ORA"</formula>
    </cfRule>
    <cfRule type="cellIs" dxfId="1205" priority="1327" operator="equal">
      <formula>"GRA"</formula>
    </cfRule>
    <cfRule type="cellIs" dxfId="1204" priority="1328" operator="equal">
      <formula>"PUR"</formula>
    </cfRule>
    <cfRule type="cellIs" dxfId="1203" priority="1329" operator="equal">
      <formula>"BRO"</formula>
    </cfRule>
    <cfRule type="cellIs" dxfId="1202" priority="1330" operator="equal">
      <formula>"YEL"</formula>
    </cfRule>
    <cfRule type="cellIs" dxfId="1201" priority="1331" operator="equal">
      <formula>"BLU"</formula>
    </cfRule>
    <cfRule type="cellIs" dxfId="1200" priority="1332" operator="equal">
      <formula>"WHI"</formula>
    </cfRule>
    <cfRule type="cellIs" dxfId="1199" priority="1333" operator="equal">
      <formula>"GRE"</formula>
    </cfRule>
    <cfRule type="cellIs" dxfId="1198" priority="1334" operator="equal">
      <formula>"RED"</formula>
    </cfRule>
    <cfRule type="cellIs" dxfId="1197" priority="1335" operator="equal">
      <formula>"BLA"</formula>
    </cfRule>
  </conditionalFormatting>
  <conditionalFormatting sqref="BV42:BW47">
    <cfRule type="cellIs" dxfId="1196" priority="1347" operator="equal">
      <formula>"nc"</formula>
    </cfRule>
  </conditionalFormatting>
  <conditionalFormatting sqref="BX42:CA47 CD42:CF47">
    <cfRule type="cellIs" dxfId="1195" priority="1321" operator="equal">
      <formula>"y"</formula>
    </cfRule>
    <cfRule type="cellIs" dxfId="1194" priority="1336" operator="equal">
      <formula>"PIN"</formula>
    </cfRule>
    <cfRule type="cellIs" dxfId="1193" priority="1337" operator="equal">
      <formula>"ORA"</formula>
    </cfRule>
    <cfRule type="cellIs" dxfId="1192" priority="1338" operator="equal">
      <formula>"GRA"</formula>
    </cfRule>
    <cfRule type="cellIs" dxfId="1191" priority="1339" operator="equal">
      <formula>"PUR"</formula>
    </cfRule>
    <cfRule type="cellIs" dxfId="1190" priority="1340" operator="equal">
      <formula>"BRO"</formula>
    </cfRule>
    <cfRule type="cellIs" dxfId="1189" priority="1341" operator="equal">
      <formula>"YEL"</formula>
    </cfRule>
    <cfRule type="cellIs" dxfId="1188" priority="1342" operator="equal">
      <formula>"BLU"</formula>
    </cfRule>
    <cfRule type="cellIs" dxfId="1187" priority="1343" operator="equal">
      <formula>"WHI"</formula>
    </cfRule>
    <cfRule type="cellIs" dxfId="1186" priority="1344" operator="equal">
      <formula>"GRE"</formula>
    </cfRule>
    <cfRule type="cellIs" dxfId="1185" priority="1345" operator="equal">
      <formula>"RED"</formula>
    </cfRule>
    <cfRule type="cellIs" dxfId="1184" priority="1346" operator="equal">
      <formula>"BLA"</formula>
    </cfRule>
  </conditionalFormatting>
  <conditionalFormatting sqref="BZ42:CA47 CD42:CF47">
    <cfRule type="cellIs" dxfId="1183" priority="1323" operator="greaterThan">
      <formula>0</formula>
    </cfRule>
  </conditionalFormatting>
  <conditionalFormatting sqref="IC42:IK47">
    <cfRule type="expression" dxfId="1182" priority="1324">
      <formula>$IL42&gt;0</formula>
    </cfRule>
  </conditionalFormatting>
  <conditionalFormatting sqref="S42:S47">
    <cfRule type="colorScale" priority="1348">
      <colorScale>
        <cfvo type="min"/>
        <cfvo type="max"/>
        <color rgb="FFFCFCFF"/>
        <color rgb="FF754BFB"/>
      </colorScale>
    </cfRule>
  </conditionalFormatting>
  <conditionalFormatting sqref="AT42:AT47">
    <cfRule type="colorScale" priority="1349">
      <colorScale>
        <cfvo type="min"/>
        <cfvo type="max"/>
        <color rgb="FFFCFCFF"/>
        <color theme="8" tint="0.39997558519241921"/>
      </colorScale>
    </cfRule>
  </conditionalFormatting>
  <conditionalFormatting sqref="CG42:CG47">
    <cfRule type="colorScale" priority="1350">
      <colorScale>
        <cfvo type="min"/>
        <cfvo type="max"/>
        <color rgb="FFFCFCFF"/>
        <color rgb="FF63BE7B"/>
      </colorScale>
    </cfRule>
  </conditionalFormatting>
  <conditionalFormatting sqref="J42:J47">
    <cfRule type="colorScale" priority="1315">
      <colorScale>
        <cfvo type="min"/>
        <cfvo type="percentile" val="50"/>
        <cfvo type="max"/>
        <color rgb="FFF8696B"/>
        <color rgb="FFFFEB84"/>
        <color rgb="FF63BE7B"/>
      </colorScale>
    </cfRule>
  </conditionalFormatting>
  <conditionalFormatting sqref="H48:H56">
    <cfRule type="cellIs" dxfId="1181" priority="1283" stopIfTrue="1" operator="notEqual">
      <formula>""</formula>
    </cfRule>
  </conditionalFormatting>
  <conditionalFormatting sqref="R48:R56 CU48:CU56">
    <cfRule type="cellIs" dxfId="1180" priority="1285" operator="greaterThan">
      <formula>0</formula>
    </cfRule>
  </conditionalFormatting>
  <conditionalFormatting sqref="T49:AS55 CH49:CS55">
    <cfRule type="cellIs" dxfId="1179" priority="1280" stopIfTrue="1" operator="equal">
      <formula>"n"</formula>
    </cfRule>
    <cfRule type="cellIs" dxfId="1178" priority="1281" stopIfTrue="1" operator="equal">
      <formula>"y"</formula>
    </cfRule>
    <cfRule type="cellIs" dxfId="1177" priority="1282" operator="greaterThan">
      <formula>0</formula>
    </cfRule>
  </conditionalFormatting>
  <conditionalFormatting sqref="AZ49:BB55">
    <cfRule type="expression" dxfId="1176" priority="1279">
      <formula>$AT49=0</formula>
    </cfRule>
  </conditionalFormatting>
  <conditionalFormatting sqref="AZ49:BU55">
    <cfRule type="cellIs" dxfId="1175" priority="1288" operator="equal">
      <formula>"PIN"</formula>
    </cfRule>
    <cfRule type="cellIs" dxfId="1174" priority="1289" operator="equal">
      <formula>"ORA"</formula>
    </cfRule>
    <cfRule type="cellIs" dxfId="1173" priority="1290" operator="equal">
      <formula>"GRA"</formula>
    </cfRule>
    <cfRule type="cellIs" dxfId="1172" priority="1291" operator="equal">
      <formula>"PUR"</formula>
    </cfRule>
    <cfRule type="cellIs" dxfId="1171" priority="1292" operator="equal">
      <formula>"BRO"</formula>
    </cfRule>
    <cfRule type="cellIs" dxfId="1170" priority="1293" operator="equal">
      <formula>"YEL"</formula>
    </cfRule>
    <cfRule type="cellIs" dxfId="1169" priority="1294" operator="equal">
      <formula>"BLU"</formula>
    </cfRule>
    <cfRule type="cellIs" dxfId="1168" priority="1295" operator="equal">
      <formula>"WHI"</formula>
    </cfRule>
    <cfRule type="cellIs" dxfId="1167" priority="1296" operator="equal">
      <formula>"GRE"</formula>
    </cfRule>
    <cfRule type="cellIs" dxfId="1166" priority="1297" operator="equal">
      <formula>"RED"</formula>
    </cfRule>
    <cfRule type="cellIs" dxfId="1165" priority="1298" operator="equal">
      <formula>"BLA"</formula>
    </cfRule>
  </conditionalFormatting>
  <conditionalFormatting sqref="BV48:BW56">
    <cfRule type="cellIs" dxfId="1164" priority="1310" operator="equal">
      <formula>"nc"</formula>
    </cfRule>
  </conditionalFormatting>
  <conditionalFormatting sqref="BX49:CA55 CD49:CF55">
    <cfRule type="cellIs" dxfId="1163" priority="1284" operator="equal">
      <formula>"y"</formula>
    </cfRule>
    <cfRule type="cellIs" dxfId="1162" priority="1299" operator="equal">
      <formula>"PIN"</formula>
    </cfRule>
    <cfRule type="cellIs" dxfId="1161" priority="1300" operator="equal">
      <formula>"ORA"</formula>
    </cfRule>
    <cfRule type="cellIs" dxfId="1160" priority="1301" operator="equal">
      <formula>"GRA"</formula>
    </cfRule>
    <cfRule type="cellIs" dxfId="1159" priority="1302" operator="equal">
      <formula>"PUR"</formula>
    </cfRule>
    <cfRule type="cellIs" dxfId="1158" priority="1303" operator="equal">
      <formula>"BRO"</formula>
    </cfRule>
    <cfRule type="cellIs" dxfId="1157" priority="1304" operator="equal">
      <formula>"YEL"</formula>
    </cfRule>
    <cfRule type="cellIs" dxfId="1156" priority="1305" operator="equal">
      <formula>"BLU"</formula>
    </cfRule>
    <cfRule type="cellIs" dxfId="1155" priority="1306" operator="equal">
      <formula>"WHI"</formula>
    </cfRule>
    <cfRule type="cellIs" dxfId="1154" priority="1307" operator="equal">
      <formula>"GRE"</formula>
    </cfRule>
    <cfRule type="cellIs" dxfId="1153" priority="1308" operator="equal">
      <formula>"RED"</formula>
    </cfRule>
    <cfRule type="cellIs" dxfId="1152" priority="1309" operator="equal">
      <formula>"BLA"</formula>
    </cfRule>
  </conditionalFormatting>
  <conditionalFormatting sqref="BZ49:CA55 CD49:CF55">
    <cfRule type="cellIs" dxfId="1151" priority="1286" operator="greaterThan">
      <formula>0</formula>
    </cfRule>
  </conditionalFormatting>
  <conditionalFormatting sqref="IC49:IK55">
    <cfRule type="expression" dxfId="1150" priority="1287">
      <formula>$IL49&gt;0</formula>
    </cfRule>
  </conditionalFormatting>
  <conditionalFormatting sqref="T56:AS56 CH56:CS56">
    <cfRule type="cellIs" dxfId="1149" priority="1251" stopIfTrue="1" operator="equal">
      <formula>"n"</formula>
    </cfRule>
    <cfRule type="cellIs" dxfId="1148" priority="1252" stopIfTrue="1" operator="equal">
      <formula>"y"</formula>
    </cfRule>
    <cfRule type="cellIs" dxfId="1147" priority="1253" operator="greaterThan">
      <formula>0</formula>
    </cfRule>
  </conditionalFormatting>
  <conditionalFormatting sqref="AZ56:BB56">
    <cfRule type="expression" dxfId="1146" priority="1250">
      <formula>$AT56=0</formula>
    </cfRule>
  </conditionalFormatting>
  <conditionalFormatting sqref="AZ56:BU56">
    <cfRule type="cellIs" dxfId="1145" priority="1257" operator="equal">
      <formula>"PIN"</formula>
    </cfRule>
    <cfRule type="cellIs" dxfId="1144" priority="1258" operator="equal">
      <formula>"ORA"</formula>
    </cfRule>
    <cfRule type="cellIs" dxfId="1143" priority="1259" operator="equal">
      <formula>"GRA"</formula>
    </cfRule>
    <cfRule type="cellIs" dxfId="1142" priority="1260" operator="equal">
      <formula>"PUR"</formula>
    </cfRule>
    <cfRule type="cellIs" dxfId="1141" priority="1261" operator="equal">
      <formula>"BRO"</formula>
    </cfRule>
    <cfRule type="cellIs" dxfId="1140" priority="1262" operator="equal">
      <formula>"YEL"</formula>
    </cfRule>
    <cfRule type="cellIs" dxfId="1139" priority="1263" operator="equal">
      <formula>"BLU"</formula>
    </cfRule>
    <cfRule type="cellIs" dxfId="1138" priority="1264" operator="equal">
      <formula>"WHI"</formula>
    </cfRule>
    <cfRule type="cellIs" dxfId="1137" priority="1265" operator="equal">
      <formula>"GRE"</formula>
    </cfRule>
    <cfRule type="cellIs" dxfId="1136" priority="1266" operator="equal">
      <formula>"RED"</formula>
    </cfRule>
    <cfRule type="cellIs" dxfId="1135" priority="1267" operator="equal">
      <formula>"BLA"</formula>
    </cfRule>
  </conditionalFormatting>
  <conditionalFormatting sqref="BX56:CA56 CD56:CF56">
    <cfRule type="cellIs" dxfId="1134" priority="1254" operator="equal">
      <formula>"y"</formula>
    </cfRule>
    <cfRule type="cellIs" dxfId="1133" priority="1268" operator="equal">
      <formula>"PIN"</formula>
    </cfRule>
    <cfRule type="cellIs" dxfId="1132" priority="1269" operator="equal">
      <formula>"ORA"</formula>
    </cfRule>
    <cfRule type="cellIs" dxfId="1131" priority="1270" operator="equal">
      <formula>"GRA"</formula>
    </cfRule>
    <cfRule type="cellIs" dxfId="1130" priority="1271" operator="equal">
      <formula>"PUR"</formula>
    </cfRule>
    <cfRule type="cellIs" dxfId="1129" priority="1272" operator="equal">
      <formula>"BRO"</formula>
    </cfRule>
    <cfRule type="cellIs" dxfId="1128" priority="1273" operator="equal">
      <formula>"YEL"</formula>
    </cfRule>
    <cfRule type="cellIs" dxfId="1127" priority="1274" operator="equal">
      <formula>"BLU"</formula>
    </cfRule>
    <cfRule type="cellIs" dxfId="1126" priority="1275" operator="equal">
      <formula>"WHI"</formula>
    </cfRule>
    <cfRule type="cellIs" dxfId="1125" priority="1276" operator="equal">
      <formula>"GRE"</formula>
    </cfRule>
    <cfRule type="cellIs" dxfId="1124" priority="1277" operator="equal">
      <formula>"RED"</formula>
    </cfRule>
    <cfRule type="cellIs" dxfId="1123" priority="1278" operator="equal">
      <formula>"BLA"</formula>
    </cfRule>
  </conditionalFormatting>
  <conditionalFormatting sqref="BZ56:CA56 CD56:CF56">
    <cfRule type="cellIs" dxfId="1122" priority="1255" operator="greaterThan">
      <formula>0</formula>
    </cfRule>
  </conditionalFormatting>
  <conditionalFormatting sqref="IC56:IK56">
    <cfRule type="expression" dxfId="1121" priority="1256">
      <formula>$IL56&gt;0</formula>
    </cfRule>
  </conditionalFormatting>
  <conditionalFormatting sqref="T48:AS48 CH48:CS48">
    <cfRule type="cellIs" dxfId="1120" priority="1222" stopIfTrue="1" operator="equal">
      <formula>"n"</formula>
    </cfRule>
    <cfRule type="cellIs" dxfId="1119" priority="1223" stopIfTrue="1" operator="equal">
      <formula>"y"</formula>
    </cfRule>
    <cfRule type="cellIs" dxfId="1118" priority="1224" operator="greaterThan">
      <formula>0</formula>
    </cfRule>
  </conditionalFormatting>
  <conditionalFormatting sqref="AZ48:BB48">
    <cfRule type="expression" dxfId="1117" priority="1221">
      <formula>$AT48=0</formula>
    </cfRule>
  </conditionalFormatting>
  <conditionalFormatting sqref="AZ48:BU48">
    <cfRule type="cellIs" dxfId="1116" priority="1228" operator="equal">
      <formula>"PIN"</formula>
    </cfRule>
    <cfRule type="cellIs" dxfId="1115" priority="1229" operator="equal">
      <formula>"ORA"</formula>
    </cfRule>
    <cfRule type="cellIs" dxfId="1114" priority="1230" operator="equal">
      <formula>"GRA"</formula>
    </cfRule>
    <cfRule type="cellIs" dxfId="1113" priority="1231" operator="equal">
      <formula>"PUR"</formula>
    </cfRule>
    <cfRule type="cellIs" dxfId="1112" priority="1232" operator="equal">
      <formula>"BRO"</formula>
    </cfRule>
    <cfRule type="cellIs" dxfId="1111" priority="1233" operator="equal">
      <formula>"YEL"</formula>
    </cfRule>
    <cfRule type="cellIs" dxfId="1110" priority="1234" operator="equal">
      <formula>"BLU"</formula>
    </cfRule>
    <cfRule type="cellIs" dxfId="1109" priority="1235" operator="equal">
      <formula>"WHI"</formula>
    </cfRule>
    <cfRule type="cellIs" dxfId="1108" priority="1236" operator="equal">
      <formula>"GRE"</formula>
    </cfRule>
    <cfRule type="cellIs" dxfId="1107" priority="1237" operator="equal">
      <formula>"RED"</formula>
    </cfRule>
    <cfRule type="cellIs" dxfId="1106" priority="1238" operator="equal">
      <formula>"BLA"</formula>
    </cfRule>
  </conditionalFormatting>
  <conditionalFormatting sqref="BX48:CA48 CD48:CF48">
    <cfRule type="cellIs" dxfId="1105" priority="1225" operator="equal">
      <formula>"y"</formula>
    </cfRule>
    <cfRule type="cellIs" dxfId="1104" priority="1239" operator="equal">
      <formula>"PIN"</formula>
    </cfRule>
    <cfRule type="cellIs" dxfId="1103" priority="1240" operator="equal">
      <formula>"ORA"</formula>
    </cfRule>
    <cfRule type="cellIs" dxfId="1102" priority="1241" operator="equal">
      <formula>"GRA"</formula>
    </cfRule>
    <cfRule type="cellIs" dxfId="1101" priority="1242" operator="equal">
      <formula>"PUR"</formula>
    </cfRule>
    <cfRule type="cellIs" dxfId="1100" priority="1243" operator="equal">
      <formula>"BRO"</formula>
    </cfRule>
    <cfRule type="cellIs" dxfId="1099" priority="1244" operator="equal">
      <formula>"YEL"</formula>
    </cfRule>
    <cfRule type="cellIs" dxfId="1098" priority="1245" operator="equal">
      <formula>"BLU"</formula>
    </cfRule>
    <cfRule type="cellIs" dxfId="1097" priority="1246" operator="equal">
      <formula>"WHI"</formula>
    </cfRule>
    <cfRule type="cellIs" dxfId="1096" priority="1247" operator="equal">
      <formula>"GRE"</formula>
    </cfRule>
    <cfRule type="cellIs" dxfId="1095" priority="1248" operator="equal">
      <formula>"RED"</formula>
    </cfRule>
    <cfRule type="cellIs" dxfId="1094" priority="1249" operator="equal">
      <formula>"BLA"</formula>
    </cfRule>
  </conditionalFormatting>
  <conditionalFormatting sqref="BZ48:CA48 CD48:CF48">
    <cfRule type="cellIs" dxfId="1093" priority="1226" operator="greaterThan">
      <formula>0</formula>
    </cfRule>
  </conditionalFormatting>
  <conditionalFormatting sqref="IC48:IK48">
    <cfRule type="expression" dxfId="1092" priority="1227">
      <formula>$IL48&gt;0</formula>
    </cfRule>
  </conditionalFormatting>
  <conditionalFormatting sqref="J48:J56">
    <cfRule type="colorScale" priority="1311">
      <colorScale>
        <cfvo type="min"/>
        <cfvo type="percentile" val="50"/>
        <cfvo type="max"/>
        <color rgb="FFF8696B"/>
        <color rgb="FFFFEB84"/>
        <color rgb="FF63BE7B"/>
      </colorScale>
    </cfRule>
  </conditionalFormatting>
  <conditionalFormatting sqref="S48:S56">
    <cfRule type="colorScale" priority="1312">
      <colorScale>
        <cfvo type="min"/>
        <cfvo type="max"/>
        <color rgb="FFFCFCFF"/>
        <color rgb="FF754BFB"/>
      </colorScale>
    </cfRule>
  </conditionalFormatting>
  <conditionalFormatting sqref="AT48:AT56">
    <cfRule type="colorScale" priority="1313">
      <colorScale>
        <cfvo type="min"/>
        <cfvo type="max"/>
        <color rgb="FFFCFCFF"/>
        <color theme="8" tint="0.39997558519241921"/>
      </colorScale>
    </cfRule>
  </conditionalFormatting>
  <conditionalFormatting sqref="CG48:CG56">
    <cfRule type="colorScale" priority="1314">
      <colorScale>
        <cfvo type="min"/>
        <cfvo type="max"/>
        <color rgb="FFFCFCFF"/>
        <color rgb="FF63BE7B"/>
      </colorScale>
    </cfRule>
  </conditionalFormatting>
  <conditionalFormatting sqref="H57:H59">
    <cfRule type="cellIs" dxfId="1091" priority="1190" stopIfTrue="1" operator="notEqual">
      <formula>""</formula>
    </cfRule>
  </conditionalFormatting>
  <conditionalFormatting sqref="R57:R59 CU57:CU59">
    <cfRule type="cellIs" dxfId="1090" priority="1192" operator="greaterThan">
      <formula>0</formula>
    </cfRule>
  </conditionalFormatting>
  <conditionalFormatting sqref="T57:AS58 CH57:CS58">
    <cfRule type="cellIs" dxfId="1089" priority="1187" stopIfTrue="1" operator="equal">
      <formula>"n"</formula>
    </cfRule>
    <cfRule type="cellIs" dxfId="1088" priority="1188" stopIfTrue="1" operator="equal">
      <formula>"y"</formula>
    </cfRule>
    <cfRule type="cellIs" dxfId="1087" priority="1189" operator="greaterThan">
      <formula>0</formula>
    </cfRule>
  </conditionalFormatting>
  <conditionalFormatting sqref="AZ57:BB58">
    <cfRule type="expression" dxfId="1086" priority="1186">
      <formula>$AT57=0</formula>
    </cfRule>
  </conditionalFormatting>
  <conditionalFormatting sqref="AZ57:BU58">
    <cfRule type="cellIs" dxfId="1085" priority="1195" operator="equal">
      <formula>"PIN"</formula>
    </cfRule>
    <cfRule type="cellIs" dxfId="1084" priority="1196" operator="equal">
      <formula>"ORA"</formula>
    </cfRule>
    <cfRule type="cellIs" dxfId="1083" priority="1197" operator="equal">
      <formula>"GRA"</formula>
    </cfRule>
    <cfRule type="cellIs" dxfId="1082" priority="1198" operator="equal">
      <formula>"PUR"</formula>
    </cfRule>
    <cfRule type="cellIs" dxfId="1081" priority="1199" operator="equal">
      <formula>"BRO"</formula>
    </cfRule>
    <cfRule type="cellIs" dxfId="1080" priority="1200" operator="equal">
      <formula>"YEL"</formula>
    </cfRule>
    <cfRule type="cellIs" dxfId="1079" priority="1201" operator="equal">
      <formula>"BLU"</formula>
    </cfRule>
    <cfRule type="cellIs" dxfId="1078" priority="1202" operator="equal">
      <formula>"WHI"</formula>
    </cfRule>
    <cfRule type="cellIs" dxfId="1077" priority="1203" operator="equal">
      <formula>"GRE"</formula>
    </cfRule>
    <cfRule type="cellIs" dxfId="1076" priority="1204" operator="equal">
      <formula>"RED"</formula>
    </cfRule>
    <cfRule type="cellIs" dxfId="1075" priority="1205" operator="equal">
      <formula>"BLA"</formula>
    </cfRule>
  </conditionalFormatting>
  <conditionalFormatting sqref="BV57:BW59">
    <cfRule type="cellIs" dxfId="1074" priority="1217" operator="equal">
      <formula>"nc"</formula>
    </cfRule>
  </conditionalFormatting>
  <conditionalFormatting sqref="BX57:CA58 CD57:CF58">
    <cfRule type="cellIs" dxfId="1073" priority="1191" operator="equal">
      <formula>"y"</formula>
    </cfRule>
    <cfRule type="cellIs" dxfId="1072" priority="1206" operator="equal">
      <formula>"PIN"</formula>
    </cfRule>
    <cfRule type="cellIs" dxfId="1071" priority="1207" operator="equal">
      <formula>"ORA"</formula>
    </cfRule>
    <cfRule type="cellIs" dxfId="1070" priority="1208" operator="equal">
      <formula>"GRA"</formula>
    </cfRule>
    <cfRule type="cellIs" dxfId="1069" priority="1209" operator="equal">
      <formula>"PUR"</formula>
    </cfRule>
    <cfRule type="cellIs" dxfId="1068" priority="1210" operator="equal">
      <formula>"BRO"</formula>
    </cfRule>
    <cfRule type="cellIs" dxfId="1067" priority="1211" operator="equal">
      <formula>"YEL"</formula>
    </cfRule>
    <cfRule type="cellIs" dxfId="1066" priority="1212" operator="equal">
      <formula>"BLU"</formula>
    </cfRule>
    <cfRule type="cellIs" dxfId="1065" priority="1213" operator="equal">
      <formula>"WHI"</formula>
    </cfRule>
    <cfRule type="cellIs" dxfId="1064" priority="1214" operator="equal">
      <formula>"GRE"</formula>
    </cfRule>
    <cfRule type="cellIs" dxfId="1063" priority="1215" operator="equal">
      <formula>"RED"</formula>
    </cfRule>
    <cfRule type="cellIs" dxfId="1062" priority="1216" operator="equal">
      <formula>"BLA"</formula>
    </cfRule>
  </conditionalFormatting>
  <conditionalFormatting sqref="BZ57:CA58 CD57:CF58">
    <cfRule type="cellIs" dxfId="1061" priority="1193" operator="greaterThan">
      <formula>0</formula>
    </cfRule>
  </conditionalFormatting>
  <conditionalFormatting sqref="IC57:IK58">
    <cfRule type="expression" dxfId="1060" priority="1194">
      <formula>$IL57&gt;0</formula>
    </cfRule>
  </conditionalFormatting>
  <conditionalFormatting sqref="T59:AS59 CH59:CS59">
    <cfRule type="cellIs" dxfId="1059" priority="1158" stopIfTrue="1" operator="equal">
      <formula>"n"</formula>
    </cfRule>
    <cfRule type="cellIs" dxfId="1058" priority="1159" stopIfTrue="1" operator="equal">
      <formula>"y"</formula>
    </cfRule>
    <cfRule type="cellIs" dxfId="1057" priority="1160" operator="greaterThan">
      <formula>0</formula>
    </cfRule>
  </conditionalFormatting>
  <conditionalFormatting sqref="AZ59:BB59">
    <cfRule type="expression" dxfId="1056" priority="1157">
      <formula>$AT59=0</formula>
    </cfRule>
  </conditionalFormatting>
  <conditionalFormatting sqref="AZ59:BU59">
    <cfRule type="cellIs" dxfId="1055" priority="1164" operator="equal">
      <formula>"PIN"</formula>
    </cfRule>
    <cfRule type="cellIs" dxfId="1054" priority="1165" operator="equal">
      <formula>"ORA"</formula>
    </cfRule>
    <cfRule type="cellIs" dxfId="1053" priority="1166" operator="equal">
      <formula>"GRA"</formula>
    </cfRule>
    <cfRule type="cellIs" dxfId="1052" priority="1167" operator="equal">
      <formula>"PUR"</formula>
    </cfRule>
    <cfRule type="cellIs" dxfId="1051" priority="1168" operator="equal">
      <formula>"BRO"</formula>
    </cfRule>
    <cfRule type="cellIs" dxfId="1050" priority="1169" operator="equal">
      <formula>"YEL"</formula>
    </cfRule>
    <cfRule type="cellIs" dxfId="1049" priority="1170" operator="equal">
      <formula>"BLU"</formula>
    </cfRule>
    <cfRule type="cellIs" dxfId="1048" priority="1171" operator="equal">
      <formula>"WHI"</formula>
    </cfRule>
    <cfRule type="cellIs" dxfId="1047" priority="1172" operator="equal">
      <formula>"GRE"</formula>
    </cfRule>
    <cfRule type="cellIs" dxfId="1046" priority="1173" operator="equal">
      <formula>"RED"</formula>
    </cfRule>
    <cfRule type="cellIs" dxfId="1045" priority="1174" operator="equal">
      <formula>"BLA"</formula>
    </cfRule>
  </conditionalFormatting>
  <conditionalFormatting sqref="BX59:CA59 CD59:CF59">
    <cfRule type="cellIs" dxfId="1044" priority="1161" operator="equal">
      <formula>"y"</formula>
    </cfRule>
    <cfRule type="cellIs" dxfId="1043" priority="1175" operator="equal">
      <formula>"PIN"</formula>
    </cfRule>
    <cfRule type="cellIs" dxfId="1042" priority="1176" operator="equal">
      <formula>"ORA"</formula>
    </cfRule>
    <cfRule type="cellIs" dxfId="1041" priority="1177" operator="equal">
      <formula>"GRA"</formula>
    </cfRule>
    <cfRule type="cellIs" dxfId="1040" priority="1178" operator="equal">
      <formula>"PUR"</formula>
    </cfRule>
    <cfRule type="cellIs" dxfId="1039" priority="1179" operator="equal">
      <formula>"BRO"</formula>
    </cfRule>
    <cfRule type="cellIs" dxfId="1038" priority="1180" operator="equal">
      <formula>"YEL"</formula>
    </cfRule>
    <cfRule type="cellIs" dxfId="1037" priority="1181" operator="equal">
      <formula>"BLU"</formula>
    </cfRule>
    <cfRule type="cellIs" dxfId="1036" priority="1182" operator="equal">
      <formula>"WHI"</formula>
    </cfRule>
    <cfRule type="cellIs" dxfId="1035" priority="1183" operator="equal">
      <formula>"GRE"</formula>
    </cfRule>
    <cfRule type="cellIs" dxfId="1034" priority="1184" operator="equal">
      <formula>"RED"</formula>
    </cfRule>
    <cfRule type="cellIs" dxfId="1033" priority="1185" operator="equal">
      <formula>"BLA"</formula>
    </cfRule>
  </conditionalFormatting>
  <conditionalFormatting sqref="BZ59:CA59 CD59:CF59">
    <cfRule type="cellIs" dxfId="1032" priority="1162" operator="greaterThan">
      <formula>0</formula>
    </cfRule>
  </conditionalFormatting>
  <conditionalFormatting sqref="IC59:IK59">
    <cfRule type="expression" dxfId="1031" priority="1163">
      <formula>$IL59&gt;0</formula>
    </cfRule>
  </conditionalFormatting>
  <conditionalFormatting sqref="S57:S59">
    <cfRule type="colorScale" priority="1218">
      <colorScale>
        <cfvo type="min"/>
        <cfvo type="max"/>
        <color rgb="FFFCFCFF"/>
        <color rgb="FF754BFB"/>
      </colorScale>
    </cfRule>
  </conditionalFormatting>
  <conditionalFormatting sqref="AT57:AT59">
    <cfRule type="colorScale" priority="1219">
      <colorScale>
        <cfvo type="min"/>
        <cfvo type="max"/>
        <color rgb="FFFCFCFF"/>
        <color theme="8" tint="0.39997558519241921"/>
      </colorScale>
    </cfRule>
  </conditionalFormatting>
  <conditionalFormatting sqref="CG57:CG59">
    <cfRule type="colorScale" priority="1220">
      <colorScale>
        <cfvo type="min"/>
        <cfvo type="max"/>
        <color rgb="FFFCFCFF"/>
        <color rgb="FF63BE7B"/>
      </colorScale>
    </cfRule>
  </conditionalFormatting>
  <conditionalFormatting sqref="J57:J59">
    <cfRule type="colorScale" priority="1156">
      <colorScale>
        <cfvo type="min"/>
        <cfvo type="percentile" val="50"/>
        <cfvo type="max"/>
        <color rgb="FFF8696B"/>
        <color rgb="FFFFEB84"/>
        <color rgb="FF63BE7B"/>
      </colorScale>
    </cfRule>
  </conditionalFormatting>
  <conditionalFormatting sqref="H60:H63">
    <cfRule type="cellIs" dxfId="1030" priority="1125" stopIfTrue="1" operator="notEqual">
      <formula>""</formula>
    </cfRule>
  </conditionalFormatting>
  <conditionalFormatting sqref="R60:R63 CU60:CU63">
    <cfRule type="cellIs" dxfId="1029" priority="1127" operator="greaterThan">
      <formula>0</formula>
    </cfRule>
  </conditionalFormatting>
  <conditionalFormatting sqref="T60:AS63 CH60:CS63">
    <cfRule type="cellIs" dxfId="1028" priority="1122" stopIfTrue="1" operator="equal">
      <formula>"n"</formula>
    </cfRule>
    <cfRule type="cellIs" dxfId="1027" priority="1123" stopIfTrue="1" operator="equal">
      <formula>"y"</formula>
    </cfRule>
    <cfRule type="cellIs" dxfId="1026" priority="1124" operator="greaterThan">
      <formula>0</formula>
    </cfRule>
  </conditionalFormatting>
  <conditionalFormatting sqref="AZ60:BB63">
    <cfRule type="expression" dxfId="1025" priority="1121">
      <formula>$AT60=0</formula>
    </cfRule>
  </conditionalFormatting>
  <conditionalFormatting sqref="AZ60:BU63">
    <cfRule type="cellIs" dxfId="1024" priority="1130" operator="equal">
      <formula>"PIN"</formula>
    </cfRule>
    <cfRule type="cellIs" dxfId="1023" priority="1131" operator="equal">
      <formula>"ORA"</formula>
    </cfRule>
    <cfRule type="cellIs" dxfId="1022" priority="1132" operator="equal">
      <formula>"GRA"</formula>
    </cfRule>
    <cfRule type="cellIs" dxfId="1021" priority="1133" operator="equal">
      <formula>"PUR"</formula>
    </cfRule>
    <cfRule type="cellIs" dxfId="1020" priority="1134" operator="equal">
      <formula>"BRO"</formula>
    </cfRule>
    <cfRule type="cellIs" dxfId="1019" priority="1135" operator="equal">
      <formula>"YEL"</formula>
    </cfRule>
    <cfRule type="cellIs" dxfId="1018" priority="1136" operator="equal">
      <formula>"BLU"</formula>
    </cfRule>
    <cfRule type="cellIs" dxfId="1017" priority="1137" operator="equal">
      <formula>"WHI"</formula>
    </cfRule>
    <cfRule type="cellIs" dxfId="1016" priority="1138" operator="equal">
      <formula>"GRE"</formula>
    </cfRule>
    <cfRule type="cellIs" dxfId="1015" priority="1139" operator="equal">
      <formula>"RED"</formula>
    </cfRule>
    <cfRule type="cellIs" dxfId="1014" priority="1140" operator="equal">
      <formula>"BLA"</formula>
    </cfRule>
  </conditionalFormatting>
  <conditionalFormatting sqref="BV60:BW63">
    <cfRule type="cellIs" dxfId="1013" priority="1152" operator="equal">
      <formula>"nc"</formula>
    </cfRule>
  </conditionalFormatting>
  <conditionalFormatting sqref="BX60:CA63 CD60:CF63">
    <cfRule type="cellIs" dxfId="1012" priority="1126" operator="equal">
      <formula>"y"</formula>
    </cfRule>
    <cfRule type="cellIs" dxfId="1011" priority="1141" operator="equal">
      <formula>"PIN"</formula>
    </cfRule>
    <cfRule type="cellIs" dxfId="1010" priority="1142" operator="equal">
      <formula>"ORA"</formula>
    </cfRule>
    <cfRule type="cellIs" dxfId="1009" priority="1143" operator="equal">
      <formula>"GRA"</formula>
    </cfRule>
    <cfRule type="cellIs" dxfId="1008" priority="1144" operator="equal">
      <formula>"PUR"</formula>
    </cfRule>
    <cfRule type="cellIs" dxfId="1007" priority="1145" operator="equal">
      <formula>"BRO"</formula>
    </cfRule>
    <cfRule type="cellIs" dxfId="1006" priority="1146" operator="equal">
      <formula>"YEL"</formula>
    </cfRule>
    <cfRule type="cellIs" dxfId="1005" priority="1147" operator="equal">
      <formula>"BLU"</formula>
    </cfRule>
    <cfRule type="cellIs" dxfId="1004" priority="1148" operator="equal">
      <formula>"WHI"</formula>
    </cfRule>
    <cfRule type="cellIs" dxfId="1003" priority="1149" operator="equal">
      <formula>"GRE"</formula>
    </cfRule>
    <cfRule type="cellIs" dxfId="1002" priority="1150" operator="equal">
      <formula>"RED"</formula>
    </cfRule>
    <cfRule type="cellIs" dxfId="1001" priority="1151" operator="equal">
      <formula>"BLA"</formula>
    </cfRule>
  </conditionalFormatting>
  <conditionalFormatting sqref="BZ60:CA63 CD60:CF63">
    <cfRule type="cellIs" dxfId="1000" priority="1128" operator="greaterThan">
      <formula>0</formula>
    </cfRule>
  </conditionalFormatting>
  <conditionalFormatting sqref="IC60:IK63">
    <cfRule type="expression" dxfId="999" priority="1129">
      <formula>$IL60&gt;0</formula>
    </cfRule>
  </conditionalFormatting>
  <conditionalFormatting sqref="S60:S63">
    <cfRule type="colorScale" priority="1153">
      <colorScale>
        <cfvo type="min"/>
        <cfvo type="max"/>
        <color rgb="FFFCFCFF"/>
        <color rgb="FF754BFB"/>
      </colorScale>
    </cfRule>
  </conditionalFormatting>
  <conditionalFormatting sqref="AT60:AT63">
    <cfRule type="colorScale" priority="1154">
      <colorScale>
        <cfvo type="min"/>
        <cfvo type="max"/>
        <color rgb="FFFCFCFF"/>
        <color theme="8" tint="0.39997558519241921"/>
      </colorScale>
    </cfRule>
  </conditionalFormatting>
  <conditionalFormatting sqref="CG60:CG63">
    <cfRule type="colorScale" priority="1155">
      <colorScale>
        <cfvo type="min"/>
        <cfvo type="max"/>
        <color rgb="FFFCFCFF"/>
        <color rgb="FF63BE7B"/>
      </colorScale>
    </cfRule>
  </conditionalFormatting>
  <conditionalFormatting sqref="J60:J63">
    <cfRule type="colorScale" priority="1120">
      <colorScale>
        <cfvo type="min"/>
        <cfvo type="percentile" val="50"/>
        <cfvo type="max"/>
        <color rgb="FFF8696B"/>
        <color rgb="FFFFEB84"/>
        <color rgb="FF63BE7B"/>
      </colorScale>
    </cfRule>
  </conditionalFormatting>
  <conditionalFormatting sqref="H64">
    <cfRule type="cellIs" dxfId="998" priority="1089" stopIfTrue="1" operator="notEqual">
      <formula>""</formula>
    </cfRule>
  </conditionalFormatting>
  <conditionalFormatting sqref="R64 CU64">
    <cfRule type="cellIs" dxfId="997" priority="1091" operator="greaterThan">
      <formula>0</formula>
    </cfRule>
  </conditionalFormatting>
  <conditionalFormatting sqref="T64:AS64 CH64:CS64">
    <cfRule type="cellIs" dxfId="996" priority="1086" stopIfTrue="1" operator="equal">
      <formula>"n"</formula>
    </cfRule>
    <cfRule type="cellIs" dxfId="995" priority="1087" stopIfTrue="1" operator="equal">
      <formula>"y"</formula>
    </cfRule>
    <cfRule type="cellIs" dxfId="994" priority="1088" operator="greaterThan">
      <formula>0</formula>
    </cfRule>
  </conditionalFormatting>
  <conditionalFormatting sqref="AZ64:BB64">
    <cfRule type="expression" dxfId="993" priority="1085">
      <formula>$AT64=0</formula>
    </cfRule>
  </conditionalFormatting>
  <conditionalFormatting sqref="AZ64:BU64">
    <cfRule type="cellIs" dxfId="992" priority="1094" operator="equal">
      <formula>"PIN"</formula>
    </cfRule>
    <cfRule type="cellIs" dxfId="991" priority="1095" operator="equal">
      <formula>"ORA"</formula>
    </cfRule>
    <cfRule type="cellIs" dxfId="990" priority="1096" operator="equal">
      <formula>"GRA"</formula>
    </cfRule>
    <cfRule type="cellIs" dxfId="989" priority="1097" operator="equal">
      <formula>"PUR"</formula>
    </cfRule>
    <cfRule type="cellIs" dxfId="988" priority="1098" operator="equal">
      <formula>"BRO"</formula>
    </cfRule>
    <cfRule type="cellIs" dxfId="987" priority="1099" operator="equal">
      <formula>"YEL"</formula>
    </cfRule>
    <cfRule type="cellIs" dxfId="986" priority="1100" operator="equal">
      <formula>"BLU"</formula>
    </cfRule>
    <cfRule type="cellIs" dxfId="985" priority="1101" operator="equal">
      <formula>"WHI"</formula>
    </cfRule>
    <cfRule type="cellIs" dxfId="984" priority="1102" operator="equal">
      <formula>"GRE"</formula>
    </cfRule>
    <cfRule type="cellIs" dxfId="983" priority="1103" operator="equal">
      <formula>"RED"</formula>
    </cfRule>
    <cfRule type="cellIs" dxfId="982" priority="1104" operator="equal">
      <formula>"BLA"</formula>
    </cfRule>
  </conditionalFormatting>
  <conditionalFormatting sqref="BV64:BW64">
    <cfRule type="cellIs" dxfId="981" priority="1116" operator="equal">
      <formula>"nc"</formula>
    </cfRule>
  </conditionalFormatting>
  <conditionalFormatting sqref="BX64:CA64 CD64:CF64">
    <cfRule type="cellIs" dxfId="980" priority="1090" operator="equal">
      <formula>"y"</formula>
    </cfRule>
    <cfRule type="cellIs" dxfId="979" priority="1105" operator="equal">
      <formula>"PIN"</formula>
    </cfRule>
    <cfRule type="cellIs" dxfId="978" priority="1106" operator="equal">
      <formula>"ORA"</formula>
    </cfRule>
    <cfRule type="cellIs" dxfId="977" priority="1107" operator="equal">
      <formula>"GRA"</formula>
    </cfRule>
    <cfRule type="cellIs" dxfId="976" priority="1108" operator="equal">
      <formula>"PUR"</formula>
    </cfRule>
    <cfRule type="cellIs" dxfId="975" priority="1109" operator="equal">
      <formula>"BRO"</formula>
    </cfRule>
    <cfRule type="cellIs" dxfId="974" priority="1110" operator="equal">
      <formula>"YEL"</formula>
    </cfRule>
    <cfRule type="cellIs" dxfId="973" priority="1111" operator="equal">
      <formula>"BLU"</formula>
    </cfRule>
    <cfRule type="cellIs" dxfId="972" priority="1112" operator="equal">
      <formula>"WHI"</formula>
    </cfRule>
    <cfRule type="cellIs" dxfId="971" priority="1113" operator="equal">
      <formula>"GRE"</formula>
    </cfRule>
    <cfRule type="cellIs" dxfId="970" priority="1114" operator="equal">
      <formula>"RED"</formula>
    </cfRule>
    <cfRule type="cellIs" dxfId="969" priority="1115" operator="equal">
      <formula>"BLA"</formula>
    </cfRule>
  </conditionalFormatting>
  <conditionalFormatting sqref="BZ64:CA64 CD64:CF64">
    <cfRule type="cellIs" dxfId="968" priority="1092" operator="greaterThan">
      <formula>0</formula>
    </cfRule>
  </conditionalFormatting>
  <conditionalFormatting sqref="IC64:IK64">
    <cfRule type="expression" dxfId="967" priority="1093">
      <formula>$IL64&gt;0</formula>
    </cfRule>
  </conditionalFormatting>
  <conditionalFormatting sqref="S64">
    <cfRule type="colorScale" priority="1117">
      <colorScale>
        <cfvo type="min"/>
        <cfvo type="max"/>
        <color rgb="FFFCFCFF"/>
        <color rgb="FF754BFB"/>
      </colorScale>
    </cfRule>
  </conditionalFormatting>
  <conditionalFormatting sqref="AT64">
    <cfRule type="colorScale" priority="1118">
      <colorScale>
        <cfvo type="min"/>
        <cfvo type="max"/>
        <color rgb="FFFCFCFF"/>
        <color theme="8" tint="0.39997558519241921"/>
      </colorScale>
    </cfRule>
  </conditionalFormatting>
  <conditionalFormatting sqref="CG64">
    <cfRule type="colorScale" priority="1119">
      <colorScale>
        <cfvo type="min"/>
        <cfvo type="max"/>
        <color rgb="FFFCFCFF"/>
        <color rgb="FF63BE7B"/>
      </colorScale>
    </cfRule>
  </conditionalFormatting>
  <conditionalFormatting sqref="J64">
    <cfRule type="colorScale" priority="1084">
      <colorScale>
        <cfvo type="min"/>
        <cfvo type="percentile" val="50"/>
        <cfvo type="max"/>
        <color rgb="FFF8696B"/>
        <color rgb="FFFFEB84"/>
        <color rgb="FF63BE7B"/>
      </colorScale>
    </cfRule>
  </conditionalFormatting>
  <conditionalFormatting sqref="H65:H67">
    <cfRule type="cellIs" dxfId="966" priority="1053" stopIfTrue="1" operator="notEqual">
      <formula>""</formula>
    </cfRule>
  </conditionalFormatting>
  <conditionalFormatting sqref="R65:R67 CU65:CU67">
    <cfRule type="cellIs" dxfId="965" priority="1055" operator="greaterThan">
      <formula>0</formula>
    </cfRule>
  </conditionalFormatting>
  <conditionalFormatting sqref="T65:AS67 CH65:CS67">
    <cfRule type="cellIs" dxfId="964" priority="1050" stopIfTrue="1" operator="equal">
      <formula>"n"</formula>
    </cfRule>
    <cfRule type="cellIs" dxfId="963" priority="1051" stopIfTrue="1" operator="equal">
      <formula>"y"</formula>
    </cfRule>
    <cfRule type="cellIs" dxfId="962" priority="1052" operator="greaterThan">
      <formula>0</formula>
    </cfRule>
  </conditionalFormatting>
  <conditionalFormatting sqref="AZ65:BB67">
    <cfRule type="expression" dxfId="961" priority="1049">
      <formula>$AT65=0</formula>
    </cfRule>
  </conditionalFormatting>
  <conditionalFormatting sqref="AZ65:BU67">
    <cfRule type="cellIs" dxfId="960" priority="1058" operator="equal">
      <formula>"PIN"</formula>
    </cfRule>
    <cfRule type="cellIs" dxfId="959" priority="1059" operator="equal">
      <formula>"ORA"</formula>
    </cfRule>
    <cfRule type="cellIs" dxfId="958" priority="1060" operator="equal">
      <formula>"GRA"</formula>
    </cfRule>
    <cfRule type="cellIs" dxfId="957" priority="1061" operator="equal">
      <formula>"PUR"</formula>
    </cfRule>
    <cfRule type="cellIs" dxfId="956" priority="1062" operator="equal">
      <formula>"BRO"</formula>
    </cfRule>
    <cfRule type="cellIs" dxfId="955" priority="1063" operator="equal">
      <formula>"YEL"</formula>
    </cfRule>
    <cfRule type="cellIs" dxfId="954" priority="1064" operator="equal">
      <formula>"BLU"</formula>
    </cfRule>
    <cfRule type="cellIs" dxfId="953" priority="1065" operator="equal">
      <formula>"WHI"</formula>
    </cfRule>
    <cfRule type="cellIs" dxfId="952" priority="1066" operator="equal">
      <formula>"GRE"</formula>
    </cfRule>
    <cfRule type="cellIs" dxfId="951" priority="1067" operator="equal">
      <formula>"RED"</formula>
    </cfRule>
    <cfRule type="cellIs" dxfId="950" priority="1068" operator="equal">
      <formula>"BLA"</formula>
    </cfRule>
  </conditionalFormatting>
  <conditionalFormatting sqref="BV65:BW67">
    <cfRule type="cellIs" dxfId="949" priority="1080" operator="equal">
      <formula>"nc"</formula>
    </cfRule>
  </conditionalFormatting>
  <conditionalFormatting sqref="BX65:CA67 CD65:CF67">
    <cfRule type="cellIs" dxfId="948" priority="1054" operator="equal">
      <formula>"y"</formula>
    </cfRule>
    <cfRule type="cellIs" dxfId="947" priority="1069" operator="equal">
      <formula>"PIN"</formula>
    </cfRule>
    <cfRule type="cellIs" dxfId="946" priority="1070" operator="equal">
      <formula>"ORA"</formula>
    </cfRule>
    <cfRule type="cellIs" dxfId="945" priority="1071" operator="equal">
      <formula>"GRA"</formula>
    </cfRule>
    <cfRule type="cellIs" dxfId="944" priority="1072" operator="equal">
      <formula>"PUR"</formula>
    </cfRule>
    <cfRule type="cellIs" dxfId="943" priority="1073" operator="equal">
      <formula>"BRO"</formula>
    </cfRule>
    <cfRule type="cellIs" dxfId="942" priority="1074" operator="equal">
      <formula>"YEL"</formula>
    </cfRule>
    <cfRule type="cellIs" dxfId="941" priority="1075" operator="equal">
      <formula>"BLU"</formula>
    </cfRule>
    <cfRule type="cellIs" dxfId="940" priority="1076" operator="equal">
      <formula>"WHI"</formula>
    </cfRule>
    <cfRule type="cellIs" dxfId="939" priority="1077" operator="equal">
      <formula>"GRE"</formula>
    </cfRule>
    <cfRule type="cellIs" dxfId="938" priority="1078" operator="equal">
      <formula>"RED"</formula>
    </cfRule>
    <cfRule type="cellIs" dxfId="937" priority="1079" operator="equal">
      <formula>"BLA"</formula>
    </cfRule>
  </conditionalFormatting>
  <conditionalFormatting sqref="BZ65:CA67 CD65:CF67">
    <cfRule type="cellIs" dxfId="936" priority="1056" operator="greaterThan">
      <formula>0</formula>
    </cfRule>
  </conditionalFormatting>
  <conditionalFormatting sqref="IC65:IK67">
    <cfRule type="expression" dxfId="935" priority="1057">
      <formula>$IL65&gt;0</formula>
    </cfRule>
  </conditionalFormatting>
  <conditionalFormatting sqref="S65:S67">
    <cfRule type="colorScale" priority="1081">
      <colorScale>
        <cfvo type="min"/>
        <cfvo type="max"/>
        <color rgb="FFFCFCFF"/>
        <color rgb="FF754BFB"/>
      </colorScale>
    </cfRule>
  </conditionalFormatting>
  <conditionalFormatting sqref="AT65:AT67">
    <cfRule type="colorScale" priority="1082">
      <colorScale>
        <cfvo type="min"/>
        <cfvo type="max"/>
        <color rgb="FFFCFCFF"/>
        <color theme="8" tint="0.39997558519241921"/>
      </colorScale>
    </cfRule>
  </conditionalFormatting>
  <conditionalFormatting sqref="CG65:CG67">
    <cfRule type="colorScale" priority="1083">
      <colorScale>
        <cfvo type="min"/>
        <cfvo type="max"/>
        <color rgb="FFFCFCFF"/>
        <color rgb="FF63BE7B"/>
      </colorScale>
    </cfRule>
  </conditionalFormatting>
  <conditionalFormatting sqref="J65:J67">
    <cfRule type="colorScale" priority="1048">
      <colorScale>
        <cfvo type="min"/>
        <cfvo type="percentile" val="50"/>
        <cfvo type="max"/>
        <color rgb="FFF8696B"/>
        <color rgb="FFFFEB84"/>
        <color rgb="FF63BE7B"/>
      </colorScale>
    </cfRule>
  </conditionalFormatting>
  <conditionalFormatting sqref="H68:H69">
    <cfRule type="cellIs" dxfId="934" priority="1017" stopIfTrue="1" operator="notEqual">
      <formula>""</formula>
    </cfRule>
  </conditionalFormatting>
  <conditionalFormatting sqref="R68:R69 CU68:CU69">
    <cfRule type="cellIs" dxfId="933" priority="1019" operator="greaterThan">
      <formula>0</formula>
    </cfRule>
  </conditionalFormatting>
  <conditionalFormatting sqref="T68:AS69 CH68:CS69">
    <cfRule type="cellIs" dxfId="932" priority="1014" stopIfTrue="1" operator="equal">
      <formula>"n"</formula>
    </cfRule>
    <cfRule type="cellIs" dxfId="931" priority="1015" stopIfTrue="1" operator="equal">
      <formula>"y"</formula>
    </cfRule>
    <cfRule type="cellIs" dxfId="930" priority="1016" operator="greaterThan">
      <formula>0</formula>
    </cfRule>
  </conditionalFormatting>
  <conditionalFormatting sqref="AZ68:BB69">
    <cfRule type="expression" dxfId="929" priority="1013">
      <formula>$AT68=0</formula>
    </cfRule>
  </conditionalFormatting>
  <conditionalFormatting sqref="AZ68:BU69">
    <cfRule type="cellIs" dxfId="928" priority="1022" operator="equal">
      <formula>"PIN"</formula>
    </cfRule>
    <cfRule type="cellIs" dxfId="927" priority="1023" operator="equal">
      <formula>"ORA"</formula>
    </cfRule>
    <cfRule type="cellIs" dxfId="926" priority="1024" operator="equal">
      <formula>"GRA"</formula>
    </cfRule>
    <cfRule type="cellIs" dxfId="925" priority="1025" operator="equal">
      <formula>"PUR"</formula>
    </cfRule>
    <cfRule type="cellIs" dxfId="924" priority="1026" operator="equal">
      <formula>"BRO"</formula>
    </cfRule>
    <cfRule type="cellIs" dxfId="923" priority="1027" operator="equal">
      <formula>"YEL"</formula>
    </cfRule>
    <cfRule type="cellIs" dxfId="922" priority="1028" operator="equal">
      <formula>"BLU"</formula>
    </cfRule>
    <cfRule type="cellIs" dxfId="921" priority="1029" operator="equal">
      <formula>"WHI"</formula>
    </cfRule>
    <cfRule type="cellIs" dxfId="920" priority="1030" operator="equal">
      <formula>"GRE"</formula>
    </cfRule>
    <cfRule type="cellIs" dxfId="919" priority="1031" operator="equal">
      <formula>"RED"</formula>
    </cfRule>
    <cfRule type="cellIs" dxfId="918" priority="1032" operator="equal">
      <formula>"BLA"</formula>
    </cfRule>
  </conditionalFormatting>
  <conditionalFormatting sqref="BV68:BW69">
    <cfRule type="cellIs" dxfId="917" priority="1044" operator="equal">
      <formula>"nc"</formula>
    </cfRule>
  </conditionalFormatting>
  <conditionalFormatting sqref="BX68:CA69 CD68:CF69">
    <cfRule type="cellIs" dxfId="916" priority="1018" operator="equal">
      <formula>"y"</formula>
    </cfRule>
    <cfRule type="cellIs" dxfId="915" priority="1033" operator="equal">
      <formula>"PIN"</formula>
    </cfRule>
    <cfRule type="cellIs" dxfId="914" priority="1034" operator="equal">
      <formula>"ORA"</formula>
    </cfRule>
    <cfRule type="cellIs" dxfId="913" priority="1035" operator="equal">
      <formula>"GRA"</formula>
    </cfRule>
    <cfRule type="cellIs" dxfId="912" priority="1036" operator="equal">
      <formula>"PUR"</formula>
    </cfRule>
    <cfRule type="cellIs" dxfId="911" priority="1037" operator="equal">
      <formula>"BRO"</formula>
    </cfRule>
    <cfRule type="cellIs" dxfId="910" priority="1038" operator="equal">
      <formula>"YEL"</formula>
    </cfRule>
    <cfRule type="cellIs" dxfId="909" priority="1039" operator="equal">
      <formula>"BLU"</formula>
    </cfRule>
    <cfRule type="cellIs" dxfId="908" priority="1040" operator="equal">
      <formula>"WHI"</formula>
    </cfRule>
    <cfRule type="cellIs" dxfId="907" priority="1041" operator="equal">
      <formula>"GRE"</formula>
    </cfRule>
    <cfRule type="cellIs" dxfId="906" priority="1042" operator="equal">
      <formula>"RED"</formula>
    </cfRule>
    <cfRule type="cellIs" dxfId="905" priority="1043" operator="equal">
      <formula>"BLA"</formula>
    </cfRule>
  </conditionalFormatting>
  <conditionalFormatting sqref="BZ68:CA69 CD68:CF69">
    <cfRule type="cellIs" dxfId="904" priority="1020" operator="greaterThan">
      <formula>0</formula>
    </cfRule>
  </conditionalFormatting>
  <conditionalFormatting sqref="IC68:IK69">
    <cfRule type="expression" dxfId="903" priority="1021">
      <formula>$IL68&gt;0</formula>
    </cfRule>
  </conditionalFormatting>
  <conditionalFormatting sqref="S68:S69">
    <cfRule type="colorScale" priority="1045">
      <colorScale>
        <cfvo type="min"/>
        <cfvo type="max"/>
        <color rgb="FFFCFCFF"/>
        <color rgb="FF754BFB"/>
      </colorScale>
    </cfRule>
  </conditionalFormatting>
  <conditionalFormatting sqref="AT68:AT69">
    <cfRule type="colorScale" priority="1046">
      <colorScale>
        <cfvo type="min"/>
        <cfvo type="max"/>
        <color rgb="FFFCFCFF"/>
        <color theme="8" tint="0.39997558519241921"/>
      </colorScale>
    </cfRule>
  </conditionalFormatting>
  <conditionalFormatting sqref="CG68:CG69">
    <cfRule type="colorScale" priority="1047">
      <colorScale>
        <cfvo type="min"/>
        <cfvo type="max"/>
        <color rgb="FFFCFCFF"/>
        <color rgb="FF63BE7B"/>
      </colorScale>
    </cfRule>
  </conditionalFormatting>
  <conditionalFormatting sqref="J68:J69">
    <cfRule type="colorScale" priority="1012">
      <colorScale>
        <cfvo type="min"/>
        <cfvo type="percentile" val="50"/>
        <cfvo type="max"/>
        <color rgb="FFF8696B"/>
        <color rgb="FFFFEB84"/>
        <color rgb="FF63BE7B"/>
      </colorScale>
    </cfRule>
  </conditionalFormatting>
  <conditionalFormatting sqref="H70:H84">
    <cfRule type="cellIs" dxfId="902" priority="1009" stopIfTrue="1" operator="notEqual">
      <formula>""</formula>
    </cfRule>
  </conditionalFormatting>
  <conditionalFormatting sqref="BV70:BW84">
    <cfRule type="cellIs" dxfId="901" priority="1010" operator="equal">
      <formula>"nc"</formula>
    </cfRule>
  </conditionalFormatting>
  <conditionalFormatting sqref="R70:R84 CU70:CU84">
    <cfRule type="cellIs" dxfId="900" priority="981" operator="greaterThan">
      <formula>0</formula>
    </cfRule>
  </conditionalFormatting>
  <conditionalFormatting sqref="T70:AS84 CH70:CS84">
    <cfRule type="cellIs" dxfId="899" priority="977" stopIfTrue="1" operator="equal">
      <formula>"n"</formula>
    </cfRule>
    <cfRule type="cellIs" dxfId="898" priority="978" stopIfTrue="1" operator="equal">
      <formula>"y"</formula>
    </cfRule>
    <cfRule type="cellIs" dxfId="897" priority="979" operator="greaterThan">
      <formula>0</formula>
    </cfRule>
  </conditionalFormatting>
  <conditionalFormatting sqref="AZ70:BB84">
    <cfRule type="expression" dxfId="896" priority="976">
      <formula>$AT70=0</formula>
    </cfRule>
  </conditionalFormatting>
  <conditionalFormatting sqref="AZ70:BU84">
    <cfRule type="cellIs" dxfId="895" priority="984" operator="equal">
      <formula>"PIN"</formula>
    </cfRule>
    <cfRule type="cellIs" dxfId="894" priority="985" operator="equal">
      <formula>"ORA"</formula>
    </cfRule>
    <cfRule type="cellIs" dxfId="893" priority="986" operator="equal">
      <formula>"GRA"</formula>
    </cfRule>
    <cfRule type="cellIs" dxfId="892" priority="987" operator="equal">
      <formula>"PUR"</formula>
    </cfRule>
    <cfRule type="cellIs" dxfId="891" priority="988" operator="equal">
      <formula>"BRO"</formula>
    </cfRule>
    <cfRule type="cellIs" dxfId="890" priority="989" operator="equal">
      <formula>"YEL"</formula>
    </cfRule>
    <cfRule type="cellIs" dxfId="889" priority="990" operator="equal">
      <formula>"BLU"</formula>
    </cfRule>
    <cfRule type="cellIs" dxfId="888" priority="991" operator="equal">
      <formula>"WHI"</formula>
    </cfRule>
    <cfRule type="cellIs" dxfId="887" priority="992" operator="equal">
      <formula>"GRE"</formula>
    </cfRule>
    <cfRule type="cellIs" dxfId="886" priority="993" operator="equal">
      <formula>"RED"</formula>
    </cfRule>
    <cfRule type="cellIs" dxfId="885" priority="994" operator="equal">
      <formula>"BLA"</formula>
    </cfRule>
  </conditionalFormatting>
  <conditionalFormatting sqref="BX70:CA84 CD70:CF84">
    <cfRule type="cellIs" dxfId="884" priority="980" operator="equal">
      <formula>"y"</formula>
    </cfRule>
    <cfRule type="cellIs" dxfId="883" priority="995" operator="equal">
      <formula>"PIN"</formula>
    </cfRule>
    <cfRule type="cellIs" dxfId="882" priority="996" operator="equal">
      <formula>"ORA"</formula>
    </cfRule>
    <cfRule type="cellIs" dxfId="881" priority="997" operator="equal">
      <formula>"GRA"</formula>
    </cfRule>
    <cfRule type="cellIs" dxfId="880" priority="998" operator="equal">
      <formula>"PUR"</formula>
    </cfRule>
    <cfRule type="cellIs" dxfId="879" priority="999" operator="equal">
      <formula>"BRO"</formula>
    </cfRule>
    <cfRule type="cellIs" dxfId="878" priority="1000" operator="equal">
      <formula>"YEL"</formula>
    </cfRule>
    <cfRule type="cellIs" dxfId="877" priority="1001" operator="equal">
      <formula>"BLU"</formula>
    </cfRule>
    <cfRule type="cellIs" dxfId="876" priority="1002" operator="equal">
      <formula>"WHI"</formula>
    </cfRule>
    <cfRule type="cellIs" dxfId="875" priority="1003" operator="equal">
      <formula>"GRE"</formula>
    </cfRule>
    <cfRule type="cellIs" dxfId="874" priority="1004" operator="equal">
      <formula>"RED"</formula>
    </cfRule>
    <cfRule type="cellIs" dxfId="873" priority="1005" operator="equal">
      <formula>"BLA"</formula>
    </cfRule>
  </conditionalFormatting>
  <conditionalFormatting sqref="BZ70:CA84 CD70:CF84">
    <cfRule type="cellIs" dxfId="872" priority="982" operator="greaterThan">
      <formula>0</formula>
    </cfRule>
  </conditionalFormatting>
  <conditionalFormatting sqref="IC70:IK84">
    <cfRule type="expression" dxfId="871" priority="983">
      <formula>$IL70&gt;0</formula>
    </cfRule>
  </conditionalFormatting>
  <conditionalFormatting sqref="S70:S84">
    <cfRule type="colorScale" priority="1006">
      <colorScale>
        <cfvo type="min"/>
        <cfvo type="max"/>
        <color rgb="FFFCFCFF"/>
        <color rgb="FF754BFB"/>
      </colorScale>
    </cfRule>
  </conditionalFormatting>
  <conditionalFormatting sqref="AT70:AT84">
    <cfRule type="colorScale" priority="1007">
      <colorScale>
        <cfvo type="min"/>
        <cfvo type="max"/>
        <color rgb="FFFCFCFF"/>
        <color theme="8" tint="0.39997558519241921"/>
      </colorScale>
    </cfRule>
  </conditionalFormatting>
  <conditionalFormatting sqref="CG70:CG84">
    <cfRule type="colorScale" priority="1008">
      <colorScale>
        <cfvo type="min"/>
        <cfvo type="max"/>
        <color rgb="FFFCFCFF"/>
        <color rgb="FF63BE7B"/>
      </colorScale>
    </cfRule>
  </conditionalFormatting>
  <conditionalFormatting sqref="J70:J84">
    <cfRule type="colorScale" priority="1011">
      <colorScale>
        <cfvo type="min"/>
        <cfvo type="percentile" val="50"/>
        <cfvo type="max"/>
        <color rgb="FFF8696B"/>
        <color rgb="FFFFEB84"/>
        <color rgb="FF63BE7B"/>
      </colorScale>
    </cfRule>
  </conditionalFormatting>
  <conditionalFormatting sqref="H85:H94">
    <cfRule type="cellIs" dxfId="870" priority="945" stopIfTrue="1" operator="notEqual">
      <formula>""</formula>
    </cfRule>
  </conditionalFormatting>
  <conditionalFormatting sqref="R85:R94 CU85:CU94">
    <cfRule type="cellIs" dxfId="869" priority="947" operator="greaterThan">
      <formula>0</formula>
    </cfRule>
  </conditionalFormatting>
  <conditionalFormatting sqref="T85:AS94 CH85:CS94">
    <cfRule type="cellIs" dxfId="868" priority="942" stopIfTrue="1" operator="equal">
      <formula>"n"</formula>
    </cfRule>
    <cfRule type="cellIs" dxfId="867" priority="943" stopIfTrue="1" operator="equal">
      <formula>"y"</formula>
    </cfRule>
    <cfRule type="cellIs" dxfId="866" priority="944" operator="greaterThan">
      <formula>0</formula>
    </cfRule>
  </conditionalFormatting>
  <conditionalFormatting sqref="AZ85:BB94">
    <cfRule type="expression" dxfId="865" priority="941">
      <formula>$AT85=0</formula>
    </cfRule>
  </conditionalFormatting>
  <conditionalFormatting sqref="AZ85:BU94">
    <cfRule type="cellIs" dxfId="864" priority="950" operator="equal">
      <formula>"PIN"</formula>
    </cfRule>
    <cfRule type="cellIs" dxfId="863" priority="951" operator="equal">
      <formula>"ORA"</formula>
    </cfRule>
    <cfRule type="cellIs" dxfId="862" priority="952" operator="equal">
      <formula>"GRA"</formula>
    </cfRule>
    <cfRule type="cellIs" dxfId="861" priority="953" operator="equal">
      <formula>"PUR"</formula>
    </cfRule>
    <cfRule type="cellIs" dxfId="860" priority="954" operator="equal">
      <formula>"BRO"</formula>
    </cfRule>
    <cfRule type="cellIs" dxfId="859" priority="955" operator="equal">
      <formula>"YEL"</formula>
    </cfRule>
    <cfRule type="cellIs" dxfId="858" priority="956" operator="equal">
      <formula>"BLU"</formula>
    </cfRule>
    <cfRule type="cellIs" dxfId="857" priority="957" operator="equal">
      <formula>"WHI"</formula>
    </cfRule>
    <cfRule type="cellIs" dxfId="856" priority="958" operator="equal">
      <formula>"GRE"</formula>
    </cfRule>
    <cfRule type="cellIs" dxfId="855" priority="959" operator="equal">
      <formula>"RED"</formula>
    </cfRule>
    <cfRule type="cellIs" dxfId="854" priority="960" operator="equal">
      <formula>"BLA"</formula>
    </cfRule>
  </conditionalFormatting>
  <conditionalFormatting sqref="BV85:BW94">
    <cfRule type="cellIs" dxfId="853" priority="972" operator="equal">
      <formula>"nc"</formula>
    </cfRule>
  </conditionalFormatting>
  <conditionalFormatting sqref="BX85:CA94 CD85:CF94">
    <cfRule type="cellIs" dxfId="852" priority="946" operator="equal">
      <formula>"y"</formula>
    </cfRule>
    <cfRule type="cellIs" dxfId="851" priority="961" operator="equal">
      <formula>"PIN"</formula>
    </cfRule>
    <cfRule type="cellIs" dxfId="850" priority="962" operator="equal">
      <formula>"ORA"</formula>
    </cfRule>
    <cfRule type="cellIs" dxfId="849" priority="963" operator="equal">
      <formula>"GRA"</formula>
    </cfRule>
    <cfRule type="cellIs" dxfId="848" priority="964" operator="equal">
      <formula>"PUR"</formula>
    </cfRule>
    <cfRule type="cellIs" dxfId="847" priority="965" operator="equal">
      <formula>"BRO"</formula>
    </cfRule>
    <cfRule type="cellIs" dxfId="846" priority="966" operator="equal">
      <formula>"YEL"</formula>
    </cfRule>
    <cfRule type="cellIs" dxfId="845" priority="967" operator="equal">
      <formula>"BLU"</formula>
    </cfRule>
    <cfRule type="cellIs" dxfId="844" priority="968" operator="equal">
      <formula>"WHI"</formula>
    </cfRule>
    <cfRule type="cellIs" dxfId="843" priority="969" operator="equal">
      <formula>"GRE"</formula>
    </cfRule>
    <cfRule type="cellIs" dxfId="842" priority="970" operator="equal">
      <formula>"RED"</formula>
    </cfRule>
    <cfRule type="cellIs" dxfId="841" priority="971" operator="equal">
      <formula>"BLA"</formula>
    </cfRule>
  </conditionalFormatting>
  <conditionalFormatting sqref="BZ85:CA94 CD85:CF94">
    <cfRule type="cellIs" dxfId="840" priority="948" operator="greaterThan">
      <formula>0</formula>
    </cfRule>
  </conditionalFormatting>
  <conditionalFormatting sqref="IC85:IK94">
    <cfRule type="expression" dxfId="839" priority="949">
      <formula>$IL85&gt;0</formula>
    </cfRule>
  </conditionalFormatting>
  <conditionalFormatting sqref="S85:S94">
    <cfRule type="colorScale" priority="973">
      <colorScale>
        <cfvo type="min"/>
        <cfvo type="max"/>
        <color rgb="FFFCFCFF"/>
        <color rgb="FF754BFB"/>
      </colorScale>
    </cfRule>
  </conditionalFormatting>
  <conditionalFormatting sqref="AT85:AT94">
    <cfRule type="colorScale" priority="974">
      <colorScale>
        <cfvo type="min"/>
        <cfvo type="max"/>
        <color rgb="FFFCFCFF"/>
        <color theme="8" tint="0.39997558519241921"/>
      </colorScale>
    </cfRule>
  </conditionalFormatting>
  <conditionalFormatting sqref="CG85:CG94">
    <cfRule type="colorScale" priority="975">
      <colorScale>
        <cfvo type="min"/>
        <cfvo type="max"/>
        <color rgb="FFFCFCFF"/>
        <color rgb="FF63BE7B"/>
      </colorScale>
    </cfRule>
  </conditionalFormatting>
  <conditionalFormatting sqref="J85:J94">
    <cfRule type="colorScale" priority="940">
      <colorScale>
        <cfvo type="min"/>
        <cfvo type="percentile" val="50"/>
        <cfvo type="max"/>
        <color rgb="FFF8696B"/>
        <color rgb="FFFFEB84"/>
        <color rgb="FF63BE7B"/>
      </colorScale>
    </cfRule>
  </conditionalFormatting>
  <conditionalFormatting sqref="H95:H96">
    <cfRule type="cellIs" dxfId="838" priority="909" stopIfTrue="1" operator="notEqual">
      <formula>""</formula>
    </cfRule>
  </conditionalFormatting>
  <conditionalFormatting sqref="R95:R96 CU95:CU96">
    <cfRule type="cellIs" dxfId="837" priority="911" operator="greaterThan">
      <formula>0</formula>
    </cfRule>
  </conditionalFormatting>
  <conditionalFormatting sqref="T95:AS96 CH95:CS96">
    <cfRule type="cellIs" dxfId="836" priority="906" stopIfTrue="1" operator="equal">
      <formula>"n"</formula>
    </cfRule>
    <cfRule type="cellIs" dxfId="835" priority="907" stopIfTrue="1" operator="equal">
      <formula>"y"</formula>
    </cfRule>
    <cfRule type="cellIs" dxfId="834" priority="908" operator="greaterThan">
      <formula>0</formula>
    </cfRule>
  </conditionalFormatting>
  <conditionalFormatting sqref="AZ95:BB96">
    <cfRule type="expression" dxfId="833" priority="905">
      <formula>$AT95=0</formula>
    </cfRule>
  </conditionalFormatting>
  <conditionalFormatting sqref="AZ95:BU96">
    <cfRule type="cellIs" dxfId="832" priority="914" operator="equal">
      <formula>"PIN"</formula>
    </cfRule>
    <cfRule type="cellIs" dxfId="831" priority="915" operator="equal">
      <formula>"ORA"</formula>
    </cfRule>
    <cfRule type="cellIs" dxfId="830" priority="916" operator="equal">
      <formula>"GRA"</formula>
    </cfRule>
    <cfRule type="cellIs" dxfId="829" priority="917" operator="equal">
      <formula>"PUR"</formula>
    </cfRule>
    <cfRule type="cellIs" dxfId="828" priority="918" operator="equal">
      <formula>"BRO"</formula>
    </cfRule>
    <cfRule type="cellIs" dxfId="827" priority="919" operator="equal">
      <formula>"YEL"</formula>
    </cfRule>
    <cfRule type="cellIs" dxfId="826" priority="920" operator="equal">
      <formula>"BLU"</formula>
    </cfRule>
    <cfRule type="cellIs" dxfId="825" priority="921" operator="equal">
      <formula>"WHI"</formula>
    </cfRule>
    <cfRule type="cellIs" dxfId="824" priority="922" operator="equal">
      <formula>"GRE"</formula>
    </cfRule>
    <cfRule type="cellIs" dxfId="823" priority="923" operator="equal">
      <formula>"RED"</formula>
    </cfRule>
    <cfRule type="cellIs" dxfId="822" priority="924" operator="equal">
      <formula>"BLA"</formula>
    </cfRule>
  </conditionalFormatting>
  <conditionalFormatting sqref="BV95:BW96">
    <cfRule type="cellIs" dxfId="821" priority="936" operator="equal">
      <formula>"nc"</formula>
    </cfRule>
  </conditionalFormatting>
  <conditionalFormatting sqref="BX95:CA96 CD95:CF96">
    <cfRule type="cellIs" dxfId="820" priority="910" operator="equal">
      <formula>"y"</formula>
    </cfRule>
    <cfRule type="cellIs" dxfId="819" priority="925" operator="equal">
      <formula>"PIN"</formula>
    </cfRule>
    <cfRule type="cellIs" dxfId="818" priority="926" operator="equal">
      <formula>"ORA"</formula>
    </cfRule>
    <cfRule type="cellIs" dxfId="817" priority="927" operator="equal">
      <formula>"GRA"</formula>
    </cfRule>
    <cfRule type="cellIs" dxfId="816" priority="928" operator="equal">
      <formula>"PUR"</formula>
    </cfRule>
    <cfRule type="cellIs" dxfId="815" priority="929" operator="equal">
      <formula>"BRO"</formula>
    </cfRule>
    <cfRule type="cellIs" dxfId="814" priority="930" operator="equal">
      <formula>"YEL"</formula>
    </cfRule>
    <cfRule type="cellIs" dxfId="813" priority="931" operator="equal">
      <formula>"BLU"</formula>
    </cfRule>
    <cfRule type="cellIs" dxfId="812" priority="932" operator="equal">
      <formula>"WHI"</formula>
    </cfRule>
    <cfRule type="cellIs" dxfId="811" priority="933" operator="equal">
      <formula>"GRE"</formula>
    </cfRule>
    <cfRule type="cellIs" dxfId="810" priority="934" operator="equal">
      <formula>"RED"</formula>
    </cfRule>
    <cfRule type="cellIs" dxfId="809" priority="935" operator="equal">
      <formula>"BLA"</formula>
    </cfRule>
  </conditionalFormatting>
  <conditionalFormatting sqref="BZ95:CA96 CD95:CF96">
    <cfRule type="cellIs" dxfId="808" priority="912" operator="greaterThan">
      <formula>0</formula>
    </cfRule>
  </conditionalFormatting>
  <conditionalFormatting sqref="IC95:IK96">
    <cfRule type="expression" dxfId="807" priority="913">
      <formula>$IL95&gt;0</formula>
    </cfRule>
  </conditionalFormatting>
  <conditionalFormatting sqref="S95:S96">
    <cfRule type="colorScale" priority="937">
      <colorScale>
        <cfvo type="min"/>
        <cfvo type="max"/>
        <color rgb="FFFCFCFF"/>
        <color rgb="FF754BFB"/>
      </colorScale>
    </cfRule>
  </conditionalFormatting>
  <conditionalFormatting sqref="AT95:AT96">
    <cfRule type="colorScale" priority="938">
      <colorScale>
        <cfvo type="min"/>
        <cfvo type="max"/>
        <color rgb="FFFCFCFF"/>
        <color theme="8" tint="0.39997558519241921"/>
      </colorScale>
    </cfRule>
  </conditionalFormatting>
  <conditionalFormatting sqref="CG95:CG96">
    <cfRule type="colorScale" priority="939">
      <colorScale>
        <cfvo type="min"/>
        <cfvo type="max"/>
        <color rgb="FFFCFCFF"/>
        <color rgb="FF63BE7B"/>
      </colorScale>
    </cfRule>
  </conditionalFormatting>
  <conditionalFormatting sqref="J95:J96">
    <cfRule type="colorScale" priority="904">
      <colorScale>
        <cfvo type="min"/>
        <cfvo type="percentile" val="50"/>
        <cfvo type="max"/>
        <color rgb="FFF8696B"/>
        <color rgb="FFFFEB84"/>
        <color rgb="FF63BE7B"/>
      </colorScale>
    </cfRule>
  </conditionalFormatting>
  <conditionalFormatting sqref="H97:H102">
    <cfRule type="cellIs" dxfId="806" priority="873" stopIfTrue="1" operator="notEqual">
      <formula>""</formula>
    </cfRule>
  </conditionalFormatting>
  <conditionalFormatting sqref="R97:R102 CU97:CU102">
    <cfRule type="cellIs" dxfId="805" priority="875" operator="greaterThan">
      <formula>0</formula>
    </cfRule>
  </conditionalFormatting>
  <conditionalFormatting sqref="T97:AS102 CH97:CS102">
    <cfRule type="cellIs" dxfId="804" priority="870" stopIfTrue="1" operator="equal">
      <formula>"n"</formula>
    </cfRule>
    <cfRule type="cellIs" dxfId="803" priority="871" stopIfTrue="1" operator="equal">
      <formula>"y"</formula>
    </cfRule>
    <cfRule type="cellIs" dxfId="802" priority="872" operator="greaterThan">
      <formula>0</formula>
    </cfRule>
  </conditionalFormatting>
  <conditionalFormatting sqref="AZ97:BB102">
    <cfRule type="expression" dxfId="801" priority="869">
      <formula>$AT97=0</formula>
    </cfRule>
  </conditionalFormatting>
  <conditionalFormatting sqref="AZ97:BU102">
    <cfRule type="cellIs" dxfId="800" priority="878" operator="equal">
      <formula>"PIN"</formula>
    </cfRule>
    <cfRule type="cellIs" dxfId="799" priority="879" operator="equal">
      <formula>"ORA"</formula>
    </cfRule>
    <cfRule type="cellIs" dxfId="798" priority="880" operator="equal">
      <formula>"GRA"</formula>
    </cfRule>
    <cfRule type="cellIs" dxfId="797" priority="881" operator="equal">
      <formula>"PUR"</formula>
    </cfRule>
    <cfRule type="cellIs" dxfId="796" priority="882" operator="equal">
      <formula>"BRO"</formula>
    </cfRule>
    <cfRule type="cellIs" dxfId="795" priority="883" operator="equal">
      <formula>"YEL"</formula>
    </cfRule>
    <cfRule type="cellIs" dxfId="794" priority="884" operator="equal">
      <formula>"BLU"</formula>
    </cfRule>
    <cfRule type="cellIs" dxfId="793" priority="885" operator="equal">
      <formula>"WHI"</formula>
    </cfRule>
    <cfRule type="cellIs" dxfId="792" priority="886" operator="equal">
      <formula>"GRE"</formula>
    </cfRule>
    <cfRule type="cellIs" dxfId="791" priority="887" operator="equal">
      <formula>"RED"</formula>
    </cfRule>
    <cfRule type="cellIs" dxfId="790" priority="888" operator="equal">
      <formula>"BLA"</formula>
    </cfRule>
  </conditionalFormatting>
  <conditionalFormatting sqref="BV97:BW102">
    <cfRule type="cellIs" dxfId="789" priority="900" operator="equal">
      <formula>"nc"</formula>
    </cfRule>
  </conditionalFormatting>
  <conditionalFormatting sqref="BX97:CA102 CD97:CF102">
    <cfRule type="cellIs" dxfId="788" priority="874" operator="equal">
      <formula>"y"</formula>
    </cfRule>
    <cfRule type="cellIs" dxfId="787" priority="889" operator="equal">
      <formula>"PIN"</formula>
    </cfRule>
    <cfRule type="cellIs" dxfId="786" priority="890" operator="equal">
      <formula>"ORA"</formula>
    </cfRule>
    <cfRule type="cellIs" dxfId="785" priority="891" operator="equal">
      <formula>"GRA"</formula>
    </cfRule>
    <cfRule type="cellIs" dxfId="784" priority="892" operator="equal">
      <formula>"PUR"</formula>
    </cfRule>
    <cfRule type="cellIs" dxfId="783" priority="893" operator="equal">
      <formula>"BRO"</formula>
    </cfRule>
    <cfRule type="cellIs" dxfId="782" priority="894" operator="equal">
      <formula>"YEL"</formula>
    </cfRule>
    <cfRule type="cellIs" dxfId="781" priority="895" operator="equal">
      <formula>"BLU"</formula>
    </cfRule>
    <cfRule type="cellIs" dxfId="780" priority="896" operator="equal">
      <formula>"WHI"</formula>
    </cfRule>
    <cfRule type="cellIs" dxfId="779" priority="897" operator="equal">
      <formula>"GRE"</formula>
    </cfRule>
    <cfRule type="cellIs" dxfId="778" priority="898" operator="equal">
      <formula>"RED"</formula>
    </cfRule>
    <cfRule type="cellIs" dxfId="777" priority="899" operator="equal">
      <formula>"BLA"</formula>
    </cfRule>
  </conditionalFormatting>
  <conditionalFormatting sqref="BZ97:CA102 CD97:CF102">
    <cfRule type="cellIs" dxfId="776" priority="876" operator="greaterThan">
      <formula>0</formula>
    </cfRule>
  </conditionalFormatting>
  <conditionalFormatting sqref="IC97:IK102">
    <cfRule type="expression" dxfId="775" priority="877">
      <formula>$IL97&gt;0</formula>
    </cfRule>
  </conditionalFormatting>
  <conditionalFormatting sqref="S97:S102">
    <cfRule type="colorScale" priority="901">
      <colorScale>
        <cfvo type="min"/>
        <cfvo type="max"/>
        <color rgb="FFFCFCFF"/>
        <color rgb="FF754BFB"/>
      </colorScale>
    </cfRule>
  </conditionalFormatting>
  <conditionalFormatting sqref="AT97:AT102">
    <cfRule type="colorScale" priority="902">
      <colorScale>
        <cfvo type="min"/>
        <cfvo type="max"/>
        <color rgb="FFFCFCFF"/>
        <color theme="8" tint="0.39997558519241921"/>
      </colorScale>
    </cfRule>
  </conditionalFormatting>
  <conditionalFormatting sqref="CG97:CG102">
    <cfRule type="colorScale" priority="903">
      <colorScale>
        <cfvo type="min"/>
        <cfvo type="max"/>
        <color rgb="FFFCFCFF"/>
        <color rgb="FF63BE7B"/>
      </colorScale>
    </cfRule>
  </conditionalFormatting>
  <conditionalFormatting sqref="J97:J102">
    <cfRule type="colorScale" priority="868">
      <colorScale>
        <cfvo type="min"/>
        <cfvo type="percentile" val="50"/>
        <cfvo type="max"/>
        <color rgb="FFF8696B"/>
        <color rgb="FFFFEB84"/>
        <color rgb="FF63BE7B"/>
      </colorScale>
    </cfRule>
  </conditionalFormatting>
  <conditionalFormatting sqref="H103:H106">
    <cfRule type="cellIs" dxfId="774" priority="837" stopIfTrue="1" operator="notEqual">
      <formula>""</formula>
    </cfRule>
  </conditionalFormatting>
  <conditionalFormatting sqref="R103:R106 CU103:CU106">
    <cfRule type="cellIs" dxfId="773" priority="839" operator="greaterThan">
      <formula>0</formula>
    </cfRule>
  </conditionalFormatting>
  <conditionalFormatting sqref="T103:AS106 CH103:CS106">
    <cfRule type="cellIs" dxfId="772" priority="834" stopIfTrue="1" operator="equal">
      <formula>"n"</formula>
    </cfRule>
    <cfRule type="cellIs" dxfId="771" priority="835" stopIfTrue="1" operator="equal">
      <formula>"y"</formula>
    </cfRule>
    <cfRule type="cellIs" dxfId="770" priority="836" operator="greaterThan">
      <formula>0</formula>
    </cfRule>
  </conditionalFormatting>
  <conditionalFormatting sqref="AZ103:BB106">
    <cfRule type="expression" dxfId="769" priority="833">
      <formula>$AT103=0</formula>
    </cfRule>
  </conditionalFormatting>
  <conditionalFormatting sqref="AZ103:BU106">
    <cfRule type="cellIs" dxfId="768" priority="842" operator="equal">
      <formula>"PIN"</formula>
    </cfRule>
    <cfRule type="cellIs" dxfId="767" priority="843" operator="equal">
      <formula>"ORA"</formula>
    </cfRule>
    <cfRule type="cellIs" dxfId="766" priority="844" operator="equal">
      <formula>"GRA"</formula>
    </cfRule>
    <cfRule type="cellIs" dxfId="765" priority="845" operator="equal">
      <formula>"PUR"</formula>
    </cfRule>
    <cfRule type="cellIs" dxfId="764" priority="846" operator="equal">
      <formula>"BRO"</formula>
    </cfRule>
    <cfRule type="cellIs" dxfId="763" priority="847" operator="equal">
      <formula>"YEL"</formula>
    </cfRule>
    <cfRule type="cellIs" dxfId="762" priority="848" operator="equal">
      <formula>"BLU"</formula>
    </cfRule>
    <cfRule type="cellIs" dxfId="761" priority="849" operator="equal">
      <formula>"WHI"</formula>
    </cfRule>
    <cfRule type="cellIs" dxfId="760" priority="850" operator="equal">
      <formula>"GRE"</formula>
    </cfRule>
    <cfRule type="cellIs" dxfId="759" priority="851" operator="equal">
      <formula>"RED"</formula>
    </cfRule>
    <cfRule type="cellIs" dxfId="758" priority="852" operator="equal">
      <formula>"BLA"</formula>
    </cfRule>
  </conditionalFormatting>
  <conditionalFormatting sqref="BV103:BW106">
    <cfRule type="cellIs" dxfId="757" priority="864" operator="equal">
      <formula>"nc"</formula>
    </cfRule>
  </conditionalFormatting>
  <conditionalFormatting sqref="BX103:CA106 CD103:CF106">
    <cfRule type="cellIs" dxfId="756" priority="838" operator="equal">
      <formula>"y"</formula>
    </cfRule>
    <cfRule type="cellIs" dxfId="755" priority="853" operator="equal">
      <formula>"PIN"</formula>
    </cfRule>
    <cfRule type="cellIs" dxfId="754" priority="854" operator="equal">
      <formula>"ORA"</formula>
    </cfRule>
    <cfRule type="cellIs" dxfId="753" priority="855" operator="equal">
      <formula>"GRA"</formula>
    </cfRule>
    <cfRule type="cellIs" dxfId="752" priority="856" operator="equal">
      <formula>"PUR"</formula>
    </cfRule>
    <cfRule type="cellIs" dxfId="751" priority="857" operator="equal">
      <formula>"BRO"</formula>
    </cfRule>
    <cfRule type="cellIs" dxfId="750" priority="858" operator="equal">
      <formula>"YEL"</formula>
    </cfRule>
    <cfRule type="cellIs" dxfId="749" priority="859" operator="equal">
      <formula>"BLU"</formula>
    </cfRule>
    <cfRule type="cellIs" dxfId="748" priority="860" operator="equal">
      <formula>"WHI"</formula>
    </cfRule>
    <cfRule type="cellIs" dxfId="747" priority="861" operator="equal">
      <formula>"GRE"</formula>
    </cfRule>
    <cfRule type="cellIs" dxfId="746" priority="862" operator="equal">
      <formula>"RED"</formula>
    </cfRule>
    <cfRule type="cellIs" dxfId="745" priority="863" operator="equal">
      <formula>"BLA"</formula>
    </cfRule>
  </conditionalFormatting>
  <conditionalFormatting sqref="BZ103:CA106 CD103:CF106">
    <cfRule type="cellIs" dxfId="744" priority="840" operator="greaterThan">
      <formula>0</formula>
    </cfRule>
  </conditionalFormatting>
  <conditionalFormatting sqref="IC103:IK106">
    <cfRule type="expression" dxfId="743" priority="841">
      <formula>$IL103&gt;0</formula>
    </cfRule>
  </conditionalFormatting>
  <conditionalFormatting sqref="S103:S106">
    <cfRule type="colorScale" priority="865">
      <colorScale>
        <cfvo type="min"/>
        <cfvo type="max"/>
        <color rgb="FFFCFCFF"/>
        <color rgb="FF754BFB"/>
      </colorScale>
    </cfRule>
  </conditionalFormatting>
  <conditionalFormatting sqref="AT103:AT106">
    <cfRule type="colorScale" priority="866">
      <colorScale>
        <cfvo type="min"/>
        <cfvo type="max"/>
        <color rgb="FFFCFCFF"/>
        <color theme="8" tint="0.39997558519241921"/>
      </colorScale>
    </cfRule>
  </conditionalFormatting>
  <conditionalFormatting sqref="CG103:CG106">
    <cfRule type="colorScale" priority="867">
      <colorScale>
        <cfvo type="min"/>
        <cfvo type="max"/>
        <color rgb="FFFCFCFF"/>
        <color rgb="FF63BE7B"/>
      </colorScale>
    </cfRule>
  </conditionalFormatting>
  <conditionalFormatting sqref="J103:J106">
    <cfRule type="colorScale" priority="832">
      <colorScale>
        <cfvo type="min"/>
        <cfvo type="percentile" val="50"/>
        <cfvo type="max"/>
        <color rgb="FFF8696B"/>
        <color rgb="FFFFEB84"/>
        <color rgb="FF63BE7B"/>
      </colorScale>
    </cfRule>
  </conditionalFormatting>
  <conditionalFormatting sqref="H107:H108">
    <cfRule type="cellIs" dxfId="742" priority="801" stopIfTrue="1" operator="notEqual">
      <formula>""</formula>
    </cfRule>
  </conditionalFormatting>
  <conditionalFormatting sqref="R107:R108 CU107:CU108">
    <cfRule type="cellIs" dxfId="741" priority="803" operator="greaterThan">
      <formula>0</formula>
    </cfRule>
  </conditionalFormatting>
  <conditionalFormatting sqref="T107:AS108 CH107:CS108">
    <cfRule type="cellIs" dxfId="740" priority="798" stopIfTrue="1" operator="equal">
      <formula>"n"</formula>
    </cfRule>
    <cfRule type="cellIs" dxfId="739" priority="799" stopIfTrue="1" operator="equal">
      <formula>"y"</formula>
    </cfRule>
    <cfRule type="cellIs" dxfId="738" priority="800" operator="greaterThan">
      <formula>0</formula>
    </cfRule>
  </conditionalFormatting>
  <conditionalFormatting sqref="AZ107:BB108">
    <cfRule type="expression" dxfId="737" priority="797">
      <formula>$AT107=0</formula>
    </cfRule>
  </conditionalFormatting>
  <conditionalFormatting sqref="AZ107:BU108">
    <cfRule type="cellIs" dxfId="736" priority="806" operator="equal">
      <formula>"PIN"</formula>
    </cfRule>
    <cfRule type="cellIs" dxfId="735" priority="807" operator="equal">
      <formula>"ORA"</formula>
    </cfRule>
    <cfRule type="cellIs" dxfId="734" priority="808" operator="equal">
      <formula>"GRA"</formula>
    </cfRule>
    <cfRule type="cellIs" dxfId="733" priority="809" operator="equal">
      <formula>"PUR"</formula>
    </cfRule>
    <cfRule type="cellIs" dxfId="732" priority="810" operator="equal">
      <formula>"BRO"</formula>
    </cfRule>
    <cfRule type="cellIs" dxfId="731" priority="811" operator="equal">
      <formula>"YEL"</formula>
    </cfRule>
    <cfRule type="cellIs" dxfId="730" priority="812" operator="equal">
      <formula>"BLU"</formula>
    </cfRule>
    <cfRule type="cellIs" dxfId="729" priority="813" operator="equal">
      <formula>"WHI"</formula>
    </cfRule>
    <cfRule type="cellIs" dxfId="728" priority="814" operator="equal">
      <formula>"GRE"</formula>
    </cfRule>
    <cfRule type="cellIs" dxfId="727" priority="815" operator="equal">
      <formula>"RED"</formula>
    </cfRule>
    <cfRule type="cellIs" dxfId="726" priority="816" operator="equal">
      <formula>"BLA"</formula>
    </cfRule>
  </conditionalFormatting>
  <conditionalFormatting sqref="BV107:BW108">
    <cfRule type="cellIs" dxfId="725" priority="828" operator="equal">
      <formula>"nc"</formula>
    </cfRule>
  </conditionalFormatting>
  <conditionalFormatting sqref="BX107:CA108 CD107:CF108">
    <cfRule type="cellIs" dxfId="724" priority="802" operator="equal">
      <formula>"y"</formula>
    </cfRule>
    <cfRule type="cellIs" dxfId="723" priority="817" operator="equal">
      <formula>"PIN"</formula>
    </cfRule>
    <cfRule type="cellIs" dxfId="722" priority="818" operator="equal">
      <formula>"ORA"</formula>
    </cfRule>
    <cfRule type="cellIs" dxfId="721" priority="819" operator="equal">
      <formula>"GRA"</formula>
    </cfRule>
    <cfRule type="cellIs" dxfId="720" priority="820" operator="equal">
      <formula>"PUR"</formula>
    </cfRule>
    <cfRule type="cellIs" dxfId="719" priority="821" operator="equal">
      <formula>"BRO"</formula>
    </cfRule>
    <cfRule type="cellIs" dxfId="718" priority="822" operator="equal">
      <formula>"YEL"</formula>
    </cfRule>
    <cfRule type="cellIs" dxfId="717" priority="823" operator="equal">
      <formula>"BLU"</formula>
    </cfRule>
    <cfRule type="cellIs" dxfId="716" priority="824" operator="equal">
      <formula>"WHI"</formula>
    </cfRule>
    <cfRule type="cellIs" dxfId="715" priority="825" operator="equal">
      <formula>"GRE"</formula>
    </cfRule>
    <cfRule type="cellIs" dxfId="714" priority="826" operator="equal">
      <formula>"RED"</formula>
    </cfRule>
    <cfRule type="cellIs" dxfId="713" priority="827" operator="equal">
      <formula>"BLA"</formula>
    </cfRule>
  </conditionalFormatting>
  <conditionalFormatting sqref="BZ107:CA108 CD107:CF108">
    <cfRule type="cellIs" dxfId="712" priority="804" operator="greaterThan">
      <formula>0</formula>
    </cfRule>
  </conditionalFormatting>
  <conditionalFormatting sqref="IC107:IK108">
    <cfRule type="expression" dxfId="711" priority="805">
      <formula>$IL107&gt;0</formula>
    </cfRule>
  </conditionalFormatting>
  <conditionalFormatting sqref="S107:S108">
    <cfRule type="colorScale" priority="829">
      <colorScale>
        <cfvo type="min"/>
        <cfvo type="max"/>
        <color rgb="FFFCFCFF"/>
        <color rgb="FF754BFB"/>
      </colorScale>
    </cfRule>
  </conditionalFormatting>
  <conditionalFormatting sqref="AT107:AT108">
    <cfRule type="colorScale" priority="830">
      <colorScale>
        <cfvo type="min"/>
        <cfvo type="max"/>
        <color rgb="FFFCFCFF"/>
        <color theme="8" tint="0.39997558519241921"/>
      </colorScale>
    </cfRule>
  </conditionalFormatting>
  <conditionalFormatting sqref="CG107:CG108">
    <cfRule type="colorScale" priority="831">
      <colorScale>
        <cfvo type="min"/>
        <cfvo type="max"/>
        <color rgb="FFFCFCFF"/>
        <color rgb="FF63BE7B"/>
      </colorScale>
    </cfRule>
  </conditionalFormatting>
  <conditionalFormatting sqref="J107:J108">
    <cfRule type="colorScale" priority="796">
      <colorScale>
        <cfvo type="min"/>
        <cfvo type="percentile" val="50"/>
        <cfvo type="max"/>
        <color rgb="FFF8696B"/>
        <color rgb="FFFFEB84"/>
        <color rgb="FF63BE7B"/>
      </colorScale>
    </cfRule>
  </conditionalFormatting>
  <conditionalFormatting sqref="H109:H110">
    <cfRule type="cellIs" dxfId="710" priority="765" stopIfTrue="1" operator="notEqual">
      <formula>""</formula>
    </cfRule>
  </conditionalFormatting>
  <conditionalFormatting sqref="R109:R110 CU109:CU110">
    <cfRule type="cellIs" dxfId="709" priority="767" operator="greaterThan">
      <formula>0</formula>
    </cfRule>
  </conditionalFormatting>
  <conditionalFormatting sqref="T109:AS110 CH109:CS110">
    <cfRule type="cellIs" dxfId="708" priority="762" stopIfTrue="1" operator="equal">
      <formula>"n"</formula>
    </cfRule>
    <cfRule type="cellIs" dxfId="707" priority="763" stopIfTrue="1" operator="equal">
      <formula>"y"</formula>
    </cfRule>
    <cfRule type="cellIs" dxfId="706" priority="764" operator="greaterThan">
      <formula>0</formula>
    </cfRule>
  </conditionalFormatting>
  <conditionalFormatting sqref="AZ109:BB110">
    <cfRule type="expression" dxfId="705" priority="761">
      <formula>$AT109=0</formula>
    </cfRule>
  </conditionalFormatting>
  <conditionalFormatting sqref="AZ109:BU110">
    <cfRule type="cellIs" dxfId="704" priority="770" operator="equal">
      <formula>"PIN"</formula>
    </cfRule>
    <cfRule type="cellIs" dxfId="703" priority="771" operator="equal">
      <formula>"ORA"</formula>
    </cfRule>
    <cfRule type="cellIs" dxfId="702" priority="772" operator="equal">
      <formula>"GRA"</formula>
    </cfRule>
    <cfRule type="cellIs" dxfId="701" priority="773" operator="equal">
      <formula>"PUR"</formula>
    </cfRule>
    <cfRule type="cellIs" dxfId="700" priority="774" operator="equal">
      <formula>"BRO"</formula>
    </cfRule>
    <cfRule type="cellIs" dxfId="699" priority="775" operator="equal">
      <formula>"YEL"</formula>
    </cfRule>
    <cfRule type="cellIs" dxfId="698" priority="776" operator="equal">
      <formula>"BLU"</formula>
    </cfRule>
    <cfRule type="cellIs" dxfId="697" priority="777" operator="equal">
      <formula>"WHI"</formula>
    </cfRule>
    <cfRule type="cellIs" dxfId="696" priority="778" operator="equal">
      <formula>"GRE"</formula>
    </cfRule>
    <cfRule type="cellIs" dxfId="695" priority="779" operator="equal">
      <formula>"RED"</formula>
    </cfRule>
    <cfRule type="cellIs" dxfId="694" priority="780" operator="equal">
      <formula>"BLA"</formula>
    </cfRule>
  </conditionalFormatting>
  <conditionalFormatting sqref="BV109:BW110">
    <cfRule type="cellIs" dxfId="693" priority="792" operator="equal">
      <formula>"nc"</formula>
    </cfRule>
  </conditionalFormatting>
  <conditionalFormatting sqref="BX109:CA110 CD109:CF110">
    <cfRule type="cellIs" dxfId="692" priority="766" operator="equal">
      <formula>"y"</formula>
    </cfRule>
    <cfRule type="cellIs" dxfId="691" priority="781" operator="equal">
      <formula>"PIN"</formula>
    </cfRule>
    <cfRule type="cellIs" dxfId="690" priority="782" operator="equal">
      <formula>"ORA"</formula>
    </cfRule>
    <cfRule type="cellIs" dxfId="689" priority="783" operator="equal">
      <formula>"GRA"</formula>
    </cfRule>
    <cfRule type="cellIs" dxfId="688" priority="784" operator="equal">
      <formula>"PUR"</formula>
    </cfRule>
    <cfRule type="cellIs" dxfId="687" priority="785" operator="equal">
      <formula>"BRO"</formula>
    </cfRule>
    <cfRule type="cellIs" dxfId="686" priority="786" operator="equal">
      <formula>"YEL"</formula>
    </cfRule>
    <cfRule type="cellIs" dxfId="685" priority="787" operator="equal">
      <formula>"BLU"</formula>
    </cfRule>
    <cfRule type="cellIs" dxfId="684" priority="788" operator="equal">
      <formula>"WHI"</formula>
    </cfRule>
    <cfRule type="cellIs" dxfId="683" priority="789" operator="equal">
      <formula>"GRE"</formula>
    </cfRule>
    <cfRule type="cellIs" dxfId="682" priority="790" operator="equal">
      <formula>"RED"</formula>
    </cfRule>
    <cfRule type="cellIs" dxfId="681" priority="791" operator="equal">
      <formula>"BLA"</formula>
    </cfRule>
  </conditionalFormatting>
  <conditionalFormatting sqref="BZ109:CA110 CD109:CF110">
    <cfRule type="cellIs" dxfId="680" priority="768" operator="greaterThan">
      <formula>0</formula>
    </cfRule>
  </conditionalFormatting>
  <conditionalFormatting sqref="IC109:IK110">
    <cfRule type="expression" dxfId="679" priority="769">
      <formula>$IL109&gt;0</formula>
    </cfRule>
  </conditionalFormatting>
  <conditionalFormatting sqref="S109:S110">
    <cfRule type="colorScale" priority="793">
      <colorScale>
        <cfvo type="min"/>
        <cfvo type="max"/>
        <color rgb="FFFCFCFF"/>
        <color rgb="FF754BFB"/>
      </colorScale>
    </cfRule>
  </conditionalFormatting>
  <conditionalFormatting sqref="AT109:AT110">
    <cfRule type="colorScale" priority="794">
      <colorScale>
        <cfvo type="min"/>
        <cfvo type="max"/>
        <color rgb="FFFCFCFF"/>
        <color theme="8" tint="0.39997558519241921"/>
      </colorScale>
    </cfRule>
  </conditionalFormatting>
  <conditionalFormatting sqref="CG109:CG110">
    <cfRule type="colorScale" priority="795">
      <colorScale>
        <cfvo type="min"/>
        <cfvo type="max"/>
        <color rgb="FFFCFCFF"/>
        <color rgb="FF63BE7B"/>
      </colorScale>
    </cfRule>
  </conditionalFormatting>
  <conditionalFormatting sqref="J109:J110">
    <cfRule type="colorScale" priority="760">
      <colorScale>
        <cfvo type="min"/>
        <cfvo type="percentile" val="50"/>
        <cfvo type="max"/>
        <color rgb="FFF8696B"/>
        <color rgb="FFFFEB84"/>
        <color rgb="FF63BE7B"/>
      </colorScale>
    </cfRule>
  </conditionalFormatting>
  <conditionalFormatting sqref="H111:H112">
    <cfRule type="cellIs" dxfId="678" priority="729" stopIfTrue="1" operator="notEqual">
      <formula>""</formula>
    </cfRule>
  </conditionalFormatting>
  <conditionalFormatting sqref="R111:R112 CU111:CU112">
    <cfRule type="cellIs" dxfId="677" priority="731" operator="greaterThan">
      <formula>0</formula>
    </cfRule>
  </conditionalFormatting>
  <conditionalFormatting sqref="T111:AS111 CH111:CS111">
    <cfRule type="cellIs" dxfId="676" priority="726" stopIfTrue="1" operator="equal">
      <formula>"n"</formula>
    </cfRule>
    <cfRule type="cellIs" dxfId="675" priority="727" stopIfTrue="1" operator="equal">
      <formula>"y"</formula>
    </cfRule>
    <cfRule type="cellIs" dxfId="674" priority="728" operator="greaterThan">
      <formula>0</formula>
    </cfRule>
  </conditionalFormatting>
  <conditionalFormatting sqref="AZ111:BB111">
    <cfRule type="expression" dxfId="673" priority="725">
      <formula>$AT111=0</formula>
    </cfRule>
  </conditionalFormatting>
  <conditionalFormatting sqref="AZ111:BU111">
    <cfRule type="cellIs" dxfId="672" priority="734" operator="equal">
      <formula>"PIN"</formula>
    </cfRule>
    <cfRule type="cellIs" dxfId="671" priority="735" operator="equal">
      <formula>"ORA"</formula>
    </cfRule>
    <cfRule type="cellIs" dxfId="670" priority="736" operator="equal">
      <formula>"GRA"</formula>
    </cfRule>
    <cfRule type="cellIs" dxfId="669" priority="737" operator="equal">
      <formula>"PUR"</formula>
    </cfRule>
    <cfRule type="cellIs" dxfId="668" priority="738" operator="equal">
      <formula>"BRO"</formula>
    </cfRule>
    <cfRule type="cellIs" dxfId="667" priority="739" operator="equal">
      <formula>"YEL"</formula>
    </cfRule>
    <cfRule type="cellIs" dxfId="666" priority="740" operator="equal">
      <formula>"BLU"</formula>
    </cfRule>
    <cfRule type="cellIs" dxfId="665" priority="741" operator="equal">
      <formula>"WHI"</formula>
    </cfRule>
    <cfRule type="cellIs" dxfId="664" priority="742" operator="equal">
      <formula>"GRE"</formula>
    </cfRule>
    <cfRule type="cellIs" dxfId="663" priority="743" operator="equal">
      <formula>"RED"</formula>
    </cfRule>
    <cfRule type="cellIs" dxfId="662" priority="744" operator="equal">
      <formula>"BLA"</formula>
    </cfRule>
  </conditionalFormatting>
  <conditionalFormatting sqref="BV111:BW112">
    <cfRule type="cellIs" dxfId="661" priority="756" operator="equal">
      <formula>"nc"</formula>
    </cfRule>
  </conditionalFormatting>
  <conditionalFormatting sqref="BX111:CA111 CD111:CF111">
    <cfRule type="cellIs" dxfId="660" priority="730" operator="equal">
      <formula>"y"</formula>
    </cfRule>
    <cfRule type="cellIs" dxfId="659" priority="745" operator="equal">
      <formula>"PIN"</formula>
    </cfRule>
    <cfRule type="cellIs" dxfId="658" priority="746" operator="equal">
      <formula>"ORA"</formula>
    </cfRule>
    <cfRule type="cellIs" dxfId="657" priority="747" operator="equal">
      <formula>"GRA"</formula>
    </cfRule>
    <cfRule type="cellIs" dxfId="656" priority="748" operator="equal">
      <formula>"PUR"</formula>
    </cfRule>
    <cfRule type="cellIs" dxfId="655" priority="749" operator="equal">
      <formula>"BRO"</formula>
    </cfRule>
    <cfRule type="cellIs" dxfId="654" priority="750" operator="equal">
      <formula>"YEL"</formula>
    </cfRule>
    <cfRule type="cellIs" dxfId="653" priority="751" operator="equal">
      <formula>"BLU"</formula>
    </cfRule>
    <cfRule type="cellIs" dxfId="652" priority="752" operator="equal">
      <formula>"WHI"</formula>
    </cfRule>
    <cfRule type="cellIs" dxfId="651" priority="753" operator="equal">
      <formula>"GRE"</formula>
    </cfRule>
    <cfRule type="cellIs" dxfId="650" priority="754" operator="equal">
      <formula>"RED"</formula>
    </cfRule>
    <cfRule type="cellIs" dxfId="649" priority="755" operator="equal">
      <formula>"BLA"</formula>
    </cfRule>
  </conditionalFormatting>
  <conditionalFormatting sqref="BZ111:CA111 CD111:CF111">
    <cfRule type="cellIs" dxfId="648" priority="732" operator="greaterThan">
      <formula>0</formula>
    </cfRule>
  </conditionalFormatting>
  <conditionalFormatting sqref="IC111:IK111">
    <cfRule type="expression" dxfId="647" priority="733">
      <formula>$IL111&gt;0</formula>
    </cfRule>
  </conditionalFormatting>
  <conditionalFormatting sqref="T112:AS112 CH112:CS112">
    <cfRule type="cellIs" dxfId="646" priority="697" stopIfTrue="1" operator="equal">
      <formula>"n"</formula>
    </cfRule>
    <cfRule type="cellIs" dxfId="645" priority="698" stopIfTrue="1" operator="equal">
      <formula>"y"</formula>
    </cfRule>
    <cfRule type="cellIs" dxfId="644" priority="699" operator="greaterThan">
      <formula>0</formula>
    </cfRule>
  </conditionalFormatting>
  <conditionalFormatting sqref="AZ112:BB112">
    <cfRule type="expression" dxfId="643" priority="696">
      <formula>$AT112=0</formula>
    </cfRule>
  </conditionalFormatting>
  <conditionalFormatting sqref="AZ112:BU112">
    <cfRule type="cellIs" dxfId="642" priority="703" operator="equal">
      <formula>"PIN"</formula>
    </cfRule>
    <cfRule type="cellIs" dxfId="641" priority="704" operator="equal">
      <formula>"ORA"</formula>
    </cfRule>
    <cfRule type="cellIs" dxfId="640" priority="705" operator="equal">
      <formula>"GRA"</formula>
    </cfRule>
    <cfRule type="cellIs" dxfId="639" priority="706" operator="equal">
      <formula>"PUR"</formula>
    </cfRule>
    <cfRule type="cellIs" dxfId="638" priority="707" operator="equal">
      <formula>"BRO"</formula>
    </cfRule>
    <cfRule type="cellIs" dxfId="637" priority="708" operator="equal">
      <formula>"YEL"</formula>
    </cfRule>
    <cfRule type="cellIs" dxfId="636" priority="709" operator="equal">
      <formula>"BLU"</formula>
    </cfRule>
    <cfRule type="cellIs" dxfId="635" priority="710" operator="equal">
      <formula>"WHI"</formula>
    </cfRule>
    <cfRule type="cellIs" dxfId="634" priority="711" operator="equal">
      <formula>"GRE"</formula>
    </cfRule>
    <cfRule type="cellIs" dxfId="633" priority="712" operator="equal">
      <formula>"RED"</formula>
    </cfRule>
    <cfRule type="cellIs" dxfId="632" priority="713" operator="equal">
      <formula>"BLA"</formula>
    </cfRule>
  </conditionalFormatting>
  <conditionalFormatting sqref="BX112:CA112 CD112:CF112">
    <cfRule type="cellIs" dxfId="631" priority="700" operator="equal">
      <formula>"y"</formula>
    </cfRule>
    <cfRule type="cellIs" dxfId="630" priority="714" operator="equal">
      <formula>"PIN"</formula>
    </cfRule>
    <cfRule type="cellIs" dxfId="629" priority="715" operator="equal">
      <formula>"ORA"</formula>
    </cfRule>
    <cfRule type="cellIs" dxfId="628" priority="716" operator="equal">
      <formula>"GRA"</formula>
    </cfRule>
    <cfRule type="cellIs" dxfId="627" priority="717" operator="equal">
      <formula>"PUR"</formula>
    </cfRule>
    <cfRule type="cellIs" dxfId="626" priority="718" operator="equal">
      <formula>"BRO"</formula>
    </cfRule>
    <cfRule type="cellIs" dxfId="625" priority="719" operator="equal">
      <formula>"YEL"</formula>
    </cfRule>
    <cfRule type="cellIs" dxfId="624" priority="720" operator="equal">
      <formula>"BLU"</formula>
    </cfRule>
    <cfRule type="cellIs" dxfId="623" priority="721" operator="equal">
      <formula>"WHI"</formula>
    </cfRule>
    <cfRule type="cellIs" dxfId="622" priority="722" operator="equal">
      <formula>"GRE"</formula>
    </cfRule>
    <cfRule type="cellIs" dxfId="621" priority="723" operator="equal">
      <formula>"RED"</formula>
    </cfRule>
    <cfRule type="cellIs" dxfId="620" priority="724" operator="equal">
      <formula>"BLA"</formula>
    </cfRule>
  </conditionalFormatting>
  <conditionalFormatting sqref="BZ112:CA112 CD112:CF112">
    <cfRule type="cellIs" dxfId="619" priority="701" operator="greaterThan">
      <formula>0</formula>
    </cfRule>
  </conditionalFormatting>
  <conditionalFormatting sqref="IC112:IK112">
    <cfRule type="expression" dxfId="618" priority="702">
      <formula>$IL112&gt;0</formula>
    </cfRule>
  </conditionalFormatting>
  <conditionalFormatting sqref="S111:S112">
    <cfRule type="colorScale" priority="757">
      <colorScale>
        <cfvo type="min"/>
        <cfvo type="max"/>
        <color rgb="FFFCFCFF"/>
        <color rgb="FF754BFB"/>
      </colorScale>
    </cfRule>
  </conditionalFormatting>
  <conditionalFormatting sqref="AT111:AT112">
    <cfRule type="colorScale" priority="758">
      <colorScale>
        <cfvo type="min"/>
        <cfvo type="max"/>
        <color rgb="FFFCFCFF"/>
        <color theme="8" tint="0.39997558519241921"/>
      </colorScale>
    </cfRule>
  </conditionalFormatting>
  <conditionalFormatting sqref="CG111:CG112">
    <cfRule type="colorScale" priority="759">
      <colorScale>
        <cfvo type="min"/>
        <cfvo type="max"/>
        <color rgb="FFFCFCFF"/>
        <color rgb="FF63BE7B"/>
      </colorScale>
    </cfRule>
  </conditionalFormatting>
  <conditionalFormatting sqref="J111:J112">
    <cfRule type="colorScale" priority="695">
      <colorScale>
        <cfvo type="min"/>
        <cfvo type="percentile" val="50"/>
        <cfvo type="max"/>
        <color rgb="FFF8696B"/>
        <color rgb="FFFFEB84"/>
        <color rgb="FF63BE7B"/>
      </colorScale>
    </cfRule>
  </conditionalFormatting>
  <conditionalFormatting sqref="H113:H115">
    <cfRule type="cellIs" dxfId="617" priority="664" stopIfTrue="1" operator="notEqual">
      <formula>""</formula>
    </cfRule>
  </conditionalFormatting>
  <conditionalFormatting sqref="R113:R115 CU113:CU115">
    <cfRule type="cellIs" dxfId="616" priority="666" operator="greaterThan">
      <formula>0</formula>
    </cfRule>
  </conditionalFormatting>
  <conditionalFormatting sqref="T113:AS115 CH113:CS115">
    <cfRule type="cellIs" dxfId="615" priority="661" stopIfTrue="1" operator="equal">
      <formula>"n"</formula>
    </cfRule>
    <cfRule type="cellIs" dxfId="614" priority="662" stopIfTrue="1" operator="equal">
      <formula>"y"</formula>
    </cfRule>
    <cfRule type="cellIs" dxfId="613" priority="663" operator="greaterThan">
      <formula>0</formula>
    </cfRule>
  </conditionalFormatting>
  <conditionalFormatting sqref="AZ113:BB115">
    <cfRule type="expression" dxfId="612" priority="660">
      <formula>$AT113=0</formula>
    </cfRule>
  </conditionalFormatting>
  <conditionalFormatting sqref="AZ113:BU115">
    <cfRule type="cellIs" dxfId="611" priority="669" operator="equal">
      <formula>"PIN"</formula>
    </cfRule>
    <cfRule type="cellIs" dxfId="610" priority="670" operator="equal">
      <formula>"ORA"</formula>
    </cfRule>
    <cfRule type="cellIs" dxfId="609" priority="671" operator="equal">
      <formula>"GRA"</formula>
    </cfRule>
    <cfRule type="cellIs" dxfId="608" priority="672" operator="equal">
      <formula>"PUR"</formula>
    </cfRule>
    <cfRule type="cellIs" dxfId="607" priority="673" operator="equal">
      <formula>"BRO"</formula>
    </cfRule>
    <cfRule type="cellIs" dxfId="606" priority="674" operator="equal">
      <formula>"YEL"</formula>
    </cfRule>
    <cfRule type="cellIs" dxfId="605" priority="675" operator="equal">
      <formula>"BLU"</formula>
    </cfRule>
    <cfRule type="cellIs" dxfId="604" priority="676" operator="equal">
      <formula>"WHI"</formula>
    </cfRule>
    <cfRule type="cellIs" dxfId="603" priority="677" operator="equal">
      <formula>"GRE"</formula>
    </cfRule>
    <cfRule type="cellIs" dxfId="602" priority="678" operator="equal">
      <formula>"RED"</formula>
    </cfRule>
    <cfRule type="cellIs" dxfId="601" priority="679" operator="equal">
      <formula>"BLA"</formula>
    </cfRule>
  </conditionalFormatting>
  <conditionalFormatting sqref="BV113:BW115">
    <cfRule type="cellIs" dxfId="600" priority="691" operator="equal">
      <formula>"nc"</formula>
    </cfRule>
  </conditionalFormatting>
  <conditionalFormatting sqref="BX113:CA115 CD113:CF115">
    <cfRule type="cellIs" dxfId="599" priority="665" operator="equal">
      <formula>"y"</formula>
    </cfRule>
    <cfRule type="cellIs" dxfId="598" priority="680" operator="equal">
      <formula>"PIN"</formula>
    </cfRule>
    <cfRule type="cellIs" dxfId="597" priority="681" operator="equal">
      <formula>"ORA"</formula>
    </cfRule>
    <cfRule type="cellIs" dxfId="596" priority="682" operator="equal">
      <formula>"GRA"</formula>
    </cfRule>
    <cfRule type="cellIs" dxfId="595" priority="683" operator="equal">
      <formula>"PUR"</formula>
    </cfRule>
    <cfRule type="cellIs" dxfId="594" priority="684" operator="equal">
      <formula>"BRO"</formula>
    </cfRule>
    <cfRule type="cellIs" dxfId="593" priority="685" operator="equal">
      <formula>"YEL"</formula>
    </cfRule>
    <cfRule type="cellIs" dxfId="592" priority="686" operator="equal">
      <formula>"BLU"</formula>
    </cfRule>
    <cfRule type="cellIs" dxfId="591" priority="687" operator="equal">
      <formula>"WHI"</formula>
    </cfRule>
    <cfRule type="cellIs" dxfId="590" priority="688" operator="equal">
      <formula>"GRE"</formula>
    </cfRule>
    <cfRule type="cellIs" dxfId="589" priority="689" operator="equal">
      <formula>"RED"</formula>
    </cfRule>
    <cfRule type="cellIs" dxfId="588" priority="690" operator="equal">
      <formula>"BLA"</formula>
    </cfRule>
  </conditionalFormatting>
  <conditionalFormatting sqref="BZ113:CA115 CD113:CF115">
    <cfRule type="cellIs" dxfId="587" priority="667" operator="greaterThan">
      <formula>0</formula>
    </cfRule>
  </conditionalFormatting>
  <conditionalFormatting sqref="IC113:IK115">
    <cfRule type="expression" dxfId="586" priority="668">
      <formula>$IL113&gt;0</formula>
    </cfRule>
  </conditionalFormatting>
  <conditionalFormatting sqref="S113:S115">
    <cfRule type="colorScale" priority="692">
      <colorScale>
        <cfvo type="min"/>
        <cfvo type="max"/>
        <color rgb="FFFCFCFF"/>
        <color rgb="FF754BFB"/>
      </colorScale>
    </cfRule>
  </conditionalFormatting>
  <conditionalFormatting sqref="AT113:AT115">
    <cfRule type="colorScale" priority="693">
      <colorScale>
        <cfvo type="min"/>
        <cfvo type="max"/>
        <color rgb="FFFCFCFF"/>
        <color theme="8" tint="0.39997558519241921"/>
      </colorScale>
    </cfRule>
  </conditionalFormatting>
  <conditionalFormatting sqref="CG113:CG115">
    <cfRule type="colorScale" priority="694">
      <colorScale>
        <cfvo type="min"/>
        <cfvo type="max"/>
        <color rgb="FFFCFCFF"/>
        <color rgb="FF63BE7B"/>
      </colorScale>
    </cfRule>
  </conditionalFormatting>
  <conditionalFormatting sqref="J113:J115">
    <cfRule type="colorScale" priority="659">
      <colorScale>
        <cfvo type="min"/>
        <cfvo type="percentile" val="50"/>
        <cfvo type="max"/>
        <color rgb="FFF8696B"/>
        <color rgb="FFFFEB84"/>
        <color rgb="FF63BE7B"/>
      </colorScale>
    </cfRule>
  </conditionalFormatting>
  <conditionalFormatting sqref="H116:H117">
    <cfRule type="cellIs" dxfId="585" priority="628" stopIfTrue="1" operator="notEqual">
      <formula>""</formula>
    </cfRule>
  </conditionalFormatting>
  <conditionalFormatting sqref="R116:R117 CU116:CU117">
    <cfRule type="cellIs" dxfId="584" priority="630" operator="greaterThan">
      <formula>0</formula>
    </cfRule>
  </conditionalFormatting>
  <conditionalFormatting sqref="T116:AS117 CH116:CS117">
    <cfRule type="cellIs" dxfId="583" priority="625" stopIfTrue="1" operator="equal">
      <formula>"n"</formula>
    </cfRule>
    <cfRule type="cellIs" dxfId="582" priority="626" stopIfTrue="1" operator="equal">
      <formula>"y"</formula>
    </cfRule>
    <cfRule type="cellIs" dxfId="581" priority="627" operator="greaterThan">
      <formula>0</formula>
    </cfRule>
  </conditionalFormatting>
  <conditionalFormatting sqref="AZ116:BB117">
    <cfRule type="expression" dxfId="580" priority="624">
      <formula>$AT116=0</formula>
    </cfRule>
  </conditionalFormatting>
  <conditionalFormatting sqref="AZ116:BU117">
    <cfRule type="cellIs" dxfId="579" priority="633" operator="equal">
      <formula>"PIN"</formula>
    </cfRule>
    <cfRule type="cellIs" dxfId="578" priority="634" operator="equal">
      <formula>"ORA"</formula>
    </cfRule>
    <cfRule type="cellIs" dxfId="577" priority="635" operator="equal">
      <formula>"GRA"</formula>
    </cfRule>
    <cfRule type="cellIs" dxfId="576" priority="636" operator="equal">
      <formula>"PUR"</formula>
    </cfRule>
    <cfRule type="cellIs" dxfId="575" priority="637" operator="equal">
      <formula>"BRO"</formula>
    </cfRule>
    <cfRule type="cellIs" dxfId="574" priority="638" operator="equal">
      <formula>"YEL"</formula>
    </cfRule>
    <cfRule type="cellIs" dxfId="573" priority="639" operator="equal">
      <formula>"BLU"</formula>
    </cfRule>
    <cfRule type="cellIs" dxfId="572" priority="640" operator="equal">
      <formula>"WHI"</formula>
    </cfRule>
    <cfRule type="cellIs" dxfId="571" priority="641" operator="equal">
      <formula>"GRE"</formula>
    </cfRule>
    <cfRule type="cellIs" dxfId="570" priority="642" operator="equal">
      <formula>"RED"</formula>
    </cfRule>
    <cfRule type="cellIs" dxfId="569" priority="643" operator="equal">
      <formula>"BLA"</formula>
    </cfRule>
  </conditionalFormatting>
  <conditionalFormatting sqref="BV116:BW117">
    <cfRule type="cellIs" dxfId="568" priority="655" operator="equal">
      <formula>"nc"</formula>
    </cfRule>
  </conditionalFormatting>
  <conditionalFormatting sqref="BX116:CA117 CD116:CF117">
    <cfRule type="cellIs" dxfId="567" priority="629" operator="equal">
      <formula>"y"</formula>
    </cfRule>
    <cfRule type="cellIs" dxfId="566" priority="644" operator="equal">
      <formula>"PIN"</formula>
    </cfRule>
    <cfRule type="cellIs" dxfId="565" priority="645" operator="equal">
      <formula>"ORA"</formula>
    </cfRule>
    <cfRule type="cellIs" dxfId="564" priority="646" operator="equal">
      <formula>"GRA"</formula>
    </cfRule>
    <cfRule type="cellIs" dxfId="563" priority="647" operator="equal">
      <formula>"PUR"</formula>
    </cfRule>
    <cfRule type="cellIs" dxfId="562" priority="648" operator="equal">
      <formula>"BRO"</formula>
    </cfRule>
    <cfRule type="cellIs" dxfId="561" priority="649" operator="equal">
      <formula>"YEL"</formula>
    </cfRule>
    <cfRule type="cellIs" dxfId="560" priority="650" operator="equal">
      <formula>"BLU"</formula>
    </cfRule>
    <cfRule type="cellIs" dxfId="559" priority="651" operator="equal">
      <formula>"WHI"</formula>
    </cfRule>
    <cfRule type="cellIs" dxfId="558" priority="652" operator="equal">
      <formula>"GRE"</formula>
    </cfRule>
    <cfRule type="cellIs" dxfId="557" priority="653" operator="equal">
      <formula>"RED"</formula>
    </cfRule>
    <cfRule type="cellIs" dxfId="556" priority="654" operator="equal">
      <formula>"BLA"</formula>
    </cfRule>
  </conditionalFormatting>
  <conditionalFormatting sqref="BZ116:CA117 CD116:CF117">
    <cfRule type="cellIs" dxfId="555" priority="631" operator="greaterThan">
      <formula>0</formula>
    </cfRule>
  </conditionalFormatting>
  <conditionalFormatting sqref="IC116:IK117">
    <cfRule type="expression" dxfId="554" priority="632">
      <formula>$IL116&gt;0</formula>
    </cfRule>
  </conditionalFormatting>
  <conditionalFormatting sqref="S116:S117">
    <cfRule type="colorScale" priority="656">
      <colorScale>
        <cfvo type="min"/>
        <cfvo type="max"/>
        <color rgb="FFFCFCFF"/>
        <color rgb="FF754BFB"/>
      </colorScale>
    </cfRule>
  </conditionalFormatting>
  <conditionalFormatting sqref="AT116:AT117">
    <cfRule type="colorScale" priority="657">
      <colorScale>
        <cfvo type="min"/>
        <cfvo type="max"/>
        <color rgb="FFFCFCFF"/>
        <color theme="8" tint="0.39997558519241921"/>
      </colorScale>
    </cfRule>
  </conditionalFormatting>
  <conditionalFormatting sqref="CG116:CG117">
    <cfRule type="colorScale" priority="658">
      <colorScale>
        <cfvo type="min"/>
        <cfvo type="max"/>
        <color rgb="FFFCFCFF"/>
        <color rgb="FF63BE7B"/>
      </colorScale>
    </cfRule>
  </conditionalFormatting>
  <conditionalFormatting sqref="J116:J117">
    <cfRule type="colorScale" priority="623">
      <colorScale>
        <cfvo type="min"/>
        <cfvo type="percentile" val="50"/>
        <cfvo type="max"/>
        <color rgb="FFF8696B"/>
        <color rgb="FFFFEB84"/>
        <color rgb="FF63BE7B"/>
      </colorScale>
    </cfRule>
  </conditionalFormatting>
  <conditionalFormatting sqref="H118:H121">
    <cfRule type="cellIs" dxfId="553" priority="591" stopIfTrue="1" operator="notEqual">
      <formula>""</formula>
    </cfRule>
  </conditionalFormatting>
  <conditionalFormatting sqref="R118:R121 CU118:CU121">
    <cfRule type="cellIs" dxfId="552" priority="593" operator="greaterThan">
      <formula>0</formula>
    </cfRule>
  </conditionalFormatting>
  <conditionalFormatting sqref="T118:AS121 CH118:CS121">
    <cfRule type="cellIs" dxfId="551" priority="588" stopIfTrue="1" operator="equal">
      <formula>"n"</formula>
    </cfRule>
    <cfRule type="cellIs" dxfId="550" priority="589" stopIfTrue="1" operator="equal">
      <formula>"y"</formula>
    </cfRule>
    <cfRule type="cellIs" dxfId="549" priority="590" operator="greaterThan">
      <formula>0</formula>
    </cfRule>
  </conditionalFormatting>
  <conditionalFormatting sqref="AZ118:BB121">
    <cfRule type="expression" dxfId="548" priority="587">
      <formula>$AT118=0</formula>
    </cfRule>
  </conditionalFormatting>
  <conditionalFormatting sqref="AZ118:BU121">
    <cfRule type="cellIs" dxfId="547" priority="596" operator="equal">
      <formula>"PIN"</formula>
    </cfRule>
    <cfRule type="cellIs" dxfId="546" priority="597" operator="equal">
      <formula>"ORA"</formula>
    </cfRule>
    <cfRule type="cellIs" dxfId="545" priority="598" operator="equal">
      <formula>"GRA"</formula>
    </cfRule>
    <cfRule type="cellIs" dxfId="544" priority="599" operator="equal">
      <formula>"PUR"</formula>
    </cfRule>
    <cfRule type="cellIs" dxfId="543" priority="600" operator="equal">
      <formula>"BRO"</formula>
    </cfRule>
    <cfRule type="cellIs" dxfId="542" priority="601" operator="equal">
      <formula>"YEL"</formula>
    </cfRule>
    <cfRule type="cellIs" dxfId="541" priority="602" operator="equal">
      <formula>"BLU"</formula>
    </cfRule>
    <cfRule type="cellIs" dxfId="540" priority="603" operator="equal">
      <formula>"WHI"</formula>
    </cfRule>
    <cfRule type="cellIs" dxfId="539" priority="604" operator="equal">
      <formula>"GRE"</formula>
    </cfRule>
    <cfRule type="cellIs" dxfId="538" priority="605" operator="equal">
      <formula>"RED"</formula>
    </cfRule>
    <cfRule type="cellIs" dxfId="537" priority="606" operator="equal">
      <formula>"BLA"</formula>
    </cfRule>
  </conditionalFormatting>
  <conditionalFormatting sqref="BV118:BW121">
    <cfRule type="cellIs" dxfId="536" priority="618" operator="equal">
      <formula>"nc"</formula>
    </cfRule>
  </conditionalFormatting>
  <conditionalFormatting sqref="BX118:CA121 CD118:CF121">
    <cfRule type="cellIs" dxfId="535" priority="592" operator="equal">
      <formula>"y"</formula>
    </cfRule>
    <cfRule type="cellIs" dxfId="534" priority="607" operator="equal">
      <formula>"PIN"</formula>
    </cfRule>
    <cfRule type="cellIs" dxfId="533" priority="608" operator="equal">
      <formula>"ORA"</formula>
    </cfRule>
    <cfRule type="cellIs" dxfId="532" priority="609" operator="equal">
      <formula>"GRA"</formula>
    </cfRule>
    <cfRule type="cellIs" dxfId="531" priority="610" operator="equal">
      <formula>"PUR"</formula>
    </cfRule>
    <cfRule type="cellIs" dxfId="530" priority="611" operator="equal">
      <formula>"BRO"</formula>
    </cfRule>
    <cfRule type="cellIs" dxfId="529" priority="612" operator="equal">
      <formula>"YEL"</formula>
    </cfRule>
    <cfRule type="cellIs" dxfId="528" priority="613" operator="equal">
      <formula>"BLU"</formula>
    </cfRule>
    <cfRule type="cellIs" dxfId="527" priority="614" operator="equal">
      <formula>"WHI"</formula>
    </cfRule>
    <cfRule type="cellIs" dxfId="526" priority="615" operator="equal">
      <formula>"GRE"</formula>
    </cfRule>
    <cfRule type="cellIs" dxfId="525" priority="616" operator="equal">
      <formula>"RED"</formula>
    </cfRule>
    <cfRule type="cellIs" dxfId="524" priority="617" operator="equal">
      <formula>"BLA"</formula>
    </cfRule>
  </conditionalFormatting>
  <conditionalFormatting sqref="BZ118:CA121 CD118:CF121">
    <cfRule type="cellIs" dxfId="523" priority="594" operator="greaterThan">
      <formula>0</formula>
    </cfRule>
  </conditionalFormatting>
  <conditionalFormatting sqref="IC118:IK121">
    <cfRule type="expression" dxfId="522" priority="595">
      <formula>$IL118&gt;0</formula>
    </cfRule>
  </conditionalFormatting>
  <conditionalFormatting sqref="J118:J121">
    <cfRule type="colorScale" priority="619">
      <colorScale>
        <cfvo type="min"/>
        <cfvo type="percentile" val="50"/>
        <cfvo type="max"/>
        <color rgb="FFF8696B"/>
        <color rgb="FFFFEB84"/>
        <color rgb="FF63BE7B"/>
      </colorScale>
    </cfRule>
  </conditionalFormatting>
  <conditionalFormatting sqref="S118:S121">
    <cfRule type="colorScale" priority="620">
      <colorScale>
        <cfvo type="min"/>
        <cfvo type="max"/>
        <color rgb="FFFCFCFF"/>
        <color rgb="FF754BFB"/>
      </colorScale>
    </cfRule>
  </conditionalFormatting>
  <conditionalFormatting sqref="AT118:AT121">
    <cfRule type="colorScale" priority="621">
      <colorScale>
        <cfvo type="min"/>
        <cfvo type="max"/>
        <color rgb="FFFCFCFF"/>
        <color theme="8" tint="0.39997558519241921"/>
      </colorScale>
    </cfRule>
  </conditionalFormatting>
  <conditionalFormatting sqref="CG118:CG121">
    <cfRule type="colorScale" priority="622">
      <colorScale>
        <cfvo type="min"/>
        <cfvo type="max"/>
        <color rgb="FFFCFCFF"/>
        <color rgb="FF63BE7B"/>
      </colorScale>
    </cfRule>
  </conditionalFormatting>
  <conditionalFormatting sqref="H122:H140 H142">
    <cfRule type="cellIs" dxfId="521" priority="555" stopIfTrue="1" operator="notEqual">
      <formula>""</formula>
    </cfRule>
  </conditionalFormatting>
  <conditionalFormatting sqref="R122:R140 CU122:CU140">
    <cfRule type="cellIs" dxfId="520" priority="557" operator="greaterThan">
      <formula>0</formula>
    </cfRule>
  </conditionalFormatting>
  <conditionalFormatting sqref="T122:AS140 CH122:CS140">
    <cfRule type="cellIs" dxfId="519" priority="552" stopIfTrue="1" operator="equal">
      <formula>"n"</formula>
    </cfRule>
    <cfRule type="cellIs" dxfId="518" priority="553" stopIfTrue="1" operator="equal">
      <formula>"y"</formula>
    </cfRule>
    <cfRule type="cellIs" dxfId="517" priority="554" operator="greaterThan">
      <formula>0</formula>
    </cfRule>
  </conditionalFormatting>
  <conditionalFormatting sqref="AZ122:BB140">
    <cfRule type="expression" dxfId="516" priority="551">
      <formula>$AT122=0</formula>
    </cfRule>
  </conditionalFormatting>
  <conditionalFormatting sqref="AZ122:BU140">
    <cfRule type="cellIs" dxfId="515" priority="560" operator="equal">
      <formula>"PIN"</formula>
    </cfRule>
    <cfRule type="cellIs" dxfId="514" priority="561" operator="equal">
      <formula>"ORA"</formula>
    </cfRule>
    <cfRule type="cellIs" dxfId="513" priority="562" operator="equal">
      <formula>"GRA"</formula>
    </cfRule>
    <cfRule type="cellIs" dxfId="512" priority="563" operator="equal">
      <formula>"PUR"</formula>
    </cfRule>
    <cfRule type="cellIs" dxfId="511" priority="564" operator="equal">
      <formula>"BRO"</formula>
    </cfRule>
    <cfRule type="cellIs" dxfId="510" priority="565" operator="equal">
      <formula>"YEL"</formula>
    </cfRule>
    <cfRule type="cellIs" dxfId="509" priority="566" operator="equal">
      <formula>"BLU"</formula>
    </cfRule>
    <cfRule type="cellIs" dxfId="508" priority="567" operator="equal">
      <formula>"WHI"</formula>
    </cfRule>
    <cfRule type="cellIs" dxfId="507" priority="568" operator="equal">
      <formula>"GRE"</formula>
    </cfRule>
    <cfRule type="cellIs" dxfId="506" priority="569" operator="equal">
      <formula>"RED"</formula>
    </cfRule>
    <cfRule type="cellIs" dxfId="505" priority="570" operator="equal">
      <formula>"BLA"</formula>
    </cfRule>
  </conditionalFormatting>
  <conditionalFormatting sqref="BV122:BV140">
    <cfRule type="cellIs" dxfId="504" priority="582" operator="equal">
      <formula>"nc"</formula>
    </cfRule>
  </conditionalFormatting>
  <conditionalFormatting sqref="BX122:CA140 CD122:CF140">
    <cfRule type="cellIs" dxfId="503" priority="556" operator="equal">
      <formula>"y"</formula>
    </cfRule>
    <cfRule type="cellIs" dxfId="502" priority="571" operator="equal">
      <formula>"PIN"</formula>
    </cfRule>
    <cfRule type="cellIs" dxfId="501" priority="572" operator="equal">
      <formula>"ORA"</formula>
    </cfRule>
    <cfRule type="cellIs" dxfId="500" priority="573" operator="equal">
      <formula>"GRA"</formula>
    </cfRule>
    <cfRule type="cellIs" dxfId="499" priority="574" operator="equal">
      <formula>"PUR"</formula>
    </cfRule>
    <cfRule type="cellIs" dxfId="498" priority="575" operator="equal">
      <formula>"BRO"</formula>
    </cfRule>
    <cfRule type="cellIs" dxfId="497" priority="576" operator="equal">
      <formula>"YEL"</formula>
    </cfRule>
    <cfRule type="cellIs" dxfId="496" priority="577" operator="equal">
      <formula>"BLU"</formula>
    </cfRule>
    <cfRule type="cellIs" dxfId="495" priority="578" operator="equal">
      <formula>"WHI"</formula>
    </cfRule>
    <cfRule type="cellIs" dxfId="494" priority="579" operator="equal">
      <formula>"GRE"</formula>
    </cfRule>
    <cfRule type="cellIs" dxfId="493" priority="580" operator="equal">
      <formula>"RED"</formula>
    </cfRule>
    <cfRule type="cellIs" dxfId="492" priority="581" operator="equal">
      <formula>"BLA"</formula>
    </cfRule>
  </conditionalFormatting>
  <conditionalFormatting sqref="BZ122:CA140 CD122:CF140">
    <cfRule type="cellIs" dxfId="491" priority="558" operator="greaterThan">
      <formula>0</formula>
    </cfRule>
  </conditionalFormatting>
  <conditionalFormatting sqref="IC122:IK140">
    <cfRule type="expression" dxfId="490" priority="559">
      <formula>$IL122&gt;0</formula>
    </cfRule>
  </conditionalFormatting>
  <conditionalFormatting sqref="J122:J140">
    <cfRule type="colorScale" priority="583">
      <colorScale>
        <cfvo type="min"/>
        <cfvo type="percentile" val="50"/>
        <cfvo type="max"/>
        <color rgb="FFF8696B"/>
        <color rgb="FFFFEB84"/>
        <color rgb="FF63BE7B"/>
      </colorScale>
    </cfRule>
  </conditionalFormatting>
  <conditionalFormatting sqref="S122:S140">
    <cfRule type="colorScale" priority="584">
      <colorScale>
        <cfvo type="min"/>
        <cfvo type="max"/>
        <color rgb="FFFCFCFF"/>
        <color rgb="FF754BFB"/>
      </colorScale>
    </cfRule>
  </conditionalFormatting>
  <conditionalFormatting sqref="AT122:AT140">
    <cfRule type="colorScale" priority="585">
      <colorScale>
        <cfvo type="min"/>
        <cfvo type="max"/>
        <color rgb="FFFCFCFF"/>
        <color theme="8" tint="0.39997558519241921"/>
      </colorScale>
    </cfRule>
  </conditionalFormatting>
  <conditionalFormatting sqref="CG122:CG140">
    <cfRule type="colorScale" priority="586">
      <colorScale>
        <cfvo type="min"/>
        <cfvo type="max"/>
        <color rgb="FFFCFCFF"/>
        <color rgb="FF63BE7B"/>
      </colorScale>
    </cfRule>
  </conditionalFormatting>
  <conditionalFormatting sqref="H141">
    <cfRule type="cellIs" dxfId="489" priority="519" stopIfTrue="1" operator="notEqual">
      <formula>""</formula>
    </cfRule>
  </conditionalFormatting>
  <conditionalFormatting sqref="J141:J142">
    <cfRule type="colorScale" priority="548">
      <colorScale>
        <cfvo type="min"/>
        <cfvo type="percentile" val="50"/>
        <cfvo type="max"/>
        <color rgb="FFF8696B"/>
        <color rgb="FFFFEB84"/>
        <color rgb="FF63BE7B"/>
      </colorScale>
    </cfRule>
  </conditionalFormatting>
  <conditionalFormatting sqref="R141 CU141">
    <cfRule type="cellIs" dxfId="488" priority="521" operator="greaterThan">
      <formula>0</formula>
    </cfRule>
  </conditionalFormatting>
  <conditionalFormatting sqref="S141">
    <cfRule type="colorScale" priority="549">
      <colorScale>
        <cfvo type="min"/>
        <cfvo type="max"/>
        <color rgb="FFFCFCFF"/>
        <color rgb="FF754BFB"/>
      </colorScale>
    </cfRule>
  </conditionalFormatting>
  <conditionalFormatting sqref="T141:AS141 CH141:CS141">
    <cfRule type="cellIs" dxfId="487" priority="516" stopIfTrue="1" operator="equal">
      <formula>"n"</formula>
    </cfRule>
    <cfRule type="cellIs" dxfId="486" priority="517" stopIfTrue="1" operator="equal">
      <formula>"y"</formula>
    </cfRule>
    <cfRule type="cellIs" dxfId="485" priority="518" operator="greaterThan">
      <formula>0</formula>
    </cfRule>
  </conditionalFormatting>
  <conditionalFormatting sqref="AT141">
    <cfRule type="colorScale" priority="547">
      <colorScale>
        <cfvo type="min"/>
        <cfvo type="max"/>
        <color rgb="FFFCFCFF"/>
        <color theme="8" tint="0.39997558519241921"/>
      </colorScale>
    </cfRule>
  </conditionalFormatting>
  <conditionalFormatting sqref="AZ141:BB141">
    <cfRule type="expression" dxfId="484" priority="515">
      <formula>$AT141=0</formula>
    </cfRule>
  </conditionalFormatting>
  <conditionalFormatting sqref="AZ141:BU141">
    <cfRule type="cellIs" dxfId="483" priority="524" operator="equal">
      <formula>"PIN"</formula>
    </cfRule>
    <cfRule type="cellIs" dxfId="482" priority="525" operator="equal">
      <formula>"ORA"</formula>
    </cfRule>
    <cfRule type="cellIs" dxfId="481" priority="526" operator="equal">
      <formula>"GRA"</formula>
    </cfRule>
    <cfRule type="cellIs" dxfId="480" priority="527" operator="equal">
      <formula>"PUR"</formula>
    </cfRule>
    <cfRule type="cellIs" dxfId="479" priority="528" operator="equal">
      <formula>"BRO"</formula>
    </cfRule>
    <cfRule type="cellIs" dxfId="478" priority="529" operator="equal">
      <formula>"YEL"</formula>
    </cfRule>
    <cfRule type="cellIs" dxfId="477" priority="530" operator="equal">
      <formula>"BLU"</formula>
    </cfRule>
    <cfRule type="cellIs" dxfId="476" priority="531" operator="equal">
      <formula>"WHI"</formula>
    </cfRule>
    <cfRule type="cellIs" dxfId="475" priority="532" operator="equal">
      <formula>"GRE"</formula>
    </cfRule>
    <cfRule type="cellIs" dxfId="474" priority="533" operator="equal">
      <formula>"RED"</formula>
    </cfRule>
    <cfRule type="cellIs" dxfId="473" priority="534" operator="equal">
      <formula>"BLA"</formula>
    </cfRule>
  </conditionalFormatting>
  <conditionalFormatting sqref="BV141">
    <cfRule type="cellIs" dxfId="472" priority="546" operator="equal">
      <formula>"nc"</formula>
    </cfRule>
  </conditionalFormatting>
  <conditionalFormatting sqref="BX141:CA141 CD141:CF141">
    <cfRule type="cellIs" dxfId="471" priority="520" operator="equal">
      <formula>"y"</formula>
    </cfRule>
    <cfRule type="cellIs" dxfId="470" priority="535" operator="equal">
      <formula>"PIN"</formula>
    </cfRule>
    <cfRule type="cellIs" dxfId="469" priority="536" operator="equal">
      <formula>"ORA"</formula>
    </cfRule>
    <cfRule type="cellIs" dxfId="468" priority="537" operator="equal">
      <formula>"GRA"</formula>
    </cfRule>
    <cfRule type="cellIs" dxfId="467" priority="538" operator="equal">
      <formula>"PUR"</formula>
    </cfRule>
    <cfRule type="cellIs" dxfId="466" priority="539" operator="equal">
      <formula>"BRO"</formula>
    </cfRule>
    <cfRule type="cellIs" dxfId="465" priority="540" operator="equal">
      <formula>"YEL"</formula>
    </cfRule>
    <cfRule type="cellIs" dxfId="464" priority="541" operator="equal">
      <formula>"BLU"</formula>
    </cfRule>
    <cfRule type="cellIs" dxfId="463" priority="542" operator="equal">
      <formula>"WHI"</formula>
    </cfRule>
    <cfRule type="cellIs" dxfId="462" priority="543" operator="equal">
      <formula>"GRE"</formula>
    </cfRule>
    <cfRule type="cellIs" dxfId="461" priority="544" operator="equal">
      <formula>"RED"</formula>
    </cfRule>
    <cfRule type="cellIs" dxfId="460" priority="545" operator="equal">
      <formula>"BLA"</formula>
    </cfRule>
  </conditionalFormatting>
  <conditionalFormatting sqref="BZ141:CA141 CD141:CF141">
    <cfRule type="cellIs" dxfId="459" priority="522" operator="greaterThan">
      <formula>0</formula>
    </cfRule>
  </conditionalFormatting>
  <conditionalFormatting sqref="CG141">
    <cfRule type="colorScale" priority="550">
      <colorScale>
        <cfvo type="min"/>
        <cfvo type="max"/>
        <color rgb="FFFCFCFF"/>
        <color rgb="FF63BE7B"/>
      </colorScale>
    </cfRule>
  </conditionalFormatting>
  <conditionalFormatting sqref="IC141:IK141">
    <cfRule type="expression" dxfId="458" priority="523">
      <formula>$IL141&gt;0</formula>
    </cfRule>
  </conditionalFormatting>
  <conditionalFormatting sqref="R142 CU142">
    <cfRule type="cellIs" dxfId="457" priority="486" operator="greaterThan">
      <formula>0</formula>
    </cfRule>
  </conditionalFormatting>
  <conditionalFormatting sqref="T142:AS142 CH142:CS142">
    <cfRule type="cellIs" dxfId="456" priority="482" stopIfTrue="1" operator="equal">
      <formula>"n"</formula>
    </cfRule>
    <cfRule type="cellIs" dxfId="455" priority="483" stopIfTrue="1" operator="equal">
      <formula>"y"</formula>
    </cfRule>
    <cfRule type="cellIs" dxfId="454" priority="484" operator="greaterThan">
      <formula>0</formula>
    </cfRule>
  </conditionalFormatting>
  <conditionalFormatting sqref="AZ142:BB142">
    <cfRule type="expression" dxfId="453" priority="481">
      <formula>$AT142=0</formula>
    </cfRule>
  </conditionalFormatting>
  <conditionalFormatting sqref="AZ142:BU142">
    <cfRule type="cellIs" dxfId="452" priority="489" operator="equal">
      <formula>"PIN"</formula>
    </cfRule>
    <cfRule type="cellIs" dxfId="451" priority="490" operator="equal">
      <formula>"ORA"</formula>
    </cfRule>
    <cfRule type="cellIs" dxfId="450" priority="491" operator="equal">
      <formula>"GRA"</formula>
    </cfRule>
    <cfRule type="cellIs" dxfId="449" priority="492" operator="equal">
      <formula>"PUR"</formula>
    </cfRule>
    <cfRule type="cellIs" dxfId="448" priority="493" operator="equal">
      <formula>"BRO"</formula>
    </cfRule>
    <cfRule type="cellIs" dxfId="447" priority="494" operator="equal">
      <formula>"YEL"</formula>
    </cfRule>
    <cfRule type="cellIs" dxfId="446" priority="495" operator="equal">
      <formula>"BLU"</formula>
    </cfRule>
    <cfRule type="cellIs" dxfId="445" priority="496" operator="equal">
      <formula>"WHI"</formula>
    </cfRule>
    <cfRule type="cellIs" dxfId="444" priority="497" operator="equal">
      <formula>"GRE"</formula>
    </cfRule>
    <cfRule type="cellIs" dxfId="443" priority="498" operator="equal">
      <formula>"RED"</formula>
    </cfRule>
    <cfRule type="cellIs" dxfId="442" priority="499" operator="equal">
      <formula>"BLA"</formula>
    </cfRule>
  </conditionalFormatting>
  <conditionalFormatting sqref="BV142">
    <cfRule type="cellIs" dxfId="441" priority="511" operator="equal">
      <formula>"nc"</formula>
    </cfRule>
  </conditionalFormatting>
  <conditionalFormatting sqref="BX142:CA142 CD142:CF142">
    <cfRule type="cellIs" dxfId="440" priority="485" operator="equal">
      <formula>"y"</formula>
    </cfRule>
    <cfRule type="cellIs" dxfId="439" priority="500" operator="equal">
      <formula>"PIN"</formula>
    </cfRule>
    <cfRule type="cellIs" dxfId="438" priority="501" operator="equal">
      <formula>"ORA"</formula>
    </cfRule>
    <cfRule type="cellIs" dxfId="437" priority="502" operator="equal">
      <formula>"GRA"</formula>
    </cfRule>
    <cfRule type="cellIs" dxfId="436" priority="503" operator="equal">
      <formula>"PUR"</formula>
    </cfRule>
    <cfRule type="cellIs" dxfId="435" priority="504" operator="equal">
      <formula>"BRO"</formula>
    </cfRule>
    <cfRule type="cellIs" dxfId="434" priority="505" operator="equal">
      <formula>"YEL"</formula>
    </cfRule>
    <cfRule type="cellIs" dxfId="433" priority="506" operator="equal">
      <formula>"BLU"</formula>
    </cfRule>
    <cfRule type="cellIs" dxfId="432" priority="507" operator="equal">
      <formula>"WHI"</formula>
    </cfRule>
    <cfRule type="cellIs" dxfId="431" priority="508" operator="equal">
      <formula>"GRE"</formula>
    </cfRule>
    <cfRule type="cellIs" dxfId="430" priority="509" operator="equal">
      <formula>"RED"</formula>
    </cfRule>
    <cfRule type="cellIs" dxfId="429" priority="510" operator="equal">
      <formula>"BLA"</formula>
    </cfRule>
  </conditionalFormatting>
  <conditionalFormatting sqref="BZ142:CA142 CD142:CF142">
    <cfRule type="cellIs" dxfId="428" priority="487" operator="greaterThan">
      <formula>0</formula>
    </cfRule>
  </conditionalFormatting>
  <conditionalFormatting sqref="IC142:IK142">
    <cfRule type="expression" dxfId="427" priority="488">
      <formula>$IL142&gt;0</formula>
    </cfRule>
  </conditionalFormatting>
  <conditionalFormatting sqref="S142">
    <cfRule type="colorScale" priority="512">
      <colorScale>
        <cfvo type="min"/>
        <cfvo type="max"/>
        <color rgb="FFFCFCFF"/>
        <color rgb="FF754BFB"/>
      </colorScale>
    </cfRule>
  </conditionalFormatting>
  <conditionalFormatting sqref="AT142">
    <cfRule type="colorScale" priority="513">
      <colorScale>
        <cfvo type="min"/>
        <cfvo type="max"/>
        <color rgb="FFFCFCFF"/>
        <color theme="8" tint="0.39997558519241921"/>
      </colorScale>
    </cfRule>
  </conditionalFormatting>
  <conditionalFormatting sqref="CG142">
    <cfRule type="colorScale" priority="514">
      <colorScale>
        <cfvo type="min"/>
        <cfvo type="max"/>
        <color rgb="FFFCFCFF"/>
        <color rgb="FF63BE7B"/>
      </colorScale>
    </cfRule>
  </conditionalFormatting>
  <conditionalFormatting sqref="H143:H145">
    <cfRule type="cellIs" dxfId="426" priority="449" stopIfTrue="1" operator="notEqual">
      <formula>""</formula>
    </cfRule>
  </conditionalFormatting>
  <conditionalFormatting sqref="R143:R145 CU143:CU145">
    <cfRule type="cellIs" dxfId="425" priority="451" operator="greaterThan">
      <formula>0</formula>
    </cfRule>
  </conditionalFormatting>
  <conditionalFormatting sqref="T143:AS145 CH143:CS145">
    <cfRule type="cellIs" dxfId="424" priority="446" stopIfTrue="1" operator="equal">
      <formula>"n"</formula>
    </cfRule>
    <cfRule type="cellIs" dxfId="423" priority="447" stopIfTrue="1" operator="equal">
      <formula>"y"</formula>
    </cfRule>
    <cfRule type="cellIs" dxfId="422" priority="448" operator="greaterThan">
      <formula>0</formula>
    </cfRule>
  </conditionalFormatting>
  <conditionalFormatting sqref="AZ143:BB145">
    <cfRule type="expression" dxfId="421" priority="445">
      <formula>$AT143=0</formula>
    </cfRule>
  </conditionalFormatting>
  <conditionalFormatting sqref="AZ143:BU145">
    <cfRule type="cellIs" dxfId="420" priority="454" operator="equal">
      <formula>"PIN"</formula>
    </cfRule>
    <cfRule type="cellIs" dxfId="419" priority="455" operator="equal">
      <formula>"ORA"</formula>
    </cfRule>
    <cfRule type="cellIs" dxfId="418" priority="456" operator="equal">
      <formula>"GRA"</formula>
    </cfRule>
    <cfRule type="cellIs" dxfId="417" priority="457" operator="equal">
      <formula>"PUR"</formula>
    </cfRule>
    <cfRule type="cellIs" dxfId="416" priority="458" operator="equal">
      <formula>"BRO"</formula>
    </cfRule>
    <cfRule type="cellIs" dxfId="415" priority="459" operator="equal">
      <formula>"YEL"</formula>
    </cfRule>
    <cfRule type="cellIs" dxfId="414" priority="460" operator="equal">
      <formula>"BLU"</formula>
    </cfRule>
    <cfRule type="cellIs" dxfId="413" priority="461" operator="equal">
      <formula>"WHI"</formula>
    </cfRule>
    <cfRule type="cellIs" dxfId="412" priority="462" operator="equal">
      <formula>"GRE"</formula>
    </cfRule>
    <cfRule type="cellIs" dxfId="411" priority="463" operator="equal">
      <formula>"RED"</formula>
    </cfRule>
    <cfRule type="cellIs" dxfId="410" priority="464" operator="equal">
      <formula>"BLA"</formula>
    </cfRule>
  </conditionalFormatting>
  <conditionalFormatting sqref="BV143:BV145">
    <cfRule type="cellIs" dxfId="409" priority="476" operator="equal">
      <formula>"nc"</formula>
    </cfRule>
  </conditionalFormatting>
  <conditionalFormatting sqref="BX143:CA145 CD143:CF145">
    <cfRule type="cellIs" dxfId="408" priority="450" operator="equal">
      <formula>"y"</formula>
    </cfRule>
    <cfRule type="cellIs" dxfId="407" priority="465" operator="equal">
      <formula>"PIN"</formula>
    </cfRule>
    <cfRule type="cellIs" dxfId="406" priority="466" operator="equal">
      <formula>"ORA"</formula>
    </cfRule>
    <cfRule type="cellIs" dxfId="405" priority="467" operator="equal">
      <formula>"GRA"</formula>
    </cfRule>
    <cfRule type="cellIs" dxfId="404" priority="468" operator="equal">
      <formula>"PUR"</formula>
    </cfRule>
    <cfRule type="cellIs" dxfId="403" priority="469" operator="equal">
      <formula>"BRO"</formula>
    </cfRule>
    <cfRule type="cellIs" dxfId="402" priority="470" operator="equal">
      <formula>"YEL"</formula>
    </cfRule>
    <cfRule type="cellIs" dxfId="401" priority="471" operator="equal">
      <formula>"BLU"</formula>
    </cfRule>
    <cfRule type="cellIs" dxfId="400" priority="472" operator="equal">
      <formula>"WHI"</formula>
    </cfRule>
    <cfRule type="cellIs" dxfId="399" priority="473" operator="equal">
      <formula>"GRE"</formula>
    </cfRule>
    <cfRule type="cellIs" dxfId="398" priority="474" operator="equal">
      <formula>"RED"</formula>
    </cfRule>
    <cfRule type="cellIs" dxfId="397" priority="475" operator="equal">
      <formula>"BLA"</formula>
    </cfRule>
  </conditionalFormatting>
  <conditionalFormatting sqref="BZ143:CA145 CD143:CF145">
    <cfRule type="cellIs" dxfId="396" priority="452" operator="greaterThan">
      <formula>0</formula>
    </cfRule>
  </conditionalFormatting>
  <conditionalFormatting sqref="IC143:IK145">
    <cfRule type="expression" dxfId="395" priority="453">
      <formula>$IL143&gt;0</formula>
    </cfRule>
  </conditionalFormatting>
  <conditionalFormatting sqref="J143:J145">
    <cfRule type="colorScale" priority="477">
      <colorScale>
        <cfvo type="min"/>
        <cfvo type="percentile" val="50"/>
        <cfvo type="max"/>
        <color rgb="FFF8696B"/>
        <color rgb="FFFFEB84"/>
        <color rgb="FF63BE7B"/>
      </colorScale>
    </cfRule>
  </conditionalFormatting>
  <conditionalFormatting sqref="S143:S145">
    <cfRule type="colorScale" priority="478">
      <colorScale>
        <cfvo type="min"/>
        <cfvo type="max"/>
        <color rgb="FFFCFCFF"/>
        <color rgb="FF754BFB"/>
      </colorScale>
    </cfRule>
  </conditionalFormatting>
  <conditionalFormatting sqref="AT143:AT145">
    <cfRule type="colorScale" priority="479">
      <colorScale>
        <cfvo type="min"/>
        <cfvo type="max"/>
        <color rgb="FFFCFCFF"/>
        <color theme="8" tint="0.39997558519241921"/>
      </colorScale>
    </cfRule>
  </conditionalFormatting>
  <conditionalFormatting sqref="CG143:CG145">
    <cfRule type="colorScale" priority="480">
      <colorScale>
        <cfvo type="min"/>
        <cfvo type="max"/>
        <color rgb="FFFCFCFF"/>
        <color rgb="FF63BE7B"/>
      </colorScale>
    </cfRule>
  </conditionalFormatting>
  <conditionalFormatting sqref="H146:H177">
    <cfRule type="cellIs" dxfId="394" priority="413" stopIfTrue="1" operator="notEqual">
      <formula>""</formula>
    </cfRule>
  </conditionalFormatting>
  <conditionalFormatting sqref="R146:R177 CU146:CU177">
    <cfRule type="cellIs" dxfId="393" priority="415" operator="greaterThan">
      <formula>0</formula>
    </cfRule>
  </conditionalFormatting>
  <conditionalFormatting sqref="T146:AS177 CH146:CS177">
    <cfRule type="cellIs" dxfId="392" priority="410" stopIfTrue="1" operator="equal">
      <formula>"n"</formula>
    </cfRule>
    <cfRule type="cellIs" dxfId="391" priority="411" stopIfTrue="1" operator="equal">
      <formula>"y"</formula>
    </cfRule>
    <cfRule type="cellIs" dxfId="390" priority="412" operator="greaterThan">
      <formula>0</formula>
    </cfRule>
  </conditionalFormatting>
  <conditionalFormatting sqref="AZ146:BB177">
    <cfRule type="expression" dxfId="389" priority="409">
      <formula>$AT146=0</formula>
    </cfRule>
  </conditionalFormatting>
  <conditionalFormatting sqref="AZ146:BU177">
    <cfRule type="cellIs" dxfId="388" priority="418" operator="equal">
      <formula>"PIN"</formula>
    </cfRule>
    <cfRule type="cellIs" dxfId="387" priority="419" operator="equal">
      <formula>"ORA"</formula>
    </cfRule>
    <cfRule type="cellIs" dxfId="386" priority="420" operator="equal">
      <formula>"GRA"</formula>
    </cfRule>
    <cfRule type="cellIs" dxfId="385" priority="421" operator="equal">
      <formula>"PUR"</formula>
    </cfRule>
    <cfRule type="cellIs" dxfId="384" priority="422" operator="equal">
      <formula>"BRO"</formula>
    </cfRule>
    <cfRule type="cellIs" dxfId="383" priority="423" operator="equal">
      <formula>"YEL"</formula>
    </cfRule>
    <cfRule type="cellIs" dxfId="382" priority="424" operator="equal">
      <formula>"BLU"</formula>
    </cfRule>
    <cfRule type="cellIs" dxfId="381" priority="425" operator="equal">
      <formula>"WHI"</formula>
    </cfRule>
    <cfRule type="cellIs" dxfId="380" priority="426" operator="equal">
      <formula>"GRE"</formula>
    </cfRule>
    <cfRule type="cellIs" dxfId="379" priority="427" operator="equal">
      <formula>"RED"</formula>
    </cfRule>
    <cfRule type="cellIs" dxfId="378" priority="428" operator="equal">
      <formula>"BLA"</formula>
    </cfRule>
  </conditionalFormatting>
  <conditionalFormatting sqref="BV146:BV177">
    <cfRule type="cellIs" dxfId="377" priority="440" operator="equal">
      <formula>"nc"</formula>
    </cfRule>
  </conditionalFormatting>
  <conditionalFormatting sqref="BX146:CA177 CD146:CF177">
    <cfRule type="cellIs" dxfId="376" priority="414" operator="equal">
      <formula>"y"</formula>
    </cfRule>
    <cfRule type="cellIs" dxfId="375" priority="429" operator="equal">
      <formula>"PIN"</formula>
    </cfRule>
    <cfRule type="cellIs" dxfId="374" priority="430" operator="equal">
      <formula>"ORA"</formula>
    </cfRule>
    <cfRule type="cellIs" dxfId="373" priority="431" operator="equal">
      <formula>"GRA"</formula>
    </cfRule>
    <cfRule type="cellIs" dxfId="372" priority="432" operator="equal">
      <formula>"PUR"</formula>
    </cfRule>
    <cfRule type="cellIs" dxfId="371" priority="433" operator="equal">
      <formula>"BRO"</formula>
    </cfRule>
    <cfRule type="cellIs" dxfId="370" priority="434" operator="equal">
      <formula>"YEL"</formula>
    </cfRule>
    <cfRule type="cellIs" dxfId="369" priority="435" operator="equal">
      <formula>"BLU"</formula>
    </cfRule>
    <cfRule type="cellIs" dxfId="368" priority="436" operator="equal">
      <formula>"WHI"</formula>
    </cfRule>
    <cfRule type="cellIs" dxfId="367" priority="437" operator="equal">
      <formula>"GRE"</formula>
    </cfRule>
    <cfRule type="cellIs" dxfId="366" priority="438" operator="equal">
      <formula>"RED"</formula>
    </cfRule>
    <cfRule type="cellIs" dxfId="365" priority="439" operator="equal">
      <formula>"BLA"</formula>
    </cfRule>
  </conditionalFormatting>
  <conditionalFormatting sqref="BZ146:CA177 CD146:CF177">
    <cfRule type="cellIs" dxfId="364" priority="416" operator="greaterThan">
      <formula>0</formula>
    </cfRule>
  </conditionalFormatting>
  <conditionalFormatting sqref="IC146:IK177">
    <cfRule type="expression" dxfId="363" priority="417">
      <formula>$IL146&gt;0</formula>
    </cfRule>
  </conditionalFormatting>
  <conditionalFormatting sqref="J146:J177">
    <cfRule type="colorScale" priority="441">
      <colorScale>
        <cfvo type="min"/>
        <cfvo type="percentile" val="50"/>
        <cfvo type="max"/>
        <color rgb="FFF8696B"/>
        <color rgb="FFFFEB84"/>
        <color rgb="FF63BE7B"/>
      </colorScale>
    </cfRule>
  </conditionalFormatting>
  <conditionalFormatting sqref="S146:S177">
    <cfRule type="colorScale" priority="442">
      <colorScale>
        <cfvo type="min"/>
        <cfvo type="max"/>
        <color rgb="FFFCFCFF"/>
        <color rgb="FF754BFB"/>
      </colorScale>
    </cfRule>
  </conditionalFormatting>
  <conditionalFormatting sqref="AT146:AT177">
    <cfRule type="colorScale" priority="443">
      <colorScale>
        <cfvo type="min"/>
        <cfvo type="max"/>
        <color rgb="FFFCFCFF"/>
        <color theme="8" tint="0.39997558519241921"/>
      </colorScale>
    </cfRule>
  </conditionalFormatting>
  <conditionalFormatting sqref="CG146:CG177">
    <cfRule type="colorScale" priority="444">
      <colorScale>
        <cfvo type="min"/>
        <cfvo type="max"/>
        <color rgb="FFFCFCFF"/>
        <color rgb="FF63BE7B"/>
      </colorScale>
    </cfRule>
  </conditionalFormatting>
  <conditionalFormatting sqref="H178:H191">
    <cfRule type="cellIs" dxfId="362" priority="377" stopIfTrue="1" operator="notEqual">
      <formula>""</formula>
    </cfRule>
  </conditionalFormatting>
  <conditionalFormatting sqref="R178:R191 CU178:CU191">
    <cfRule type="cellIs" dxfId="361" priority="379" operator="greaterThan">
      <formula>0</formula>
    </cfRule>
  </conditionalFormatting>
  <conditionalFormatting sqref="T178:AS191 CH178:CS191">
    <cfRule type="cellIs" dxfId="360" priority="374" stopIfTrue="1" operator="equal">
      <formula>"n"</formula>
    </cfRule>
    <cfRule type="cellIs" dxfId="359" priority="375" stopIfTrue="1" operator="equal">
      <formula>"y"</formula>
    </cfRule>
    <cfRule type="cellIs" dxfId="358" priority="376" operator="greaterThan">
      <formula>0</formula>
    </cfRule>
  </conditionalFormatting>
  <conditionalFormatting sqref="AZ178:BB191">
    <cfRule type="expression" dxfId="357" priority="373">
      <formula>$AT178=0</formula>
    </cfRule>
  </conditionalFormatting>
  <conditionalFormatting sqref="AZ178:BU191">
    <cfRule type="cellIs" dxfId="356" priority="382" operator="equal">
      <formula>"PIN"</formula>
    </cfRule>
    <cfRule type="cellIs" dxfId="355" priority="383" operator="equal">
      <formula>"ORA"</formula>
    </cfRule>
    <cfRule type="cellIs" dxfId="354" priority="384" operator="equal">
      <formula>"GRA"</formula>
    </cfRule>
    <cfRule type="cellIs" dxfId="353" priority="385" operator="equal">
      <formula>"PUR"</formula>
    </cfRule>
    <cfRule type="cellIs" dxfId="352" priority="386" operator="equal">
      <formula>"BRO"</formula>
    </cfRule>
    <cfRule type="cellIs" dxfId="351" priority="387" operator="equal">
      <formula>"YEL"</formula>
    </cfRule>
    <cfRule type="cellIs" dxfId="350" priority="388" operator="equal">
      <formula>"BLU"</formula>
    </cfRule>
    <cfRule type="cellIs" dxfId="349" priority="389" operator="equal">
      <formula>"WHI"</formula>
    </cfRule>
    <cfRule type="cellIs" dxfId="348" priority="390" operator="equal">
      <formula>"GRE"</formula>
    </cfRule>
    <cfRule type="cellIs" dxfId="347" priority="391" operator="equal">
      <formula>"RED"</formula>
    </cfRule>
    <cfRule type="cellIs" dxfId="346" priority="392" operator="equal">
      <formula>"BLA"</formula>
    </cfRule>
  </conditionalFormatting>
  <conditionalFormatting sqref="BV178:BV191">
    <cfRule type="cellIs" dxfId="345" priority="404" operator="equal">
      <formula>"nc"</formula>
    </cfRule>
  </conditionalFormatting>
  <conditionalFormatting sqref="BX178:CA191 CD178:CF191">
    <cfRule type="cellIs" dxfId="344" priority="378" operator="equal">
      <formula>"y"</formula>
    </cfRule>
    <cfRule type="cellIs" dxfId="343" priority="393" operator="equal">
      <formula>"PIN"</formula>
    </cfRule>
    <cfRule type="cellIs" dxfId="342" priority="394" operator="equal">
      <formula>"ORA"</formula>
    </cfRule>
    <cfRule type="cellIs" dxfId="341" priority="395" operator="equal">
      <formula>"GRA"</formula>
    </cfRule>
    <cfRule type="cellIs" dxfId="340" priority="396" operator="equal">
      <formula>"PUR"</formula>
    </cfRule>
    <cfRule type="cellIs" dxfId="339" priority="397" operator="equal">
      <formula>"BRO"</formula>
    </cfRule>
    <cfRule type="cellIs" dxfId="338" priority="398" operator="equal">
      <formula>"YEL"</formula>
    </cfRule>
    <cfRule type="cellIs" dxfId="337" priority="399" operator="equal">
      <formula>"BLU"</formula>
    </cfRule>
    <cfRule type="cellIs" dxfId="336" priority="400" operator="equal">
      <formula>"WHI"</formula>
    </cfRule>
    <cfRule type="cellIs" dxfId="335" priority="401" operator="equal">
      <formula>"GRE"</formula>
    </cfRule>
    <cfRule type="cellIs" dxfId="334" priority="402" operator="equal">
      <formula>"RED"</formula>
    </cfRule>
    <cfRule type="cellIs" dxfId="333" priority="403" operator="equal">
      <formula>"BLA"</formula>
    </cfRule>
  </conditionalFormatting>
  <conditionalFormatting sqref="BZ178:CA191 CD178:CF191">
    <cfRule type="cellIs" dxfId="332" priority="380" operator="greaterThan">
      <formula>0</formula>
    </cfRule>
  </conditionalFormatting>
  <conditionalFormatting sqref="IC178:IK191">
    <cfRule type="expression" dxfId="331" priority="381">
      <formula>$IL178&gt;0</formula>
    </cfRule>
  </conditionalFormatting>
  <conditionalFormatting sqref="J178:J191">
    <cfRule type="colorScale" priority="405">
      <colorScale>
        <cfvo type="min"/>
        <cfvo type="percentile" val="50"/>
        <cfvo type="max"/>
        <color rgb="FFF8696B"/>
        <color rgb="FFFFEB84"/>
        <color rgb="FF63BE7B"/>
      </colorScale>
    </cfRule>
  </conditionalFormatting>
  <conditionalFormatting sqref="S178:S191">
    <cfRule type="colorScale" priority="406">
      <colorScale>
        <cfvo type="min"/>
        <cfvo type="max"/>
        <color rgb="FFFCFCFF"/>
        <color rgb="FF754BFB"/>
      </colorScale>
    </cfRule>
  </conditionalFormatting>
  <conditionalFormatting sqref="AT178:AT191">
    <cfRule type="colorScale" priority="407">
      <colorScale>
        <cfvo type="min"/>
        <cfvo type="max"/>
        <color rgb="FFFCFCFF"/>
        <color theme="8" tint="0.39997558519241921"/>
      </colorScale>
    </cfRule>
  </conditionalFormatting>
  <conditionalFormatting sqref="CG178:CG191">
    <cfRule type="colorScale" priority="408">
      <colorScale>
        <cfvo type="min"/>
        <cfvo type="max"/>
        <color rgb="FFFCFCFF"/>
        <color rgb="FF63BE7B"/>
      </colorScale>
    </cfRule>
  </conditionalFormatting>
  <conditionalFormatting sqref="H192:H195">
    <cfRule type="cellIs" dxfId="330" priority="341" stopIfTrue="1" operator="notEqual">
      <formula>""</formula>
    </cfRule>
  </conditionalFormatting>
  <conditionalFormatting sqref="R192:R195 CU192:CU195">
    <cfRule type="cellIs" dxfId="329" priority="343" operator="greaterThan">
      <formula>0</formula>
    </cfRule>
  </conditionalFormatting>
  <conditionalFormatting sqref="T192:AS195 CH192:CS195">
    <cfRule type="cellIs" dxfId="328" priority="338" stopIfTrue="1" operator="equal">
      <formula>"n"</formula>
    </cfRule>
    <cfRule type="cellIs" dxfId="327" priority="339" stopIfTrue="1" operator="equal">
      <formula>"y"</formula>
    </cfRule>
    <cfRule type="cellIs" dxfId="326" priority="340" operator="greaterThan">
      <formula>0</formula>
    </cfRule>
  </conditionalFormatting>
  <conditionalFormatting sqref="AZ192:BB195">
    <cfRule type="expression" dxfId="325" priority="337">
      <formula>$AT192=0</formula>
    </cfRule>
  </conditionalFormatting>
  <conditionalFormatting sqref="AZ192:BU195">
    <cfRule type="cellIs" dxfId="324" priority="346" operator="equal">
      <formula>"PIN"</formula>
    </cfRule>
    <cfRule type="cellIs" dxfId="323" priority="347" operator="equal">
      <formula>"ORA"</formula>
    </cfRule>
    <cfRule type="cellIs" dxfId="322" priority="348" operator="equal">
      <formula>"GRA"</formula>
    </cfRule>
    <cfRule type="cellIs" dxfId="321" priority="349" operator="equal">
      <formula>"PUR"</formula>
    </cfRule>
    <cfRule type="cellIs" dxfId="320" priority="350" operator="equal">
      <formula>"BRO"</formula>
    </cfRule>
    <cfRule type="cellIs" dxfId="319" priority="351" operator="equal">
      <formula>"YEL"</formula>
    </cfRule>
    <cfRule type="cellIs" dxfId="318" priority="352" operator="equal">
      <formula>"BLU"</formula>
    </cfRule>
    <cfRule type="cellIs" dxfId="317" priority="353" operator="equal">
      <formula>"WHI"</formula>
    </cfRule>
    <cfRule type="cellIs" dxfId="316" priority="354" operator="equal">
      <formula>"GRE"</formula>
    </cfRule>
    <cfRule type="cellIs" dxfId="315" priority="355" operator="equal">
      <formula>"RED"</formula>
    </cfRule>
    <cfRule type="cellIs" dxfId="314" priority="356" operator="equal">
      <formula>"BLA"</formula>
    </cfRule>
  </conditionalFormatting>
  <conditionalFormatting sqref="BV192:BV195">
    <cfRule type="cellIs" dxfId="313" priority="368" operator="equal">
      <formula>"nc"</formula>
    </cfRule>
  </conditionalFormatting>
  <conditionalFormatting sqref="BX192:CA195 CD192:CF195">
    <cfRule type="cellIs" dxfId="312" priority="342" operator="equal">
      <formula>"y"</formula>
    </cfRule>
    <cfRule type="cellIs" dxfId="311" priority="357" operator="equal">
      <formula>"PIN"</formula>
    </cfRule>
    <cfRule type="cellIs" dxfId="310" priority="358" operator="equal">
      <formula>"ORA"</formula>
    </cfRule>
    <cfRule type="cellIs" dxfId="309" priority="359" operator="equal">
      <formula>"GRA"</formula>
    </cfRule>
    <cfRule type="cellIs" dxfId="308" priority="360" operator="equal">
      <formula>"PUR"</formula>
    </cfRule>
    <cfRule type="cellIs" dxfId="307" priority="361" operator="equal">
      <formula>"BRO"</formula>
    </cfRule>
    <cfRule type="cellIs" dxfId="306" priority="362" operator="equal">
      <formula>"YEL"</formula>
    </cfRule>
    <cfRule type="cellIs" dxfId="305" priority="363" operator="equal">
      <formula>"BLU"</formula>
    </cfRule>
    <cfRule type="cellIs" dxfId="304" priority="364" operator="equal">
      <formula>"WHI"</formula>
    </cfRule>
    <cfRule type="cellIs" dxfId="303" priority="365" operator="equal">
      <formula>"GRE"</formula>
    </cfRule>
    <cfRule type="cellIs" dxfId="302" priority="366" operator="equal">
      <formula>"RED"</formula>
    </cfRule>
    <cfRule type="cellIs" dxfId="301" priority="367" operator="equal">
      <formula>"BLA"</formula>
    </cfRule>
  </conditionalFormatting>
  <conditionalFormatting sqref="BZ192:CA195 CD192:CF195">
    <cfRule type="cellIs" dxfId="300" priority="344" operator="greaterThan">
      <formula>0</formula>
    </cfRule>
  </conditionalFormatting>
  <conditionalFormatting sqref="IC192:IK195">
    <cfRule type="expression" dxfId="299" priority="345">
      <formula>$IL192&gt;0</formula>
    </cfRule>
  </conditionalFormatting>
  <conditionalFormatting sqref="J192:J195">
    <cfRule type="colorScale" priority="369">
      <colorScale>
        <cfvo type="min"/>
        <cfvo type="percentile" val="50"/>
        <cfvo type="max"/>
        <color rgb="FFF8696B"/>
        <color rgb="FFFFEB84"/>
        <color rgb="FF63BE7B"/>
      </colorScale>
    </cfRule>
  </conditionalFormatting>
  <conditionalFormatting sqref="S192:S195">
    <cfRule type="colorScale" priority="370">
      <colorScale>
        <cfvo type="min"/>
        <cfvo type="max"/>
        <color rgb="FFFCFCFF"/>
        <color rgb="FF754BFB"/>
      </colorScale>
    </cfRule>
  </conditionalFormatting>
  <conditionalFormatting sqref="AT192:AT195">
    <cfRule type="colorScale" priority="371">
      <colorScale>
        <cfvo type="min"/>
        <cfvo type="max"/>
        <color rgb="FFFCFCFF"/>
        <color theme="8" tint="0.39997558519241921"/>
      </colorScale>
    </cfRule>
  </conditionalFormatting>
  <conditionalFormatting sqref="CG192:CG195">
    <cfRule type="colorScale" priority="372">
      <colorScale>
        <cfvo type="min"/>
        <cfvo type="max"/>
        <color rgb="FFFCFCFF"/>
        <color rgb="FF63BE7B"/>
      </colorScale>
    </cfRule>
  </conditionalFormatting>
  <conditionalFormatting sqref="H196:H200">
    <cfRule type="cellIs" dxfId="298" priority="305" stopIfTrue="1" operator="notEqual">
      <formula>""</formula>
    </cfRule>
  </conditionalFormatting>
  <conditionalFormatting sqref="R196:R200 CU196:CU200">
    <cfRule type="cellIs" dxfId="297" priority="307" operator="greaterThan">
      <formula>0</formula>
    </cfRule>
  </conditionalFormatting>
  <conditionalFormatting sqref="T196:AS200 CH196:CS200">
    <cfRule type="cellIs" dxfId="296" priority="302" stopIfTrue="1" operator="equal">
      <formula>"n"</formula>
    </cfRule>
    <cfRule type="cellIs" dxfId="295" priority="303" stopIfTrue="1" operator="equal">
      <formula>"y"</formula>
    </cfRule>
    <cfRule type="cellIs" dxfId="294" priority="304" operator="greaterThan">
      <formula>0</formula>
    </cfRule>
  </conditionalFormatting>
  <conditionalFormatting sqref="AZ196:BB200">
    <cfRule type="expression" dxfId="293" priority="301">
      <formula>$AT196=0</formula>
    </cfRule>
  </conditionalFormatting>
  <conditionalFormatting sqref="AZ196:BU200">
    <cfRule type="cellIs" dxfId="292" priority="310" operator="equal">
      <formula>"PIN"</formula>
    </cfRule>
    <cfRule type="cellIs" dxfId="291" priority="311" operator="equal">
      <formula>"ORA"</formula>
    </cfRule>
    <cfRule type="cellIs" dxfId="290" priority="312" operator="equal">
      <formula>"GRA"</formula>
    </cfRule>
    <cfRule type="cellIs" dxfId="289" priority="313" operator="equal">
      <formula>"PUR"</formula>
    </cfRule>
    <cfRule type="cellIs" dxfId="288" priority="314" operator="equal">
      <formula>"BRO"</formula>
    </cfRule>
    <cfRule type="cellIs" dxfId="287" priority="315" operator="equal">
      <formula>"YEL"</formula>
    </cfRule>
    <cfRule type="cellIs" dxfId="286" priority="316" operator="equal">
      <formula>"BLU"</formula>
    </cfRule>
    <cfRule type="cellIs" dxfId="285" priority="317" operator="equal">
      <formula>"WHI"</formula>
    </cfRule>
    <cfRule type="cellIs" dxfId="284" priority="318" operator="equal">
      <formula>"GRE"</formula>
    </cfRule>
    <cfRule type="cellIs" dxfId="283" priority="319" operator="equal">
      <formula>"RED"</formula>
    </cfRule>
    <cfRule type="cellIs" dxfId="282" priority="320" operator="equal">
      <formula>"BLA"</formula>
    </cfRule>
  </conditionalFormatting>
  <conditionalFormatting sqref="BV196:BV200">
    <cfRule type="cellIs" dxfId="281" priority="332" operator="equal">
      <formula>"nc"</formula>
    </cfRule>
  </conditionalFormatting>
  <conditionalFormatting sqref="BX196:CA200 CD196:CF200">
    <cfRule type="cellIs" dxfId="280" priority="306" operator="equal">
      <formula>"y"</formula>
    </cfRule>
    <cfRule type="cellIs" dxfId="279" priority="321" operator="equal">
      <formula>"PIN"</formula>
    </cfRule>
    <cfRule type="cellIs" dxfId="278" priority="322" operator="equal">
      <formula>"ORA"</formula>
    </cfRule>
    <cfRule type="cellIs" dxfId="277" priority="323" operator="equal">
      <formula>"GRA"</formula>
    </cfRule>
    <cfRule type="cellIs" dxfId="276" priority="324" operator="equal">
      <formula>"PUR"</formula>
    </cfRule>
    <cfRule type="cellIs" dxfId="275" priority="325" operator="equal">
      <formula>"BRO"</formula>
    </cfRule>
    <cfRule type="cellIs" dxfId="274" priority="326" operator="equal">
      <formula>"YEL"</formula>
    </cfRule>
    <cfRule type="cellIs" dxfId="273" priority="327" operator="equal">
      <formula>"BLU"</formula>
    </cfRule>
    <cfRule type="cellIs" dxfId="272" priority="328" operator="equal">
      <formula>"WHI"</formula>
    </cfRule>
    <cfRule type="cellIs" dxfId="271" priority="329" operator="equal">
      <formula>"GRE"</formula>
    </cfRule>
    <cfRule type="cellIs" dxfId="270" priority="330" operator="equal">
      <formula>"RED"</formula>
    </cfRule>
    <cfRule type="cellIs" dxfId="269" priority="331" operator="equal">
      <formula>"BLA"</formula>
    </cfRule>
  </conditionalFormatting>
  <conditionalFormatting sqref="BZ196:CA200 CD196:CF200">
    <cfRule type="cellIs" dxfId="268" priority="308" operator="greaterThan">
      <formula>0</formula>
    </cfRule>
  </conditionalFormatting>
  <conditionalFormatting sqref="IC196:IK200">
    <cfRule type="expression" dxfId="267" priority="309">
      <formula>$IL196&gt;0</formula>
    </cfRule>
  </conditionalFormatting>
  <conditionalFormatting sqref="J196:J200">
    <cfRule type="colorScale" priority="333">
      <colorScale>
        <cfvo type="min"/>
        <cfvo type="percentile" val="50"/>
        <cfvo type="max"/>
        <color rgb="FFF8696B"/>
        <color rgb="FFFFEB84"/>
        <color rgb="FF63BE7B"/>
      </colorScale>
    </cfRule>
  </conditionalFormatting>
  <conditionalFormatting sqref="S196:S200">
    <cfRule type="colorScale" priority="334">
      <colorScale>
        <cfvo type="min"/>
        <cfvo type="max"/>
        <color rgb="FFFCFCFF"/>
        <color rgb="FF754BFB"/>
      </colorScale>
    </cfRule>
  </conditionalFormatting>
  <conditionalFormatting sqref="AT196:AT200">
    <cfRule type="colorScale" priority="335">
      <colorScale>
        <cfvo type="min"/>
        <cfvo type="max"/>
        <color rgb="FFFCFCFF"/>
        <color theme="8" tint="0.39997558519241921"/>
      </colorScale>
    </cfRule>
  </conditionalFormatting>
  <conditionalFormatting sqref="CG196:CG200">
    <cfRule type="colorScale" priority="336">
      <colorScale>
        <cfvo type="min"/>
        <cfvo type="max"/>
        <color rgb="FFFCFCFF"/>
        <color rgb="FF63BE7B"/>
      </colorScale>
    </cfRule>
  </conditionalFormatting>
  <conditionalFormatting sqref="H201:H202">
    <cfRule type="cellIs" dxfId="266" priority="269" stopIfTrue="1" operator="notEqual">
      <formula>""</formula>
    </cfRule>
  </conditionalFormatting>
  <conditionalFormatting sqref="R201:R202 CU201:CU202">
    <cfRule type="cellIs" dxfId="265" priority="271" operator="greaterThan">
      <formula>0</formula>
    </cfRule>
  </conditionalFormatting>
  <conditionalFormatting sqref="T201:AS202 CH201:CS202">
    <cfRule type="cellIs" dxfId="264" priority="266" stopIfTrue="1" operator="equal">
      <formula>"n"</formula>
    </cfRule>
    <cfRule type="cellIs" dxfId="263" priority="267" stopIfTrue="1" operator="equal">
      <formula>"y"</formula>
    </cfRule>
    <cfRule type="cellIs" dxfId="262" priority="268" operator="greaterThan">
      <formula>0</formula>
    </cfRule>
  </conditionalFormatting>
  <conditionalFormatting sqref="AZ201:BB202">
    <cfRule type="expression" dxfId="261" priority="265">
      <formula>$AT201=0</formula>
    </cfRule>
  </conditionalFormatting>
  <conditionalFormatting sqref="AZ201:BU202">
    <cfRule type="cellIs" dxfId="260" priority="274" operator="equal">
      <formula>"PIN"</formula>
    </cfRule>
    <cfRule type="cellIs" dxfId="259" priority="275" operator="equal">
      <formula>"ORA"</formula>
    </cfRule>
    <cfRule type="cellIs" dxfId="258" priority="276" operator="equal">
      <formula>"GRA"</formula>
    </cfRule>
    <cfRule type="cellIs" dxfId="257" priority="277" operator="equal">
      <formula>"PUR"</formula>
    </cfRule>
    <cfRule type="cellIs" dxfId="256" priority="278" operator="equal">
      <formula>"BRO"</formula>
    </cfRule>
    <cfRule type="cellIs" dxfId="255" priority="279" operator="equal">
      <formula>"YEL"</formula>
    </cfRule>
    <cfRule type="cellIs" dxfId="254" priority="280" operator="equal">
      <formula>"BLU"</formula>
    </cfRule>
    <cfRule type="cellIs" dxfId="253" priority="281" operator="equal">
      <formula>"WHI"</formula>
    </cfRule>
    <cfRule type="cellIs" dxfId="252" priority="282" operator="equal">
      <formula>"GRE"</formula>
    </cfRule>
    <cfRule type="cellIs" dxfId="251" priority="283" operator="equal">
      <formula>"RED"</formula>
    </cfRule>
    <cfRule type="cellIs" dxfId="250" priority="284" operator="equal">
      <formula>"BLA"</formula>
    </cfRule>
  </conditionalFormatting>
  <conditionalFormatting sqref="BV201:BV202">
    <cfRule type="cellIs" dxfId="249" priority="296" operator="equal">
      <formula>"nc"</formula>
    </cfRule>
  </conditionalFormatting>
  <conditionalFormatting sqref="BX201:CA202 CD201:CF202">
    <cfRule type="cellIs" dxfId="248" priority="270" operator="equal">
      <formula>"y"</formula>
    </cfRule>
    <cfRule type="cellIs" dxfId="247" priority="285" operator="equal">
      <formula>"PIN"</formula>
    </cfRule>
    <cfRule type="cellIs" dxfId="246" priority="286" operator="equal">
      <formula>"ORA"</formula>
    </cfRule>
    <cfRule type="cellIs" dxfId="245" priority="287" operator="equal">
      <formula>"GRA"</formula>
    </cfRule>
    <cfRule type="cellIs" dxfId="244" priority="288" operator="equal">
      <formula>"PUR"</formula>
    </cfRule>
    <cfRule type="cellIs" dxfId="243" priority="289" operator="equal">
      <formula>"BRO"</formula>
    </cfRule>
    <cfRule type="cellIs" dxfId="242" priority="290" operator="equal">
      <formula>"YEL"</formula>
    </cfRule>
    <cfRule type="cellIs" dxfId="241" priority="291" operator="equal">
      <formula>"BLU"</formula>
    </cfRule>
    <cfRule type="cellIs" dxfId="240" priority="292" operator="equal">
      <formula>"WHI"</formula>
    </cfRule>
    <cfRule type="cellIs" dxfId="239" priority="293" operator="equal">
      <formula>"GRE"</formula>
    </cfRule>
    <cfRule type="cellIs" dxfId="238" priority="294" operator="equal">
      <formula>"RED"</formula>
    </cfRule>
    <cfRule type="cellIs" dxfId="237" priority="295" operator="equal">
      <formula>"BLA"</formula>
    </cfRule>
  </conditionalFormatting>
  <conditionalFormatting sqref="BZ201:CA202 CD201:CF202">
    <cfRule type="cellIs" dxfId="236" priority="272" operator="greaterThan">
      <formula>0</formula>
    </cfRule>
  </conditionalFormatting>
  <conditionalFormatting sqref="IC201:IK202">
    <cfRule type="expression" dxfId="235" priority="273">
      <formula>$IL201&gt;0</formula>
    </cfRule>
  </conditionalFormatting>
  <conditionalFormatting sqref="J201:J202">
    <cfRule type="colorScale" priority="297">
      <colorScale>
        <cfvo type="min"/>
        <cfvo type="percentile" val="50"/>
        <cfvo type="max"/>
        <color rgb="FFF8696B"/>
        <color rgb="FFFFEB84"/>
        <color rgb="FF63BE7B"/>
      </colorScale>
    </cfRule>
  </conditionalFormatting>
  <conditionalFormatting sqref="S201:S202">
    <cfRule type="colorScale" priority="298">
      <colorScale>
        <cfvo type="min"/>
        <cfvo type="max"/>
        <color rgb="FFFCFCFF"/>
        <color rgb="FF754BFB"/>
      </colorScale>
    </cfRule>
  </conditionalFormatting>
  <conditionalFormatting sqref="AT201:AT202">
    <cfRule type="colorScale" priority="299">
      <colorScale>
        <cfvo type="min"/>
        <cfvo type="max"/>
        <color rgb="FFFCFCFF"/>
        <color theme="8" tint="0.39997558519241921"/>
      </colorScale>
    </cfRule>
  </conditionalFormatting>
  <conditionalFormatting sqref="CG201:CG202">
    <cfRule type="colorScale" priority="300">
      <colorScale>
        <cfvo type="min"/>
        <cfvo type="max"/>
        <color rgb="FFFCFCFF"/>
        <color rgb="FF63BE7B"/>
      </colorScale>
    </cfRule>
  </conditionalFormatting>
  <conditionalFormatting sqref="H203:H204">
    <cfRule type="cellIs" dxfId="234" priority="233" stopIfTrue="1" operator="notEqual">
      <formula>""</formula>
    </cfRule>
  </conditionalFormatting>
  <conditionalFormatting sqref="R203:R204 CU203:CU204">
    <cfRule type="cellIs" dxfId="233" priority="235" operator="greaterThan">
      <formula>0</formula>
    </cfRule>
  </conditionalFormatting>
  <conditionalFormatting sqref="T203:AS204 CH203:CS204">
    <cfRule type="cellIs" dxfId="232" priority="230" stopIfTrue="1" operator="equal">
      <formula>"n"</formula>
    </cfRule>
    <cfRule type="cellIs" dxfId="231" priority="231" stopIfTrue="1" operator="equal">
      <formula>"y"</formula>
    </cfRule>
    <cfRule type="cellIs" dxfId="230" priority="232" operator="greaterThan">
      <formula>0</formula>
    </cfRule>
  </conditionalFormatting>
  <conditionalFormatting sqref="AZ203:BB204">
    <cfRule type="expression" dxfId="229" priority="229">
      <formula>$AT203=0</formula>
    </cfRule>
  </conditionalFormatting>
  <conditionalFormatting sqref="AZ203:BU204">
    <cfRule type="cellIs" dxfId="228" priority="238" operator="equal">
      <formula>"PIN"</formula>
    </cfRule>
    <cfRule type="cellIs" dxfId="227" priority="239" operator="equal">
      <formula>"ORA"</formula>
    </cfRule>
    <cfRule type="cellIs" dxfId="226" priority="240" operator="equal">
      <formula>"GRA"</formula>
    </cfRule>
    <cfRule type="cellIs" dxfId="225" priority="241" operator="equal">
      <formula>"PUR"</formula>
    </cfRule>
    <cfRule type="cellIs" dxfId="224" priority="242" operator="equal">
      <formula>"BRO"</formula>
    </cfRule>
    <cfRule type="cellIs" dxfId="223" priority="243" operator="equal">
      <formula>"YEL"</formula>
    </cfRule>
    <cfRule type="cellIs" dxfId="222" priority="244" operator="equal">
      <formula>"BLU"</formula>
    </cfRule>
    <cfRule type="cellIs" dxfId="221" priority="245" operator="equal">
      <formula>"WHI"</formula>
    </cfRule>
    <cfRule type="cellIs" dxfId="220" priority="246" operator="equal">
      <formula>"GRE"</formula>
    </cfRule>
    <cfRule type="cellIs" dxfId="219" priority="247" operator="equal">
      <formula>"RED"</formula>
    </cfRule>
    <cfRule type="cellIs" dxfId="218" priority="248" operator="equal">
      <formula>"BLA"</formula>
    </cfRule>
  </conditionalFormatting>
  <conditionalFormatting sqref="BV203:BV204">
    <cfRule type="cellIs" dxfId="217" priority="260" operator="equal">
      <formula>"nc"</formula>
    </cfRule>
  </conditionalFormatting>
  <conditionalFormatting sqref="BX203:CA204 CD203:CF204">
    <cfRule type="cellIs" dxfId="216" priority="234" operator="equal">
      <formula>"y"</formula>
    </cfRule>
    <cfRule type="cellIs" dxfId="215" priority="249" operator="equal">
      <formula>"PIN"</formula>
    </cfRule>
    <cfRule type="cellIs" dxfId="214" priority="250" operator="equal">
      <formula>"ORA"</formula>
    </cfRule>
    <cfRule type="cellIs" dxfId="213" priority="251" operator="equal">
      <formula>"GRA"</formula>
    </cfRule>
    <cfRule type="cellIs" dxfId="212" priority="252" operator="equal">
      <formula>"PUR"</formula>
    </cfRule>
    <cfRule type="cellIs" dxfId="211" priority="253" operator="equal">
      <formula>"BRO"</formula>
    </cfRule>
    <cfRule type="cellIs" dxfId="210" priority="254" operator="equal">
      <formula>"YEL"</formula>
    </cfRule>
    <cfRule type="cellIs" dxfId="209" priority="255" operator="equal">
      <formula>"BLU"</formula>
    </cfRule>
    <cfRule type="cellIs" dxfId="208" priority="256" operator="equal">
      <formula>"WHI"</formula>
    </cfRule>
    <cfRule type="cellIs" dxfId="207" priority="257" operator="equal">
      <formula>"GRE"</formula>
    </cfRule>
    <cfRule type="cellIs" dxfId="206" priority="258" operator="equal">
      <formula>"RED"</formula>
    </cfRule>
    <cfRule type="cellIs" dxfId="205" priority="259" operator="equal">
      <formula>"BLA"</formula>
    </cfRule>
  </conditionalFormatting>
  <conditionalFormatting sqref="BZ203:CA204 CD203:CF204">
    <cfRule type="cellIs" dxfId="204" priority="236" operator="greaterThan">
      <formula>0</formula>
    </cfRule>
  </conditionalFormatting>
  <conditionalFormatting sqref="IC203:IK204">
    <cfRule type="expression" dxfId="203" priority="237">
      <formula>$IL203&gt;0</formula>
    </cfRule>
  </conditionalFormatting>
  <conditionalFormatting sqref="J203:J204">
    <cfRule type="colorScale" priority="261">
      <colorScale>
        <cfvo type="min"/>
        <cfvo type="percentile" val="50"/>
        <cfvo type="max"/>
        <color rgb="FFF8696B"/>
        <color rgb="FFFFEB84"/>
        <color rgb="FF63BE7B"/>
      </colorScale>
    </cfRule>
  </conditionalFormatting>
  <conditionalFormatting sqref="S203:S204">
    <cfRule type="colorScale" priority="262">
      <colorScale>
        <cfvo type="min"/>
        <cfvo type="max"/>
        <color rgb="FFFCFCFF"/>
        <color rgb="FF754BFB"/>
      </colorScale>
    </cfRule>
  </conditionalFormatting>
  <conditionalFormatting sqref="AT203:AT204">
    <cfRule type="colorScale" priority="263">
      <colorScale>
        <cfvo type="min"/>
        <cfvo type="max"/>
        <color rgb="FFFCFCFF"/>
        <color theme="8" tint="0.39997558519241921"/>
      </colorScale>
    </cfRule>
  </conditionalFormatting>
  <conditionalFormatting sqref="CG203:CG204">
    <cfRule type="colorScale" priority="264">
      <colorScale>
        <cfvo type="min"/>
        <cfvo type="max"/>
        <color rgb="FFFCFCFF"/>
        <color rgb="FF63BE7B"/>
      </colorScale>
    </cfRule>
  </conditionalFormatting>
  <conditionalFormatting sqref="H205:H206">
    <cfRule type="cellIs" dxfId="202" priority="197" stopIfTrue="1" operator="notEqual">
      <formula>""</formula>
    </cfRule>
  </conditionalFormatting>
  <conditionalFormatting sqref="R205:R206 CU205:CU206">
    <cfRule type="cellIs" dxfId="201" priority="199" operator="greaterThan">
      <formula>0</formula>
    </cfRule>
  </conditionalFormatting>
  <conditionalFormatting sqref="T205:AS206 CH205:CS206">
    <cfRule type="cellIs" dxfId="200" priority="194" stopIfTrue="1" operator="equal">
      <formula>"n"</formula>
    </cfRule>
    <cfRule type="cellIs" dxfId="199" priority="195" stopIfTrue="1" operator="equal">
      <formula>"y"</formula>
    </cfRule>
    <cfRule type="cellIs" dxfId="198" priority="196" operator="greaterThan">
      <formula>0</formula>
    </cfRule>
  </conditionalFormatting>
  <conditionalFormatting sqref="AZ205:BB206">
    <cfRule type="expression" dxfId="197" priority="193">
      <formula>$AT205=0</formula>
    </cfRule>
  </conditionalFormatting>
  <conditionalFormatting sqref="AZ205:BU206">
    <cfRule type="cellIs" dxfId="196" priority="202" operator="equal">
      <formula>"PIN"</formula>
    </cfRule>
    <cfRule type="cellIs" dxfId="195" priority="203" operator="equal">
      <formula>"ORA"</formula>
    </cfRule>
    <cfRule type="cellIs" dxfId="194" priority="204" operator="equal">
      <formula>"GRA"</formula>
    </cfRule>
    <cfRule type="cellIs" dxfId="193" priority="205" operator="equal">
      <formula>"PUR"</formula>
    </cfRule>
    <cfRule type="cellIs" dxfId="192" priority="206" operator="equal">
      <formula>"BRO"</formula>
    </cfRule>
    <cfRule type="cellIs" dxfId="191" priority="207" operator="equal">
      <formula>"YEL"</formula>
    </cfRule>
    <cfRule type="cellIs" dxfId="190" priority="208" operator="equal">
      <formula>"BLU"</formula>
    </cfRule>
    <cfRule type="cellIs" dxfId="189" priority="209" operator="equal">
      <formula>"WHI"</formula>
    </cfRule>
    <cfRule type="cellIs" dxfId="188" priority="210" operator="equal">
      <formula>"GRE"</formula>
    </cfRule>
    <cfRule type="cellIs" dxfId="187" priority="211" operator="equal">
      <formula>"RED"</formula>
    </cfRule>
    <cfRule type="cellIs" dxfId="186" priority="212" operator="equal">
      <formula>"BLA"</formula>
    </cfRule>
  </conditionalFormatting>
  <conditionalFormatting sqref="BV205:BV206">
    <cfRule type="cellIs" dxfId="185" priority="224" operator="equal">
      <formula>"nc"</formula>
    </cfRule>
  </conditionalFormatting>
  <conditionalFormatting sqref="BX205:CA206 CD205:CF206">
    <cfRule type="cellIs" dxfId="184" priority="198" operator="equal">
      <formula>"y"</formula>
    </cfRule>
    <cfRule type="cellIs" dxfId="183" priority="213" operator="equal">
      <formula>"PIN"</formula>
    </cfRule>
    <cfRule type="cellIs" dxfId="182" priority="214" operator="equal">
      <formula>"ORA"</formula>
    </cfRule>
    <cfRule type="cellIs" dxfId="181" priority="215" operator="equal">
      <formula>"GRA"</formula>
    </cfRule>
    <cfRule type="cellIs" dxfId="180" priority="216" operator="equal">
      <formula>"PUR"</formula>
    </cfRule>
    <cfRule type="cellIs" dxfId="179" priority="217" operator="equal">
      <formula>"BRO"</formula>
    </cfRule>
    <cfRule type="cellIs" dxfId="178" priority="218" operator="equal">
      <formula>"YEL"</formula>
    </cfRule>
    <cfRule type="cellIs" dxfId="177" priority="219" operator="equal">
      <formula>"BLU"</formula>
    </cfRule>
    <cfRule type="cellIs" dxfId="176" priority="220" operator="equal">
      <formula>"WHI"</formula>
    </cfRule>
    <cfRule type="cellIs" dxfId="175" priority="221" operator="equal">
      <formula>"GRE"</formula>
    </cfRule>
    <cfRule type="cellIs" dxfId="174" priority="222" operator="equal">
      <formula>"RED"</formula>
    </cfRule>
    <cfRule type="cellIs" dxfId="173" priority="223" operator="equal">
      <formula>"BLA"</formula>
    </cfRule>
  </conditionalFormatting>
  <conditionalFormatting sqref="BZ205:CA206 CD205:CF206">
    <cfRule type="cellIs" dxfId="172" priority="200" operator="greaterThan">
      <formula>0</formula>
    </cfRule>
  </conditionalFormatting>
  <conditionalFormatting sqref="IC205:IK206">
    <cfRule type="expression" dxfId="171" priority="201">
      <formula>$IL205&gt;0</formula>
    </cfRule>
  </conditionalFormatting>
  <conditionalFormatting sqref="J205:J206">
    <cfRule type="colorScale" priority="225">
      <colorScale>
        <cfvo type="min"/>
        <cfvo type="percentile" val="50"/>
        <cfvo type="max"/>
        <color rgb="FFF8696B"/>
        <color rgb="FFFFEB84"/>
        <color rgb="FF63BE7B"/>
      </colorScale>
    </cfRule>
  </conditionalFormatting>
  <conditionalFormatting sqref="S205:S206">
    <cfRule type="colorScale" priority="226">
      <colorScale>
        <cfvo type="min"/>
        <cfvo type="max"/>
        <color rgb="FFFCFCFF"/>
        <color rgb="FF754BFB"/>
      </colorScale>
    </cfRule>
  </conditionalFormatting>
  <conditionalFormatting sqref="AT205:AT206">
    <cfRule type="colorScale" priority="227">
      <colorScale>
        <cfvo type="min"/>
        <cfvo type="max"/>
        <color rgb="FFFCFCFF"/>
        <color theme="8" tint="0.39997558519241921"/>
      </colorScale>
    </cfRule>
  </conditionalFormatting>
  <conditionalFormatting sqref="CG205:CG206">
    <cfRule type="colorScale" priority="228">
      <colorScale>
        <cfvo type="min"/>
        <cfvo type="max"/>
        <color rgb="FFFCFCFF"/>
        <color rgb="FF63BE7B"/>
      </colorScale>
    </cfRule>
  </conditionalFormatting>
  <conditionalFormatting sqref="H207:H209">
    <cfRule type="cellIs" dxfId="170" priority="161" stopIfTrue="1" operator="notEqual">
      <formula>""</formula>
    </cfRule>
  </conditionalFormatting>
  <conditionalFormatting sqref="R207:R209 CU207:CU209">
    <cfRule type="cellIs" dxfId="169" priority="163" operator="greaterThan">
      <formula>0</formula>
    </cfRule>
  </conditionalFormatting>
  <conditionalFormatting sqref="T207:AS209 CH207:CS209">
    <cfRule type="cellIs" dxfId="168" priority="158" stopIfTrue="1" operator="equal">
      <formula>"n"</formula>
    </cfRule>
    <cfRule type="cellIs" dxfId="167" priority="159" stopIfTrue="1" operator="equal">
      <formula>"y"</formula>
    </cfRule>
    <cfRule type="cellIs" dxfId="166" priority="160" operator="greaterThan">
      <formula>0</formula>
    </cfRule>
  </conditionalFormatting>
  <conditionalFormatting sqref="AT209">
    <cfRule type="colorScale" priority="156">
      <colorScale>
        <cfvo type="min"/>
        <cfvo type="max"/>
        <color rgb="FFFCFCFF"/>
        <color theme="8" tint="0.39997558519241921"/>
      </colorScale>
    </cfRule>
  </conditionalFormatting>
  <conditionalFormatting sqref="AZ207:BB209">
    <cfRule type="expression" dxfId="165" priority="157">
      <formula>$AT207=0</formula>
    </cfRule>
  </conditionalFormatting>
  <conditionalFormatting sqref="AZ207:BU209">
    <cfRule type="cellIs" dxfId="164" priority="166" operator="equal">
      <formula>"PIN"</formula>
    </cfRule>
    <cfRule type="cellIs" dxfId="163" priority="167" operator="equal">
      <formula>"ORA"</formula>
    </cfRule>
    <cfRule type="cellIs" dxfId="162" priority="168" operator="equal">
      <formula>"GRA"</formula>
    </cfRule>
    <cfRule type="cellIs" dxfId="161" priority="169" operator="equal">
      <formula>"PUR"</formula>
    </cfRule>
    <cfRule type="cellIs" dxfId="160" priority="170" operator="equal">
      <formula>"BRO"</formula>
    </cfRule>
    <cfRule type="cellIs" dxfId="159" priority="171" operator="equal">
      <formula>"YEL"</formula>
    </cfRule>
    <cfRule type="cellIs" dxfId="158" priority="172" operator="equal">
      <formula>"BLU"</formula>
    </cfRule>
    <cfRule type="cellIs" dxfId="157" priority="173" operator="equal">
      <formula>"WHI"</formula>
    </cfRule>
    <cfRule type="cellIs" dxfId="156" priority="174" operator="equal">
      <formula>"GRE"</formula>
    </cfRule>
    <cfRule type="cellIs" dxfId="155" priority="175" operator="equal">
      <formula>"RED"</formula>
    </cfRule>
    <cfRule type="cellIs" dxfId="154" priority="176" operator="equal">
      <formula>"BLA"</formula>
    </cfRule>
  </conditionalFormatting>
  <conditionalFormatting sqref="AZ209:BU209">
    <cfRule type="cellIs" dxfId="153" priority="145" operator="equal">
      <formula>"PIN"</formula>
    </cfRule>
    <cfRule type="cellIs" dxfId="152" priority="146" operator="equal">
      <formula>"ORA"</formula>
    </cfRule>
    <cfRule type="cellIs" dxfId="151" priority="147" operator="equal">
      <formula>"GRA"</formula>
    </cfRule>
    <cfRule type="cellIs" dxfId="150" priority="148" operator="equal">
      <formula>"PUR"</formula>
    </cfRule>
    <cfRule type="cellIs" dxfId="149" priority="149" operator="equal">
      <formula>"BRO"</formula>
    </cfRule>
    <cfRule type="cellIs" dxfId="148" priority="150" operator="equal">
      <formula>"YEL"</formula>
    </cfRule>
    <cfRule type="cellIs" dxfId="147" priority="151" operator="equal">
      <formula>"BLU"</formula>
    </cfRule>
    <cfRule type="cellIs" dxfId="146" priority="152" operator="equal">
      <formula>"WHI"</formula>
    </cfRule>
    <cfRule type="cellIs" dxfId="145" priority="153" operator="equal">
      <formula>"GRE"</formula>
    </cfRule>
    <cfRule type="cellIs" dxfId="144" priority="154" operator="equal">
      <formula>"RED"</formula>
    </cfRule>
    <cfRule type="cellIs" dxfId="143" priority="155" operator="equal">
      <formula>"BLA"</formula>
    </cfRule>
  </conditionalFormatting>
  <conditionalFormatting sqref="BV207:BV209">
    <cfRule type="cellIs" dxfId="142" priority="188" operator="equal">
      <formula>"nc"</formula>
    </cfRule>
  </conditionalFormatting>
  <conditionalFormatting sqref="BX207:CA209 CD207:CF209">
    <cfRule type="cellIs" dxfId="141" priority="162" operator="equal">
      <formula>"y"</formula>
    </cfRule>
    <cfRule type="cellIs" dxfId="140" priority="177" operator="equal">
      <formula>"PIN"</formula>
    </cfRule>
    <cfRule type="cellIs" dxfId="139" priority="178" operator="equal">
      <formula>"ORA"</formula>
    </cfRule>
    <cfRule type="cellIs" dxfId="138" priority="179" operator="equal">
      <formula>"GRA"</formula>
    </cfRule>
    <cfRule type="cellIs" dxfId="137" priority="180" operator="equal">
      <formula>"PUR"</formula>
    </cfRule>
    <cfRule type="cellIs" dxfId="136" priority="181" operator="equal">
      <formula>"BRO"</formula>
    </cfRule>
    <cfRule type="cellIs" dxfId="135" priority="182" operator="equal">
      <formula>"YEL"</formula>
    </cfRule>
    <cfRule type="cellIs" dxfId="134" priority="183" operator="equal">
      <formula>"BLU"</formula>
    </cfRule>
    <cfRule type="cellIs" dxfId="133" priority="184" operator="equal">
      <formula>"WHI"</formula>
    </cfRule>
    <cfRule type="cellIs" dxfId="132" priority="185" operator="equal">
      <formula>"GRE"</formula>
    </cfRule>
    <cfRule type="cellIs" dxfId="131" priority="186" operator="equal">
      <formula>"RED"</formula>
    </cfRule>
    <cfRule type="cellIs" dxfId="130" priority="187" operator="equal">
      <formula>"BLA"</formula>
    </cfRule>
  </conditionalFormatting>
  <conditionalFormatting sqref="BZ207:CA209 CD207:CF209">
    <cfRule type="cellIs" dxfId="129" priority="164" operator="greaterThan">
      <formula>0</formula>
    </cfRule>
  </conditionalFormatting>
  <conditionalFormatting sqref="IC207:IK209">
    <cfRule type="expression" dxfId="128" priority="165">
      <formula>$IL207&gt;0</formula>
    </cfRule>
  </conditionalFormatting>
  <conditionalFormatting sqref="J207:J209">
    <cfRule type="colorScale" priority="189">
      <colorScale>
        <cfvo type="min"/>
        <cfvo type="percentile" val="50"/>
        <cfvo type="max"/>
        <color rgb="FFF8696B"/>
        <color rgb="FFFFEB84"/>
        <color rgb="FF63BE7B"/>
      </colorScale>
    </cfRule>
  </conditionalFormatting>
  <conditionalFormatting sqref="S207:S209">
    <cfRule type="colorScale" priority="190">
      <colorScale>
        <cfvo type="min"/>
        <cfvo type="max"/>
        <color rgb="FFFCFCFF"/>
        <color rgb="FF754BFB"/>
      </colorScale>
    </cfRule>
  </conditionalFormatting>
  <conditionalFormatting sqref="AT207:AT209">
    <cfRule type="colorScale" priority="191">
      <colorScale>
        <cfvo type="min"/>
        <cfvo type="max"/>
        <color rgb="FFFCFCFF"/>
        <color theme="8" tint="0.39997558519241921"/>
      </colorScale>
    </cfRule>
  </conditionalFormatting>
  <conditionalFormatting sqref="CG207:CG209">
    <cfRule type="colorScale" priority="192">
      <colorScale>
        <cfvo type="min"/>
        <cfvo type="max"/>
        <color rgb="FFFCFCFF"/>
        <color rgb="FF63BE7B"/>
      </colorScale>
    </cfRule>
  </conditionalFormatting>
  <conditionalFormatting sqref="H210:H212">
    <cfRule type="cellIs" dxfId="127" priority="113" stopIfTrue="1" operator="notEqual">
      <formula>""</formula>
    </cfRule>
  </conditionalFormatting>
  <conditionalFormatting sqref="R210:R212 CU210:CU212">
    <cfRule type="cellIs" dxfId="126" priority="115" operator="greaterThan">
      <formula>0</formula>
    </cfRule>
  </conditionalFormatting>
  <conditionalFormatting sqref="T210:AS212 CH210:CS212">
    <cfRule type="cellIs" dxfId="125" priority="110" stopIfTrue="1" operator="equal">
      <formula>"n"</formula>
    </cfRule>
    <cfRule type="cellIs" dxfId="124" priority="111" stopIfTrue="1" operator="equal">
      <formula>"y"</formula>
    </cfRule>
    <cfRule type="cellIs" dxfId="123" priority="112" operator="greaterThan">
      <formula>0</formula>
    </cfRule>
  </conditionalFormatting>
  <conditionalFormatting sqref="AZ210:BB212">
    <cfRule type="expression" dxfId="122" priority="109">
      <formula>$AT210=0</formula>
    </cfRule>
  </conditionalFormatting>
  <conditionalFormatting sqref="AZ210:BU212">
    <cfRule type="cellIs" dxfId="121" priority="118" operator="equal">
      <formula>"PIN"</formula>
    </cfRule>
    <cfRule type="cellIs" dxfId="120" priority="119" operator="equal">
      <formula>"ORA"</formula>
    </cfRule>
    <cfRule type="cellIs" dxfId="119" priority="120" operator="equal">
      <formula>"GRA"</formula>
    </cfRule>
    <cfRule type="cellIs" dxfId="118" priority="121" operator="equal">
      <formula>"PUR"</formula>
    </cfRule>
    <cfRule type="cellIs" dxfId="117" priority="122" operator="equal">
      <formula>"BRO"</formula>
    </cfRule>
    <cfRule type="cellIs" dxfId="116" priority="123" operator="equal">
      <formula>"YEL"</formula>
    </cfRule>
    <cfRule type="cellIs" dxfId="115" priority="124" operator="equal">
      <formula>"BLU"</formula>
    </cfRule>
    <cfRule type="cellIs" dxfId="114" priority="125" operator="equal">
      <formula>"WHI"</formula>
    </cfRule>
    <cfRule type="cellIs" dxfId="113" priority="126" operator="equal">
      <formula>"GRE"</formula>
    </cfRule>
    <cfRule type="cellIs" dxfId="112" priority="127" operator="equal">
      <formula>"RED"</formula>
    </cfRule>
    <cfRule type="cellIs" dxfId="111" priority="128" operator="equal">
      <formula>"BLA"</formula>
    </cfRule>
  </conditionalFormatting>
  <conditionalFormatting sqref="BV210:BV212">
    <cfRule type="cellIs" dxfId="110" priority="140" operator="equal">
      <formula>"nc"</formula>
    </cfRule>
  </conditionalFormatting>
  <conditionalFormatting sqref="BX210:CA212 CD210:CF212">
    <cfRule type="cellIs" dxfId="109" priority="114" operator="equal">
      <formula>"y"</formula>
    </cfRule>
    <cfRule type="cellIs" dxfId="108" priority="129" operator="equal">
      <formula>"PIN"</formula>
    </cfRule>
    <cfRule type="cellIs" dxfId="107" priority="130" operator="equal">
      <formula>"ORA"</formula>
    </cfRule>
    <cfRule type="cellIs" dxfId="106" priority="131" operator="equal">
      <formula>"GRA"</formula>
    </cfRule>
    <cfRule type="cellIs" dxfId="105" priority="132" operator="equal">
      <formula>"PUR"</formula>
    </cfRule>
    <cfRule type="cellIs" dxfId="104" priority="133" operator="equal">
      <formula>"BRO"</formula>
    </cfRule>
    <cfRule type="cellIs" dxfId="103" priority="134" operator="equal">
      <formula>"YEL"</formula>
    </cfRule>
    <cfRule type="cellIs" dxfId="102" priority="135" operator="equal">
      <formula>"BLU"</formula>
    </cfRule>
    <cfRule type="cellIs" dxfId="101" priority="136" operator="equal">
      <formula>"WHI"</formula>
    </cfRule>
    <cfRule type="cellIs" dxfId="100" priority="137" operator="equal">
      <formula>"GRE"</formula>
    </cfRule>
    <cfRule type="cellIs" dxfId="99" priority="138" operator="equal">
      <formula>"RED"</formula>
    </cfRule>
    <cfRule type="cellIs" dxfId="98" priority="139" operator="equal">
      <formula>"BLA"</formula>
    </cfRule>
  </conditionalFormatting>
  <conditionalFormatting sqref="BZ210:CA212 CD210:CF212">
    <cfRule type="cellIs" dxfId="97" priority="116" operator="greaterThan">
      <formula>0</formula>
    </cfRule>
  </conditionalFormatting>
  <conditionalFormatting sqref="IC210:IK212">
    <cfRule type="expression" dxfId="96" priority="117">
      <formula>$IL210&gt;0</formula>
    </cfRule>
  </conditionalFormatting>
  <conditionalFormatting sqref="J210:J212">
    <cfRule type="colorScale" priority="141">
      <colorScale>
        <cfvo type="min"/>
        <cfvo type="percentile" val="50"/>
        <cfvo type="max"/>
        <color rgb="FFF8696B"/>
        <color rgb="FFFFEB84"/>
        <color rgb="FF63BE7B"/>
      </colorScale>
    </cfRule>
  </conditionalFormatting>
  <conditionalFormatting sqref="S210:S212">
    <cfRule type="colorScale" priority="142">
      <colorScale>
        <cfvo type="min"/>
        <cfvo type="max"/>
        <color rgb="FFFCFCFF"/>
        <color rgb="FF754BFB"/>
      </colorScale>
    </cfRule>
  </conditionalFormatting>
  <conditionalFormatting sqref="AT210:AT212">
    <cfRule type="colorScale" priority="143">
      <colorScale>
        <cfvo type="min"/>
        <cfvo type="max"/>
        <color rgb="FFFCFCFF"/>
        <color theme="8" tint="0.39997558519241921"/>
      </colorScale>
    </cfRule>
  </conditionalFormatting>
  <conditionalFormatting sqref="CG210:CG212">
    <cfRule type="colorScale" priority="144">
      <colorScale>
        <cfvo type="min"/>
        <cfvo type="max"/>
        <color rgb="FFFCFCFF"/>
        <color rgb="FF63BE7B"/>
      </colorScale>
    </cfRule>
  </conditionalFormatting>
  <conditionalFormatting sqref="H213:H214">
    <cfRule type="cellIs" dxfId="95" priority="77" stopIfTrue="1" operator="notEqual">
      <formula>""</formula>
    </cfRule>
  </conditionalFormatting>
  <conditionalFormatting sqref="R213:R214 CU213:CU214">
    <cfRule type="cellIs" dxfId="94" priority="79" operator="greaterThan">
      <formula>0</formula>
    </cfRule>
  </conditionalFormatting>
  <conditionalFormatting sqref="T213:AS214 CH213:CS214">
    <cfRule type="cellIs" dxfId="93" priority="74" stopIfTrue="1" operator="equal">
      <formula>"n"</formula>
    </cfRule>
    <cfRule type="cellIs" dxfId="92" priority="75" stopIfTrue="1" operator="equal">
      <formula>"y"</formula>
    </cfRule>
    <cfRule type="cellIs" dxfId="91" priority="76" operator="greaterThan">
      <formula>0</formula>
    </cfRule>
  </conditionalFormatting>
  <conditionalFormatting sqref="AZ213:BB214">
    <cfRule type="expression" dxfId="90" priority="73">
      <formula>$AT213=0</formula>
    </cfRule>
  </conditionalFormatting>
  <conditionalFormatting sqref="AZ213:BU214">
    <cfRule type="cellIs" dxfId="89" priority="82" operator="equal">
      <formula>"PIN"</formula>
    </cfRule>
    <cfRule type="cellIs" dxfId="88" priority="83" operator="equal">
      <formula>"ORA"</formula>
    </cfRule>
    <cfRule type="cellIs" dxfId="87" priority="84" operator="equal">
      <formula>"GRA"</formula>
    </cfRule>
    <cfRule type="cellIs" dxfId="86" priority="85" operator="equal">
      <formula>"PUR"</formula>
    </cfRule>
    <cfRule type="cellIs" dxfId="85" priority="86" operator="equal">
      <formula>"BRO"</formula>
    </cfRule>
    <cfRule type="cellIs" dxfId="84" priority="87" operator="equal">
      <formula>"YEL"</formula>
    </cfRule>
    <cfRule type="cellIs" dxfId="83" priority="88" operator="equal">
      <formula>"BLU"</formula>
    </cfRule>
    <cfRule type="cellIs" dxfId="82" priority="89" operator="equal">
      <formula>"WHI"</formula>
    </cfRule>
    <cfRule type="cellIs" dxfId="81" priority="90" operator="equal">
      <formula>"GRE"</formula>
    </cfRule>
    <cfRule type="cellIs" dxfId="80" priority="91" operator="equal">
      <formula>"RED"</formula>
    </cfRule>
    <cfRule type="cellIs" dxfId="79" priority="92" operator="equal">
      <formula>"BLA"</formula>
    </cfRule>
  </conditionalFormatting>
  <conditionalFormatting sqref="BV213:BV214">
    <cfRule type="cellIs" dxfId="78" priority="104" operator="equal">
      <formula>"nc"</formula>
    </cfRule>
  </conditionalFormatting>
  <conditionalFormatting sqref="BX213:CA214 CD213:CF214">
    <cfRule type="cellIs" dxfId="77" priority="78" operator="equal">
      <formula>"y"</formula>
    </cfRule>
    <cfRule type="cellIs" dxfId="76" priority="93" operator="equal">
      <formula>"PIN"</formula>
    </cfRule>
    <cfRule type="cellIs" dxfId="75" priority="94" operator="equal">
      <formula>"ORA"</formula>
    </cfRule>
    <cfRule type="cellIs" dxfId="74" priority="95" operator="equal">
      <formula>"GRA"</formula>
    </cfRule>
    <cfRule type="cellIs" dxfId="73" priority="96" operator="equal">
      <formula>"PUR"</formula>
    </cfRule>
    <cfRule type="cellIs" dxfId="72" priority="97" operator="equal">
      <formula>"BRO"</formula>
    </cfRule>
    <cfRule type="cellIs" dxfId="71" priority="98" operator="equal">
      <formula>"YEL"</formula>
    </cfRule>
    <cfRule type="cellIs" dxfId="70" priority="99" operator="equal">
      <formula>"BLU"</formula>
    </cfRule>
    <cfRule type="cellIs" dxfId="69" priority="100" operator="equal">
      <formula>"WHI"</formula>
    </cfRule>
    <cfRule type="cellIs" dxfId="68" priority="101" operator="equal">
      <formula>"GRE"</formula>
    </cfRule>
    <cfRule type="cellIs" dxfId="67" priority="102" operator="equal">
      <formula>"RED"</formula>
    </cfRule>
    <cfRule type="cellIs" dxfId="66" priority="103" operator="equal">
      <formula>"BLA"</formula>
    </cfRule>
  </conditionalFormatting>
  <conditionalFormatting sqref="BZ213:CA214 CD213:CF214">
    <cfRule type="cellIs" dxfId="65" priority="80" operator="greaterThan">
      <formula>0</formula>
    </cfRule>
  </conditionalFormatting>
  <conditionalFormatting sqref="IC213:IK214">
    <cfRule type="expression" dxfId="64" priority="81">
      <formula>$IL213&gt;0</formula>
    </cfRule>
  </conditionalFormatting>
  <conditionalFormatting sqref="J213:J214">
    <cfRule type="colorScale" priority="105">
      <colorScale>
        <cfvo type="min"/>
        <cfvo type="percentile" val="50"/>
        <cfvo type="max"/>
        <color rgb="FFF8696B"/>
        <color rgb="FFFFEB84"/>
        <color rgb="FF63BE7B"/>
      </colorScale>
    </cfRule>
  </conditionalFormatting>
  <conditionalFormatting sqref="S213:S214">
    <cfRule type="colorScale" priority="106">
      <colorScale>
        <cfvo type="min"/>
        <cfvo type="max"/>
        <color rgb="FFFCFCFF"/>
        <color rgb="FF754BFB"/>
      </colorScale>
    </cfRule>
  </conditionalFormatting>
  <conditionalFormatting sqref="AT213:AT214">
    <cfRule type="colorScale" priority="107">
      <colorScale>
        <cfvo type="min"/>
        <cfvo type="max"/>
        <color rgb="FFFCFCFF"/>
        <color theme="8" tint="0.39997558519241921"/>
      </colorScale>
    </cfRule>
  </conditionalFormatting>
  <conditionalFormatting sqref="CG213:CG214">
    <cfRule type="colorScale" priority="108">
      <colorScale>
        <cfvo type="min"/>
        <cfvo type="max"/>
        <color rgb="FFFCFCFF"/>
        <color rgb="FF63BE7B"/>
      </colorScale>
    </cfRule>
  </conditionalFormatting>
  <conditionalFormatting sqref="H215:H222">
    <cfRule type="cellIs" dxfId="63" priority="41" stopIfTrue="1" operator="notEqual">
      <formula>""</formula>
    </cfRule>
  </conditionalFormatting>
  <conditionalFormatting sqref="R215:R222 CU215:CU222">
    <cfRule type="cellIs" dxfId="62" priority="43" operator="greaterThan">
      <formula>0</formula>
    </cfRule>
  </conditionalFormatting>
  <conditionalFormatting sqref="T215:AS222 CH215:CS222">
    <cfRule type="cellIs" dxfId="61" priority="38" stopIfTrue="1" operator="equal">
      <formula>"n"</formula>
    </cfRule>
    <cfRule type="cellIs" dxfId="60" priority="39" stopIfTrue="1" operator="equal">
      <formula>"y"</formula>
    </cfRule>
    <cfRule type="cellIs" dxfId="59" priority="40" operator="greaterThan">
      <formula>0</formula>
    </cfRule>
  </conditionalFormatting>
  <conditionalFormatting sqref="AZ215:BB222">
    <cfRule type="expression" dxfId="58" priority="37">
      <formula>$AT215=0</formula>
    </cfRule>
  </conditionalFormatting>
  <conditionalFormatting sqref="AZ215:BU222">
    <cfRule type="cellIs" dxfId="57" priority="46" operator="equal">
      <formula>"PIN"</formula>
    </cfRule>
    <cfRule type="cellIs" dxfId="56" priority="47" operator="equal">
      <formula>"ORA"</formula>
    </cfRule>
    <cfRule type="cellIs" dxfId="55" priority="48" operator="equal">
      <formula>"GRA"</formula>
    </cfRule>
    <cfRule type="cellIs" dxfId="54" priority="49" operator="equal">
      <formula>"PUR"</formula>
    </cfRule>
    <cfRule type="cellIs" dxfId="53" priority="50" operator="equal">
      <formula>"BRO"</formula>
    </cfRule>
    <cfRule type="cellIs" dxfId="52" priority="51" operator="equal">
      <formula>"YEL"</formula>
    </cfRule>
    <cfRule type="cellIs" dxfId="51" priority="52" operator="equal">
      <formula>"BLU"</formula>
    </cfRule>
    <cfRule type="cellIs" dxfId="50" priority="53" operator="equal">
      <formula>"WHI"</formula>
    </cfRule>
    <cfRule type="cellIs" dxfId="49" priority="54" operator="equal">
      <formula>"GRE"</formula>
    </cfRule>
    <cfRule type="cellIs" dxfId="48" priority="55" operator="equal">
      <formula>"RED"</formula>
    </cfRule>
    <cfRule type="cellIs" dxfId="47" priority="56" operator="equal">
      <formula>"BLA"</formula>
    </cfRule>
  </conditionalFormatting>
  <conditionalFormatting sqref="BV215:BV222">
    <cfRule type="cellIs" dxfId="46" priority="68" operator="equal">
      <formula>"nc"</formula>
    </cfRule>
  </conditionalFormatting>
  <conditionalFormatting sqref="BX215:CA222 CD215:CF222">
    <cfRule type="cellIs" dxfId="45" priority="42" operator="equal">
      <formula>"y"</formula>
    </cfRule>
    <cfRule type="cellIs" dxfId="44" priority="57" operator="equal">
      <formula>"PIN"</formula>
    </cfRule>
    <cfRule type="cellIs" dxfId="43" priority="58" operator="equal">
      <formula>"ORA"</formula>
    </cfRule>
    <cfRule type="cellIs" dxfId="42" priority="59" operator="equal">
      <formula>"GRA"</formula>
    </cfRule>
    <cfRule type="cellIs" dxfId="41" priority="60" operator="equal">
      <formula>"PUR"</formula>
    </cfRule>
    <cfRule type="cellIs" dxfId="40" priority="61" operator="equal">
      <formula>"BRO"</formula>
    </cfRule>
    <cfRule type="cellIs" dxfId="39" priority="62" operator="equal">
      <formula>"YEL"</formula>
    </cfRule>
    <cfRule type="cellIs" dxfId="38" priority="63" operator="equal">
      <formula>"BLU"</formula>
    </cfRule>
    <cfRule type="cellIs" dxfId="37" priority="64" operator="equal">
      <formula>"WHI"</formula>
    </cfRule>
    <cfRule type="cellIs" dxfId="36" priority="65" operator="equal">
      <formula>"GRE"</formula>
    </cfRule>
    <cfRule type="cellIs" dxfId="35" priority="66" operator="equal">
      <formula>"RED"</formula>
    </cfRule>
    <cfRule type="cellIs" dxfId="34" priority="67" operator="equal">
      <formula>"BLA"</formula>
    </cfRule>
  </conditionalFormatting>
  <conditionalFormatting sqref="BZ215:CA222 CD215:CF222">
    <cfRule type="cellIs" dxfId="33" priority="44" operator="greaterThan">
      <formula>0</formula>
    </cfRule>
  </conditionalFormatting>
  <conditionalFormatting sqref="IC215:IK222">
    <cfRule type="expression" dxfId="32" priority="45">
      <formula>$IL215&gt;0</formula>
    </cfRule>
  </conditionalFormatting>
  <conditionalFormatting sqref="J215:J222">
    <cfRule type="colorScale" priority="69">
      <colorScale>
        <cfvo type="min"/>
        <cfvo type="percentile" val="50"/>
        <cfvo type="max"/>
        <color rgb="FFF8696B"/>
        <color rgb="FFFFEB84"/>
        <color rgb="FF63BE7B"/>
      </colorScale>
    </cfRule>
  </conditionalFormatting>
  <conditionalFormatting sqref="S215:S222">
    <cfRule type="colorScale" priority="70">
      <colorScale>
        <cfvo type="min"/>
        <cfvo type="max"/>
        <color rgb="FFFCFCFF"/>
        <color rgb="FF754BFB"/>
      </colorScale>
    </cfRule>
  </conditionalFormatting>
  <conditionalFormatting sqref="AT215:AT222">
    <cfRule type="colorScale" priority="71">
      <colorScale>
        <cfvo type="min"/>
        <cfvo type="max"/>
        <color rgb="FFFCFCFF"/>
        <color theme="8" tint="0.39997558519241921"/>
      </colorScale>
    </cfRule>
  </conditionalFormatting>
  <conditionalFormatting sqref="CG215:CG222">
    <cfRule type="colorScale" priority="72">
      <colorScale>
        <cfvo type="min"/>
        <cfvo type="max"/>
        <color rgb="FFFCFCFF"/>
        <color rgb="FF63BE7B"/>
      </colorScale>
    </cfRule>
  </conditionalFormatting>
  <conditionalFormatting sqref="H223:H247">
    <cfRule type="cellIs" dxfId="31" priority="5" stopIfTrue="1" operator="notEqual">
      <formula>""</formula>
    </cfRule>
  </conditionalFormatting>
  <conditionalFormatting sqref="R223:R247 CU223:CU247">
    <cfRule type="cellIs" dxfId="30" priority="7" operator="greaterThan">
      <formula>0</formula>
    </cfRule>
  </conditionalFormatting>
  <conditionalFormatting sqref="T223:AS247 CH223:CS247">
    <cfRule type="cellIs" dxfId="29" priority="2" stopIfTrue="1" operator="equal">
      <formula>"n"</formula>
    </cfRule>
    <cfRule type="cellIs" dxfId="28" priority="3" stopIfTrue="1" operator="equal">
      <formula>"y"</formula>
    </cfRule>
    <cfRule type="cellIs" dxfId="27" priority="4" operator="greaterThan">
      <formula>0</formula>
    </cfRule>
  </conditionalFormatting>
  <conditionalFormatting sqref="AZ223:BB247">
    <cfRule type="expression" dxfId="26" priority="1">
      <formula>$AT223=0</formula>
    </cfRule>
  </conditionalFormatting>
  <conditionalFormatting sqref="AZ223:BU247">
    <cfRule type="cellIs" dxfId="25" priority="10" operator="equal">
      <formula>"PIN"</formula>
    </cfRule>
    <cfRule type="cellIs" dxfId="24" priority="11" operator="equal">
      <formula>"ORA"</formula>
    </cfRule>
    <cfRule type="cellIs" dxfId="23" priority="12" operator="equal">
      <formula>"GRA"</formula>
    </cfRule>
    <cfRule type="cellIs" dxfId="22" priority="13" operator="equal">
      <formula>"PUR"</formula>
    </cfRule>
    <cfRule type="cellIs" dxfId="21" priority="14" operator="equal">
      <formula>"BRO"</formula>
    </cfRule>
    <cfRule type="cellIs" dxfId="20" priority="15" operator="equal">
      <formula>"YEL"</formula>
    </cfRule>
    <cfRule type="cellIs" dxfId="19" priority="16" operator="equal">
      <formula>"BLU"</formula>
    </cfRule>
    <cfRule type="cellIs" dxfId="18" priority="17" operator="equal">
      <formula>"WHI"</formula>
    </cfRule>
    <cfRule type="cellIs" dxfId="17" priority="18" operator="equal">
      <formula>"GRE"</formula>
    </cfRule>
    <cfRule type="cellIs" dxfId="16" priority="19" operator="equal">
      <formula>"RED"</formula>
    </cfRule>
    <cfRule type="cellIs" dxfId="15" priority="20" operator="equal">
      <formula>"BLA"</formula>
    </cfRule>
  </conditionalFormatting>
  <conditionalFormatting sqref="BV223:BV247">
    <cfRule type="cellIs" dxfId="14" priority="32" operator="equal">
      <formula>"nc"</formula>
    </cfRule>
  </conditionalFormatting>
  <conditionalFormatting sqref="BX223:CA247 CD223:CF247">
    <cfRule type="cellIs" dxfId="13" priority="6" operator="equal">
      <formula>"y"</formula>
    </cfRule>
    <cfRule type="cellIs" dxfId="12" priority="21" operator="equal">
      <formula>"PIN"</formula>
    </cfRule>
    <cfRule type="cellIs" dxfId="11" priority="22" operator="equal">
      <formula>"ORA"</formula>
    </cfRule>
    <cfRule type="cellIs" dxfId="10" priority="23" operator="equal">
      <formula>"GRA"</formula>
    </cfRule>
    <cfRule type="cellIs" dxfId="9" priority="24" operator="equal">
      <formula>"PUR"</formula>
    </cfRule>
    <cfRule type="cellIs" dxfId="8" priority="25" operator="equal">
      <formula>"BRO"</formula>
    </cfRule>
    <cfRule type="cellIs" dxfId="7" priority="26" operator="equal">
      <formula>"YEL"</formula>
    </cfRule>
    <cfRule type="cellIs" dxfId="6" priority="27" operator="equal">
      <formula>"BLU"</formula>
    </cfRule>
    <cfRule type="cellIs" dxfId="5" priority="28" operator="equal">
      <formula>"WHI"</formula>
    </cfRule>
    <cfRule type="cellIs" dxfId="4" priority="29" operator="equal">
      <formula>"GRE"</formula>
    </cfRule>
    <cfRule type="cellIs" dxfId="3" priority="30" operator="equal">
      <formula>"RED"</formula>
    </cfRule>
    <cfRule type="cellIs" dxfId="2" priority="31" operator="equal">
      <formula>"BLA"</formula>
    </cfRule>
  </conditionalFormatting>
  <conditionalFormatting sqref="BZ223:CA247 CD223:CF247">
    <cfRule type="cellIs" dxfId="1" priority="8" operator="greaterThan">
      <formula>0</formula>
    </cfRule>
  </conditionalFormatting>
  <conditionalFormatting sqref="IC223:IK247">
    <cfRule type="expression" dxfId="0" priority="9">
      <formula>$IL223&gt;0</formula>
    </cfRule>
  </conditionalFormatting>
  <conditionalFormatting sqref="J223:J247">
    <cfRule type="colorScale" priority="33">
      <colorScale>
        <cfvo type="min"/>
        <cfvo type="percentile" val="50"/>
        <cfvo type="max"/>
        <color rgb="FFF8696B"/>
        <color rgb="FFFFEB84"/>
        <color rgb="FF63BE7B"/>
      </colorScale>
    </cfRule>
  </conditionalFormatting>
  <conditionalFormatting sqref="S223:S247">
    <cfRule type="colorScale" priority="34">
      <colorScale>
        <cfvo type="min"/>
        <cfvo type="max"/>
        <color rgb="FFFCFCFF"/>
        <color rgb="FF754BFB"/>
      </colorScale>
    </cfRule>
  </conditionalFormatting>
  <conditionalFormatting sqref="AT223:AT247">
    <cfRule type="colorScale" priority="35">
      <colorScale>
        <cfvo type="min"/>
        <cfvo type="max"/>
        <color rgb="FFFCFCFF"/>
        <color theme="8" tint="0.39997558519241921"/>
      </colorScale>
    </cfRule>
  </conditionalFormatting>
  <conditionalFormatting sqref="CG223:CG247">
    <cfRule type="colorScale" priority="36">
      <colorScale>
        <cfvo type="min"/>
        <cfvo type="max"/>
        <color rgb="FFFCFCFF"/>
        <color rgb="FF63BE7B"/>
      </colorScale>
    </cfRule>
  </conditionalFormatting>
  <hyperlinks>
    <hyperlink ref="D2" r:id="rId1" xr:uid="{4BC3EDEC-B2FF-4205-9033-EAE38467B7A3}"/>
    <hyperlink ref="I2" r:id="rId2" xr:uid="{F12930E3-D6C8-4770-A2DD-4404C58F9838}"/>
    <hyperlink ref="A4" r:id="rId3" display="https://fbref.com/en/country/AUS/Australia-Football" xr:uid="{928E0101-B727-4330-98B3-5BA58F2D30FB}"/>
    <hyperlink ref="D206" r:id="rId4" xr:uid="{4490F692-7C53-4443-A617-354F9EF79CF4}"/>
    <hyperlink ref="I206" r:id="rId5" xr:uid="{B7AA4ABA-9159-4577-84BD-1DD21FADCDD2}"/>
    <hyperlink ref="E206" r:id="rId6" xr:uid="{5E7FD803-9740-47CF-8A92-5EC1BC073AB1}"/>
    <hyperlink ref="A11" r:id="rId7" display="https://fbref.com/en/country/COK/Cook-Islands-Football" xr:uid="{2CEEBC9E-045E-47D6-AF0A-5185FA5959E5}"/>
    <hyperlink ref="A14" r:id="rId8" display="https://fbref.com/en/country/FIJ/Fiji-Football" xr:uid="{92D4EE9A-4C16-4F29-A10A-5AF97FAED746}"/>
    <hyperlink ref="A17" r:id="rId9" display="https://fbref.com/en/country/GUM/Guam-Football" xr:uid="{337EB7B4-1656-4560-A7DA-2F76A0247830}"/>
    <hyperlink ref="E27" r:id="rId10" xr:uid="{38BEBCC2-0ED7-4825-99B1-A818A7C3D3CA}"/>
    <hyperlink ref="A23" r:id="rId11" display="https://fbref.com/en/country/NCL/New-Caledonia-Football" xr:uid="{FB38A4FA-B646-4F65-985C-3D26705A8E8F}"/>
    <hyperlink ref="I25" r:id="rId12" xr:uid="{DFE5103A-33A7-4539-816D-FB48198BA632}"/>
    <hyperlink ref="A24" r:id="rId13" display="https://fbref.com/en/country/NZL/New-Zealand-Football" xr:uid="{B0B15B49-0024-4C24-86BE-9C10450F8B34}"/>
    <hyperlink ref="E200" r:id="rId14" xr:uid="{8D0DAC75-77D2-4014-9C15-3ACDA5A1C30D}"/>
    <hyperlink ref="E32" r:id="rId15" xr:uid="{63A14055-21C0-446B-9E44-CEB621AC1F8B}"/>
    <hyperlink ref="D147" r:id="rId16" xr:uid="{6BAA7BF3-6BC7-4362-81DF-7D9515C98CEB}"/>
    <hyperlink ref="E147" r:id="rId17" xr:uid="{08673140-813C-477E-B86F-01C670E530CB}"/>
    <hyperlink ref="A16" r:id="rId18" display="https://fbref.com/en/country/TAH/Tahiti-Football" xr:uid="{43EDA059-67F7-4389-A521-B052D68F66BB}"/>
    <hyperlink ref="E16" r:id="rId19" xr:uid="{8BB615A2-841B-40D2-B7FC-B5963A4210E8}"/>
    <hyperlink ref="A29" r:id="rId20" display="https://fbref.com/en/country/PNG/Papua-New-Guinea-Football" xr:uid="{26D8D3D9-2BFC-4B3C-8FBC-F7F0162B978A}"/>
    <hyperlink ref="A34" r:id="rId21" display="https://fbref.com/en/country/SOL/Solomon-Islands-Football" xr:uid="{71A6E7C8-9B79-4B5F-A0EB-33399B0BFD1B}"/>
    <hyperlink ref="A33" r:id="rId22" display="https://fbref.com/en/country/SAM/Samoa-Football" xr:uid="{BF48CC3E-397C-4935-900A-101EF8C188AD}"/>
    <hyperlink ref="E33" r:id="rId23" xr:uid="{35FFB632-675C-4C91-B696-373054ED906F}"/>
    <hyperlink ref="A36" r:id="rId24" display="https://fbref.com/en/country/TGA/Tonga-Football" xr:uid="{8DEDC36B-9C20-464F-936F-7139390ECC8A}"/>
    <hyperlink ref="E245" r:id="rId25" xr:uid="{57930987-6534-436A-AAEB-80EFF1108AA6}"/>
    <hyperlink ref="D245" r:id="rId26" xr:uid="{B24A39BC-ECD2-403D-8840-ECA7741F545D}"/>
    <hyperlink ref="D161" r:id="rId27" xr:uid="{CA3C8E92-AB0A-46CE-8192-0C48E3BB0D75}"/>
    <hyperlink ref="E37" r:id="rId28" xr:uid="{66FA197D-A217-4C88-9558-CE3D81FE6494}"/>
    <hyperlink ref="A39" r:id="rId29" display="https://fbref.com/en/country/VAN/Vanuatu-Football" xr:uid="{3BF42CF3-0A8D-47C4-891E-FACE44F5BA7E}"/>
    <hyperlink ref="A3" r:id="rId30" display="https://fbref.com/en/country/ARG/Argentina-Football" xr:uid="{7CBCBA0B-4902-45CC-977E-75F2814E47A2}"/>
    <hyperlink ref="E3" r:id="rId31" xr:uid="{098A0A25-C9B7-42FA-B9AA-19FA47AA44BC}"/>
    <hyperlink ref="A5" r:id="rId32" display="https://fbref.com/en/country/BOL/Bolivia-Football" xr:uid="{E4BCDB63-60D6-427F-82B1-EF711C9B688A}"/>
    <hyperlink ref="I68" r:id="rId33" xr:uid="{6D712070-5C51-4FFD-9D12-7D3438225680}"/>
    <hyperlink ref="A6" r:id="rId34" display="https://fbref.com/en/country/BRA/Brazil-Football" xr:uid="{62531579-CBE8-4BC7-BFDE-70DD345BCE3D}"/>
    <hyperlink ref="E6" r:id="rId35" xr:uid="{215BEC98-4D20-40E5-B988-1B786B48D545}"/>
    <hyperlink ref="P6" r:id="rId36" display="https://en.wikipedia.org/wiki/Flag_of_Brazil" xr:uid="{E7F3AA1A-1752-4F25-A07D-B299CCAD4518}"/>
    <hyperlink ref="E69" r:id="rId37" xr:uid="{4AB9EFC7-A57C-47C7-9641-EDA24F4FDFB4}"/>
    <hyperlink ref="I81" r:id="rId38" xr:uid="{B712A492-AAED-4DDC-B5B8-B8C609A31635}"/>
    <hyperlink ref="E81" r:id="rId39" xr:uid="{FAF2BB56-763D-4059-BCA1-4FF8975FCD13}"/>
    <hyperlink ref="I83" r:id="rId40" xr:uid="{0A1585D5-A254-4327-A6C6-DD9BA1E8316C}"/>
    <hyperlink ref="E83" r:id="rId41" xr:uid="{11527AAD-DDE2-4547-AB64-E44B6A0586ED}"/>
    <hyperlink ref="D83" r:id="rId42" xr:uid="{08091C1F-9B34-4E27-9093-8EA05FF3D6E1}"/>
    <hyperlink ref="I78" r:id="rId43" xr:uid="{CA260FE1-AD78-4EBF-82E7-7A4E92694964}"/>
    <hyperlink ref="E78" r:id="rId44" xr:uid="{8097CB32-CD91-457E-9389-6EF212802113}"/>
    <hyperlink ref="D78" r:id="rId45" xr:uid="{4AF1E158-1124-4076-92FD-82BEE8FCA989}"/>
    <hyperlink ref="I77" r:id="rId46" xr:uid="{C7983590-9C4B-4700-B2F8-D4294A6C6963}"/>
    <hyperlink ref="E77" r:id="rId47" xr:uid="{5A1A2C67-E989-4563-BCE0-A5694ED2C835}"/>
    <hyperlink ref="D77" r:id="rId48" xr:uid="{32A3F7EF-8F15-49A7-95CF-F0623D35207C}"/>
    <hyperlink ref="E86" r:id="rId49" xr:uid="{E60AF4A1-00EB-49CC-8D63-B7598A44EEC2}"/>
    <hyperlink ref="D86" r:id="rId50" xr:uid="{B6BBED1D-257E-4C90-879F-C23101228BFF}"/>
    <hyperlink ref="I93" r:id="rId51" xr:uid="{30D27084-4E5B-46DB-A037-C35BA061E297}"/>
    <hyperlink ref="E93" r:id="rId52" xr:uid="{6A35A45F-F8BD-48ED-A6F8-C198EE4D52F9}"/>
    <hyperlink ref="D93" r:id="rId53" xr:uid="{909FE833-71F1-4D30-B615-A19ED4772237}"/>
    <hyperlink ref="I94" r:id="rId54" xr:uid="{6082813B-46E5-4292-A245-F60CA835925F}"/>
    <hyperlink ref="E94" r:id="rId55" xr:uid="{F26FA5D3-5D96-459C-B82D-070ABBBF924B}"/>
    <hyperlink ref="D94" r:id="rId56" xr:uid="{37ACD7CE-54AB-4967-A4C9-C5D24778ABFD}"/>
    <hyperlink ref="I79" r:id="rId57" xr:uid="{CBED5C5F-8241-4250-8732-FE818AAD9907}"/>
    <hyperlink ref="E79" r:id="rId58" xr:uid="{73F88C5B-CC0F-4596-B06E-94BA190AF222}"/>
    <hyperlink ref="D79" r:id="rId59" xr:uid="{030C0A42-BDED-42F0-B13E-A1257657C2A3}"/>
    <hyperlink ref="E80" r:id="rId60" xr:uid="{68A6D9AD-9644-44BC-A0B3-6D98CFED4B6C}"/>
    <hyperlink ref="D80" r:id="rId61" xr:uid="{FF2178EC-1707-4CE8-84E8-04DBB6753F23}"/>
    <hyperlink ref="I70" r:id="rId62" xr:uid="{D3AC22B2-C387-45E8-A3B7-D5BAA1D9E979}"/>
    <hyperlink ref="E70" r:id="rId63" xr:uid="{AE00359D-6FCA-4A61-8051-B61FD0CEA0C9}"/>
    <hyperlink ref="D70" r:id="rId64" xr:uid="{09669EFA-6B0A-4FC4-A955-692D2889A57C}"/>
    <hyperlink ref="I71" r:id="rId65" xr:uid="{97A5BD35-B4EE-4EEA-AA9A-7638774084A6}"/>
    <hyperlink ref="E71" r:id="rId66" xr:uid="{AD88DA61-1AC9-402E-A142-D00D488DFA2B}"/>
    <hyperlink ref="D71" r:id="rId67" xr:uid="{4E031583-3DAC-4C9D-901D-CF494A28D79C}"/>
    <hyperlink ref="I72" r:id="rId68" xr:uid="{8EB3678C-F07A-4715-AB45-0220055BC407}"/>
    <hyperlink ref="E72" r:id="rId69" xr:uid="{6B7B6AF0-CD95-47E9-951A-86EE9574223F}"/>
    <hyperlink ref="D72" r:id="rId70" xr:uid="{6157FF5C-740F-4075-8DDB-068935735989}"/>
    <hyperlink ref="E73" r:id="rId71" xr:uid="{35082F37-61F3-456F-AAEB-CB0A970F2B96}"/>
    <hyperlink ref="D73" r:id="rId72" xr:uid="{FD91DA4B-226E-4F23-A20C-3DDE4F93144E}"/>
    <hyperlink ref="I73" r:id="rId73" xr:uid="{850C1DE9-C8FF-4A50-B7E7-D584923E7421}"/>
    <hyperlink ref="E74" r:id="rId74" xr:uid="{03A7335A-0061-4D59-A44E-AE9C2FF5E477}"/>
    <hyperlink ref="D74" r:id="rId75" xr:uid="{8F80DFB5-BDC1-4351-B7F1-63E3A254C8E7}"/>
    <hyperlink ref="I74" r:id="rId76" xr:uid="{8FE6009E-E8EE-43C1-8A21-CD7FA7EC175A}"/>
    <hyperlink ref="I95" r:id="rId77" xr:uid="{7C6D1D64-BAEB-4D2A-B92A-58DFFB8DDC20}"/>
    <hyperlink ref="E95" r:id="rId78" xr:uid="{3FBE703E-53CA-46A8-BE58-AE7C3FA7B550}"/>
    <hyperlink ref="D95" r:id="rId79" xr:uid="{0C2A8CEF-57E4-4BB7-8D81-6C3BFCA1CD13}"/>
    <hyperlink ref="I91" r:id="rId80" xr:uid="{0AA94298-9C44-42E8-8A1C-4E853A15E5CB}"/>
    <hyperlink ref="E91" r:id="rId81" xr:uid="{1B155BAA-9390-4C28-A526-D7837F2DEEF0}"/>
    <hyperlink ref="D91" r:id="rId82" xr:uid="{0EC67E75-A54D-4A76-85BE-B14CEE129019}"/>
    <hyperlink ref="I90" r:id="rId83" xr:uid="{34D222A6-9E4D-4B83-B448-2C67CF75A9B1}"/>
    <hyperlink ref="E90" r:id="rId84" xr:uid="{3C394528-69F6-4ECD-9ED6-DFBB7FF48CB5}"/>
    <hyperlink ref="D90" r:id="rId85" xr:uid="{DFFA8E15-6B06-45BC-9580-1DEA086E9D0E}"/>
    <hyperlink ref="I88" r:id="rId86" xr:uid="{DB21F100-B35D-4CEC-A33D-F7A7B30EC9E9}"/>
    <hyperlink ref="E88" r:id="rId87" xr:uid="{E260F109-E53D-48FD-BF78-0AED55C5C642}"/>
    <hyperlink ref="D88" r:id="rId88" xr:uid="{EFD72260-C874-4119-AD40-05F09D6149E7}"/>
    <hyperlink ref="I85" r:id="rId89" xr:uid="{54737E78-63A6-4D42-B278-AB91BD9035FF}"/>
    <hyperlink ref="E85" r:id="rId90" xr:uid="{1748D946-2597-4734-A346-BCC5A9436882}"/>
    <hyperlink ref="D85" r:id="rId91" xr:uid="{E4C2DDE9-3C79-400E-8537-03F34B276CD3}"/>
    <hyperlink ref="I84" r:id="rId92" xr:uid="{4EB42A29-41F6-4D41-8AF3-7822947BAACA}"/>
    <hyperlink ref="E84" r:id="rId93" xr:uid="{9160D0F0-9E7D-41B7-9F2D-749DCE55B6AE}"/>
    <hyperlink ref="D84" r:id="rId94" xr:uid="{56645539-818C-4A67-9C79-8D9D1025EDA0}"/>
    <hyperlink ref="I82" r:id="rId95" xr:uid="{5FD9B171-A6BE-49A5-86B4-54B41C899AD7}"/>
    <hyperlink ref="E82" r:id="rId96" xr:uid="{AFA54658-1B4E-436A-B869-6C98913BEC0D}"/>
    <hyperlink ref="D82" r:id="rId97" xr:uid="{E28C3EE4-2A4B-4062-8990-3B447DA32B45}"/>
    <hyperlink ref="I75" r:id="rId98" xr:uid="{01DC368C-7CF3-4D1E-976F-0BA3D714CFAF}"/>
    <hyperlink ref="E75" r:id="rId99" xr:uid="{4424762A-6B07-4169-AA52-E909FA08C6F0}"/>
    <hyperlink ref="D75" r:id="rId100" xr:uid="{14CB0F63-4C13-489B-85D7-A13881F409A1}"/>
    <hyperlink ref="I76" r:id="rId101" xr:uid="{B1B95001-459D-4C6B-B73A-7E00D6051575}"/>
    <hyperlink ref="E76" r:id="rId102" xr:uid="{05B39823-5DA7-46E5-8DB7-BFB7875E29F2}"/>
    <hyperlink ref="D76" r:id="rId103" xr:uid="{38BECCD2-E877-4D3D-95A2-DB9F225BD41A}"/>
    <hyperlink ref="E87" r:id="rId104" xr:uid="{4C1412F3-07C6-49BD-882D-DA48D84E21B4}"/>
    <hyperlink ref="D87" r:id="rId105" xr:uid="{B90FAD39-D9C0-484E-BE82-6529899E38C4}"/>
    <hyperlink ref="I87" r:id="rId106" xr:uid="{B2AF0212-50D0-441F-AFF5-5D5B7101A6B1}"/>
    <hyperlink ref="E89" r:id="rId107" xr:uid="{BB3B6434-F979-4149-ACF6-714887B65C41}"/>
    <hyperlink ref="D89" r:id="rId108" xr:uid="{B28AF698-6C2E-4AC4-9364-8A72807F5966}"/>
    <hyperlink ref="I89" r:id="rId109" xr:uid="{BEF251D2-FA6F-4626-8CA6-BEB6F1A37972}"/>
    <hyperlink ref="I92" r:id="rId110" xr:uid="{58825B59-78A4-45B6-B496-A8B8AA58EF74}"/>
    <hyperlink ref="E92" r:id="rId111" xr:uid="{A8E1D6F6-87DE-4DBA-939D-FD35F24B9BF9}"/>
    <hyperlink ref="D92" r:id="rId112" xr:uid="{04B1F198-C3E7-4C1B-9CC0-4DECE32E7F3F}"/>
    <hyperlink ref="I80" r:id="rId113" xr:uid="{0A52A36E-75E6-420C-98D0-44C4A71984E0}"/>
    <hyperlink ref="A7" r:id="rId114" display="https://fbref.com/en/country/CHI/Chile-Football" xr:uid="{87FF7508-A79B-42B4-8708-940AF1896087}"/>
    <hyperlink ref="D104" r:id="rId115" xr:uid="{B68662A0-5209-4816-9DB6-DC74F2A81A9E}"/>
    <hyperlink ref="I98" r:id="rId116" xr:uid="{6C8FE162-8AF6-4AFF-9366-00CC6B274010}"/>
    <hyperlink ref="I106" r:id="rId117" xr:uid="{C200E884-43EB-4838-8862-B661348FF815}"/>
    <hyperlink ref="I97" r:id="rId118" location="about " xr:uid="{1ECB2CF7-7477-40D7-ACD9-CD6799810F33}"/>
    <hyperlink ref="A10" r:id="rId119" display="https://fbref.com/en/country/COL/Colombia-Football" xr:uid="{4BFF4C15-77DD-4CB6-813E-7C63012E6ABE}"/>
    <hyperlink ref="A109" r:id="rId120" display="https://fbref.com/en/country/SCO/Scotland-Football" xr:uid="{3543FB93-2731-4DFD-BF25-D3BE010F6469}"/>
    <hyperlink ref="E10" r:id="rId121" xr:uid="{7CAC7541-68EB-437C-A7AD-7296176D6B23}"/>
    <hyperlink ref="E224" r:id="rId122" xr:uid="{2829DB08-71A0-407B-828D-068EE3BAD096}"/>
    <hyperlink ref="D224" r:id="rId123" xr:uid="{91A68F88-CF7D-450C-8C23-C8D2AD9B3E15}"/>
    <hyperlink ref="A12" r:id="rId124" display="https://fbref.com/en/country/ECU/Ecuador-Football" xr:uid="{3E10E666-82AA-463A-86F3-110F3C4E46DB}"/>
    <hyperlink ref="E12" r:id="rId125" xr:uid="{CC134E46-950E-4983-B44A-47FD20FB421A}"/>
    <hyperlink ref="D13" r:id="rId126" xr:uid="{AB4296E3-E339-4866-81C1-15F0E32B6519}"/>
    <hyperlink ref="A15" r:id="rId127" display="https://fbref.com/en/country/ZIM/Zimbabwe-Football" xr:uid="{DDA215DB-9D99-4CC0-B8C7-1FC2C24EC84B}"/>
    <hyperlink ref="E18" r:id="rId128" xr:uid="{108B1CA4-2BA6-4CC8-8A23-E8C68AE4FF39}"/>
    <hyperlink ref="A18" r:id="rId129" display="https://fbref.com/en/country/GUY/Guyana-Football" xr:uid="{4BE3F7D5-D6CA-41BA-97D8-D7C7D400853B}"/>
    <hyperlink ref="I117" r:id="rId130" xr:uid="{0D9FF8DA-11A0-4B8D-9260-1242A7B27B6E}"/>
    <hyperlink ref="A31" r:id="rId131" display="https://fbref.com/en/country/PER/Peru-Football" xr:uid="{DBC953A6-9DBA-4C13-A79A-7AEA88B2E233}"/>
    <hyperlink ref="A30" r:id="rId132" display="https://fbref.com/en/country/PAR/Paraguay-Football" xr:uid="{EAA3A2C1-95AC-4CD2-A618-53A4EA6D248C}"/>
    <hyperlink ref="I159" r:id="rId133" xr:uid="{4A6C01A7-A9FA-43B0-BE2F-2C24B10C51AA}"/>
    <hyperlink ref="E159" r:id="rId134" xr:uid="{09E98DFB-16F3-4D9A-924B-C55EDE954172}"/>
    <hyperlink ref="A35" r:id="rId135" display="https://fbref.com/en/country/SUR/Suriname-Football" xr:uid="{95A448F2-886B-435A-B067-BE90C6B2D9FA}"/>
    <hyperlink ref="A38" r:id="rId136" display="https://fbref.com/en/country/URU/Uruguay-Football" xr:uid="{AE58306E-3FED-453E-835C-51D669D774E2}"/>
    <hyperlink ref="E38" r:id="rId137" xr:uid="{F681C5CF-F323-49C2-99A2-47A966556867}"/>
    <hyperlink ref="E167" r:id="rId138" xr:uid="{55446F1B-BBA1-4F9D-84F8-7EAE39AC50F7}"/>
    <hyperlink ref="A40" r:id="rId139" display="https://fbref.com/en/country/VEN/Venezuela-Football" xr:uid="{097A36F6-05F3-4656-A86F-A5CF2B5D4E79}"/>
    <hyperlink ref="E40" r:id="rId140" xr:uid="{EA652EC3-E0AA-4004-8672-6210D365FE3A}"/>
  </hyperlinks>
  <pageMargins left="0.7" right="0.7" top="0.75" bottom="0.75" header="0.3" footer="0.3"/>
  <pageSetup orientation="portrait" r:id="rId141"/>
  <drawing r:id="rId142"/>
  <legacyDrawing r:id="rId143"/>
  <mc:AlternateContent xmlns:mc="http://schemas.openxmlformats.org/markup-compatibility/2006">
    <mc:Choice Requires="x14">
      <controls>
        <mc:AlternateContent xmlns:mc="http://schemas.openxmlformats.org/markup-compatibility/2006">
          <mc:Choice Requires="x14">
            <control shapeId="3081" r:id="rId144" name="Button 9">
              <controlPr defaultSize="0" print="0" autoFill="0" autoPict="0" macro="[0]!CreateWorkbooksForRegions">
                <anchor moveWithCells="1" sizeWithCells="1">
                  <from>
                    <xdr:col>4</xdr:col>
                    <xdr:colOff>83820</xdr:colOff>
                    <xdr:row>0</xdr:row>
                    <xdr:rowOff>121920</xdr:rowOff>
                  </from>
                  <to>
                    <xdr:col>8</xdr:col>
                    <xdr:colOff>205740</xdr:colOff>
                    <xdr:row>0</xdr:row>
                    <xdr:rowOff>358140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E277A-B33D-4365-9201-D7DA47161D40}">
  <sheetPr codeName="Sheet1"/>
  <dimension ref="A1"/>
  <sheetViews>
    <sheetView workbookViewId="0">
      <selection activeCell="L13" sqref="L13"/>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nsolidateSheetsFromMultipleWorkbooks">
                <anchor moveWithCells="1" sizeWithCells="1">
                  <from>
                    <xdr:col>8</xdr:col>
                    <xdr:colOff>518160</xdr:colOff>
                    <xdr:row>1</xdr:row>
                    <xdr:rowOff>137160</xdr:rowOff>
                  </from>
                  <to>
                    <xdr:col>10</xdr:col>
                    <xdr:colOff>106680</xdr:colOff>
                    <xdr:row>5</xdr:row>
                    <xdr:rowOff>53340</xdr:rowOff>
                  </to>
                </anchor>
              </controlPr>
            </control>
          </mc:Choice>
        </mc:AlternateContent>
      </controls>
    </mc:Choice>
  </mc:AlternateContent>
</worksheet>
</file>

<file path=docMetadata/LabelInfo.xml><?xml version="1.0" encoding="utf-8"?>
<clbl:labelList xmlns:clbl="http://schemas.microsoft.com/office/2020/mipLabelMetadata">
  <clbl:label id="{9d177183-d467-4059-a04d-31bcd56c2a79}" enabled="1" method="Privileged" siteId="{c7b320cf-0acf-483e-836e-e4eb6866381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Master</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Castillo</dc:creator>
  <cp:lastModifiedBy>Juan Castillo</cp:lastModifiedBy>
  <dcterms:created xsi:type="dcterms:W3CDTF">2024-12-30T05:17:43Z</dcterms:created>
  <dcterms:modified xsi:type="dcterms:W3CDTF">2024-12-30T11:16:48Z</dcterms:modified>
</cp:coreProperties>
</file>